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esktop\IWMDP\RURAL WATER\ORA_OLA\WORKS\Revised Bid package for Ala Ora\"/>
    </mc:Choice>
  </mc:AlternateContent>
  <bookViews>
    <workbookView xWindow="-110" yWindow="-110" windowWidth="19420" windowHeight="10300" tabRatio="765"/>
  </bookViews>
  <sheets>
    <sheet name="Summary" sheetId="22" r:id="rId1"/>
    <sheet name="B1 - General Items" sheetId="24" r:id="rId2"/>
    <sheet name="B2 - DayWorks" sheetId="2" r:id="rId3"/>
    <sheet name="B 3.1 - Intake" sheetId="3" r:id="rId4"/>
    <sheet name="B 3.2 Intake House" sheetId="90" r:id="rId5"/>
    <sheet name="B 3.3 VIP" sheetId="96" r:id="rId6"/>
    <sheet name="B 4 - Raw Water Main" sheetId="4" r:id="rId7"/>
    <sheet name="B 5.1 -TP Site Works" sheetId="5" r:id="rId8"/>
    <sheet name="B 5.2 - Flocculators" sheetId="46" r:id="rId9"/>
    <sheet name="B 5.3 - Clarifier" sheetId="47" r:id="rId10"/>
    <sheet name="B 5.4 - Filters" sheetId="48" r:id="rId11"/>
    <sheet name="B 5.5 - Clear Water Well" sheetId="49" r:id="rId12"/>
    <sheet name="B 5.6 - Sludge drying beds" sheetId="50" r:id="rId13"/>
    <sheet name="B 5.7 - Dosing units " sheetId="51" r:id="rId14"/>
    <sheet name="B 5.8 - Pump House" sheetId="59" r:id="rId15"/>
    <sheet name="B 5.9 - PH Mech &amp; Elect Works" sheetId="99" r:id="rId16"/>
    <sheet name="B 5.10 - Backwash Tank" sheetId="14" r:id="rId17"/>
    <sheet name="B 5.11 - Admin Building" sheetId="91" r:id="rId18"/>
    <sheet name="B 5.12 - Superitendant House" sheetId="92" r:id="rId19"/>
    <sheet name="B 5.13 - Attendant's Hse" sheetId="93" r:id="rId20"/>
    <sheet name="B 5.14 - Guard Hse" sheetId="94" r:id="rId21"/>
    <sheet name="B 5.15 - Chemical House" sheetId="95" r:id="rId22"/>
    <sheet name="B 6 - Access Road to WTW" sheetId="20" r:id="rId23"/>
    <sheet name="B 7 Trans WTW to Jtn Tank 2" sheetId="109" r:id="rId24"/>
    <sheet name="Bill 8.1 Trans TO Tank 2" sheetId="71" r:id="rId25"/>
    <sheet name="Bill 8.2 - Tank 2 " sheetId="63" r:id="rId26"/>
    <sheet name="Bill 8.3- Tank2 Dist " sheetId="78" r:id="rId27"/>
    <sheet name="B 9.1- Pump to Ndaapi Tk" sheetId="76" r:id="rId28"/>
    <sheet name="Bill 9.2 - Ndaapi Tank" sheetId="65" r:id="rId29"/>
    <sheet name="Bill 9.3- Ndaapi Dist " sheetId="83" r:id="rId30"/>
    <sheet name="Bill 9.4- Ndaapi M&amp;E" sheetId="105" r:id="rId31"/>
    <sheet name="B 10.1- Pump to Tank1" sheetId="73" r:id="rId32"/>
    <sheet name="Bill 10.2 - Tank 1 " sheetId="61" r:id="rId33"/>
    <sheet name="Bill 10.3- Tank1 Dist" sheetId="82" r:id="rId34"/>
    <sheet name="Bill 10.4- Tank1 M&amp;E" sheetId="106" r:id="rId35"/>
    <sheet name="B 11.1 Pump to Ex Tk" sheetId="74" r:id="rId36"/>
    <sheet name="Bill 11.2- Ext TK Dist" sheetId="81" r:id="rId37"/>
    <sheet name="Bill 11.3- Ext TK M&amp;E" sheetId="107" r:id="rId38"/>
    <sheet name="B 12.1 - Water Office Type 1" sheetId="108" r:id="rId39"/>
    <sheet name="B 13.1 - SAN BOYS" sheetId="26" r:id="rId40"/>
    <sheet name="B 13.2 - SAN GIRLS" sheetId="55" r:id="rId41"/>
    <sheet name="B 13.3 - PUBLIC TOILET" sheetId="53" r:id="rId42"/>
    <sheet name="Bill 14" sheetId="110"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A" localSheetId="31">#REF!</definedName>
    <definedName name="\A" localSheetId="35">#REF!</definedName>
    <definedName name="\A" localSheetId="38">#REF!</definedName>
    <definedName name="\A" localSheetId="39">#REF!</definedName>
    <definedName name="\A" localSheetId="40">#REF!</definedName>
    <definedName name="\A" localSheetId="41">#REF!</definedName>
    <definedName name="\A" localSheetId="4">#REF!</definedName>
    <definedName name="\A" localSheetId="5">#REF!</definedName>
    <definedName name="\A" localSheetId="17">#REF!</definedName>
    <definedName name="\A" localSheetId="21">#REF!</definedName>
    <definedName name="\A" localSheetId="27">#REF!</definedName>
    <definedName name="\A" localSheetId="24">#REF!</definedName>
    <definedName name="\A">#REF!</definedName>
    <definedName name="\AF64">#N/A</definedName>
    <definedName name="\B" localSheetId="31">#REF!</definedName>
    <definedName name="\B" localSheetId="35">#REF!</definedName>
    <definedName name="\B" localSheetId="38">#REF!</definedName>
    <definedName name="\B" localSheetId="39">#REF!</definedName>
    <definedName name="\B" localSheetId="40">#REF!</definedName>
    <definedName name="\B" localSheetId="41">#REF!</definedName>
    <definedName name="\B" localSheetId="4">#REF!</definedName>
    <definedName name="\B" localSheetId="5">#REF!</definedName>
    <definedName name="\B" localSheetId="17">#REF!</definedName>
    <definedName name="\B" localSheetId="21">#REF!</definedName>
    <definedName name="\B" localSheetId="27">#REF!</definedName>
    <definedName name="\B" localSheetId="24">#REF!</definedName>
    <definedName name="\B">#REF!</definedName>
    <definedName name="\c" localSheetId="31">#REF!</definedName>
    <definedName name="\c" localSheetId="35">#REF!</definedName>
    <definedName name="\c" localSheetId="38">#REF!</definedName>
    <definedName name="\c" localSheetId="39">#REF!</definedName>
    <definedName name="\c" localSheetId="40">#REF!</definedName>
    <definedName name="\c" localSheetId="41">#REF!</definedName>
    <definedName name="\c" localSheetId="4">#REF!</definedName>
    <definedName name="\c" localSheetId="27">#REF!</definedName>
    <definedName name="\c" localSheetId="24">#REF!</definedName>
    <definedName name="\c">#REF!</definedName>
    <definedName name="\e" localSheetId="31">#REF!</definedName>
    <definedName name="\e" localSheetId="35">#REF!</definedName>
    <definedName name="\e" localSheetId="38">#REF!</definedName>
    <definedName name="\e" localSheetId="39">#REF!</definedName>
    <definedName name="\e" localSheetId="40">#REF!</definedName>
    <definedName name="\e" localSheetId="41">#REF!</definedName>
    <definedName name="\e" localSheetId="4">#REF!</definedName>
    <definedName name="\e" localSheetId="27">#REF!</definedName>
    <definedName name="\e" localSheetId="24">#REF!</definedName>
    <definedName name="\e">#REF!</definedName>
    <definedName name="\G" localSheetId="31">#REF!</definedName>
    <definedName name="\G" localSheetId="35">#REF!</definedName>
    <definedName name="\G" localSheetId="38">#REF!</definedName>
    <definedName name="\G" localSheetId="4">#REF!</definedName>
    <definedName name="\G" localSheetId="27">#REF!</definedName>
    <definedName name="\G" localSheetId="24">#REF!</definedName>
    <definedName name="\G">#REF!</definedName>
    <definedName name="\H" localSheetId="31">#REF!</definedName>
    <definedName name="\H" localSheetId="35">#REF!</definedName>
    <definedName name="\H" localSheetId="38">#REF!</definedName>
    <definedName name="\H" localSheetId="4">#REF!</definedName>
    <definedName name="\H" localSheetId="27">#REF!</definedName>
    <definedName name="\H" localSheetId="24">#REF!</definedName>
    <definedName name="\H">#REF!</definedName>
    <definedName name="\I" localSheetId="31">#REF!</definedName>
    <definedName name="\I" localSheetId="35">#REF!</definedName>
    <definedName name="\I" localSheetId="38">#REF!</definedName>
    <definedName name="\I" localSheetId="4">#REF!</definedName>
    <definedName name="\I" localSheetId="27">#REF!</definedName>
    <definedName name="\I" localSheetId="24">#REF!</definedName>
    <definedName name="\I">#REF!</definedName>
    <definedName name="\J" localSheetId="31">#REF!</definedName>
    <definedName name="\J" localSheetId="35">#REF!</definedName>
    <definedName name="\J" localSheetId="38">#REF!</definedName>
    <definedName name="\J" localSheetId="4">#REF!</definedName>
    <definedName name="\J" localSheetId="27">#REF!</definedName>
    <definedName name="\J" localSheetId="24">#REF!</definedName>
    <definedName name="\J">#REF!</definedName>
    <definedName name="\K" localSheetId="31">#REF!</definedName>
    <definedName name="\K" localSheetId="35">#REF!</definedName>
    <definedName name="\K" localSheetId="38">#REF!</definedName>
    <definedName name="\K" localSheetId="4">#REF!</definedName>
    <definedName name="\K" localSheetId="27">#REF!</definedName>
    <definedName name="\K" localSheetId="24">#REF!</definedName>
    <definedName name="\K">#REF!</definedName>
    <definedName name="\l" localSheetId="31">#REF!</definedName>
    <definedName name="\l" localSheetId="35">#REF!</definedName>
    <definedName name="\l" localSheetId="38">#REF!</definedName>
    <definedName name="\l" localSheetId="4">#REF!</definedName>
    <definedName name="\l" localSheetId="27">#REF!</definedName>
    <definedName name="\l" localSheetId="24">#REF!</definedName>
    <definedName name="\l">#REF!</definedName>
    <definedName name="\m" localSheetId="31">#REF!</definedName>
    <definedName name="\m" localSheetId="35">#REF!</definedName>
    <definedName name="\m" localSheetId="38">#REF!</definedName>
    <definedName name="\m" localSheetId="4">#REF!</definedName>
    <definedName name="\m" localSheetId="27">#REF!</definedName>
    <definedName name="\m" localSheetId="24">#REF!</definedName>
    <definedName name="\m">#REF!</definedName>
    <definedName name="\N" localSheetId="31">#REF!</definedName>
    <definedName name="\N" localSheetId="35">#REF!</definedName>
    <definedName name="\N" localSheetId="38">#REF!</definedName>
    <definedName name="\N" localSheetId="4">#REF!</definedName>
    <definedName name="\N" localSheetId="27">#REF!</definedName>
    <definedName name="\N" localSheetId="24">#REF!</definedName>
    <definedName name="\N">#REF!</definedName>
    <definedName name="\o" localSheetId="31">#REF!</definedName>
    <definedName name="\o" localSheetId="35">#REF!</definedName>
    <definedName name="\o" localSheetId="38">#REF!</definedName>
    <definedName name="\o" localSheetId="4">#REF!</definedName>
    <definedName name="\o" localSheetId="27">#REF!</definedName>
    <definedName name="\o" localSheetId="24">#REF!</definedName>
    <definedName name="\o">#REF!</definedName>
    <definedName name="\p" localSheetId="31">#REF!</definedName>
    <definedName name="\p" localSheetId="35">#REF!</definedName>
    <definedName name="\p" localSheetId="38">#REF!</definedName>
    <definedName name="\p" localSheetId="4">#REF!</definedName>
    <definedName name="\p" localSheetId="27">#REF!</definedName>
    <definedName name="\p" localSheetId="24">#REF!</definedName>
    <definedName name="\p">#REF!</definedName>
    <definedName name="\Q" localSheetId="31">#REF!</definedName>
    <definedName name="\Q" localSheetId="35">#REF!</definedName>
    <definedName name="\Q" localSheetId="38">#REF!</definedName>
    <definedName name="\Q" localSheetId="4">#REF!</definedName>
    <definedName name="\Q" localSheetId="27">#REF!</definedName>
    <definedName name="\Q" localSheetId="24">#REF!</definedName>
    <definedName name="\Q">#REF!</definedName>
    <definedName name="\s" localSheetId="31">#REF!</definedName>
    <definedName name="\s" localSheetId="35">#REF!</definedName>
    <definedName name="\s" localSheetId="38">#REF!</definedName>
    <definedName name="\s" localSheetId="4">#REF!</definedName>
    <definedName name="\s" localSheetId="27">#REF!</definedName>
    <definedName name="\s" localSheetId="24">#REF!</definedName>
    <definedName name="\s">#REF!</definedName>
    <definedName name="\T" localSheetId="31">#REF!</definedName>
    <definedName name="\T" localSheetId="35">#REF!</definedName>
    <definedName name="\T" localSheetId="38">#REF!</definedName>
    <definedName name="\T" localSheetId="4">#REF!</definedName>
    <definedName name="\T" localSheetId="27">#REF!</definedName>
    <definedName name="\T" localSheetId="24">#REF!</definedName>
    <definedName name="\T">#REF!</definedName>
    <definedName name="\U" localSheetId="31">#REF!</definedName>
    <definedName name="\U" localSheetId="35">#REF!</definedName>
    <definedName name="\U" localSheetId="38">#REF!</definedName>
    <definedName name="\U" localSheetId="4">#REF!</definedName>
    <definedName name="\U" localSheetId="27">#REF!</definedName>
    <definedName name="\U" localSheetId="24">#REF!</definedName>
    <definedName name="\U">#REF!</definedName>
    <definedName name="\V" localSheetId="31">#REF!</definedName>
    <definedName name="\V" localSheetId="35">#REF!</definedName>
    <definedName name="\V" localSheetId="38">#REF!</definedName>
    <definedName name="\V" localSheetId="4">#REF!</definedName>
    <definedName name="\V" localSheetId="27">#REF!</definedName>
    <definedName name="\V" localSheetId="24">#REF!</definedName>
    <definedName name="\V">#REF!</definedName>
    <definedName name="\W" localSheetId="31">#REF!</definedName>
    <definedName name="\W" localSheetId="35">#REF!</definedName>
    <definedName name="\W" localSheetId="38">#REF!</definedName>
    <definedName name="\W" localSheetId="4">#REF!</definedName>
    <definedName name="\W" localSheetId="27">#REF!</definedName>
    <definedName name="\W" localSheetId="24">#REF!</definedName>
    <definedName name="\W">#REF!</definedName>
    <definedName name="\X" localSheetId="31">#REF!</definedName>
    <definedName name="\X" localSheetId="35">#REF!</definedName>
    <definedName name="\X" localSheetId="38">#REF!</definedName>
    <definedName name="\X" localSheetId="4">#REF!</definedName>
    <definedName name="\X" localSheetId="27">#REF!</definedName>
    <definedName name="\X" localSheetId="24">#REF!</definedName>
    <definedName name="\X">#REF!</definedName>
    <definedName name="__________CON1" localSheetId="31">#REF!</definedName>
    <definedName name="__________CON1" localSheetId="35">#REF!</definedName>
    <definedName name="__________CON1" localSheetId="38">#REF!</definedName>
    <definedName name="__________CON1" localSheetId="4">#REF!</definedName>
    <definedName name="__________CON1" localSheetId="27">#REF!</definedName>
    <definedName name="__________CON1" localSheetId="24">#REF!</definedName>
    <definedName name="__________CON1">#REF!</definedName>
    <definedName name="__________CON2" localSheetId="31">#REF!</definedName>
    <definedName name="__________CON2" localSheetId="35">#REF!</definedName>
    <definedName name="__________CON2" localSheetId="38">#REF!</definedName>
    <definedName name="__________CON2" localSheetId="4">#REF!</definedName>
    <definedName name="__________CON2" localSheetId="27">#REF!</definedName>
    <definedName name="__________CON2" localSheetId="24">#REF!</definedName>
    <definedName name="__________CON2">#REF!</definedName>
    <definedName name="__________ph1">[1]NPV!$B$40</definedName>
    <definedName name="_________CON1" localSheetId="31">#REF!</definedName>
    <definedName name="_________CON1" localSheetId="35">#REF!</definedName>
    <definedName name="_________CON1" localSheetId="38">#REF!</definedName>
    <definedName name="_________CON1" localSheetId="39">#REF!</definedName>
    <definedName name="_________CON1" localSheetId="40">#REF!</definedName>
    <definedName name="_________CON1" localSheetId="41">#REF!</definedName>
    <definedName name="_________CON1" localSheetId="4">#REF!</definedName>
    <definedName name="_________CON1" localSheetId="5">#REF!</definedName>
    <definedName name="_________CON1" localSheetId="17">#REF!</definedName>
    <definedName name="_________CON1" localSheetId="21">#REF!</definedName>
    <definedName name="_________CON1" localSheetId="27">#REF!</definedName>
    <definedName name="_________CON1" localSheetId="24">#REF!</definedName>
    <definedName name="_________CON1">#REF!</definedName>
    <definedName name="_________CON2" localSheetId="31">#REF!</definedName>
    <definedName name="_________CON2" localSheetId="35">#REF!</definedName>
    <definedName name="_________CON2" localSheetId="38">#REF!</definedName>
    <definedName name="_________CON2" localSheetId="39">#REF!</definedName>
    <definedName name="_________CON2" localSheetId="40">#REF!</definedName>
    <definedName name="_________CON2" localSheetId="41">#REF!</definedName>
    <definedName name="_________CON2" localSheetId="4">#REF!</definedName>
    <definedName name="_________CON2" localSheetId="27">#REF!</definedName>
    <definedName name="_________CON2" localSheetId="24">#REF!</definedName>
    <definedName name="_________CON2">#REF!</definedName>
    <definedName name="_________ph1">[1]NPV!$B$40</definedName>
    <definedName name="________CON1" localSheetId="31">#REF!</definedName>
    <definedName name="________CON1" localSheetId="35">#REF!</definedName>
    <definedName name="________CON1" localSheetId="38">#REF!</definedName>
    <definedName name="________CON1" localSheetId="39">#REF!</definedName>
    <definedName name="________CON1" localSheetId="40">#REF!</definedName>
    <definedName name="________CON1" localSheetId="41">#REF!</definedName>
    <definedName name="________CON1" localSheetId="4">#REF!</definedName>
    <definedName name="________CON1" localSheetId="5">#REF!</definedName>
    <definedName name="________CON1" localSheetId="17">#REF!</definedName>
    <definedName name="________CON1" localSheetId="21">#REF!</definedName>
    <definedName name="________CON1" localSheetId="27">#REF!</definedName>
    <definedName name="________CON1" localSheetId="24">#REF!</definedName>
    <definedName name="________CON1">#REF!</definedName>
    <definedName name="________CON2" localSheetId="31">#REF!</definedName>
    <definedName name="________CON2" localSheetId="35">#REF!</definedName>
    <definedName name="________CON2" localSheetId="38">#REF!</definedName>
    <definedName name="________CON2" localSheetId="39">#REF!</definedName>
    <definedName name="________CON2" localSheetId="40">#REF!</definedName>
    <definedName name="________CON2" localSheetId="41">#REF!</definedName>
    <definedName name="________CON2" localSheetId="4">#REF!</definedName>
    <definedName name="________CON2" localSheetId="27">#REF!</definedName>
    <definedName name="________CON2" localSheetId="24">#REF!</definedName>
    <definedName name="________CON2">#REF!</definedName>
    <definedName name="________ph1">[1]NPV!$B$40</definedName>
    <definedName name="________sw1" localSheetId="31">#REF!</definedName>
    <definedName name="________sw1" localSheetId="35">#REF!</definedName>
    <definedName name="________sw1" localSheetId="38">#REF!</definedName>
    <definedName name="________sw1" localSheetId="39">#REF!</definedName>
    <definedName name="________sw1" localSheetId="40">#REF!</definedName>
    <definedName name="________sw1" localSheetId="41">#REF!</definedName>
    <definedName name="________sw1" localSheetId="4">#REF!</definedName>
    <definedName name="________sw1" localSheetId="5">#REF!</definedName>
    <definedName name="________sw1" localSheetId="17">#REF!</definedName>
    <definedName name="________sw1" localSheetId="21">#REF!</definedName>
    <definedName name="________sw1" localSheetId="27">#REF!</definedName>
    <definedName name="________sw1" localSheetId="24">#REF!</definedName>
    <definedName name="________sw1">#REF!</definedName>
    <definedName name="________sw2" localSheetId="31">#REF!</definedName>
    <definedName name="________sw2" localSheetId="35">#REF!</definedName>
    <definedName name="________sw2" localSheetId="38">#REF!</definedName>
    <definedName name="________sw2" localSheetId="39">#REF!</definedName>
    <definedName name="________sw2" localSheetId="40">#REF!</definedName>
    <definedName name="________sw2" localSheetId="41">#REF!</definedName>
    <definedName name="________sw2" localSheetId="4">#REF!</definedName>
    <definedName name="________sw2" localSheetId="27">#REF!</definedName>
    <definedName name="________sw2" localSheetId="24">#REF!</definedName>
    <definedName name="________sw2">#REF!</definedName>
    <definedName name="________sw3" localSheetId="31">#REF!</definedName>
    <definedName name="________sw3" localSheetId="35">#REF!</definedName>
    <definedName name="________sw3" localSheetId="38">#REF!</definedName>
    <definedName name="________sw3" localSheetId="39">#REF!</definedName>
    <definedName name="________sw3" localSheetId="40">#REF!</definedName>
    <definedName name="________sw3" localSheetId="41">#REF!</definedName>
    <definedName name="________sw3" localSheetId="4">#REF!</definedName>
    <definedName name="________sw3" localSheetId="27">#REF!</definedName>
    <definedName name="________sw3" localSheetId="24">#REF!</definedName>
    <definedName name="________sw3">#REF!</definedName>
    <definedName name="________sw4" localSheetId="31">#REF!</definedName>
    <definedName name="________sw4" localSheetId="35">#REF!</definedName>
    <definedName name="________sw4" localSheetId="38">#REF!</definedName>
    <definedName name="________sw4" localSheetId="4">#REF!</definedName>
    <definedName name="________sw4" localSheetId="27">#REF!</definedName>
    <definedName name="________sw4" localSheetId="24">#REF!</definedName>
    <definedName name="________sw4">#REF!</definedName>
    <definedName name="________sw5" localSheetId="31">#REF!</definedName>
    <definedName name="________sw5" localSheetId="35">#REF!</definedName>
    <definedName name="________sw5" localSheetId="38">#REF!</definedName>
    <definedName name="________sw5" localSheetId="4">#REF!</definedName>
    <definedName name="________sw5" localSheetId="27">#REF!</definedName>
    <definedName name="________sw5" localSheetId="24">#REF!</definedName>
    <definedName name="________sw5">#REF!</definedName>
    <definedName name="________sw6" localSheetId="31">#REF!</definedName>
    <definedName name="________sw6" localSheetId="35">#REF!</definedName>
    <definedName name="________sw6" localSheetId="38">#REF!</definedName>
    <definedName name="________sw6" localSheetId="4">#REF!</definedName>
    <definedName name="________sw6" localSheetId="27">#REF!</definedName>
    <definedName name="________sw6" localSheetId="24">#REF!</definedName>
    <definedName name="________sw6">#REF!</definedName>
    <definedName name="________sw7" localSheetId="31">#REF!</definedName>
    <definedName name="________sw7" localSheetId="35">#REF!</definedName>
    <definedName name="________sw7" localSheetId="38">#REF!</definedName>
    <definedName name="________sw7" localSheetId="4">#REF!</definedName>
    <definedName name="________sw7" localSheetId="27">#REF!</definedName>
    <definedName name="________sw7" localSheetId="24">#REF!</definedName>
    <definedName name="________sw7">#REF!</definedName>
    <definedName name="________sw8" localSheetId="31">#REF!</definedName>
    <definedName name="________sw8" localSheetId="35">#REF!</definedName>
    <definedName name="________sw8" localSheetId="38">#REF!</definedName>
    <definedName name="________sw8" localSheetId="4">#REF!</definedName>
    <definedName name="________sw8" localSheetId="27">#REF!</definedName>
    <definedName name="________sw8" localSheetId="24">#REF!</definedName>
    <definedName name="________sw8">#REF!</definedName>
    <definedName name="_______CON1" localSheetId="31">#REF!</definedName>
    <definedName name="_______CON1" localSheetId="35">#REF!</definedName>
    <definedName name="_______CON1" localSheetId="38">#REF!</definedName>
    <definedName name="_______CON1" localSheetId="4">#REF!</definedName>
    <definedName name="_______CON1" localSheetId="27">#REF!</definedName>
    <definedName name="_______CON1" localSheetId="24">#REF!</definedName>
    <definedName name="_______CON1">#REF!</definedName>
    <definedName name="_______CON2" localSheetId="31">#REF!</definedName>
    <definedName name="_______CON2" localSheetId="35">#REF!</definedName>
    <definedName name="_______CON2" localSheetId="38">#REF!</definedName>
    <definedName name="_______CON2" localSheetId="4">#REF!</definedName>
    <definedName name="_______CON2" localSheetId="27">#REF!</definedName>
    <definedName name="_______CON2" localSheetId="24">#REF!</definedName>
    <definedName name="_______CON2">#REF!</definedName>
    <definedName name="_______ph1">[1]NPV!$B$40</definedName>
    <definedName name="_______sw1" localSheetId="31">#REF!</definedName>
    <definedName name="_______sw1" localSheetId="35">#REF!</definedName>
    <definedName name="_______sw1" localSheetId="38">#REF!</definedName>
    <definedName name="_______sw1" localSheetId="39">#REF!</definedName>
    <definedName name="_______sw1" localSheetId="40">#REF!</definedName>
    <definedName name="_______sw1" localSheetId="41">#REF!</definedName>
    <definedName name="_______sw1" localSheetId="4">#REF!</definedName>
    <definedName name="_______sw1" localSheetId="5">#REF!</definedName>
    <definedName name="_______sw1" localSheetId="17">#REF!</definedName>
    <definedName name="_______sw1" localSheetId="21">#REF!</definedName>
    <definedName name="_______sw1" localSheetId="27">#REF!</definedName>
    <definedName name="_______sw1" localSheetId="24">#REF!</definedName>
    <definedName name="_______sw1">#REF!</definedName>
    <definedName name="_______sw2" localSheetId="31">#REF!</definedName>
    <definedName name="_______sw2" localSheetId="35">#REF!</definedName>
    <definedName name="_______sw2" localSheetId="38">#REF!</definedName>
    <definedName name="_______sw2" localSheetId="39">#REF!</definedName>
    <definedName name="_______sw2" localSheetId="40">#REF!</definedName>
    <definedName name="_______sw2" localSheetId="41">#REF!</definedName>
    <definedName name="_______sw2" localSheetId="4">#REF!</definedName>
    <definedName name="_______sw2" localSheetId="27">#REF!</definedName>
    <definedName name="_______sw2" localSheetId="24">#REF!</definedName>
    <definedName name="_______sw2">#REF!</definedName>
    <definedName name="_______sw3" localSheetId="31">#REF!</definedName>
    <definedName name="_______sw3" localSheetId="35">#REF!</definedName>
    <definedName name="_______sw3" localSheetId="38">#REF!</definedName>
    <definedName name="_______sw3" localSheetId="39">#REF!</definedName>
    <definedName name="_______sw3" localSheetId="40">#REF!</definedName>
    <definedName name="_______sw3" localSheetId="41">#REF!</definedName>
    <definedName name="_______sw3" localSheetId="4">#REF!</definedName>
    <definedName name="_______sw3" localSheetId="27">#REF!</definedName>
    <definedName name="_______sw3" localSheetId="24">#REF!</definedName>
    <definedName name="_______sw3">#REF!</definedName>
    <definedName name="_______sw4" localSheetId="31">#REF!</definedName>
    <definedName name="_______sw4" localSheetId="35">#REF!</definedName>
    <definedName name="_______sw4" localSheetId="38">#REF!</definedName>
    <definedName name="_______sw4" localSheetId="4">#REF!</definedName>
    <definedName name="_______sw4" localSheetId="27">#REF!</definedName>
    <definedName name="_______sw4" localSheetId="24">#REF!</definedName>
    <definedName name="_______sw4">#REF!</definedName>
    <definedName name="_______sw5" localSheetId="31">#REF!</definedName>
    <definedName name="_______sw5" localSheetId="35">#REF!</definedName>
    <definedName name="_______sw5" localSheetId="38">#REF!</definedName>
    <definedName name="_______sw5" localSheetId="4">#REF!</definedName>
    <definedName name="_______sw5" localSheetId="27">#REF!</definedName>
    <definedName name="_______sw5" localSheetId="24">#REF!</definedName>
    <definedName name="_______sw5">#REF!</definedName>
    <definedName name="_______sw6" localSheetId="31">#REF!</definedName>
    <definedName name="_______sw6" localSheetId="35">#REF!</definedName>
    <definedName name="_______sw6" localSheetId="38">#REF!</definedName>
    <definedName name="_______sw6" localSheetId="4">#REF!</definedName>
    <definedName name="_______sw6" localSheetId="27">#REF!</definedName>
    <definedName name="_______sw6" localSheetId="24">#REF!</definedName>
    <definedName name="_______sw6">#REF!</definedName>
    <definedName name="_______sw7" localSheetId="31">#REF!</definedName>
    <definedName name="_______sw7" localSheetId="35">#REF!</definedName>
    <definedName name="_______sw7" localSheetId="38">#REF!</definedName>
    <definedName name="_______sw7" localSheetId="4">#REF!</definedName>
    <definedName name="_______sw7" localSheetId="27">#REF!</definedName>
    <definedName name="_______sw7" localSheetId="24">#REF!</definedName>
    <definedName name="_______sw7">#REF!</definedName>
    <definedName name="_______sw8" localSheetId="31">#REF!</definedName>
    <definedName name="_______sw8" localSheetId="35">#REF!</definedName>
    <definedName name="_______sw8" localSheetId="38">#REF!</definedName>
    <definedName name="_______sw8" localSheetId="4">#REF!</definedName>
    <definedName name="_______sw8" localSheetId="27">#REF!</definedName>
    <definedName name="_______sw8" localSheetId="24">#REF!</definedName>
    <definedName name="_______sw8">#REF!</definedName>
    <definedName name="______CON1" localSheetId="31">#REF!</definedName>
    <definedName name="______CON1" localSheetId="35">#REF!</definedName>
    <definedName name="______CON1" localSheetId="38">#REF!</definedName>
    <definedName name="______CON1" localSheetId="4">#REF!</definedName>
    <definedName name="______CON1" localSheetId="27">#REF!</definedName>
    <definedName name="______CON1" localSheetId="24">#REF!</definedName>
    <definedName name="______CON1">#REF!</definedName>
    <definedName name="______CON2" localSheetId="31">#REF!</definedName>
    <definedName name="______CON2" localSheetId="35">#REF!</definedName>
    <definedName name="______CON2" localSheetId="38">#REF!</definedName>
    <definedName name="______CON2" localSheetId="4">#REF!</definedName>
    <definedName name="______CON2" localSheetId="27">#REF!</definedName>
    <definedName name="______CON2" localSheetId="24">#REF!</definedName>
    <definedName name="______CON2">#REF!</definedName>
    <definedName name="______ph1">[2]NPV!$B$40</definedName>
    <definedName name="______sw1" localSheetId="31">#REF!</definedName>
    <definedName name="______sw1" localSheetId="35">#REF!</definedName>
    <definedName name="______sw1" localSheetId="38">#REF!</definedName>
    <definedName name="______sw1" localSheetId="39">#REF!</definedName>
    <definedName name="______sw1" localSheetId="40">#REF!</definedName>
    <definedName name="______sw1" localSheetId="41">#REF!</definedName>
    <definedName name="______sw1" localSheetId="4">#REF!</definedName>
    <definedName name="______sw1" localSheetId="5">#REF!</definedName>
    <definedName name="______sw1" localSheetId="17">#REF!</definedName>
    <definedName name="______sw1" localSheetId="21">#REF!</definedName>
    <definedName name="______sw1" localSheetId="27">#REF!</definedName>
    <definedName name="______sw1" localSheetId="24">#REF!</definedName>
    <definedName name="______sw1">#REF!</definedName>
    <definedName name="______sw2" localSheetId="31">#REF!</definedName>
    <definedName name="______sw2" localSheetId="35">#REF!</definedName>
    <definedName name="______sw2" localSheetId="38">#REF!</definedName>
    <definedName name="______sw2" localSheetId="39">#REF!</definedName>
    <definedName name="______sw2" localSheetId="40">#REF!</definedName>
    <definedName name="______sw2" localSheetId="41">#REF!</definedName>
    <definedName name="______sw2" localSheetId="4">#REF!</definedName>
    <definedName name="______sw2" localSheetId="27">#REF!</definedName>
    <definedName name="______sw2" localSheetId="24">#REF!</definedName>
    <definedName name="______sw2">#REF!</definedName>
    <definedName name="______sw3" localSheetId="31">#REF!</definedName>
    <definedName name="______sw3" localSheetId="35">#REF!</definedName>
    <definedName name="______sw3" localSheetId="38">#REF!</definedName>
    <definedName name="______sw3" localSheetId="39">#REF!</definedName>
    <definedName name="______sw3" localSheetId="40">#REF!</definedName>
    <definedName name="______sw3" localSheetId="41">#REF!</definedName>
    <definedName name="______sw3" localSheetId="4">#REF!</definedName>
    <definedName name="______sw3" localSheetId="27">#REF!</definedName>
    <definedName name="______sw3" localSheetId="24">#REF!</definedName>
    <definedName name="______sw3">#REF!</definedName>
    <definedName name="______sw4" localSheetId="31">#REF!</definedName>
    <definedName name="______sw4" localSheetId="35">#REF!</definedName>
    <definedName name="______sw4" localSheetId="38">#REF!</definedName>
    <definedName name="______sw4" localSheetId="4">#REF!</definedName>
    <definedName name="______sw4" localSheetId="27">#REF!</definedName>
    <definedName name="______sw4" localSheetId="24">#REF!</definedName>
    <definedName name="______sw4">#REF!</definedName>
    <definedName name="______sw5" localSheetId="31">#REF!</definedName>
    <definedName name="______sw5" localSheetId="35">#REF!</definedName>
    <definedName name="______sw5" localSheetId="38">#REF!</definedName>
    <definedName name="______sw5" localSheetId="4">#REF!</definedName>
    <definedName name="______sw5" localSheetId="27">#REF!</definedName>
    <definedName name="______sw5" localSheetId="24">#REF!</definedName>
    <definedName name="______sw5">#REF!</definedName>
    <definedName name="______sw6" localSheetId="31">#REF!</definedName>
    <definedName name="______sw6" localSheetId="35">#REF!</definedName>
    <definedName name="______sw6" localSheetId="38">#REF!</definedName>
    <definedName name="______sw6" localSheetId="4">#REF!</definedName>
    <definedName name="______sw6" localSheetId="27">#REF!</definedName>
    <definedName name="______sw6" localSheetId="24">#REF!</definedName>
    <definedName name="______sw6">#REF!</definedName>
    <definedName name="______sw7" localSheetId="31">#REF!</definedName>
    <definedName name="______sw7" localSheetId="35">#REF!</definedName>
    <definedName name="______sw7" localSheetId="38">#REF!</definedName>
    <definedName name="______sw7" localSheetId="4">#REF!</definedName>
    <definedName name="______sw7" localSheetId="27">#REF!</definedName>
    <definedName name="______sw7" localSheetId="24">#REF!</definedName>
    <definedName name="______sw7">#REF!</definedName>
    <definedName name="______sw8" localSheetId="31">#REF!</definedName>
    <definedName name="______sw8" localSheetId="35">#REF!</definedName>
    <definedName name="______sw8" localSheetId="38">#REF!</definedName>
    <definedName name="______sw8" localSheetId="4">#REF!</definedName>
    <definedName name="______sw8" localSheetId="27">#REF!</definedName>
    <definedName name="______sw8" localSheetId="24">#REF!</definedName>
    <definedName name="______sw8">#REF!</definedName>
    <definedName name="_____CON1" localSheetId="31">#REF!</definedName>
    <definedName name="_____CON1" localSheetId="35">#REF!</definedName>
    <definedName name="_____CON1" localSheetId="38">#REF!</definedName>
    <definedName name="_____CON1" localSheetId="4">#REF!</definedName>
    <definedName name="_____CON1" localSheetId="27">#REF!</definedName>
    <definedName name="_____CON1" localSheetId="24">#REF!</definedName>
    <definedName name="_____CON1">#REF!</definedName>
    <definedName name="_____CON2" localSheetId="31">#REF!</definedName>
    <definedName name="_____CON2" localSheetId="35">#REF!</definedName>
    <definedName name="_____CON2" localSheetId="38">#REF!</definedName>
    <definedName name="_____CON2" localSheetId="4">#REF!</definedName>
    <definedName name="_____CON2" localSheetId="27">#REF!</definedName>
    <definedName name="_____CON2" localSheetId="24">#REF!</definedName>
    <definedName name="_____CON2">#REF!</definedName>
    <definedName name="_____ph1">[3]NPV!$B$40</definedName>
    <definedName name="_____sw1" localSheetId="31">#REF!</definedName>
    <definedName name="_____sw1" localSheetId="35">#REF!</definedName>
    <definedName name="_____sw1" localSheetId="38">#REF!</definedName>
    <definedName name="_____sw1" localSheetId="39">#REF!</definedName>
    <definedName name="_____sw1" localSheetId="40">#REF!</definedName>
    <definedName name="_____sw1" localSheetId="41">#REF!</definedName>
    <definedName name="_____sw1" localSheetId="4">#REF!</definedName>
    <definedName name="_____sw1" localSheetId="5">#REF!</definedName>
    <definedName name="_____sw1" localSheetId="17">#REF!</definedName>
    <definedName name="_____sw1" localSheetId="21">#REF!</definedName>
    <definedName name="_____sw1" localSheetId="27">#REF!</definedName>
    <definedName name="_____sw1" localSheetId="24">#REF!</definedName>
    <definedName name="_____sw1">#REF!</definedName>
    <definedName name="_____sw2" localSheetId="31">#REF!</definedName>
    <definedName name="_____sw2" localSheetId="35">#REF!</definedName>
    <definedName name="_____sw2" localSheetId="38">#REF!</definedName>
    <definedName name="_____sw2" localSheetId="39">#REF!</definedName>
    <definedName name="_____sw2" localSheetId="40">#REF!</definedName>
    <definedName name="_____sw2" localSheetId="41">#REF!</definedName>
    <definedName name="_____sw2" localSheetId="4">#REF!</definedName>
    <definedName name="_____sw2" localSheetId="27">#REF!</definedName>
    <definedName name="_____sw2" localSheetId="24">#REF!</definedName>
    <definedName name="_____sw2">#REF!</definedName>
    <definedName name="_____sw3" localSheetId="31">#REF!</definedName>
    <definedName name="_____sw3" localSheetId="35">#REF!</definedName>
    <definedName name="_____sw3" localSheetId="38">#REF!</definedName>
    <definedName name="_____sw3" localSheetId="39">#REF!</definedName>
    <definedName name="_____sw3" localSheetId="40">#REF!</definedName>
    <definedName name="_____sw3" localSheetId="41">#REF!</definedName>
    <definedName name="_____sw3" localSheetId="4">#REF!</definedName>
    <definedName name="_____sw3" localSheetId="27">#REF!</definedName>
    <definedName name="_____sw3" localSheetId="24">#REF!</definedName>
    <definedName name="_____sw3">#REF!</definedName>
    <definedName name="_____sw4" localSheetId="31">#REF!</definedName>
    <definedName name="_____sw4" localSheetId="35">#REF!</definedName>
    <definedName name="_____sw4" localSheetId="38">#REF!</definedName>
    <definedName name="_____sw4" localSheetId="4">#REF!</definedName>
    <definedName name="_____sw4" localSheetId="27">#REF!</definedName>
    <definedName name="_____sw4" localSheetId="24">#REF!</definedName>
    <definedName name="_____sw4">#REF!</definedName>
    <definedName name="_____sw5" localSheetId="31">#REF!</definedName>
    <definedName name="_____sw5" localSheetId="35">#REF!</definedName>
    <definedName name="_____sw5" localSheetId="38">#REF!</definedName>
    <definedName name="_____sw5" localSheetId="4">#REF!</definedName>
    <definedName name="_____sw5" localSheetId="27">#REF!</definedName>
    <definedName name="_____sw5" localSheetId="24">#REF!</definedName>
    <definedName name="_____sw5">#REF!</definedName>
    <definedName name="_____sw6" localSheetId="31">#REF!</definedName>
    <definedName name="_____sw6" localSheetId="35">#REF!</definedName>
    <definedName name="_____sw6" localSheetId="38">#REF!</definedName>
    <definedName name="_____sw6" localSheetId="4">#REF!</definedName>
    <definedName name="_____sw6" localSheetId="27">#REF!</definedName>
    <definedName name="_____sw6" localSheetId="24">#REF!</definedName>
    <definedName name="_____sw6">#REF!</definedName>
    <definedName name="_____sw7" localSheetId="31">#REF!</definedName>
    <definedName name="_____sw7" localSheetId="35">#REF!</definedName>
    <definedName name="_____sw7" localSheetId="38">#REF!</definedName>
    <definedName name="_____sw7" localSheetId="4">#REF!</definedName>
    <definedName name="_____sw7" localSheetId="27">#REF!</definedName>
    <definedName name="_____sw7" localSheetId="24">#REF!</definedName>
    <definedName name="_____sw7">#REF!</definedName>
    <definedName name="_____sw8" localSheetId="31">#REF!</definedName>
    <definedName name="_____sw8" localSheetId="35">#REF!</definedName>
    <definedName name="_____sw8" localSheetId="38">#REF!</definedName>
    <definedName name="_____sw8" localSheetId="4">#REF!</definedName>
    <definedName name="_____sw8" localSheetId="27">#REF!</definedName>
    <definedName name="_____sw8" localSheetId="24">#REF!</definedName>
    <definedName name="_____sw8">#REF!</definedName>
    <definedName name="____BdW01" localSheetId="31">#REF!</definedName>
    <definedName name="____BdW01" localSheetId="35">#REF!</definedName>
    <definedName name="____BdW01" localSheetId="38">#REF!</definedName>
    <definedName name="____BdW01" localSheetId="4">#REF!</definedName>
    <definedName name="____BdW01" localSheetId="27">#REF!</definedName>
    <definedName name="____BdW01" localSheetId="24">#REF!</definedName>
    <definedName name="____BdW01">#REF!</definedName>
    <definedName name="____BdW02" localSheetId="31">#REF!</definedName>
    <definedName name="____BdW02" localSheetId="35">#REF!</definedName>
    <definedName name="____BdW02" localSheetId="38">#REF!</definedName>
    <definedName name="____BdW02" localSheetId="4">#REF!</definedName>
    <definedName name="____BdW02" localSheetId="27">#REF!</definedName>
    <definedName name="____BdW02" localSheetId="24">#REF!</definedName>
    <definedName name="____BdW02">#REF!</definedName>
    <definedName name="____BdW03" localSheetId="31">#REF!</definedName>
    <definedName name="____BdW03" localSheetId="35">#REF!</definedName>
    <definedName name="____BdW03" localSheetId="38">#REF!</definedName>
    <definedName name="____BdW03" localSheetId="4">#REF!</definedName>
    <definedName name="____BdW03" localSheetId="27">#REF!</definedName>
    <definedName name="____BdW03" localSheetId="24">#REF!</definedName>
    <definedName name="____BdW03">#REF!</definedName>
    <definedName name="____BdW04" localSheetId="31">#REF!</definedName>
    <definedName name="____BdW04" localSheetId="35">#REF!</definedName>
    <definedName name="____BdW04" localSheetId="38">#REF!</definedName>
    <definedName name="____BdW04" localSheetId="4">#REF!</definedName>
    <definedName name="____BdW04" localSheetId="27">#REF!</definedName>
    <definedName name="____BdW04" localSheetId="24">#REF!</definedName>
    <definedName name="____BdW04">#REF!</definedName>
    <definedName name="____BdW05" localSheetId="31">#REF!</definedName>
    <definedName name="____BdW05" localSheetId="35">#REF!</definedName>
    <definedName name="____BdW05" localSheetId="38">#REF!</definedName>
    <definedName name="____BdW05" localSheetId="4">#REF!</definedName>
    <definedName name="____BdW05" localSheetId="27">#REF!</definedName>
    <definedName name="____BdW05" localSheetId="24">#REF!</definedName>
    <definedName name="____BdW05">#REF!</definedName>
    <definedName name="____BdW06" localSheetId="31">#REF!</definedName>
    <definedName name="____BdW06" localSheetId="35">#REF!</definedName>
    <definedName name="____BdW06" localSheetId="38">#REF!</definedName>
    <definedName name="____BdW06" localSheetId="4">#REF!</definedName>
    <definedName name="____BdW06" localSheetId="27">#REF!</definedName>
    <definedName name="____BdW06" localSheetId="24">#REF!</definedName>
    <definedName name="____BdW06">#REF!</definedName>
    <definedName name="____BdW07" localSheetId="31">#REF!</definedName>
    <definedName name="____BdW07" localSheetId="35">#REF!</definedName>
    <definedName name="____BdW07" localSheetId="38">#REF!</definedName>
    <definedName name="____BdW07" localSheetId="4">#REF!</definedName>
    <definedName name="____BdW07" localSheetId="27">#REF!</definedName>
    <definedName name="____BdW07" localSheetId="24">#REF!</definedName>
    <definedName name="____BdW07">#REF!</definedName>
    <definedName name="____BdW08" localSheetId="31">#REF!</definedName>
    <definedName name="____BdW08" localSheetId="35">#REF!</definedName>
    <definedName name="____BdW08" localSheetId="38">#REF!</definedName>
    <definedName name="____BdW08" localSheetId="4">#REF!</definedName>
    <definedName name="____BdW08" localSheetId="27">#REF!</definedName>
    <definedName name="____BdW08" localSheetId="24">#REF!</definedName>
    <definedName name="____BdW08">#REF!</definedName>
    <definedName name="____BdW09" localSheetId="31">#REF!</definedName>
    <definedName name="____BdW09" localSheetId="35">#REF!</definedName>
    <definedName name="____BdW09" localSheetId="38">#REF!</definedName>
    <definedName name="____BdW09" localSheetId="4">#REF!</definedName>
    <definedName name="____BdW09" localSheetId="27">#REF!</definedName>
    <definedName name="____BdW09" localSheetId="24">#REF!</definedName>
    <definedName name="____BdW09">#REF!</definedName>
    <definedName name="____BdW10" localSheetId="31">#REF!</definedName>
    <definedName name="____BdW10" localSheetId="35">#REF!</definedName>
    <definedName name="____BdW10" localSheetId="38">#REF!</definedName>
    <definedName name="____BdW10" localSheetId="4">#REF!</definedName>
    <definedName name="____BdW10" localSheetId="27">#REF!</definedName>
    <definedName name="____BdW10" localSheetId="24">#REF!</definedName>
    <definedName name="____BdW10">#REF!</definedName>
    <definedName name="____BdW11" localSheetId="31">#REF!</definedName>
    <definedName name="____BdW11" localSheetId="35">#REF!</definedName>
    <definedName name="____BdW11" localSheetId="38">#REF!</definedName>
    <definedName name="____BdW11" localSheetId="4">#REF!</definedName>
    <definedName name="____BdW11" localSheetId="27">#REF!</definedName>
    <definedName name="____BdW11" localSheetId="24">#REF!</definedName>
    <definedName name="____BdW11">#REF!</definedName>
    <definedName name="____BdW12" localSheetId="31">#REF!</definedName>
    <definedName name="____BdW12" localSheetId="35">#REF!</definedName>
    <definedName name="____BdW12" localSheetId="38">#REF!</definedName>
    <definedName name="____BdW12" localSheetId="4">#REF!</definedName>
    <definedName name="____BdW12" localSheetId="27">#REF!</definedName>
    <definedName name="____BdW12" localSheetId="24">#REF!</definedName>
    <definedName name="____BdW12">#REF!</definedName>
    <definedName name="____BdW13" localSheetId="31">#REF!</definedName>
    <definedName name="____BdW13" localSheetId="35">#REF!</definedName>
    <definedName name="____BdW13" localSheetId="38">#REF!</definedName>
    <definedName name="____BdW13" localSheetId="4">#REF!</definedName>
    <definedName name="____BdW13" localSheetId="27">#REF!</definedName>
    <definedName name="____BdW13" localSheetId="24">#REF!</definedName>
    <definedName name="____BdW13">#REF!</definedName>
    <definedName name="____BdW14" localSheetId="31">#REF!</definedName>
    <definedName name="____BdW14" localSheetId="35">#REF!</definedName>
    <definedName name="____BdW14" localSheetId="38">#REF!</definedName>
    <definedName name="____BdW14" localSheetId="4">#REF!</definedName>
    <definedName name="____BdW14" localSheetId="27">#REF!</definedName>
    <definedName name="____BdW14" localSheetId="24">#REF!</definedName>
    <definedName name="____BdW14">#REF!</definedName>
    <definedName name="____BdW15" localSheetId="31">#REF!</definedName>
    <definedName name="____BdW15" localSheetId="35">#REF!</definedName>
    <definedName name="____BdW15" localSheetId="38">#REF!</definedName>
    <definedName name="____BdW15" localSheetId="4">#REF!</definedName>
    <definedName name="____BdW15" localSheetId="27">#REF!</definedName>
    <definedName name="____BdW15" localSheetId="24">#REF!</definedName>
    <definedName name="____BdW15">#REF!</definedName>
    <definedName name="____BdW16" localSheetId="31">#REF!</definedName>
    <definedName name="____BdW16" localSheetId="35">#REF!</definedName>
    <definedName name="____BdW16" localSheetId="38">#REF!</definedName>
    <definedName name="____BdW16" localSheetId="4">#REF!</definedName>
    <definedName name="____BdW16" localSheetId="27">#REF!</definedName>
    <definedName name="____BdW16" localSheetId="24">#REF!</definedName>
    <definedName name="____BdW16">#REF!</definedName>
    <definedName name="____BdW17" localSheetId="31">#REF!</definedName>
    <definedName name="____BdW17" localSheetId="35">#REF!</definedName>
    <definedName name="____BdW17" localSheetId="38">#REF!</definedName>
    <definedName name="____BdW17" localSheetId="4">#REF!</definedName>
    <definedName name="____BdW17" localSheetId="27">#REF!</definedName>
    <definedName name="____BdW17" localSheetId="24">#REF!</definedName>
    <definedName name="____BdW17">#REF!</definedName>
    <definedName name="____BdW18" localSheetId="31">#REF!</definedName>
    <definedName name="____BdW18" localSheetId="35">#REF!</definedName>
    <definedName name="____BdW18" localSheetId="38">#REF!</definedName>
    <definedName name="____BdW18" localSheetId="4">#REF!</definedName>
    <definedName name="____BdW18" localSheetId="27">#REF!</definedName>
    <definedName name="____BdW18" localSheetId="24">#REF!</definedName>
    <definedName name="____BdW18">#REF!</definedName>
    <definedName name="____BdW19" localSheetId="31">#REF!</definedName>
    <definedName name="____BdW19" localSheetId="35">#REF!</definedName>
    <definedName name="____BdW19" localSheetId="38">#REF!</definedName>
    <definedName name="____BdW19" localSheetId="4">#REF!</definedName>
    <definedName name="____BdW19" localSheetId="27">#REF!</definedName>
    <definedName name="____BdW19" localSheetId="24">#REF!</definedName>
    <definedName name="____BdW19">#REF!</definedName>
    <definedName name="____BdW20" localSheetId="31">#REF!</definedName>
    <definedName name="____BdW20" localSheetId="35">#REF!</definedName>
    <definedName name="____BdW20" localSheetId="38">#REF!</definedName>
    <definedName name="____BdW20" localSheetId="4">#REF!</definedName>
    <definedName name="____BdW20" localSheetId="27">#REF!</definedName>
    <definedName name="____BdW20" localSheetId="24">#REF!</definedName>
    <definedName name="____BdW20">#REF!</definedName>
    <definedName name="____BdW21" localSheetId="31">#REF!</definedName>
    <definedName name="____BdW21" localSheetId="35">#REF!</definedName>
    <definedName name="____BdW21" localSheetId="38">#REF!</definedName>
    <definedName name="____BdW21" localSheetId="4">#REF!</definedName>
    <definedName name="____BdW21" localSheetId="27">#REF!</definedName>
    <definedName name="____BdW21" localSheetId="24">#REF!</definedName>
    <definedName name="____BdW21">#REF!</definedName>
    <definedName name="____BdW22" localSheetId="31">#REF!</definedName>
    <definedName name="____BdW22" localSheetId="35">#REF!</definedName>
    <definedName name="____BdW22" localSheetId="38">#REF!</definedName>
    <definedName name="____BdW22" localSheetId="4">#REF!</definedName>
    <definedName name="____BdW22" localSheetId="27">#REF!</definedName>
    <definedName name="____BdW22" localSheetId="24">#REF!</definedName>
    <definedName name="____BdW22">#REF!</definedName>
    <definedName name="____BdW23" localSheetId="31">#REF!</definedName>
    <definedName name="____BdW23" localSheetId="35">#REF!</definedName>
    <definedName name="____BdW23" localSheetId="38">#REF!</definedName>
    <definedName name="____BdW23" localSheetId="4">#REF!</definedName>
    <definedName name="____BdW23" localSheetId="27">#REF!</definedName>
    <definedName name="____BdW23" localSheetId="24">#REF!</definedName>
    <definedName name="____BdW23">#REF!</definedName>
    <definedName name="____BdW24" localSheetId="31">#REF!</definedName>
    <definedName name="____BdW24" localSheetId="35">#REF!</definedName>
    <definedName name="____BdW24" localSheetId="38">#REF!</definedName>
    <definedName name="____BdW24" localSheetId="4">#REF!</definedName>
    <definedName name="____BdW24" localSheetId="27">#REF!</definedName>
    <definedName name="____BdW24" localSheetId="24">#REF!</definedName>
    <definedName name="____BdW24">#REF!</definedName>
    <definedName name="____BdW25" localSheetId="31">#REF!</definedName>
    <definedName name="____BdW25" localSheetId="35">#REF!</definedName>
    <definedName name="____BdW25" localSheetId="38">#REF!</definedName>
    <definedName name="____BdW25" localSheetId="4">#REF!</definedName>
    <definedName name="____BdW25" localSheetId="27">#REF!</definedName>
    <definedName name="____BdW25" localSheetId="24">#REF!</definedName>
    <definedName name="____BdW25">#REF!</definedName>
    <definedName name="____BdW26" localSheetId="31">#REF!</definedName>
    <definedName name="____BdW26" localSheetId="35">#REF!</definedName>
    <definedName name="____BdW26" localSheetId="38">#REF!</definedName>
    <definedName name="____BdW26" localSheetId="4">#REF!</definedName>
    <definedName name="____BdW26" localSheetId="27">#REF!</definedName>
    <definedName name="____BdW26" localSheetId="24">#REF!</definedName>
    <definedName name="____BdW26">#REF!</definedName>
    <definedName name="____BdW27" localSheetId="31">#REF!</definedName>
    <definedName name="____BdW27" localSheetId="35">#REF!</definedName>
    <definedName name="____BdW27" localSheetId="38">#REF!</definedName>
    <definedName name="____BdW27" localSheetId="4">#REF!</definedName>
    <definedName name="____BdW27" localSheetId="27">#REF!</definedName>
    <definedName name="____BdW27" localSheetId="24">#REF!</definedName>
    <definedName name="____BdW27">#REF!</definedName>
    <definedName name="____BdW28" localSheetId="31">#REF!</definedName>
    <definedName name="____BdW28" localSheetId="35">#REF!</definedName>
    <definedName name="____BdW28" localSheetId="38">#REF!</definedName>
    <definedName name="____BdW28" localSheetId="4">#REF!</definedName>
    <definedName name="____BdW28" localSheetId="27">#REF!</definedName>
    <definedName name="____BdW28" localSheetId="24">#REF!</definedName>
    <definedName name="____BdW28">#REF!</definedName>
    <definedName name="____BdW29" localSheetId="31">#REF!</definedName>
    <definedName name="____BdW29" localSheetId="35">#REF!</definedName>
    <definedName name="____BdW29" localSheetId="38">#REF!</definedName>
    <definedName name="____BdW29" localSheetId="4">#REF!</definedName>
    <definedName name="____BdW29" localSheetId="27">#REF!</definedName>
    <definedName name="____BdW29" localSheetId="24">#REF!</definedName>
    <definedName name="____BdW29">#REF!</definedName>
    <definedName name="____BdW30" localSheetId="31">#REF!</definedName>
    <definedName name="____BdW30" localSheetId="35">#REF!</definedName>
    <definedName name="____BdW30" localSheetId="38">#REF!</definedName>
    <definedName name="____BdW30" localSheetId="4">#REF!</definedName>
    <definedName name="____BdW30" localSheetId="27">#REF!</definedName>
    <definedName name="____BdW30" localSheetId="24">#REF!</definedName>
    <definedName name="____BdW30">#REF!</definedName>
    <definedName name="____BdW31" localSheetId="31">#REF!</definedName>
    <definedName name="____BdW31" localSheetId="35">#REF!</definedName>
    <definedName name="____BdW31" localSheetId="38">#REF!</definedName>
    <definedName name="____BdW31" localSheetId="4">#REF!</definedName>
    <definedName name="____BdW31" localSheetId="27">#REF!</definedName>
    <definedName name="____BdW31" localSheetId="24">#REF!</definedName>
    <definedName name="____BdW31">#REF!</definedName>
    <definedName name="____BdW32" localSheetId="31">#REF!</definedName>
    <definedName name="____BdW32" localSheetId="35">#REF!</definedName>
    <definedName name="____BdW32" localSheetId="38">#REF!</definedName>
    <definedName name="____BdW32" localSheetId="4">#REF!</definedName>
    <definedName name="____BdW32" localSheetId="27">#REF!</definedName>
    <definedName name="____BdW32" localSheetId="24">#REF!</definedName>
    <definedName name="____BdW32">#REF!</definedName>
    <definedName name="____BdW33" localSheetId="31">#REF!</definedName>
    <definedName name="____BdW33" localSheetId="35">#REF!</definedName>
    <definedName name="____BdW33" localSheetId="38">#REF!</definedName>
    <definedName name="____BdW33" localSheetId="4">#REF!</definedName>
    <definedName name="____BdW33" localSheetId="27">#REF!</definedName>
    <definedName name="____BdW33" localSheetId="24">#REF!</definedName>
    <definedName name="____BdW33">#REF!</definedName>
    <definedName name="____BdW34" localSheetId="31">#REF!</definedName>
    <definedName name="____BdW34" localSheetId="35">#REF!</definedName>
    <definedName name="____BdW34" localSheetId="38">#REF!</definedName>
    <definedName name="____BdW34" localSheetId="4">#REF!</definedName>
    <definedName name="____BdW34" localSheetId="27">#REF!</definedName>
    <definedName name="____BdW34" localSheetId="24">#REF!</definedName>
    <definedName name="____BdW34">#REF!</definedName>
    <definedName name="____BdW35" localSheetId="31">#REF!</definedName>
    <definedName name="____BdW35" localSheetId="35">#REF!</definedName>
    <definedName name="____BdW35" localSheetId="38">#REF!</definedName>
    <definedName name="____BdW35" localSheetId="4">#REF!</definedName>
    <definedName name="____BdW35" localSheetId="27">#REF!</definedName>
    <definedName name="____BdW35" localSheetId="24">#REF!</definedName>
    <definedName name="____BdW35">#REF!</definedName>
    <definedName name="____BdW36" localSheetId="31">#REF!</definedName>
    <definedName name="____BdW36" localSheetId="35">#REF!</definedName>
    <definedName name="____BdW36" localSheetId="38">#REF!</definedName>
    <definedName name="____BdW36" localSheetId="4">#REF!</definedName>
    <definedName name="____BdW36" localSheetId="27">#REF!</definedName>
    <definedName name="____BdW36" localSheetId="24">#REF!</definedName>
    <definedName name="____BdW36">#REF!</definedName>
    <definedName name="____BdW37" localSheetId="31">#REF!</definedName>
    <definedName name="____BdW37" localSheetId="35">#REF!</definedName>
    <definedName name="____BdW37" localSheetId="38">#REF!</definedName>
    <definedName name="____BdW37" localSheetId="4">#REF!</definedName>
    <definedName name="____BdW37" localSheetId="27">#REF!</definedName>
    <definedName name="____BdW37" localSheetId="24">#REF!</definedName>
    <definedName name="____BdW37">#REF!</definedName>
    <definedName name="____BdW38" localSheetId="31">#REF!</definedName>
    <definedName name="____BdW38" localSheetId="35">#REF!</definedName>
    <definedName name="____BdW38" localSheetId="38">#REF!</definedName>
    <definedName name="____BdW38" localSheetId="4">#REF!</definedName>
    <definedName name="____BdW38" localSheetId="27">#REF!</definedName>
    <definedName name="____BdW38" localSheetId="24">#REF!</definedName>
    <definedName name="____BdW38">#REF!</definedName>
    <definedName name="____BdW39" localSheetId="31">#REF!</definedName>
    <definedName name="____BdW39" localSheetId="35">#REF!</definedName>
    <definedName name="____BdW39" localSheetId="38">#REF!</definedName>
    <definedName name="____BdW39" localSheetId="4">#REF!</definedName>
    <definedName name="____BdW39" localSheetId="27">#REF!</definedName>
    <definedName name="____BdW39" localSheetId="24">#REF!</definedName>
    <definedName name="____BdW39">#REF!</definedName>
    <definedName name="____BdW40" localSheetId="31">#REF!</definedName>
    <definedName name="____BdW40" localSheetId="35">#REF!</definedName>
    <definedName name="____BdW40" localSheetId="38">#REF!</definedName>
    <definedName name="____BdW40" localSheetId="4">#REF!</definedName>
    <definedName name="____BdW40" localSheetId="27">#REF!</definedName>
    <definedName name="____BdW40" localSheetId="24">#REF!</definedName>
    <definedName name="____BdW40">#REF!</definedName>
    <definedName name="____BdW41" localSheetId="31">#REF!</definedName>
    <definedName name="____BdW41" localSheetId="35">#REF!</definedName>
    <definedName name="____BdW41" localSheetId="38">#REF!</definedName>
    <definedName name="____BdW41" localSheetId="4">#REF!</definedName>
    <definedName name="____BdW41" localSheetId="27">#REF!</definedName>
    <definedName name="____BdW41" localSheetId="24">#REF!</definedName>
    <definedName name="____BdW41">#REF!</definedName>
    <definedName name="____BdW42" localSheetId="31">#REF!</definedName>
    <definedName name="____BdW42" localSheetId="35">#REF!</definedName>
    <definedName name="____BdW42" localSheetId="38">#REF!</definedName>
    <definedName name="____BdW42" localSheetId="4">#REF!</definedName>
    <definedName name="____BdW42" localSheetId="27">#REF!</definedName>
    <definedName name="____BdW42" localSheetId="24">#REF!</definedName>
    <definedName name="____BdW42">#REF!</definedName>
    <definedName name="____BdW43" localSheetId="31">#REF!</definedName>
    <definedName name="____BdW43" localSheetId="35">#REF!</definedName>
    <definedName name="____BdW43" localSheetId="38">#REF!</definedName>
    <definedName name="____BdW43" localSheetId="4">#REF!</definedName>
    <definedName name="____BdW43" localSheetId="27">#REF!</definedName>
    <definedName name="____BdW43" localSheetId="24">#REF!</definedName>
    <definedName name="____BdW43">#REF!</definedName>
    <definedName name="____BdW44" localSheetId="31">#REF!</definedName>
    <definedName name="____BdW44" localSheetId="35">#REF!</definedName>
    <definedName name="____BdW44" localSheetId="38">#REF!</definedName>
    <definedName name="____BdW44" localSheetId="4">#REF!</definedName>
    <definedName name="____BdW44" localSheetId="27">#REF!</definedName>
    <definedName name="____BdW44" localSheetId="24">#REF!</definedName>
    <definedName name="____BdW44">#REF!</definedName>
    <definedName name="____BdW45" localSheetId="31">#REF!</definedName>
    <definedName name="____BdW45" localSheetId="35">#REF!</definedName>
    <definedName name="____BdW45" localSheetId="38">#REF!</definedName>
    <definedName name="____BdW45" localSheetId="4">#REF!</definedName>
    <definedName name="____BdW45" localSheetId="27">#REF!</definedName>
    <definedName name="____BdW45" localSheetId="24">#REF!</definedName>
    <definedName name="____BdW45">#REF!</definedName>
    <definedName name="____BdW46" localSheetId="31">#REF!</definedName>
    <definedName name="____BdW46" localSheetId="35">#REF!</definedName>
    <definedName name="____BdW46" localSheetId="38">#REF!</definedName>
    <definedName name="____BdW46" localSheetId="4">#REF!</definedName>
    <definedName name="____BdW46" localSheetId="27">#REF!</definedName>
    <definedName name="____BdW46" localSheetId="24">#REF!</definedName>
    <definedName name="____BdW46">#REF!</definedName>
    <definedName name="____BdW47" localSheetId="31">#REF!</definedName>
    <definedName name="____BdW47" localSheetId="35">#REF!</definedName>
    <definedName name="____BdW47" localSheetId="38">#REF!</definedName>
    <definedName name="____BdW47" localSheetId="4">#REF!</definedName>
    <definedName name="____BdW47" localSheetId="27">#REF!</definedName>
    <definedName name="____BdW47" localSheetId="24">#REF!</definedName>
    <definedName name="____BdW47">#REF!</definedName>
    <definedName name="____BdW48" localSheetId="31">#REF!</definedName>
    <definedName name="____BdW48" localSheetId="35">#REF!</definedName>
    <definedName name="____BdW48" localSheetId="38">#REF!</definedName>
    <definedName name="____BdW48" localSheetId="4">#REF!</definedName>
    <definedName name="____BdW48" localSheetId="27">#REF!</definedName>
    <definedName name="____BdW48" localSheetId="24">#REF!</definedName>
    <definedName name="____BdW48">#REF!</definedName>
    <definedName name="____BdW49" localSheetId="31">#REF!</definedName>
    <definedName name="____BdW49" localSheetId="35">#REF!</definedName>
    <definedName name="____BdW49" localSheetId="38">#REF!</definedName>
    <definedName name="____BdW49" localSheetId="4">#REF!</definedName>
    <definedName name="____BdW49" localSheetId="27">#REF!</definedName>
    <definedName name="____BdW49" localSheetId="24">#REF!</definedName>
    <definedName name="____BdW49">#REF!</definedName>
    <definedName name="____BdW50" localSheetId="31">#REF!</definedName>
    <definedName name="____BdW50" localSheetId="35">#REF!</definedName>
    <definedName name="____BdW50" localSheetId="38">#REF!</definedName>
    <definedName name="____BdW50" localSheetId="4">#REF!</definedName>
    <definedName name="____BdW50" localSheetId="27">#REF!</definedName>
    <definedName name="____BdW50" localSheetId="24">#REF!</definedName>
    <definedName name="____BdW50">#REF!</definedName>
    <definedName name="____BdW51" localSheetId="31">#REF!</definedName>
    <definedName name="____BdW51" localSheetId="35">#REF!</definedName>
    <definedName name="____BdW51" localSheetId="38">#REF!</definedName>
    <definedName name="____BdW51" localSheetId="4">#REF!</definedName>
    <definedName name="____BdW51" localSheetId="27">#REF!</definedName>
    <definedName name="____BdW51" localSheetId="24">#REF!</definedName>
    <definedName name="____BdW51">#REF!</definedName>
    <definedName name="____BdW52" localSheetId="31">#REF!</definedName>
    <definedName name="____BdW52" localSheetId="35">#REF!</definedName>
    <definedName name="____BdW52" localSheetId="38">#REF!</definedName>
    <definedName name="____BdW52" localSheetId="4">#REF!</definedName>
    <definedName name="____BdW52" localSheetId="27">#REF!</definedName>
    <definedName name="____BdW52" localSheetId="24">#REF!</definedName>
    <definedName name="____BdW52">#REF!</definedName>
    <definedName name="____BdW53" localSheetId="31">#REF!</definedName>
    <definedName name="____BdW53" localSheetId="35">#REF!</definedName>
    <definedName name="____BdW53" localSheetId="38">#REF!</definedName>
    <definedName name="____BdW53" localSheetId="4">#REF!</definedName>
    <definedName name="____BdW53" localSheetId="27">#REF!</definedName>
    <definedName name="____BdW53" localSheetId="24">#REF!</definedName>
    <definedName name="____BdW53">#REF!</definedName>
    <definedName name="____BdW54" localSheetId="31">#REF!</definedName>
    <definedName name="____BdW54" localSheetId="35">#REF!</definedName>
    <definedName name="____BdW54" localSheetId="38">#REF!</definedName>
    <definedName name="____BdW54" localSheetId="4">#REF!</definedName>
    <definedName name="____BdW54" localSheetId="27">#REF!</definedName>
    <definedName name="____BdW54" localSheetId="24">#REF!</definedName>
    <definedName name="____BdW54">#REF!</definedName>
    <definedName name="____BdW55" localSheetId="31">#REF!</definedName>
    <definedName name="____BdW55" localSheetId="35">#REF!</definedName>
    <definedName name="____BdW55" localSheetId="38">#REF!</definedName>
    <definedName name="____BdW55" localSheetId="4">#REF!</definedName>
    <definedName name="____BdW55" localSheetId="27">#REF!</definedName>
    <definedName name="____BdW55" localSheetId="24">#REF!</definedName>
    <definedName name="____BdW55">#REF!</definedName>
    <definedName name="____BdW56" localSheetId="31">#REF!</definedName>
    <definedName name="____BdW56" localSheetId="35">#REF!</definedName>
    <definedName name="____BdW56" localSheetId="38">#REF!</definedName>
    <definedName name="____BdW56" localSheetId="4">#REF!</definedName>
    <definedName name="____BdW56" localSheetId="27">#REF!</definedName>
    <definedName name="____BdW56" localSheetId="24">#REF!</definedName>
    <definedName name="____BdW56">#REF!</definedName>
    <definedName name="____BdW57" localSheetId="31">#REF!</definedName>
    <definedName name="____BdW57" localSheetId="35">#REF!</definedName>
    <definedName name="____BdW57" localSheetId="38">#REF!</definedName>
    <definedName name="____BdW57" localSheetId="4">#REF!</definedName>
    <definedName name="____BdW57" localSheetId="27">#REF!</definedName>
    <definedName name="____BdW57" localSheetId="24">#REF!</definedName>
    <definedName name="____BdW57">#REF!</definedName>
    <definedName name="____BdW58" localSheetId="31">#REF!</definedName>
    <definedName name="____BdW58" localSheetId="35">#REF!</definedName>
    <definedName name="____BdW58" localSheetId="38">#REF!</definedName>
    <definedName name="____BdW58" localSheetId="4">#REF!</definedName>
    <definedName name="____BdW58" localSheetId="27">#REF!</definedName>
    <definedName name="____BdW58" localSheetId="24">#REF!</definedName>
    <definedName name="____BdW58">#REF!</definedName>
    <definedName name="____BdW59" localSheetId="31">#REF!</definedName>
    <definedName name="____BdW59" localSheetId="35">#REF!</definedName>
    <definedName name="____BdW59" localSheetId="38">#REF!</definedName>
    <definedName name="____BdW59" localSheetId="4">#REF!</definedName>
    <definedName name="____BdW59" localSheetId="27">#REF!</definedName>
    <definedName name="____BdW59" localSheetId="24">#REF!</definedName>
    <definedName name="____BdW59">#REF!</definedName>
    <definedName name="____BdW60" localSheetId="31">#REF!</definedName>
    <definedName name="____BdW60" localSheetId="35">#REF!</definedName>
    <definedName name="____BdW60" localSheetId="38">#REF!</definedName>
    <definedName name="____BdW60" localSheetId="4">#REF!</definedName>
    <definedName name="____BdW60" localSheetId="27">#REF!</definedName>
    <definedName name="____BdW60" localSheetId="24">#REF!</definedName>
    <definedName name="____BdW60">#REF!</definedName>
    <definedName name="____BdW61" localSheetId="31">#REF!</definedName>
    <definedName name="____BdW61" localSheetId="35">#REF!</definedName>
    <definedName name="____BdW61" localSheetId="38">#REF!</definedName>
    <definedName name="____BdW61" localSheetId="4">#REF!</definedName>
    <definedName name="____BdW61" localSheetId="27">#REF!</definedName>
    <definedName name="____BdW61" localSheetId="24">#REF!</definedName>
    <definedName name="____BdW61">#REF!</definedName>
    <definedName name="____BdW62" localSheetId="31">#REF!</definedName>
    <definedName name="____BdW62" localSheetId="35">#REF!</definedName>
    <definedName name="____BdW62" localSheetId="38">#REF!</definedName>
    <definedName name="____BdW62" localSheetId="4">#REF!</definedName>
    <definedName name="____BdW62" localSheetId="27">#REF!</definedName>
    <definedName name="____BdW62" localSheetId="24">#REF!</definedName>
    <definedName name="____BdW62">#REF!</definedName>
    <definedName name="____BdW63" localSheetId="31">#REF!</definedName>
    <definedName name="____BdW63" localSheetId="35">#REF!</definedName>
    <definedName name="____BdW63" localSheetId="38">#REF!</definedName>
    <definedName name="____BdW63" localSheetId="4">#REF!</definedName>
    <definedName name="____BdW63" localSheetId="27">#REF!</definedName>
    <definedName name="____BdW63" localSheetId="24">#REF!</definedName>
    <definedName name="____BdW63">#REF!</definedName>
    <definedName name="____BdW64" localSheetId="31">#REF!</definedName>
    <definedName name="____BdW64" localSheetId="35">#REF!</definedName>
    <definedName name="____BdW64" localSheetId="38">#REF!</definedName>
    <definedName name="____BdW64" localSheetId="4">#REF!</definedName>
    <definedName name="____BdW64" localSheetId="27">#REF!</definedName>
    <definedName name="____BdW64" localSheetId="24">#REF!</definedName>
    <definedName name="____BdW64">#REF!</definedName>
    <definedName name="____BdW65" localSheetId="31">#REF!</definedName>
    <definedName name="____BdW65" localSheetId="35">#REF!</definedName>
    <definedName name="____BdW65" localSheetId="38">#REF!</definedName>
    <definedName name="____BdW65" localSheetId="4">#REF!</definedName>
    <definedName name="____BdW65" localSheetId="27">#REF!</definedName>
    <definedName name="____BdW65" localSheetId="24">#REF!</definedName>
    <definedName name="____BdW65">#REF!</definedName>
    <definedName name="____BdW66" localSheetId="31">#REF!</definedName>
    <definedName name="____BdW66" localSheetId="35">#REF!</definedName>
    <definedName name="____BdW66" localSheetId="38">#REF!</definedName>
    <definedName name="____BdW66" localSheetId="4">#REF!</definedName>
    <definedName name="____BdW66" localSheetId="27">#REF!</definedName>
    <definedName name="____BdW66" localSheetId="24">#REF!</definedName>
    <definedName name="____BdW66">#REF!</definedName>
    <definedName name="____BdW68" localSheetId="31">#REF!</definedName>
    <definedName name="____BdW68" localSheetId="35">#REF!</definedName>
    <definedName name="____BdW68" localSheetId="38">#REF!</definedName>
    <definedName name="____BdW68" localSheetId="4">#REF!</definedName>
    <definedName name="____BdW68" localSheetId="27">#REF!</definedName>
    <definedName name="____BdW68" localSheetId="24">#REF!</definedName>
    <definedName name="____BdW68">#REF!</definedName>
    <definedName name="____BdW69" localSheetId="31">#REF!</definedName>
    <definedName name="____BdW69" localSheetId="35">#REF!</definedName>
    <definedName name="____BdW69" localSheetId="38">#REF!</definedName>
    <definedName name="____BdW69" localSheetId="4">#REF!</definedName>
    <definedName name="____BdW69" localSheetId="27">#REF!</definedName>
    <definedName name="____BdW69" localSheetId="24">#REF!</definedName>
    <definedName name="____BdW69">#REF!</definedName>
    <definedName name="____BdW70" localSheetId="31">#REF!</definedName>
    <definedName name="____BdW70" localSheetId="35">#REF!</definedName>
    <definedName name="____BdW70" localSheetId="38">#REF!</definedName>
    <definedName name="____BdW70" localSheetId="4">#REF!</definedName>
    <definedName name="____BdW70" localSheetId="27">#REF!</definedName>
    <definedName name="____BdW70" localSheetId="24">#REF!</definedName>
    <definedName name="____BdW70">#REF!</definedName>
    <definedName name="____BdW71" localSheetId="31">#REF!</definedName>
    <definedName name="____BdW71" localSheetId="35">#REF!</definedName>
    <definedName name="____BdW71" localSheetId="38">#REF!</definedName>
    <definedName name="____BdW71" localSheetId="4">#REF!</definedName>
    <definedName name="____BdW71" localSheetId="27">#REF!</definedName>
    <definedName name="____BdW71" localSheetId="24">#REF!</definedName>
    <definedName name="____BdW71">#REF!</definedName>
    <definedName name="____BdW72" localSheetId="31">#REF!</definedName>
    <definedName name="____BdW72" localSheetId="35">#REF!</definedName>
    <definedName name="____BdW72" localSheetId="38">#REF!</definedName>
    <definedName name="____BdW72" localSheetId="4">#REF!</definedName>
    <definedName name="____BdW72" localSheetId="27">#REF!</definedName>
    <definedName name="____BdW72" localSheetId="24">#REF!</definedName>
    <definedName name="____BdW72">#REF!</definedName>
    <definedName name="____BdW73" localSheetId="31">#REF!</definedName>
    <definedName name="____BdW73" localSheetId="35">#REF!</definedName>
    <definedName name="____BdW73" localSheetId="38">#REF!</definedName>
    <definedName name="____BdW73" localSheetId="4">#REF!</definedName>
    <definedName name="____BdW73" localSheetId="27">#REF!</definedName>
    <definedName name="____BdW73" localSheetId="24">#REF!</definedName>
    <definedName name="____BdW73">#REF!</definedName>
    <definedName name="____BdW74" localSheetId="31">#REF!</definedName>
    <definedName name="____BdW74" localSheetId="35">#REF!</definedName>
    <definedName name="____BdW74" localSheetId="38">#REF!</definedName>
    <definedName name="____BdW74" localSheetId="4">#REF!</definedName>
    <definedName name="____BdW74" localSheetId="27">#REF!</definedName>
    <definedName name="____BdW74" localSheetId="24">#REF!</definedName>
    <definedName name="____BdW74">#REF!</definedName>
    <definedName name="____BdW75" localSheetId="31">#REF!</definedName>
    <definedName name="____BdW75" localSheetId="35">#REF!</definedName>
    <definedName name="____BdW75" localSheetId="38">#REF!</definedName>
    <definedName name="____BdW75" localSheetId="4">#REF!</definedName>
    <definedName name="____BdW75" localSheetId="27">#REF!</definedName>
    <definedName name="____BdW75" localSheetId="24">#REF!</definedName>
    <definedName name="____BdW75">#REF!</definedName>
    <definedName name="____BdW76" localSheetId="31">#REF!</definedName>
    <definedName name="____BdW76" localSheetId="35">#REF!</definedName>
    <definedName name="____BdW76" localSheetId="38">#REF!</definedName>
    <definedName name="____BdW76" localSheetId="4">#REF!</definedName>
    <definedName name="____BdW76" localSheetId="27">#REF!</definedName>
    <definedName name="____BdW76" localSheetId="24">#REF!</definedName>
    <definedName name="____BdW76">#REF!</definedName>
    <definedName name="____BdW77" localSheetId="31">#REF!</definedName>
    <definedName name="____BdW77" localSheetId="35">#REF!</definedName>
    <definedName name="____BdW77" localSheetId="38">#REF!</definedName>
    <definedName name="____BdW77" localSheetId="4">#REF!</definedName>
    <definedName name="____BdW77" localSheetId="27">#REF!</definedName>
    <definedName name="____BdW77" localSheetId="24">#REF!</definedName>
    <definedName name="____BdW77">#REF!</definedName>
    <definedName name="____BdW78" localSheetId="31">#REF!</definedName>
    <definedName name="____BdW78" localSheetId="35">#REF!</definedName>
    <definedName name="____BdW78" localSheetId="38">#REF!</definedName>
    <definedName name="____BdW78" localSheetId="4">#REF!</definedName>
    <definedName name="____BdW78" localSheetId="27">#REF!</definedName>
    <definedName name="____BdW78" localSheetId="24">#REF!</definedName>
    <definedName name="____BdW78">#REF!</definedName>
    <definedName name="____BdW79" localSheetId="31">#REF!</definedName>
    <definedName name="____BdW79" localSheetId="35">#REF!</definedName>
    <definedName name="____BdW79" localSheetId="38">#REF!</definedName>
    <definedName name="____BdW79" localSheetId="4">#REF!</definedName>
    <definedName name="____BdW79" localSheetId="27">#REF!</definedName>
    <definedName name="____BdW79" localSheetId="24">#REF!</definedName>
    <definedName name="____BdW79">#REF!</definedName>
    <definedName name="____BDW80" localSheetId="31">#REF!</definedName>
    <definedName name="____BDW80" localSheetId="35">#REF!</definedName>
    <definedName name="____BDW80" localSheetId="38">#REF!</definedName>
    <definedName name="____BDW80" localSheetId="4">#REF!</definedName>
    <definedName name="____BDW80" localSheetId="27">#REF!</definedName>
    <definedName name="____BDW80" localSheetId="24">#REF!</definedName>
    <definedName name="____BDW80">#REF!</definedName>
    <definedName name="____BDW81" localSheetId="31">#REF!</definedName>
    <definedName name="____BDW81" localSheetId="35">#REF!</definedName>
    <definedName name="____BDW81" localSheetId="38">#REF!</definedName>
    <definedName name="____BDW81" localSheetId="4">#REF!</definedName>
    <definedName name="____BDW81" localSheetId="27">#REF!</definedName>
    <definedName name="____BDW81" localSheetId="24">#REF!</definedName>
    <definedName name="____BDW81">#REF!</definedName>
    <definedName name="____BDW82" localSheetId="31">#REF!</definedName>
    <definedName name="____BDW82" localSheetId="35">#REF!</definedName>
    <definedName name="____BDW82" localSheetId="38">#REF!</definedName>
    <definedName name="____BDW82" localSheetId="4">#REF!</definedName>
    <definedName name="____BDW82" localSheetId="27">#REF!</definedName>
    <definedName name="____BDW82" localSheetId="24">#REF!</definedName>
    <definedName name="____BDW82">#REF!</definedName>
    <definedName name="____BDW83" localSheetId="31">#REF!</definedName>
    <definedName name="____BDW83" localSheetId="35">#REF!</definedName>
    <definedName name="____BDW83" localSheetId="38">#REF!</definedName>
    <definedName name="____BDW83" localSheetId="4">#REF!</definedName>
    <definedName name="____BDW83" localSheetId="27">#REF!</definedName>
    <definedName name="____BDW83" localSheetId="24">#REF!</definedName>
    <definedName name="____BDW83">#REF!</definedName>
    <definedName name="____CON1" localSheetId="31">#REF!</definedName>
    <definedName name="____CON1" localSheetId="35">#REF!</definedName>
    <definedName name="____CON1" localSheetId="38">#REF!</definedName>
    <definedName name="____CON1" localSheetId="4">#REF!</definedName>
    <definedName name="____CON1" localSheetId="27">#REF!</definedName>
    <definedName name="____CON1" localSheetId="24">#REF!</definedName>
    <definedName name="____CON1">#REF!</definedName>
    <definedName name="____CON2" localSheetId="31">#REF!</definedName>
    <definedName name="____CON2" localSheetId="35">#REF!</definedName>
    <definedName name="____CON2" localSheetId="38">#REF!</definedName>
    <definedName name="____CON2" localSheetId="4">#REF!</definedName>
    <definedName name="____CON2" localSheetId="27">#REF!</definedName>
    <definedName name="____CON2" localSheetId="24">#REF!</definedName>
    <definedName name="____CON2">#REF!</definedName>
    <definedName name="____ph1">[1]NPV!$B$40</definedName>
    <definedName name="____st12" localSheetId="31">#REF!</definedName>
    <definedName name="____st12" localSheetId="35">#REF!</definedName>
    <definedName name="____st12" localSheetId="38">#REF!</definedName>
    <definedName name="____st12" localSheetId="39">#REF!</definedName>
    <definedName name="____st12" localSheetId="40">#REF!</definedName>
    <definedName name="____st12" localSheetId="41">#REF!</definedName>
    <definedName name="____st12" localSheetId="4">#REF!</definedName>
    <definedName name="____st12" localSheetId="5">#REF!</definedName>
    <definedName name="____st12" localSheetId="17">#REF!</definedName>
    <definedName name="____st12" localSheetId="21">#REF!</definedName>
    <definedName name="____st12" localSheetId="27">#REF!</definedName>
    <definedName name="____st12" localSheetId="24">#REF!</definedName>
    <definedName name="____st12">#REF!</definedName>
    <definedName name="____sw1" localSheetId="31">#REF!</definedName>
    <definedName name="____sw1" localSheetId="35">#REF!</definedName>
    <definedName name="____sw1" localSheetId="38">#REF!</definedName>
    <definedName name="____sw1" localSheetId="39">#REF!</definedName>
    <definedName name="____sw1" localSheetId="40">#REF!</definedName>
    <definedName name="____sw1" localSheetId="41">#REF!</definedName>
    <definedName name="____sw1" localSheetId="4">#REF!</definedName>
    <definedName name="____sw1" localSheetId="27">#REF!</definedName>
    <definedName name="____sw1" localSheetId="24">#REF!</definedName>
    <definedName name="____sw1">#REF!</definedName>
    <definedName name="____sw2" localSheetId="31">#REF!</definedName>
    <definedName name="____sw2" localSheetId="35">#REF!</definedName>
    <definedName name="____sw2" localSheetId="38">#REF!</definedName>
    <definedName name="____sw2" localSheetId="39">#REF!</definedName>
    <definedName name="____sw2" localSheetId="40">#REF!</definedName>
    <definedName name="____sw2" localSheetId="41">#REF!</definedName>
    <definedName name="____sw2" localSheetId="4">#REF!</definedName>
    <definedName name="____sw2" localSheetId="27">#REF!</definedName>
    <definedName name="____sw2" localSheetId="24">#REF!</definedName>
    <definedName name="____sw2">#REF!</definedName>
    <definedName name="____sw3" localSheetId="31">#REF!</definedName>
    <definedName name="____sw3" localSheetId="35">#REF!</definedName>
    <definedName name="____sw3" localSheetId="38">#REF!</definedName>
    <definedName name="____sw3" localSheetId="4">#REF!</definedName>
    <definedName name="____sw3" localSheetId="27">#REF!</definedName>
    <definedName name="____sw3" localSheetId="24">#REF!</definedName>
    <definedName name="____sw3">#REF!</definedName>
    <definedName name="____sw4" localSheetId="31">#REF!</definedName>
    <definedName name="____sw4" localSheetId="35">#REF!</definedName>
    <definedName name="____sw4" localSheetId="38">#REF!</definedName>
    <definedName name="____sw4" localSheetId="4">#REF!</definedName>
    <definedName name="____sw4" localSheetId="27">#REF!</definedName>
    <definedName name="____sw4" localSheetId="24">#REF!</definedName>
    <definedName name="____sw4">#REF!</definedName>
    <definedName name="____sw5" localSheetId="31">#REF!</definedName>
    <definedName name="____sw5" localSheetId="35">#REF!</definedName>
    <definedName name="____sw5" localSheetId="38">#REF!</definedName>
    <definedName name="____sw5" localSheetId="4">#REF!</definedName>
    <definedName name="____sw5" localSheetId="27">#REF!</definedName>
    <definedName name="____sw5" localSheetId="24">#REF!</definedName>
    <definedName name="____sw5">#REF!</definedName>
    <definedName name="____sw6" localSheetId="31">#REF!</definedName>
    <definedName name="____sw6" localSheetId="35">#REF!</definedName>
    <definedName name="____sw6" localSheetId="38">#REF!</definedName>
    <definedName name="____sw6" localSheetId="4">#REF!</definedName>
    <definedName name="____sw6" localSheetId="27">#REF!</definedName>
    <definedName name="____sw6" localSheetId="24">#REF!</definedName>
    <definedName name="____sw6">#REF!</definedName>
    <definedName name="____sw7" localSheetId="31">#REF!</definedName>
    <definedName name="____sw7" localSheetId="35">#REF!</definedName>
    <definedName name="____sw7" localSheetId="38">#REF!</definedName>
    <definedName name="____sw7" localSheetId="4">#REF!</definedName>
    <definedName name="____sw7" localSheetId="27">#REF!</definedName>
    <definedName name="____sw7" localSheetId="24">#REF!</definedName>
    <definedName name="____sw7">#REF!</definedName>
    <definedName name="____sw8" localSheetId="31">#REF!</definedName>
    <definedName name="____sw8" localSheetId="35">#REF!</definedName>
    <definedName name="____sw8" localSheetId="38">#REF!</definedName>
    <definedName name="____sw8" localSheetId="4">#REF!</definedName>
    <definedName name="____sw8" localSheetId="27">#REF!</definedName>
    <definedName name="____sw8" localSheetId="24">#REF!</definedName>
    <definedName name="____sw8">#REF!</definedName>
    <definedName name="___BdW01" localSheetId="31">#REF!</definedName>
    <definedName name="___BdW01" localSheetId="35">#REF!</definedName>
    <definedName name="___BdW01" localSheetId="38">#REF!</definedName>
    <definedName name="___BdW01" localSheetId="4">#REF!</definedName>
    <definedName name="___BdW01" localSheetId="27">#REF!</definedName>
    <definedName name="___BdW01" localSheetId="24">#REF!</definedName>
    <definedName name="___BdW01">#REF!</definedName>
    <definedName name="___BdW02" localSheetId="31">#REF!</definedName>
    <definedName name="___BdW02" localSheetId="35">#REF!</definedName>
    <definedName name="___BdW02" localSheetId="38">#REF!</definedName>
    <definedName name="___BdW02" localSheetId="4">#REF!</definedName>
    <definedName name="___BdW02" localSheetId="27">#REF!</definedName>
    <definedName name="___BdW02" localSheetId="24">#REF!</definedName>
    <definedName name="___BdW02">#REF!</definedName>
    <definedName name="___BdW03" localSheetId="31">#REF!</definedName>
    <definedName name="___BdW03" localSheetId="35">#REF!</definedName>
    <definedName name="___BdW03" localSheetId="38">#REF!</definedName>
    <definedName name="___BdW03" localSheetId="4">#REF!</definedName>
    <definedName name="___BdW03" localSheetId="27">#REF!</definedName>
    <definedName name="___BdW03" localSheetId="24">#REF!</definedName>
    <definedName name="___BdW03">#REF!</definedName>
    <definedName name="___BdW04" localSheetId="31">#REF!</definedName>
    <definedName name="___BdW04" localSheetId="35">#REF!</definedName>
    <definedName name="___BdW04" localSheetId="38">#REF!</definedName>
    <definedName name="___BdW04" localSheetId="4">#REF!</definedName>
    <definedName name="___BdW04" localSheetId="27">#REF!</definedName>
    <definedName name="___BdW04" localSheetId="24">#REF!</definedName>
    <definedName name="___BdW04">#REF!</definedName>
    <definedName name="___BdW05" localSheetId="31">#REF!</definedName>
    <definedName name="___BdW05" localSheetId="35">#REF!</definedName>
    <definedName name="___BdW05" localSheetId="38">#REF!</definedName>
    <definedName name="___BdW05" localSheetId="4">#REF!</definedName>
    <definedName name="___BdW05" localSheetId="27">#REF!</definedName>
    <definedName name="___BdW05" localSheetId="24">#REF!</definedName>
    <definedName name="___BdW05">#REF!</definedName>
    <definedName name="___BdW06" localSheetId="31">#REF!</definedName>
    <definedName name="___BdW06" localSheetId="35">#REF!</definedName>
    <definedName name="___BdW06" localSheetId="38">#REF!</definedName>
    <definedName name="___BdW06" localSheetId="4">#REF!</definedName>
    <definedName name="___BdW06" localSheetId="27">#REF!</definedName>
    <definedName name="___BdW06" localSheetId="24">#REF!</definedName>
    <definedName name="___BdW06">#REF!</definedName>
    <definedName name="___BdW07" localSheetId="31">#REF!</definedName>
    <definedName name="___BdW07" localSheetId="35">#REF!</definedName>
    <definedName name="___BdW07" localSheetId="38">#REF!</definedName>
    <definedName name="___BdW07" localSheetId="4">#REF!</definedName>
    <definedName name="___BdW07" localSheetId="27">#REF!</definedName>
    <definedName name="___BdW07" localSheetId="24">#REF!</definedName>
    <definedName name="___BdW07">#REF!</definedName>
    <definedName name="___BdW08" localSheetId="31">#REF!</definedName>
    <definedName name="___BdW08" localSheetId="35">#REF!</definedName>
    <definedName name="___BdW08" localSheetId="38">#REF!</definedName>
    <definedName name="___BdW08" localSheetId="4">#REF!</definedName>
    <definedName name="___BdW08" localSheetId="27">#REF!</definedName>
    <definedName name="___BdW08" localSheetId="24">#REF!</definedName>
    <definedName name="___BdW08">#REF!</definedName>
    <definedName name="___BdW09" localSheetId="31">#REF!</definedName>
    <definedName name="___BdW09" localSheetId="35">#REF!</definedName>
    <definedName name="___BdW09" localSheetId="38">#REF!</definedName>
    <definedName name="___BdW09" localSheetId="4">#REF!</definedName>
    <definedName name="___BdW09" localSheetId="27">#REF!</definedName>
    <definedName name="___BdW09" localSheetId="24">#REF!</definedName>
    <definedName name="___BdW09">#REF!</definedName>
    <definedName name="___BdW10" localSheetId="31">#REF!</definedName>
    <definedName name="___BdW10" localSheetId="35">#REF!</definedName>
    <definedName name="___BdW10" localSheetId="38">#REF!</definedName>
    <definedName name="___BdW10" localSheetId="4">#REF!</definedName>
    <definedName name="___BdW10" localSheetId="27">#REF!</definedName>
    <definedName name="___BdW10" localSheetId="24">#REF!</definedName>
    <definedName name="___BdW10">#REF!</definedName>
    <definedName name="___BdW11" localSheetId="31">#REF!</definedName>
    <definedName name="___BdW11" localSheetId="35">#REF!</definedName>
    <definedName name="___BdW11" localSheetId="38">#REF!</definedName>
    <definedName name="___BdW11" localSheetId="4">#REF!</definedName>
    <definedName name="___BdW11" localSheetId="27">#REF!</definedName>
    <definedName name="___BdW11" localSheetId="24">#REF!</definedName>
    <definedName name="___BdW11">#REF!</definedName>
    <definedName name="___BdW12" localSheetId="31">#REF!</definedName>
    <definedName name="___BdW12" localSheetId="35">#REF!</definedName>
    <definedName name="___BdW12" localSheetId="38">#REF!</definedName>
    <definedName name="___BdW12" localSheetId="4">#REF!</definedName>
    <definedName name="___BdW12" localSheetId="27">#REF!</definedName>
    <definedName name="___BdW12" localSheetId="24">#REF!</definedName>
    <definedName name="___BdW12">#REF!</definedName>
    <definedName name="___BdW13" localSheetId="31">#REF!</definedName>
    <definedName name="___BdW13" localSheetId="35">#REF!</definedName>
    <definedName name="___BdW13" localSheetId="38">#REF!</definedName>
    <definedName name="___BdW13" localSheetId="4">#REF!</definedName>
    <definedName name="___BdW13" localSheetId="27">#REF!</definedName>
    <definedName name="___BdW13" localSheetId="24">#REF!</definedName>
    <definedName name="___BdW13">#REF!</definedName>
    <definedName name="___BdW14" localSheetId="31">#REF!</definedName>
    <definedName name="___BdW14" localSheetId="35">#REF!</definedName>
    <definedName name="___BdW14" localSheetId="38">#REF!</definedName>
    <definedName name="___BdW14" localSheetId="4">#REF!</definedName>
    <definedName name="___BdW14" localSheetId="27">#REF!</definedName>
    <definedName name="___BdW14" localSheetId="24">#REF!</definedName>
    <definedName name="___BdW14">#REF!</definedName>
    <definedName name="___BdW15" localSheetId="31">#REF!</definedName>
    <definedName name="___BdW15" localSheetId="35">#REF!</definedName>
    <definedName name="___BdW15" localSheetId="38">#REF!</definedName>
    <definedName name="___BdW15" localSheetId="4">#REF!</definedName>
    <definedName name="___BdW15" localSheetId="27">#REF!</definedName>
    <definedName name="___BdW15" localSheetId="24">#REF!</definedName>
    <definedName name="___BdW15">#REF!</definedName>
    <definedName name="___BdW16" localSheetId="31">#REF!</definedName>
    <definedName name="___BdW16" localSheetId="35">#REF!</definedName>
    <definedName name="___BdW16" localSheetId="38">#REF!</definedName>
    <definedName name="___BdW16" localSheetId="4">#REF!</definedName>
    <definedName name="___BdW16" localSheetId="27">#REF!</definedName>
    <definedName name="___BdW16" localSheetId="24">#REF!</definedName>
    <definedName name="___BdW16">#REF!</definedName>
    <definedName name="___BdW17" localSheetId="31">#REF!</definedName>
    <definedName name="___BdW17" localSheetId="35">#REF!</definedName>
    <definedName name="___BdW17" localSheetId="38">#REF!</definedName>
    <definedName name="___BdW17" localSheetId="4">#REF!</definedName>
    <definedName name="___BdW17" localSheetId="27">#REF!</definedName>
    <definedName name="___BdW17" localSheetId="24">#REF!</definedName>
    <definedName name="___BdW17">#REF!</definedName>
    <definedName name="___BdW18" localSheetId="31">#REF!</definedName>
    <definedName name="___BdW18" localSheetId="35">#REF!</definedName>
    <definedName name="___BdW18" localSheetId="38">#REF!</definedName>
    <definedName name="___BdW18" localSheetId="4">#REF!</definedName>
    <definedName name="___BdW18" localSheetId="27">#REF!</definedName>
    <definedName name="___BdW18" localSheetId="24">#REF!</definedName>
    <definedName name="___BdW18">#REF!</definedName>
    <definedName name="___BdW19" localSheetId="31">#REF!</definedName>
    <definedName name="___BdW19" localSheetId="35">#REF!</definedName>
    <definedName name="___BdW19" localSheetId="38">#REF!</definedName>
    <definedName name="___BdW19" localSheetId="4">#REF!</definedName>
    <definedName name="___BdW19" localSheetId="27">#REF!</definedName>
    <definedName name="___BdW19" localSheetId="24">#REF!</definedName>
    <definedName name="___BdW19">#REF!</definedName>
    <definedName name="___BdW20" localSheetId="31">#REF!</definedName>
    <definedName name="___BdW20" localSheetId="35">#REF!</definedName>
    <definedName name="___BdW20" localSheetId="38">#REF!</definedName>
    <definedName name="___BdW20" localSheetId="4">#REF!</definedName>
    <definedName name="___BdW20" localSheetId="27">#REF!</definedName>
    <definedName name="___BdW20" localSheetId="24">#REF!</definedName>
    <definedName name="___BdW20">#REF!</definedName>
    <definedName name="___BdW21" localSheetId="31">#REF!</definedName>
    <definedName name="___BdW21" localSheetId="35">#REF!</definedName>
    <definedName name="___BdW21" localSheetId="38">#REF!</definedName>
    <definedName name="___BdW21" localSheetId="4">#REF!</definedName>
    <definedName name="___BdW21" localSheetId="27">#REF!</definedName>
    <definedName name="___BdW21" localSheetId="24">#REF!</definedName>
    <definedName name="___BdW21">#REF!</definedName>
    <definedName name="___BdW22" localSheetId="31">#REF!</definedName>
    <definedName name="___BdW22" localSheetId="35">#REF!</definedName>
    <definedName name="___BdW22" localSheetId="38">#REF!</definedName>
    <definedName name="___BdW22" localSheetId="4">#REF!</definedName>
    <definedName name="___BdW22" localSheetId="27">#REF!</definedName>
    <definedName name="___BdW22" localSheetId="24">#REF!</definedName>
    <definedName name="___BdW22">#REF!</definedName>
    <definedName name="___BdW23" localSheetId="31">#REF!</definedName>
    <definedName name="___BdW23" localSheetId="35">#REF!</definedName>
    <definedName name="___BdW23" localSheetId="38">#REF!</definedName>
    <definedName name="___BdW23" localSheetId="4">#REF!</definedName>
    <definedName name="___BdW23" localSheetId="27">#REF!</definedName>
    <definedName name="___BdW23" localSheetId="24">#REF!</definedName>
    <definedName name="___BdW23">#REF!</definedName>
    <definedName name="___BdW24" localSheetId="31">#REF!</definedName>
    <definedName name="___BdW24" localSheetId="35">#REF!</definedName>
    <definedName name="___BdW24" localSheetId="38">#REF!</definedName>
    <definedName name="___BdW24" localSheetId="4">#REF!</definedName>
    <definedName name="___BdW24" localSheetId="27">#REF!</definedName>
    <definedName name="___BdW24" localSheetId="24">#REF!</definedName>
    <definedName name="___BdW24">#REF!</definedName>
    <definedName name="___BdW25" localSheetId="31">#REF!</definedName>
    <definedName name="___BdW25" localSheetId="35">#REF!</definedName>
    <definedName name="___BdW25" localSheetId="38">#REF!</definedName>
    <definedName name="___BdW25" localSheetId="4">#REF!</definedName>
    <definedName name="___BdW25" localSheetId="27">#REF!</definedName>
    <definedName name="___BdW25" localSheetId="24">#REF!</definedName>
    <definedName name="___BdW25">#REF!</definedName>
    <definedName name="___BdW26" localSheetId="31">#REF!</definedName>
    <definedName name="___BdW26" localSheetId="35">#REF!</definedName>
    <definedName name="___BdW26" localSheetId="38">#REF!</definedName>
    <definedName name="___BdW26" localSheetId="4">#REF!</definedName>
    <definedName name="___BdW26" localSheetId="27">#REF!</definedName>
    <definedName name="___BdW26" localSheetId="24">#REF!</definedName>
    <definedName name="___BdW26">#REF!</definedName>
    <definedName name="___BdW27" localSheetId="31">#REF!</definedName>
    <definedName name="___BdW27" localSheetId="35">#REF!</definedName>
    <definedName name="___BdW27" localSheetId="38">#REF!</definedName>
    <definedName name="___BdW27" localSheetId="4">#REF!</definedName>
    <definedName name="___BdW27" localSheetId="27">#REF!</definedName>
    <definedName name="___BdW27" localSheetId="24">#REF!</definedName>
    <definedName name="___BdW27">#REF!</definedName>
    <definedName name="___BdW28" localSheetId="31">#REF!</definedName>
    <definedName name="___BdW28" localSheetId="35">#REF!</definedName>
    <definedName name="___BdW28" localSheetId="38">#REF!</definedName>
    <definedName name="___BdW28" localSheetId="4">#REF!</definedName>
    <definedName name="___BdW28" localSheetId="27">#REF!</definedName>
    <definedName name="___BdW28" localSheetId="24">#REF!</definedName>
    <definedName name="___BdW28">#REF!</definedName>
    <definedName name="___BdW29" localSheetId="31">#REF!</definedName>
    <definedName name="___BdW29" localSheetId="35">#REF!</definedName>
    <definedName name="___BdW29" localSheetId="38">#REF!</definedName>
    <definedName name="___BdW29" localSheetId="4">#REF!</definedName>
    <definedName name="___BdW29" localSheetId="27">#REF!</definedName>
    <definedName name="___BdW29" localSheetId="24">#REF!</definedName>
    <definedName name="___BdW29">#REF!</definedName>
    <definedName name="___BdW30" localSheetId="31">#REF!</definedName>
    <definedName name="___BdW30" localSheetId="35">#REF!</definedName>
    <definedName name="___BdW30" localSheetId="38">#REF!</definedName>
    <definedName name="___BdW30" localSheetId="4">#REF!</definedName>
    <definedName name="___BdW30" localSheetId="27">#REF!</definedName>
    <definedName name="___BdW30" localSheetId="24">#REF!</definedName>
    <definedName name="___BdW30">#REF!</definedName>
    <definedName name="___BdW31" localSheetId="31">#REF!</definedName>
    <definedName name="___BdW31" localSheetId="35">#REF!</definedName>
    <definedName name="___BdW31" localSheetId="38">#REF!</definedName>
    <definedName name="___BdW31" localSheetId="4">#REF!</definedName>
    <definedName name="___BdW31" localSheetId="27">#REF!</definedName>
    <definedName name="___BdW31" localSheetId="24">#REF!</definedName>
    <definedName name="___BdW31">#REF!</definedName>
    <definedName name="___BdW32" localSheetId="31">#REF!</definedName>
    <definedName name="___BdW32" localSheetId="35">#REF!</definedName>
    <definedName name="___BdW32" localSheetId="38">#REF!</definedName>
    <definedName name="___BdW32" localSheetId="4">#REF!</definedName>
    <definedName name="___BdW32" localSheetId="27">#REF!</definedName>
    <definedName name="___BdW32" localSheetId="24">#REF!</definedName>
    <definedName name="___BdW32">#REF!</definedName>
    <definedName name="___BdW33" localSheetId="31">#REF!</definedName>
    <definedName name="___BdW33" localSheetId="35">#REF!</definedName>
    <definedName name="___BdW33" localSheetId="38">#REF!</definedName>
    <definedName name="___BdW33" localSheetId="4">#REF!</definedName>
    <definedName name="___BdW33" localSheetId="27">#REF!</definedName>
    <definedName name="___BdW33" localSheetId="24">#REF!</definedName>
    <definedName name="___BdW33">#REF!</definedName>
    <definedName name="___BdW34" localSheetId="31">#REF!</definedName>
    <definedName name="___BdW34" localSheetId="35">#REF!</definedName>
    <definedName name="___BdW34" localSheetId="38">#REF!</definedName>
    <definedName name="___BdW34" localSheetId="4">#REF!</definedName>
    <definedName name="___BdW34" localSheetId="27">#REF!</definedName>
    <definedName name="___BdW34" localSheetId="24">#REF!</definedName>
    <definedName name="___BdW34">#REF!</definedName>
    <definedName name="___BdW35" localSheetId="31">#REF!</definedName>
    <definedName name="___BdW35" localSheetId="35">#REF!</definedName>
    <definedName name="___BdW35" localSheetId="38">#REF!</definedName>
    <definedName name="___BdW35" localSheetId="4">#REF!</definedName>
    <definedName name="___BdW35" localSheetId="27">#REF!</definedName>
    <definedName name="___BdW35" localSheetId="24">#REF!</definedName>
    <definedName name="___BdW35">#REF!</definedName>
    <definedName name="___BdW36" localSheetId="31">#REF!</definedName>
    <definedName name="___BdW36" localSheetId="35">#REF!</definedName>
    <definedName name="___BdW36" localSheetId="38">#REF!</definedName>
    <definedName name="___BdW36" localSheetId="4">#REF!</definedName>
    <definedName name="___BdW36" localSheetId="27">#REF!</definedName>
    <definedName name="___BdW36" localSheetId="24">#REF!</definedName>
    <definedName name="___BdW36">#REF!</definedName>
    <definedName name="___BdW37" localSheetId="31">#REF!</definedName>
    <definedName name="___BdW37" localSheetId="35">#REF!</definedName>
    <definedName name="___BdW37" localSheetId="38">#REF!</definedName>
    <definedName name="___BdW37" localSheetId="4">#REF!</definedName>
    <definedName name="___BdW37" localSheetId="27">#REF!</definedName>
    <definedName name="___BdW37" localSheetId="24">#REF!</definedName>
    <definedName name="___BdW37">#REF!</definedName>
    <definedName name="___BdW38" localSheetId="31">#REF!</definedName>
    <definedName name="___BdW38" localSheetId="35">#REF!</definedName>
    <definedName name="___BdW38" localSheetId="38">#REF!</definedName>
    <definedName name="___BdW38" localSheetId="4">#REF!</definedName>
    <definedName name="___BdW38" localSheetId="27">#REF!</definedName>
    <definedName name="___BdW38" localSheetId="24">#REF!</definedName>
    <definedName name="___BdW38">#REF!</definedName>
    <definedName name="___BdW39" localSheetId="31">#REF!</definedName>
    <definedName name="___BdW39" localSheetId="35">#REF!</definedName>
    <definedName name="___BdW39" localSheetId="38">#REF!</definedName>
    <definedName name="___BdW39" localSheetId="4">#REF!</definedName>
    <definedName name="___BdW39" localSheetId="27">#REF!</definedName>
    <definedName name="___BdW39" localSheetId="24">#REF!</definedName>
    <definedName name="___BdW39">#REF!</definedName>
    <definedName name="___BdW40" localSheetId="31">#REF!</definedName>
    <definedName name="___BdW40" localSheetId="35">#REF!</definedName>
    <definedName name="___BdW40" localSheetId="38">#REF!</definedName>
    <definedName name="___BdW40" localSheetId="4">#REF!</definedName>
    <definedName name="___BdW40" localSheetId="27">#REF!</definedName>
    <definedName name="___BdW40" localSheetId="24">#REF!</definedName>
    <definedName name="___BdW40">#REF!</definedName>
    <definedName name="___BdW41" localSheetId="31">#REF!</definedName>
    <definedName name="___BdW41" localSheetId="35">#REF!</definedName>
    <definedName name="___BdW41" localSheetId="38">#REF!</definedName>
    <definedName name="___BdW41" localSheetId="4">#REF!</definedName>
    <definedName name="___BdW41" localSheetId="27">#REF!</definedName>
    <definedName name="___BdW41" localSheetId="24">#REF!</definedName>
    <definedName name="___BdW41">#REF!</definedName>
    <definedName name="___BdW42" localSheetId="31">#REF!</definedName>
    <definedName name="___BdW42" localSheetId="35">#REF!</definedName>
    <definedName name="___BdW42" localSheetId="38">#REF!</definedName>
    <definedName name="___BdW42" localSheetId="4">#REF!</definedName>
    <definedName name="___BdW42" localSheetId="27">#REF!</definedName>
    <definedName name="___BdW42" localSheetId="24">#REF!</definedName>
    <definedName name="___BdW42">#REF!</definedName>
    <definedName name="___BdW43" localSheetId="31">#REF!</definedName>
    <definedName name="___BdW43" localSheetId="35">#REF!</definedName>
    <definedName name="___BdW43" localSheetId="38">#REF!</definedName>
    <definedName name="___BdW43" localSheetId="4">#REF!</definedName>
    <definedName name="___BdW43" localSheetId="27">#REF!</definedName>
    <definedName name="___BdW43" localSheetId="24">#REF!</definedName>
    <definedName name="___BdW43">#REF!</definedName>
    <definedName name="___BdW44" localSheetId="31">#REF!</definedName>
    <definedName name="___BdW44" localSheetId="35">#REF!</definedName>
    <definedName name="___BdW44" localSheetId="38">#REF!</definedName>
    <definedName name="___BdW44" localSheetId="4">#REF!</definedName>
    <definedName name="___BdW44" localSheetId="27">#REF!</definedName>
    <definedName name="___BdW44" localSheetId="24">#REF!</definedName>
    <definedName name="___BdW44">#REF!</definedName>
    <definedName name="___BdW45" localSheetId="31">#REF!</definedName>
    <definedName name="___BdW45" localSheetId="35">#REF!</definedName>
    <definedName name="___BdW45" localSheetId="38">#REF!</definedName>
    <definedName name="___BdW45" localSheetId="4">#REF!</definedName>
    <definedName name="___BdW45" localSheetId="27">#REF!</definedName>
    <definedName name="___BdW45" localSheetId="24">#REF!</definedName>
    <definedName name="___BdW45">#REF!</definedName>
    <definedName name="___BdW46" localSheetId="31">#REF!</definedName>
    <definedName name="___BdW46" localSheetId="35">#REF!</definedName>
    <definedName name="___BdW46" localSheetId="38">#REF!</definedName>
    <definedName name="___BdW46" localSheetId="4">#REF!</definedName>
    <definedName name="___BdW46" localSheetId="27">#REF!</definedName>
    <definedName name="___BdW46" localSheetId="24">#REF!</definedName>
    <definedName name="___BdW46">#REF!</definedName>
    <definedName name="___BdW47" localSheetId="31">#REF!</definedName>
    <definedName name="___BdW47" localSheetId="35">#REF!</definedName>
    <definedName name="___BdW47" localSheetId="38">#REF!</definedName>
    <definedName name="___BdW47" localSheetId="4">#REF!</definedName>
    <definedName name="___BdW47" localSheetId="27">#REF!</definedName>
    <definedName name="___BdW47" localSheetId="24">#REF!</definedName>
    <definedName name="___BdW47">#REF!</definedName>
    <definedName name="___BdW48" localSheetId="31">#REF!</definedName>
    <definedName name="___BdW48" localSheetId="35">#REF!</definedName>
    <definedName name="___BdW48" localSheetId="38">#REF!</definedName>
    <definedName name="___BdW48" localSheetId="4">#REF!</definedName>
    <definedName name="___BdW48" localSheetId="27">#REF!</definedName>
    <definedName name="___BdW48" localSheetId="24">#REF!</definedName>
    <definedName name="___BdW48">#REF!</definedName>
    <definedName name="___BdW49" localSheetId="31">#REF!</definedName>
    <definedName name="___BdW49" localSheetId="35">#REF!</definedName>
    <definedName name="___BdW49" localSheetId="38">#REF!</definedName>
    <definedName name="___BdW49" localSheetId="4">#REF!</definedName>
    <definedName name="___BdW49" localSheetId="27">#REF!</definedName>
    <definedName name="___BdW49" localSheetId="24">#REF!</definedName>
    <definedName name="___BdW49">#REF!</definedName>
    <definedName name="___BdW50" localSheetId="31">#REF!</definedName>
    <definedName name="___BdW50" localSheetId="35">#REF!</definedName>
    <definedName name="___BdW50" localSheetId="38">#REF!</definedName>
    <definedName name="___BdW50" localSheetId="4">#REF!</definedName>
    <definedName name="___BdW50" localSheetId="27">#REF!</definedName>
    <definedName name="___BdW50" localSheetId="24">#REF!</definedName>
    <definedName name="___BdW50">#REF!</definedName>
    <definedName name="___BdW51" localSheetId="31">#REF!</definedName>
    <definedName name="___BdW51" localSheetId="35">#REF!</definedName>
    <definedName name="___BdW51" localSheetId="38">#REF!</definedName>
    <definedName name="___BdW51" localSheetId="4">#REF!</definedName>
    <definedName name="___BdW51" localSheetId="27">#REF!</definedName>
    <definedName name="___BdW51" localSheetId="24">#REF!</definedName>
    <definedName name="___BdW51">#REF!</definedName>
    <definedName name="___BdW52" localSheetId="31">#REF!</definedName>
    <definedName name="___BdW52" localSheetId="35">#REF!</definedName>
    <definedName name="___BdW52" localSheetId="38">#REF!</definedName>
    <definedName name="___BdW52" localSheetId="4">#REF!</definedName>
    <definedName name="___BdW52" localSheetId="27">#REF!</definedName>
    <definedName name="___BdW52" localSheetId="24">#REF!</definedName>
    <definedName name="___BdW52">#REF!</definedName>
    <definedName name="___BdW53" localSheetId="31">#REF!</definedName>
    <definedName name="___BdW53" localSheetId="35">#REF!</definedName>
    <definedName name="___BdW53" localSheetId="38">#REF!</definedName>
    <definedName name="___BdW53" localSheetId="4">#REF!</definedName>
    <definedName name="___BdW53" localSheetId="27">#REF!</definedName>
    <definedName name="___BdW53" localSheetId="24">#REF!</definedName>
    <definedName name="___BdW53">#REF!</definedName>
    <definedName name="___BdW54" localSheetId="31">#REF!</definedName>
    <definedName name="___BdW54" localSheetId="35">#REF!</definedName>
    <definedName name="___BdW54" localSheetId="38">#REF!</definedName>
    <definedName name="___BdW54" localSheetId="4">#REF!</definedName>
    <definedName name="___BdW54" localSheetId="27">#REF!</definedName>
    <definedName name="___BdW54" localSheetId="24">#REF!</definedName>
    <definedName name="___BdW54">#REF!</definedName>
    <definedName name="___BdW55" localSheetId="31">#REF!</definedName>
    <definedName name="___BdW55" localSheetId="35">#REF!</definedName>
    <definedName name="___BdW55" localSheetId="38">#REF!</definedName>
    <definedName name="___BdW55" localSheetId="4">#REF!</definedName>
    <definedName name="___BdW55" localSheetId="27">#REF!</definedName>
    <definedName name="___BdW55" localSheetId="24">#REF!</definedName>
    <definedName name="___BdW55">#REF!</definedName>
    <definedName name="___BdW56" localSheetId="31">#REF!</definedName>
    <definedName name="___BdW56" localSheetId="35">#REF!</definedName>
    <definedName name="___BdW56" localSheetId="38">#REF!</definedName>
    <definedName name="___BdW56" localSheetId="4">#REF!</definedName>
    <definedName name="___BdW56" localSheetId="27">#REF!</definedName>
    <definedName name="___BdW56" localSheetId="24">#REF!</definedName>
    <definedName name="___BdW56">#REF!</definedName>
    <definedName name="___BdW57" localSheetId="31">#REF!</definedName>
    <definedName name="___BdW57" localSheetId="35">#REF!</definedName>
    <definedName name="___BdW57" localSheetId="38">#REF!</definedName>
    <definedName name="___BdW57" localSheetId="4">#REF!</definedName>
    <definedName name="___BdW57" localSheetId="27">#REF!</definedName>
    <definedName name="___BdW57" localSheetId="24">#REF!</definedName>
    <definedName name="___BdW57">#REF!</definedName>
    <definedName name="___BdW58" localSheetId="31">#REF!</definedName>
    <definedName name="___BdW58" localSheetId="35">#REF!</definedName>
    <definedName name="___BdW58" localSheetId="38">#REF!</definedName>
    <definedName name="___BdW58" localSheetId="4">#REF!</definedName>
    <definedName name="___BdW58" localSheetId="27">#REF!</definedName>
    <definedName name="___BdW58" localSheetId="24">#REF!</definedName>
    <definedName name="___BdW58">#REF!</definedName>
    <definedName name="___BdW59" localSheetId="31">#REF!</definedName>
    <definedName name="___BdW59" localSheetId="35">#REF!</definedName>
    <definedName name="___BdW59" localSheetId="38">#REF!</definedName>
    <definedName name="___BdW59" localSheetId="4">#REF!</definedName>
    <definedName name="___BdW59" localSheetId="27">#REF!</definedName>
    <definedName name="___BdW59" localSheetId="24">#REF!</definedName>
    <definedName name="___BdW59">#REF!</definedName>
    <definedName name="___BdW60" localSheetId="31">#REF!</definedName>
    <definedName name="___BdW60" localSheetId="35">#REF!</definedName>
    <definedName name="___BdW60" localSheetId="38">#REF!</definedName>
    <definedName name="___BdW60" localSheetId="4">#REF!</definedName>
    <definedName name="___BdW60" localSheetId="27">#REF!</definedName>
    <definedName name="___BdW60" localSheetId="24">#REF!</definedName>
    <definedName name="___BdW60">#REF!</definedName>
    <definedName name="___BdW61" localSheetId="31">#REF!</definedName>
    <definedName name="___BdW61" localSheetId="35">#REF!</definedName>
    <definedName name="___BdW61" localSheetId="38">#REF!</definedName>
    <definedName name="___BdW61" localSheetId="4">#REF!</definedName>
    <definedName name="___BdW61" localSheetId="27">#REF!</definedName>
    <definedName name="___BdW61" localSheetId="24">#REF!</definedName>
    <definedName name="___BdW61">#REF!</definedName>
    <definedName name="___BdW62" localSheetId="31">#REF!</definedName>
    <definedName name="___BdW62" localSheetId="35">#REF!</definedName>
    <definedName name="___BdW62" localSheetId="38">#REF!</definedName>
    <definedName name="___BdW62" localSheetId="4">#REF!</definedName>
    <definedName name="___BdW62" localSheetId="27">#REF!</definedName>
    <definedName name="___BdW62" localSheetId="24">#REF!</definedName>
    <definedName name="___BdW62">#REF!</definedName>
    <definedName name="___BdW63" localSheetId="31">#REF!</definedName>
    <definedName name="___BdW63" localSheetId="35">#REF!</definedName>
    <definedName name="___BdW63" localSheetId="38">#REF!</definedName>
    <definedName name="___BdW63" localSheetId="4">#REF!</definedName>
    <definedName name="___BdW63" localSheetId="27">#REF!</definedName>
    <definedName name="___BdW63" localSheetId="24">#REF!</definedName>
    <definedName name="___BdW63">#REF!</definedName>
    <definedName name="___BdW64" localSheetId="31">#REF!</definedName>
    <definedName name="___BdW64" localSheetId="35">#REF!</definedName>
    <definedName name="___BdW64" localSheetId="38">#REF!</definedName>
    <definedName name="___BdW64" localSheetId="4">#REF!</definedName>
    <definedName name="___BdW64" localSheetId="27">#REF!</definedName>
    <definedName name="___BdW64" localSheetId="24">#REF!</definedName>
    <definedName name="___BdW64">#REF!</definedName>
    <definedName name="___BdW65" localSheetId="31">#REF!</definedName>
    <definedName name="___BdW65" localSheetId="35">#REF!</definedName>
    <definedName name="___BdW65" localSheetId="38">#REF!</definedName>
    <definedName name="___BdW65" localSheetId="4">#REF!</definedName>
    <definedName name="___BdW65" localSheetId="27">#REF!</definedName>
    <definedName name="___BdW65" localSheetId="24">#REF!</definedName>
    <definedName name="___BdW65">#REF!</definedName>
    <definedName name="___BdW66" localSheetId="31">#REF!</definedName>
    <definedName name="___BdW66" localSheetId="35">#REF!</definedName>
    <definedName name="___BdW66" localSheetId="38">#REF!</definedName>
    <definedName name="___BdW66" localSheetId="4">#REF!</definedName>
    <definedName name="___BdW66" localSheetId="27">#REF!</definedName>
    <definedName name="___BdW66" localSheetId="24">#REF!</definedName>
    <definedName name="___BdW66">#REF!</definedName>
    <definedName name="___BdW68" localSheetId="31">#REF!</definedName>
    <definedName name="___BdW68" localSheetId="35">#REF!</definedName>
    <definedName name="___BdW68" localSheetId="38">#REF!</definedName>
    <definedName name="___BdW68" localSheetId="4">#REF!</definedName>
    <definedName name="___BdW68" localSheetId="27">#REF!</definedName>
    <definedName name="___BdW68" localSheetId="24">#REF!</definedName>
    <definedName name="___BdW68">#REF!</definedName>
    <definedName name="___BdW69" localSheetId="31">#REF!</definedName>
    <definedName name="___BdW69" localSheetId="35">#REF!</definedName>
    <definedName name="___BdW69" localSheetId="38">#REF!</definedName>
    <definedName name="___BdW69" localSheetId="4">#REF!</definedName>
    <definedName name="___BdW69" localSheetId="27">#REF!</definedName>
    <definedName name="___BdW69" localSheetId="24">#REF!</definedName>
    <definedName name="___BdW69">#REF!</definedName>
    <definedName name="___BdW70" localSheetId="31">#REF!</definedName>
    <definedName name="___BdW70" localSheetId="35">#REF!</definedName>
    <definedName name="___BdW70" localSheetId="38">#REF!</definedName>
    <definedName name="___BdW70" localSheetId="4">#REF!</definedName>
    <definedName name="___BdW70" localSheetId="27">#REF!</definedName>
    <definedName name="___BdW70" localSheetId="24">#REF!</definedName>
    <definedName name="___BdW70">#REF!</definedName>
    <definedName name="___BdW71" localSheetId="31">#REF!</definedName>
    <definedName name="___BdW71" localSheetId="35">#REF!</definedName>
    <definedName name="___BdW71" localSheetId="38">#REF!</definedName>
    <definedName name="___BdW71" localSheetId="4">#REF!</definedName>
    <definedName name="___BdW71" localSheetId="27">#REF!</definedName>
    <definedName name="___BdW71" localSheetId="24">#REF!</definedName>
    <definedName name="___BdW71">#REF!</definedName>
    <definedName name="___BdW72" localSheetId="31">#REF!</definedName>
    <definedName name="___BdW72" localSheetId="35">#REF!</definedName>
    <definedName name="___BdW72" localSheetId="38">#REF!</definedName>
    <definedName name="___BdW72" localSheetId="4">#REF!</definedName>
    <definedName name="___BdW72" localSheetId="27">#REF!</definedName>
    <definedName name="___BdW72" localSheetId="24">#REF!</definedName>
    <definedName name="___BdW72">#REF!</definedName>
    <definedName name="___BdW73" localSheetId="31">#REF!</definedName>
    <definedName name="___BdW73" localSheetId="35">#REF!</definedName>
    <definedName name="___BdW73" localSheetId="38">#REF!</definedName>
    <definedName name="___BdW73" localSheetId="4">#REF!</definedName>
    <definedName name="___BdW73" localSheetId="27">#REF!</definedName>
    <definedName name="___BdW73" localSheetId="24">#REF!</definedName>
    <definedName name="___BdW73">#REF!</definedName>
    <definedName name="___BdW74" localSheetId="31">#REF!</definedName>
    <definedName name="___BdW74" localSheetId="35">#REF!</definedName>
    <definedName name="___BdW74" localSheetId="38">#REF!</definedName>
    <definedName name="___BdW74" localSheetId="4">#REF!</definedName>
    <definedName name="___BdW74" localSheetId="27">#REF!</definedName>
    <definedName name="___BdW74" localSheetId="24">#REF!</definedName>
    <definedName name="___BdW74">#REF!</definedName>
    <definedName name="___BdW75" localSheetId="31">#REF!</definedName>
    <definedName name="___BdW75" localSheetId="35">#REF!</definedName>
    <definedName name="___BdW75" localSheetId="38">#REF!</definedName>
    <definedName name="___BdW75" localSheetId="4">#REF!</definedName>
    <definedName name="___BdW75" localSheetId="27">#REF!</definedName>
    <definedName name="___BdW75" localSheetId="24">#REF!</definedName>
    <definedName name="___BdW75">#REF!</definedName>
    <definedName name="___BdW76" localSheetId="31">#REF!</definedName>
    <definedName name="___BdW76" localSheetId="35">#REF!</definedName>
    <definedName name="___BdW76" localSheetId="38">#REF!</definedName>
    <definedName name="___BdW76" localSheetId="4">#REF!</definedName>
    <definedName name="___BdW76" localSheetId="27">#REF!</definedName>
    <definedName name="___BdW76" localSheetId="24">#REF!</definedName>
    <definedName name="___BdW76">#REF!</definedName>
    <definedName name="___BdW77" localSheetId="31">#REF!</definedName>
    <definedName name="___BdW77" localSheetId="35">#REF!</definedName>
    <definedName name="___BdW77" localSheetId="38">#REF!</definedName>
    <definedName name="___BdW77" localSheetId="4">#REF!</definedName>
    <definedName name="___BdW77" localSheetId="27">#REF!</definedName>
    <definedName name="___BdW77" localSheetId="24">#REF!</definedName>
    <definedName name="___BdW77">#REF!</definedName>
    <definedName name="___BdW78" localSheetId="31">#REF!</definedName>
    <definedName name="___BdW78" localSheetId="35">#REF!</definedName>
    <definedName name="___BdW78" localSheetId="38">#REF!</definedName>
    <definedName name="___BdW78" localSheetId="4">#REF!</definedName>
    <definedName name="___BdW78" localSheetId="27">#REF!</definedName>
    <definedName name="___BdW78" localSheetId="24">#REF!</definedName>
    <definedName name="___BdW78">#REF!</definedName>
    <definedName name="___BdW79" localSheetId="31">#REF!</definedName>
    <definedName name="___BdW79" localSheetId="35">#REF!</definedName>
    <definedName name="___BdW79" localSheetId="38">#REF!</definedName>
    <definedName name="___BdW79" localSheetId="4">#REF!</definedName>
    <definedName name="___BdW79" localSheetId="27">#REF!</definedName>
    <definedName name="___BdW79" localSheetId="24">#REF!</definedName>
    <definedName name="___BdW79">#REF!</definedName>
    <definedName name="___BDW80" localSheetId="31">#REF!</definedName>
    <definedName name="___BDW80" localSheetId="35">#REF!</definedName>
    <definedName name="___BDW80" localSheetId="38">#REF!</definedName>
    <definedName name="___BDW80" localSheetId="4">#REF!</definedName>
    <definedName name="___BDW80" localSheetId="27">#REF!</definedName>
    <definedName name="___BDW80" localSheetId="24">#REF!</definedName>
    <definedName name="___BDW80">#REF!</definedName>
    <definedName name="___BDW81" localSheetId="31">#REF!</definedName>
    <definedName name="___BDW81" localSheetId="35">#REF!</definedName>
    <definedName name="___BDW81" localSheetId="38">#REF!</definedName>
    <definedName name="___BDW81" localSheetId="4">#REF!</definedName>
    <definedName name="___BDW81" localSheetId="27">#REF!</definedName>
    <definedName name="___BDW81" localSheetId="24">#REF!</definedName>
    <definedName name="___BDW81">#REF!</definedName>
    <definedName name="___BDW82" localSheetId="31">#REF!</definedName>
    <definedName name="___BDW82" localSheetId="35">#REF!</definedName>
    <definedName name="___BDW82" localSheetId="38">#REF!</definedName>
    <definedName name="___BDW82" localSheetId="4">#REF!</definedName>
    <definedName name="___BDW82" localSheetId="27">#REF!</definedName>
    <definedName name="___BDW82" localSheetId="24">#REF!</definedName>
    <definedName name="___BDW82">#REF!</definedName>
    <definedName name="___BDW83" localSheetId="31">#REF!</definedName>
    <definedName name="___BDW83" localSheetId="35">#REF!</definedName>
    <definedName name="___BDW83" localSheetId="38">#REF!</definedName>
    <definedName name="___BDW83" localSheetId="4">#REF!</definedName>
    <definedName name="___BDW83" localSheetId="27">#REF!</definedName>
    <definedName name="___BDW83" localSheetId="24">#REF!</definedName>
    <definedName name="___BDW83">#REF!</definedName>
    <definedName name="___CON1" localSheetId="31">#REF!</definedName>
    <definedName name="___CON1" localSheetId="35">#REF!</definedName>
    <definedName name="___CON1" localSheetId="38">#REF!</definedName>
    <definedName name="___CON1" localSheetId="4">#REF!</definedName>
    <definedName name="___CON1" localSheetId="27">#REF!</definedName>
    <definedName name="___CON1" localSheetId="24">#REF!</definedName>
    <definedName name="___CON1">#REF!</definedName>
    <definedName name="___CON2" localSheetId="31">#REF!</definedName>
    <definedName name="___CON2" localSheetId="35">#REF!</definedName>
    <definedName name="___CON2" localSheetId="38">#REF!</definedName>
    <definedName name="___CON2" localSheetId="4">#REF!</definedName>
    <definedName name="___CON2" localSheetId="27">#REF!</definedName>
    <definedName name="___CON2" localSheetId="24">#REF!</definedName>
    <definedName name="___CON2">#REF!</definedName>
    <definedName name="___KV1" localSheetId="31">#REF!</definedName>
    <definedName name="___KV1" localSheetId="35">#REF!</definedName>
    <definedName name="___KV1" localSheetId="38">#REF!</definedName>
    <definedName name="___KV1" localSheetId="39">#REF!</definedName>
    <definedName name="___KV1" localSheetId="40">#REF!</definedName>
    <definedName name="___KV1" localSheetId="41">#REF!</definedName>
    <definedName name="___KV1" localSheetId="4">#REF!</definedName>
    <definedName name="___KV1" localSheetId="27">#REF!</definedName>
    <definedName name="___KV1" localSheetId="24">#REF!</definedName>
    <definedName name="___KV1">#REF!</definedName>
    <definedName name="___KV2" localSheetId="31">#REF!</definedName>
    <definedName name="___KV2" localSheetId="35">#REF!</definedName>
    <definedName name="___KV2" localSheetId="38">#REF!</definedName>
    <definedName name="___KV2" localSheetId="39">#REF!</definedName>
    <definedName name="___KV2" localSheetId="40">#REF!</definedName>
    <definedName name="___KV2" localSheetId="41">#REF!</definedName>
    <definedName name="___KV2" localSheetId="4">#REF!</definedName>
    <definedName name="___KV2" localSheetId="27">#REF!</definedName>
    <definedName name="___KV2" localSheetId="24">#REF!</definedName>
    <definedName name="___KV2">#REF!</definedName>
    <definedName name="___ph1">[1]NPV!$B$40</definedName>
    <definedName name="___st12" localSheetId="31">#REF!</definedName>
    <definedName name="___st12" localSheetId="35">#REF!</definedName>
    <definedName name="___st12" localSheetId="38">#REF!</definedName>
    <definedName name="___st12" localSheetId="39">#REF!</definedName>
    <definedName name="___st12" localSheetId="40">#REF!</definedName>
    <definedName name="___st12" localSheetId="41">#REF!</definedName>
    <definedName name="___st12" localSheetId="4">#REF!</definedName>
    <definedName name="___st12" localSheetId="5">#REF!</definedName>
    <definedName name="___st12" localSheetId="17">#REF!</definedName>
    <definedName name="___st12" localSheetId="21">#REF!</definedName>
    <definedName name="___st12" localSheetId="27">#REF!</definedName>
    <definedName name="___st12" localSheetId="24">#REF!</definedName>
    <definedName name="___st12">#REF!</definedName>
    <definedName name="___sw1" localSheetId="31">#REF!</definedName>
    <definedName name="___sw1" localSheetId="35">#REF!</definedName>
    <definedName name="___sw1" localSheetId="38">#REF!</definedName>
    <definedName name="___sw1" localSheetId="39">#REF!</definedName>
    <definedName name="___sw1" localSheetId="40">#REF!</definedName>
    <definedName name="___sw1" localSheetId="41">#REF!</definedName>
    <definedName name="___sw1" localSheetId="4">#REF!</definedName>
    <definedName name="___sw1" localSheetId="27">#REF!</definedName>
    <definedName name="___sw1" localSheetId="24">#REF!</definedName>
    <definedName name="___sw1">#REF!</definedName>
    <definedName name="___sw2" localSheetId="31">#REF!</definedName>
    <definedName name="___sw2" localSheetId="35">#REF!</definedName>
    <definedName name="___sw2" localSheetId="38">#REF!</definedName>
    <definedName name="___sw2" localSheetId="39">#REF!</definedName>
    <definedName name="___sw2" localSheetId="40">#REF!</definedName>
    <definedName name="___sw2" localSheetId="41">#REF!</definedName>
    <definedName name="___sw2" localSheetId="4">#REF!</definedName>
    <definedName name="___sw2" localSheetId="27">#REF!</definedName>
    <definedName name="___sw2" localSheetId="24">#REF!</definedName>
    <definedName name="___sw2">#REF!</definedName>
    <definedName name="___sw3" localSheetId="31">#REF!</definedName>
    <definedName name="___sw3" localSheetId="35">#REF!</definedName>
    <definedName name="___sw3" localSheetId="38">#REF!</definedName>
    <definedName name="___sw3" localSheetId="4">#REF!</definedName>
    <definedName name="___sw3" localSheetId="27">#REF!</definedName>
    <definedName name="___sw3" localSheetId="24">#REF!</definedName>
    <definedName name="___sw3">#REF!</definedName>
    <definedName name="___sw4" localSheetId="31">#REF!</definedName>
    <definedName name="___sw4" localSheetId="35">#REF!</definedName>
    <definedName name="___sw4" localSheetId="38">#REF!</definedName>
    <definedName name="___sw4" localSheetId="4">#REF!</definedName>
    <definedName name="___sw4" localSheetId="27">#REF!</definedName>
    <definedName name="___sw4" localSheetId="24">#REF!</definedName>
    <definedName name="___sw4">#REF!</definedName>
    <definedName name="___sw5" localSheetId="31">#REF!</definedName>
    <definedName name="___sw5" localSheetId="35">#REF!</definedName>
    <definedName name="___sw5" localSheetId="38">#REF!</definedName>
    <definedName name="___sw5" localSheetId="4">#REF!</definedName>
    <definedName name="___sw5" localSheetId="27">#REF!</definedName>
    <definedName name="___sw5" localSheetId="24">#REF!</definedName>
    <definedName name="___sw5">#REF!</definedName>
    <definedName name="___sw6" localSheetId="31">#REF!</definedName>
    <definedName name="___sw6" localSheetId="35">#REF!</definedName>
    <definedName name="___sw6" localSheetId="38">#REF!</definedName>
    <definedName name="___sw6" localSheetId="4">#REF!</definedName>
    <definedName name="___sw6" localSheetId="27">#REF!</definedName>
    <definedName name="___sw6" localSheetId="24">#REF!</definedName>
    <definedName name="___sw6">#REF!</definedName>
    <definedName name="___sw7" localSheetId="31">#REF!</definedName>
    <definedName name="___sw7" localSheetId="35">#REF!</definedName>
    <definedName name="___sw7" localSheetId="38">#REF!</definedName>
    <definedName name="___sw7" localSheetId="4">#REF!</definedName>
    <definedName name="___sw7" localSheetId="27">#REF!</definedName>
    <definedName name="___sw7" localSheetId="24">#REF!</definedName>
    <definedName name="___sw7">#REF!</definedName>
    <definedName name="___sw8" localSheetId="31">#REF!</definedName>
    <definedName name="___sw8" localSheetId="35">#REF!</definedName>
    <definedName name="___sw8" localSheetId="38">#REF!</definedName>
    <definedName name="___sw8" localSheetId="4">#REF!</definedName>
    <definedName name="___sw8" localSheetId="27">#REF!</definedName>
    <definedName name="___sw8" localSheetId="24">#REF!</definedName>
    <definedName name="___sw8">#REF!</definedName>
    <definedName name="__123Graph_A" hidden="1">'[4]1'!$D$20:$D$31</definedName>
    <definedName name="__123Graph_ACURRENT" hidden="1">[5]FitOutConfCentre!#REF!</definedName>
    <definedName name="__123Graph_ACURVE" hidden="1">'[4]1'!$D$20:$D$31</definedName>
    <definedName name="__123Graph_APAY" hidden="1">'[4]1'!$I$20:$I$46</definedName>
    <definedName name="__123Graph_B" hidden="1">'[6]PHASE ONE'!$D$71:$D$80</definedName>
    <definedName name="__123Graph_C" hidden="1">'[6]PHASE ONE'!#REF!</definedName>
    <definedName name="__123Graph_D" hidden="1">'[6]PHASE ONE'!$E$71:$E$80</definedName>
    <definedName name="__123Graph_E" hidden="1">'[6]PHASE ONE'!#REF!</definedName>
    <definedName name="__123Graph_F" hidden="1">'[6]PHASE ONE'!$F$71:$F$80</definedName>
    <definedName name="__123Graph_X" hidden="1">'[4]1'!$B$20:$B$31</definedName>
    <definedName name="__123Graph_XCURVE" hidden="1">'[4]1'!$B$20:$B$31</definedName>
    <definedName name="__123Graph_XPAY" hidden="1">'[4]1'!$B$20:$B$46</definedName>
    <definedName name="__BdW01" localSheetId="31">#REF!</definedName>
    <definedName name="__BdW01" localSheetId="35">#REF!</definedName>
    <definedName name="__BdW01" localSheetId="38">#REF!</definedName>
    <definedName name="__BdW01" localSheetId="39">#REF!</definedName>
    <definedName name="__BdW01" localSheetId="40">#REF!</definedName>
    <definedName name="__BdW01" localSheetId="41">#REF!</definedName>
    <definedName name="__BdW01" localSheetId="4">#REF!</definedName>
    <definedName name="__BdW01" localSheetId="5">#REF!</definedName>
    <definedName name="__BdW01" localSheetId="17">#REF!</definedName>
    <definedName name="__BdW01" localSheetId="21">#REF!</definedName>
    <definedName name="__BdW01" localSheetId="27">#REF!</definedName>
    <definedName name="__BdW01" localSheetId="24">#REF!</definedName>
    <definedName name="__BdW01">#REF!</definedName>
    <definedName name="__BdW02" localSheetId="31">#REF!</definedName>
    <definedName name="__BdW02" localSheetId="35">#REF!</definedName>
    <definedName name="__BdW02" localSheetId="38">#REF!</definedName>
    <definedName name="__BdW02" localSheetId="39">#REF!</definedName>
    <definedName name="__BdW02" localSheetId="40">#REF!</definedName>
    <definedName name="__BdW02" localSheetId="41">#REF!</definedName>
    <definedName name="__BdW02" localSheetId="4">#REF!</definedName>
    <definedName name="__BdW02" localSheetId="27">#REF!</definedName>
    <definedName name="__BdW02" localSheetId="24">#REF!</definedName>
    <definedName name="__BdW02">#REF!</definedName>
    <definedName name="__BdW03" localSheetId="31">#REF!</definedName>
    <definedName name="__BdW03" localSheetId="35">#REF!</definedName>
    <definedName name="__BdW03" localSheetId="38">#REF!</definedName>
    <definedName name="__BdW03" localSheetId="39">#REF!</definedName>
    <definedName name="__BdW03" localSheetId="40">#REF!</definedName>
    <definedName name="__BdW03" localSheetId="41">#REF!</definedName>
    <definedName name="__BdW03" localSheetId="4">#REF!</definedName>
    <definedName name="__BdW03" localSheetId="27">#REF!</definedName>
    <definedName name="__BdW03" localSheetId="24">#REF!</definedName>
    <definedName name="__BdW03">#REF!</definedName>
    <definedName name="__BdW04" localSheetId="31">#REF!</definedName>
    <definedName name="__BdW04" localSheetId="35">#REF!</definedName>
    <definedName name="__BdW04" localSheetId="38">#REF!</definedName>
    <definedName name="__BdW04" localSheetId="4">#REF!</definedName>
    <definedName name="__BdW04" localSheetId="27">#REF!</definedName>
    <definedName name="__BdW04" localSheetId="24">#REF!</definedName>
    <definedName name="__BdW04">#REF!</definedName>
    <definedName name="__BdW05" localSheetId="31">#REF!</definedName>
    <definedName name="__BdW05" localSheetId="35">#REF!</definedName>
    <definedName name="__BdW05" localSheetId="38">#REF!</definedName>
    <definedName name="__BdW05" localSheetId="4">#REF!</definedName>
    <definedName name="__BdW05" localSheetId="27">#REF!</definedName>
    <definedName name="__BdW05" localSheetId="24">#REF!</definedName>
    <definedName name="__BdW05">#REF!</definedName>
    <definedName name="__BdW06" localSheetId="31">#REF!</definedName>
    <definedName name="__BdW06" localSheetId="35">#REF!</definedName>
    <definedName name="__BdW06" localSheetId="38">#REF!</definedName>
    <definedName name="__BdW06" localSheetId="4">#REF!</definedName>
    <definedName name="__BdW06" localSheetId="27">#REF!</definedName>
    <definedName name="__BdW06" localSheetId="24">#REF!</definedName>
    <definedName name="__BdW06">#REF!</definedName>
    <definedName name="__BdW07" localSheetId="31">#REF!</definedName>
    <definedName name="__BdW07" localSheetId="35">#REF!</definedName>
    <definedName name="__BdW07" localSheetId="38">#REF!</definedName>
    <definedName name="__BdW07" localSheetId="4">#REF!</definedName>
    <definedName name="__BdW07" localSheetId="27">#REF!</definedName>
    <definedName name="__BdW07" localSheetId="24">#REF!</definedName>
    <definedName name="__BdW07">#REF!</definedName>
    <definedName name="__BdW08" localSheetId="31">#REF!</definedName>
    <definedName name="__BdW08" localSheetId="35">#REF!</definedName>
    <definedName name="__BdW08" localSheetId="38">#REF!</definedName>
    <definedName name="__BdW08" localSheetId="4">#REF!</definedName>
    <definedName name="__BdW08" localSheetId="27">#REF!</definedName>
    <definedName name="__BdW08" localSheetId="24">#REF!</definedName>
    <definedName name="__BdW08">#REF!</definedName>
    <definedName name="__BdW09" localSheetId="31">#REF!</definedName>
    <definedName name="__BdW09" localSheetId="35">#REF!</definedName>
    <definedName name="__BdW09" localSheetId="38">#REF!</definedName>
    <definedName name="__BdW09" localSheetId="4">#REF!</definedName>
    <definedName name="__BdW09" localSheetId="27">#REF!</definedName>
    <definedName name="__BdW09" localSheetId="24">#REF!</definedName>
    <definedName name="__BdW09">#REF!</definedName>
    <definedName name="__BdW10" localSheetId="31">#REF!</definedName>
    <definedName name="__BdW10" localSheetId="35">#REF!</definedName>
    <definedName name="__BdW10" localSheetId="38">#REF!</definedName>
    <definedName name="__BdW10" localSheetId="4">#REF!</definedName>
    <definedName name="__BdW10" localSheetId="27">#REF!</definedName>
    <definedName name="__BdW10" localSheetId="24">#REF!</definedName>
    <definedName name="__BdW10">#REF!</definedName>
    <definedName name="__BdW11" localSheetId="31">#REF!</definedName>
    <definedName name="__BdW11" localSheetId="35">#REF!</definedName>
    <definedName name="__BdW11" localSheetId="38">#REF!</definedName>
    <definedName name="__BdW11" localSheetId="4">#REF!</definedName>
    <definedName name="__BdW11" localSheetId="27">#REF!</definedName>
    <definedName name="__BdW11" localSheetId="24">#REF!</definedName>
    <definedName name="__BdW11">#REF!</definedName>
    <definedName name="__BdW12" localSheetId="31">#REF!</definedName>
    <definedName name="__BdW12" localSheetId="35">#REF!</definedName>
    <definedName name="__BdW12" localSheetId="38">#REF!</definedName>
    <definedName name="__BdW12" localSheetId="4">#REF!</definedName>
    <definedName name="__BdW12" localSheetId="27">#REF!</definedName>
    <definedName name="__BdW12" localSheetId="24">#REF!</definedName>
    <definedName name="__BdW12">#REF!</definedName>
    <definedName name="__BdW13" localSheetId="31">#REF!</definedName>
    <definedName name="__BdW13" localSheetId="35">#REF!</definedName>
    <definedName name="__BdW13" localSheetId="38">#REF!</definedName>
    <definedName name="__BdW13" localSheetId="4">#REF!</definedName>
    <definedName name="__BdW13" localSheetId="27">#REF!</definedName>
    <definedName name="__BdW13" localSheetId="24">#REF!</definedName>
    <definedName name="__BdW13">#REF!</definedName>
    <definedName name="__BdW14" localSheetId="31">#REF!</definedName>
    <definedName name="__BdW14" localSheetId="35">#REF!</definedName>
    <definedName name="__BdW14" localSheetId="38">#REF!</definedName>
    <definedName name="__BdW14" localSheetId="4">#REF!</definedName>
    <definedName name="__BdW14" localSheetId="27">#REF!</definedName>
    <definedName name="__BdW14" localSheetId="24">#REF!</definedName>
    <definedName name="__BdW14">#REF!</definedName>
    <definedName name="__BdW15" localSheetId="31">#REF!</definedName>
    <definedName name="__BdW15" localSheetId="35">#REF!</definedName>
    <definedName name="__BdW15" localSheetId="38">#REF!</definedName>
    <definedName name="__BdW15" localSheetId="4">#REF!</definedName>
    <definedName name="__BdW15" localSheetId="27">#REF!</definedName>
    <definedName name="__BdW15" localSheetId="24">#REF!</definedName>
    <definedName name="__BdW15">#REF!</definedName>
    <definedName name="__BdW16" localSheetId="31">#REF!</definedName>
    <definedName name="__BdW16" localSheetId="35">#REF!</definedName>
    <definedName name="__BdW16" localSheetId="38">#REF!</definedName>
    <definedName name="__BdW16" localSheetId="4">#REF!</definedName>
    <definedName name="__BdW16" localSheetId="27">#REF!</definedName>
    <definedName name="__BdW16" localSheetId="24">#REF!</definedName>
    <definedName name="__BdW16">#REF!</definedName>
    <definedName name="__BdW17" localSheetId="31">#REF!</definedName>
    <definedName name="__BdW17" localSheetId="35">#REF!</definedName>
    <definedName name="__BdW17" localSheetId="38">#REF!</definedName>
    <definedName name="__BdW17" localSheetId="4">#REF!</definedName>
    <definedName name="__BdW17" localSheetId="27">#REF!</definedName>
    <definedName name="__BdW17" localSheetId="24">#REF!</definedName>
    <definedName name="__BdW17">#REF!</definedName>
    <definedName name="__BdW18" localSheetId="31">#REF!</definedName>
    <definedName name="__BdW18" localSheetId="35">#REF!</definedName>
    <definedName name="__BdW18" localSheetId="38">#REF!</definedName>
    <definedName name="__BdW18" localSheetId="4">#REF!</definedName>
    <definedName name="__BdW18" localSheetId="27">#REF!</definedName>
    <definedName name="__BdW18" localSheetId="24">#REF!</definedName>
    <definedName name="__BdW18">#REF!</definedName>
    <definedName name="__BdW19" localSheetId="31">#REF!</definedName>
    <definedName name="__BdW19" localSheetId="35">#REF!</definedName>
    <definedName name="__BdW19" localSheetId="38">#REF!</definedName>
    <definedName name="__BdW19" localSheetId="4">#REF!</definedName>
    <definedName name="__BdW19" localSheetId="27">#REF!</definedName>
    <definedName name="__BdW19" localSheetId="24">#REF!</definedName>
    <definedName name="__BdW19">#REF!</definedName>
    <definedName name="__BdW20" localSheetId="31">#REF!</definedName>
    <definedName name="__BdW20" localSheetId="35">#REF!</definedName>
    <definedName name="__BdW20" localSheetId="38">#REF!</definedName>
    <definedName name="__BdW20" localSheetId="4">#REF!</definedName>
    <definedName name="__BdW20" localSheetId="27">#REF!</definedName>
    <definedName name="__BdW20" localSheetId="24">#REF!</definedName>
    <definedName name="__BdW20">#REF!</definedName>
    <definedName name="__BdW21" localSheetId="31">#REF!</definedName>
    <definedName name="__BdW21" localSheetId="35">#REF!</definedName>
    <definedName name="__BdW21" localSheetId="38">#REF!</definedName>
    <definedName name="__BdW21" localSheetId="4">#REF!</definedName>
    <definedName name="__BdW21" localSheetId="27">#REF!</definedName>
    <definedName name="__BdW21" localSheetId="24">#REF!</definedName>
    <definedName name="__BdW21">#REF!</definedName>
    <definedName name="__BdW22" localSheetId="31">#REF!</definedName>
    <definedName name="__BdW22" localSheetId="35">#REF!</definedName>
    <definedName name="__BdW22" localSheetId="38">#REF!</definedName>
    <definedName name="__BdW22" localSheetId="4">#REF!</definedName>
    <definedName name="__BdW22" localSheetId="27">#REF!</definedName>
    <definedName name="__BdW22" localSheetId="24">#REF!</definedName>
    <definedName name="__BdW22">#REF!</definedName>
    <definedName name="__BdW23" localSheetId="31">#REF!</definedName>
    <definedName name="__BdW23" localSheetId="35">#REF!</definedName>
    <definedName name="__BdW23" localSheetId="38">#REF!</definedName>
    <definedName name="__BdW23" localSheetId="4">#REF!</definedName>
    <definedName name="__BdW23" localSheetId="27">#REF!</definedName>
    <definedName name="__BdW23" localSheetId="24">#REF!</definedName>
    <definedName name="__BdW23">#REF!</definedName>
    <definedName name="__BdW24" localSheetId="31">#REF!</definedName>
    <definedName name="__BdW24" localSheetId="35">#REF!</definedName>
    <definedName name="__BdW24" localSheetId="38">#REF!</definedName>
    <definedName name="__BdW24" localSheetId="4">#REF!</definedName>
    <definedName name="__BdW24" localSheetId="27">#REF!</definedName>
    <definedName name="__BdW24" localSheetId="24">#REF!</definedName>
    <definedName name="__BdW24">#REF!</definedName>
    <definedName name="__BdW25" localSheetId="31">#REF!</definedName>
    <definedName name="__BdW25" localSheetId="35">#REF!</definedName>
    <definedName name="__BdW25" localSheetId="38">#REF!</definedName>
    <definedName name="__BdW25" localSheetId="4">#REF!</definedName>
    <definedName name="__BdW25" localSheetId="27">#REF!</definedName>
    <definedName name="__BdW25" localSheetId="24">#REF!</definedName>
    <definedName name="__BdW25">#REF!</definedName>
    <definedName name="__BdW26" localSheetId="31">#REF!</definedName>
    <definedName name="__BdW26" localSheetId="35">#REF!</definedName>
    <definedName name="__BdW26" localSheetId="38">#REF!</definedName>
    <definedName name="__BdW26" localSheetId="4">#REF!</definedName>
    <definedName name="__BdW26" localSheetId="27">#REF!</definedName>
    <definedName name="__BdW26" localSheetId="24">#REF!</definedName>
    <definedName name="__BdW26">#REF!</definedName>
    <definedName name="__BdW27" localSheetId="31">#REF!</definedName>
    <definedName name="__BdW27" localSheetId="35">#REF!</definedName>
    <definedName name="__BdW27" localSheetId="38">#REF!</definedName>
    <definedName name="__BdW27" localSheetId="4">#REF!</definedName>
    <definedName name="__BdW27" localSheetId="27">#REF!</definedName>
    <definedName name="__BdW27" localSheetId="24">#REF!</definedName>
    <definedName name="__BdW27">#REF!</definedName>
    <definedName name="__BdW28" localSheetId="31">#REF!</definedName>
    <definedName name="__BdW28" localSheetId="35">#REF!</definedName>
    <definedName name="__BdW28" localSheetId="38">#REF!</definedName>
    <definedName name="__BdW28" localSheetId="4">#REF!</definedName>
    <definedName name="__BdW28" localSheetId="27">#REF!</definedName>
    <definedName name="__BdW28" localSheetId="24">#REF!</definedName>
    <definedName name="__BdW28">#REF!</definedName>
    <definedName name="__BdW29" localSheetId="31">#REF!</definedName>
    <definedName name="__BdW29" localSheetId="35">#REF!</definedName>
    <definedName name="__BdW29" localSheetId="38">#REF!</definedName>
    <definedName name="__BdW29" localSheetId="4">#REF!</definedName>
    <definedName name="__BdW29" localSheetId="27">#REF!</definedName>
    <definedName name="__BdW29" localSheetId="24">#REF!</definedName>
    <definedName name="__BdW29">#REF!</definedName>
    <definedName name="__BdW30" localSheetId="31">#REF!</definedName>
    <definedName name="__BdW30" localSheetId="35">#REF!</definedName>
    <definedName name="__BdW30" localSheetId="38">#REF!</definedName>
    <definedName name="__BdW30" localSheetId="4">#REF!</definedName>
    <definedName name="__BdW30" localSheetId="27">#REF!</definedName>
    <definedName name="__BdW30" localSheetId="24">#REF!</definedName>
    <definedName name="__BdW30">#REF!</definedName>
    <definedName name="__BdW31" localSheetId="31">#REF!</definedName>
    <definedName name="__BdW31" localSheetId="35">#REF!</definedName>
    <definedName name="__BdW31" localSheetId="38">#REF!</definedName>
    <definedName name="__BdW31" localSheetId="4">#REF!</definedName>
    <definedName name="__BdW31" localSheetId="27">#REF!</definedName>
    <definedName name="__BdW31" localSheetId="24">#REF!</definedName>
    <definedName name="__BdW31">#REF!</definedName>
    <definedName name="__BdW32" localSheetId="31">#REF!</definedName>
    <definedName name="__BdW32" localSheetId="35">#REF!</definedName>
    <definedName name="__BdW32" localSheetId="38">#REF!</definedName>
    <definedName name="__BdW32" localSheetId="4">#REF!</definedName>
    <definedName name="__BdW32" localSheetId="27">#REF!</definedName>
    <definedName name="__BdW32" localSheetId="24">#REF!</definedName>
    <definedName name="__BdW32">#REF!</definedName>
    <definedName name="__BdW33" localSheetId="31">#REF!</definedName>
    <definedName name="__BdW33" localSheetId="35">#REF!</definedName>
    <definedName name="__BdW33" localSheetId="38">#REF!</definedName>
    <definedName name="__BdW33" localSheetId="4">#REF!</definedName>
    <definedName name="__BdW33" localSheetId="27">#REF!</definedName>
    <definedName name="__BdW33" localSheetId="24">#REF!</definedName>
    <definedName name="__BdW33">#REF!</definedName>
    <definedName name="__BdW34" localSheetId="31">#REF!</definedName>
    <definedName name="__BdW34" localSheetId="35">#REF!</definedName>
    <definedName name="__BdW34" localSheetId="38">#REF!</definedName>
    <definedName name="__BdW34" localSheetId="4">#REF!</definedName>
    <definedName name="__BdW34" localSheetId="27">#REF!</definedName>
    <definedName name="__BdW34" localSheetId="24">#REF!</definedName>
    <definedName name="__BdW34">#REF!</definedName>
    <definedName name="__BdW35" localSheetId="31">#REF!</definedName>
    <definedName name="__BdW35" localSheetId="35">#REF!</definedName>
    <definedName name="__BdW35" localSheetId="38">#REF!</definedName>
    <definedName name="__BdW35" localSheetId="4">#REF!</definedName>
    <definedName name="__BdW35" localSheetId="27">#REF!</definedName>
    <definedName name="__BdW35" localSheetId="24">#REF!</definedName>
    <definedName name="__BdW35">#REF!</definedName>
    <definedName name="__BdW36" localSheetId="31">#REF!</definedName>
    <definedName name="__BdW36" localSheetId="35">#REF!</definedName>
    <definedName name="__BdW36" localSheetId="38">#REF!</definedName>
    <definedName name="__BdW36" localSheetId="4">#REF!</definedName>
    <definedName name="__BdW36" localSheetId="27">#REF!</definedName>
    <definedName name="__BdW36" localSheetId="24">#REF!</definedName>
    <definedName name="__BdW36">#REF!</definedName>
    <definedName name="__BdW37" localSheetId="31">#REF!</definedName>
    <definedName name="__BdW37" localSheetId="35">#REF!</definedName>
    <definedName name="__BdW37" localSheetId="38">#REF!</definedName>
    <definedName name="__BdW37" localSheetId="4">#REF!</definedName>
    <definedName name="__BdW37" localSheetId="27">#REF!</definedName>
    <definedName name="__BdW37" localSheetId="24">#REF!</definedName>
    <definedName name="__BdW37">#REF!</definedName>
    <definedName name="__BdW38" localSheetId="31">#REF!</definedName>
    <definedName name="__BdW38" localSheetId="35">#REF!</definedName>
    <definedName name="__BdW38" localSheetId="38">#REF!</definedName>
    <definedName name="__BdW38" localSheetId="4">#REF!</definedName>
    <definedName name="__BdW38" localSheetId="27">#REF!</definedName>
    <definedName name="__BdW38" localSheetId="24">#REF!</definedName>
    <definedName name="__BdW38">#REF!</definedName>
    <definedName name="__BdW39" localSheetId="31">#REF!</definedName>
    <definedName name="__BdW39" localSheetId="35">#REF!</definedName>
    <definedName name="__BdW39" localSheetId="38">#REF!</definedName>
    <definedName name="__BdW39" localSheetId="4">#REF!</definedName>
    <definedName name="__BdW39" localSheetId="27">#REF!</definedName>
    <definedName name="__BdW39" localSheetId="24">#REF!</definedName>
    <definedName name="__BdW39">#REF!</definedName>
    <definedName name="__BdW40" localSheetId="31">#REF!</definedName>
    <definedName name="__BdW40" localSheetId="35">#REF!</definedName>
    <definedName name="__BdW40" localSheetId="38">#REF!</definedName>
    <definedName name="__BdW40" localSheetId="4">#REF!</definedName>
    <definedName name="__BdW40" localSheetId="27">#REF!</definedName>
    <definedName name="__BdW40" localSheetId="24">#REF!</definedName>
    <definedName name="__BdW40">#REF!</definedName>
    <definedName name="__BdW41" localSheetId="31">#REF!</definedName>
    <definedName name="__BdW41" localSheetId="35">#REF!</definedName>
    <definedName name="__BdW41" localSheetId="38">#REF!</definedName>
    <definedName name="__BdW41" localSheetId="4">#REF!</definedName>
    <definedName name="__BdW41" localSheetId="27">#REF!</definedName>
    <definedName name="__BdW41" localSheetId="24">#REF!</definedName>
    <definedName name="__BdW41">#REF!</definedName>
    <definedName name="__BdW42" localSheetId="31">#REF!</definedName>
    <definedName name="__BdW42" localSheetId="35">#REF!</definedName>
    <definedName name="__BdW42" localSheetId="38">#REF!</definedName>
    <definedName name="__BdW42" localSheetId="4">#REF!</definedName>
    <definedName name="__BdW42" localSheetId="27">#REF!</definedName>
    <definedName name="__BdW42" localSheetId="24">#REF!</definedName>
    <definedName name="__BdW42">#REF!</definedName>
    <definedName name="__BdW43" localSheetId="31">#REF!</definedName>
    <definedName name="__BdW43" localSheetId="35">#REF!</definedName>
    <definedName name="__BdW43" localSheetId="38">#REF!</definedName>
    <definedName name="__BdW43" localSheetId="4">#REF!</definedName>
    <definedName name="__BdW43" localSheetId="27">#REF!</definedName>
    <definedName name="__BdW43" localSheetId="24">#REF!</definedName>
    <definedName name="__BdW43">#REF!</definedName>
    <definedName name="__BdW44" localSheetId="31">#REF!</definedName>
    <definedName name="__BdW44" localSheetId="35">#REF!</definedName>
    <definedName name="__BdW44" localSheetId="38">#REF!</definedName>
    <definedName name="__BdW44" localSheetId="4">#REF!</definedName>
    <definedName name="__BdW44" localSheetId="27">#REF!</definedName>
    <definedName name="__BdW44" localSheetId="24">#REF!</definedName>
    <definedName name="__BdW44">#REF!</definedName>
    <definedName name="__BdW45" localSheetId="31">#REF!</definedName>
    <definedName name="__BdW45" localSheetId="35">#REF!</definedName>
    <definedName name="__BdW45" localSheetId="38">#REF!</definedName>
    <definedName name="__BdW45" localSheetId="4">#REF!</definedName>
    <definedName name="__BdW45" localSheetId="27">#REF!</definedName>
    <definedName name="__BdW45" localSheetId="24">#REF!</definedName>
    <definedName name="__BdW45">#REF!</definedName>
    <definedName name="__BdW46" localSheetId="31">#REF!</definedName>
    <definedName name="__BdW46" localSheetId="35">#REF!</definedName>
    <definedName name="__BdW46" localSheetId="38">#REF!</definedName>
    <definedName name="__BdW46" localSheetId="4">#REF!</definedName>
    <definedName name="__BdW46" localSheetId="27">#REF!</definedName>
    <definedName name="__BdW46" localSheetId="24">#REF!</definedName>
    <definedName name="__BdW46">#REF!</definedName>
    <definedName name="__BdW47" localSheetId="31">#REF!</definedName>
    <definedName name="__BdW47" localSheetId="35">#REF!</definedName>
    <definedName name="__BdW47" localSheetId="38">#REF!</definedName>
    <definedName name="__BdW47" localSheetId="4">#REF!</definedName>
    <definedName name="__BdW47" localSheetId="27">#REF!</definedName>
    <definedName name="__BdW47" localSheetId="24">#REF!</definedName>
    <definedName name="__BdW47">#REF!</definedName>
    <definedName name="__BdW48" localSheetId="31">#REF!</definedName>
    <definedName name="__BdW48" localSheetId="35">#REF!</definedName>
    <definedName name="__BdW48" localSheetId="38">#REF!</definedName>
    <definedName name="__BdW48" localSheetId="4">#REF!</definedName>
    <definedName name="__BdW48" localSheetId="27">#REF!</definedName>
    <definedName name="__BdW48" localSheetId="24">#REF!</definedName>
    <definedName name="__BdW48">#REF!</definedName>
    <definedName name="__BdW49" localSheetId="31">#REF!</definedName>
    <definedName name="__BdW49" localSheetId="35">#REF!</definedName>
    <definedName name="__BdW49" localSheetId="38">#REF!</definedName>
    <definedName name="__BdW49" localSheetId="4">#REF!</definedName>
    <definedName name="__BdW49" localSheetId="27">#REF!</definedName>
    <definedName name="__BdW49" localSheetId="24">#REF!</definedName>
    <definedName name="__BdW49">#REF!</definedName>
    <definedName name="__BdW50" localSheetId="31">#REF!</definedName>
    <definedName name="__BdW50" localSheetId="35">#REF!</definedName>
    <definedName name="__BdW50" localSheetId="38">#REF!</definedName>
    <definedName name="__BdW50" localSheetId="4">#REF!</definedName>
    <definedName name="__BdW50" localSheetId="27">#REF!</definedName>
    <definedName name="__BdW50" localSheetId="24">#REF!</definedName>
    <definedName name="__BdW50">#REF!</definedName>
    <definedName name="__BdW51" localSheetId="31">#REF!</definedName>
    <definedName name="__BdW51" localSheetId="35">#REF!</definedName>
    <definedName name="__BdW51" localSheetId="38">#REF!</definedName>
    <definedName name="__BdW51" localSheetId="4">#REF!</definedName>
    <definedName name="__BdW51" localSheetId="27">#REF!</definedName>
    <definedName name="__BdW51" localSheetId="24">#REF!</definedName>
    <definedName name="__BdW51">#REF!</definedName>
    <definedName name="__BdW52" localSheetId="31">#REF!</definedName>
    <definedName name="__BdW52" localSheetId="35">#REF!</definedName>
    <definedName name="__BdW52" localSheetId="38">#REF!</definedName>
    <definedName name="__BdW52" localSheetId="4">#REF!</definedName>
    <definedName name="__BdW52" localSheetId="27">#REF!</definedName>
    <definedName name="__BdW52" localSheetId="24">#REF!</definedName>
    <definedName name="__BdW52">#REF!</definedName>
    <definedName name="__BdW53" localSheetId="31">#REF!</definedName>
    <definedName name="__BdW53" localSheetId="35">#REF!</definedName>
    <definedName name="__BdW53" localSheetId="38">#REF!</definedName>
    <definedName name="__BdW53" localSheetId="4">#REF!</definedName>
    <definedName name="__BdW53" localSheetId="27">#REF!</definedName>
    <definedName name="__BdW53" localSheetId="24">#REF!</definedName>
    <definedName name="__BdW53">#REF!</definedName>
    <definedName name="__BdW54" localSheetId="31">#REF!</definedName>
    <definedName name="__BdW54" localSheetId="35">#REF!</definedName>
    <definedName name="__BdW54" localSheetId="38">#REF!</definedName>
    <definedName name="__BdW54" localSheetId="4">#REF!</definedName>
    <definedName name="__BdW54" localSheetId="27">#REF!</definedName>
    <definedName name="__BdW54" localSheetId="24">#REF!</definedName>
    <definedName name="__BdW54">#REF!</definedName>
    <definedName name="__BdW55" localSheetId="31">#REF!</definedName>
    <definedName name="__BdW55" localSheetId="35">#REF!</definedName>
    <definedName name="__BdW55" localSheetId="38">#REF!</definedName>
    <definedName name="__BdW55" localSheetId="4">#REF!</definedName>
    <definedName name="__BdW55" localSheetId="27">#REF!</definedName>
    <definedName name="__BdW55" localSheetId="24">#REF!</definedName>
    <definedName name="__BdW55">#REF!</definedName>
    <definedName name="__BdW56" localSheetId="31">#REF!</definedName>
    <definedName name="__BdW56" localSheetId="35">#REF!</definedName>
    <definedName name="__BdW56" localSheetId="38">#REF!</definedName>
    <definedName name="__BdW56" localSheetId="4">#REF!</definedName>
    <definedName name="__BdW56" localSheetId="27">#REF!</definedName>
    <definedName name="__BdW56" localSheetId="24">#REF!</definedName>
    <definedName name="__BdW56">#REF!</definedName>
    <definedName name="__BdW57" localSheetId="31">#REF!</definedName>
    <definedName name="__BdW57" localSheetId="35">#REF!</definedName>
    <definedName name="__BdW57" localSheetId="38">#REF!</definedName>
    <definedName name="__BdW57" localSheetId="4">#REF!</definedName>
    <definedName name="__BdW57" localSheetId="27">#REF!</definedName>
    <definedName name="__BdW57" localSheetId="24">#REF!</definedName>
    <definedName name="__BdW57">#REF!</definedName>
    <definedName name="__BdW58" localSheetId="31">#REF!</definedName>
    <definedName name="__BdW58" localSheetId="35">#REF!</definedName>
    <definedName name="__BdW58" localSheetId="38">#REF!</definedName>
    <definedName name="__BdW58" localSheetId="4">#REF!</definedName>
    <definedName name="__BdW58" localSheetId="27">#REF!</definedName>
    <definedName name="__BdW58" localSheetId="24">#REF!</definedName>
    <definedName name="__BdW58">#REF!</definedName>
    <definedName name="__BdW59" localSheetId="31">#REF!</definedName>
    <definedName name="__BdW59" localSheetId="35">#REF!</definedName>
    <definedName name="__BdW59" localSheetId="38">#REF!</definedName>
    <definedName name="__BdW59" localSheetId="4">#REF!</definedName>
    <definedName name="__BdW59" localSheetId="27">#REF!</definedName>
    <definedName name="__BdW59" localSheetId="24">#REF!</definedName>
    <definedName name="__BdW59">#REF!</definedName>
    <definedName name="__BdW60" localSheetId="31">#REF!</definedName>
    <definedName name="__BdW60" localSheetId="35">#REF!</definedName>
    <definedName name="__BdW60" localSheetId="38">#REF!</definedName>
    <definedName name="__BdW60" localSheetId="4">#REF!</definedName>
    <definedName name="__BdW60" localSheetId="27">#REF!</definedName>
    <definedName name="__BdW60" localSheetId="24">#REF!</definedName>
    <definedName name="__BdW60">#REF!</definedName>
    <definedName name="__BdW61" localSheetId="31">#REF!</definedName>
    <definedName name="__BdW61" localSheetId="35">#REF!</definedName>
    <definedName name="__BdW61" localSheetId="38">#REF!</definedName>
    <definedName name="__BdW61" localSheetId="4">#REF!</definedName>
    <definedName name="__BdW61" localSheetId="27">#REF!</definedName>
    <definedName name="__BdW61" localSheetId="24">#REF!</definedName>
    <definedName name="__BdW61">#REF!</definedName>
    <definedName name="__BdW62" localSheetId="31">#REF!</definedName>
    <definedName name="__BdW62" localSheetId="35">#REF!</definedName>
    <definedName name="__BdW62" localSheetId="38">#REF!</definedName>
    <definedName name="__BdW62" localSheetId="4">#REF!</definedName>
    <definedName name="__BdW62" localSheetId="27">#REF!</definedName>
    <definedName name="__BdW62" localSheetId="24">#REF!</definedName>
    <definedName name="__BdW62">#REF!</definedName>
    <definedName name="__BdW63" localSheetId="31">#REF!</definedName>
    <definedName name="__BdW63" localSheetId="35">#REF!</definedName>
    <definedName name="__BdW63" localSheetId="38">#REF!</definedName>
    <definedName name="__BdW63" localSheetId="4">#REF!</definedName>
    <definedName name="__BdW63" localSheetId="27">#REF!</definedName>
    <definedName name="__BdW63" localSheetId="24">#REF!</definedName>
    <definedName name="__BdW63">#REF!</definedName>
    <definedName name="__BdW64" localSheetId="31">#REF!</definedName>
    <definedName name="__BdW64" localSheetId="35">#REF!</definedName>
    <definedName name="__BdW64" localSheetId="38">#REF!</definedName>
    <definedName name="__BdW64" localSheetId="4">#REF!</definedName>
    <definedName name="__BdW64" localSheetId="27">#REF!</definedName>
    <definedName name="__BdW64" localSheetId="24">#REF!</definedName>
    <definedName name="__BdW64">#REF!</definedName>
    <definedName name="__BdW65" localSheetId="31">#REF!</definedName>
    <definedName name="__BdW65" localSheetId="35">#REF!</definedName>
    <definedName name="__BdW65" localSheetId="38">#REF!</definedName>
    <definedName name="__BdW65" localSheetId="4">#REF!</definedName>
    <definedName name="__BdW65" localSheetId="27">#REF!</definedName>
    <definedName name="__BdW65" localSheetId="24">#REF!</definedName>
    <definedName name="__BdW65">#REF!</definedName>
    <definedName name="__BdW66" localSheetId="31">#REF!</definedName>
    <definedName name="__BdW66" localSheetId="35">#REF!</definedName>
    <definedName name="__BdW66" localSheetId="38">#REF!</definedName>
    <definedName name="__BdW66" localSheetId="4">#REF!</definedName>
    <definedName name="__BdW66" localSheetId="27">#REF!</definedName>
    <definedName name="__BdW66" localSheetId="24">#REF!</definedName>
    <definedName name="__BdW66">#REF!</definedName>
    <definedName name="__BdW68" localSheetId="31">#REF!</definedName>
    <definedName name="__BdW68" localSheetId="35">#REF!</definedName>
    <definedName name="__BdW68" localSheetId="38">#REF!</definedName>
    <definedName name="__BdW68" localSheetId="4">#REF!</definedName>
    <definedName name="__BdW68" localSheetId="27">#REF!</definedName>
    <definedName name="__BdW68" localSheetId="24">#REF!</definedName>
    <definedName name="__BdW68">#REF!</definedName>
    <definedName name="__BdW69" localSheetId="31">#REF!</definedName>
    <definedName name="__BdW69" localSheetId="35">#REF!</definedName>
    <definedName name="__BdW69" localSheetId="38">#REF!</definedName>
    <definedName name="__BdW69" localSheetId="4">#REF!</definedName>
    <definedName name="__BdW69" localSheetId="27">#REF!</definedName>
    <definedName name="__BdW69" localSheetId="24">#REF!</definedName>
    <definedName name="__BdW69">#REF!</definedName>
    <definedName name="__BdW70" localSheetId="31">#REF!</definedName>
    <definedName name="__BdW70" localSheetId="35">#REF!</definedName>
    <definedName name="__BdW70" localSheetId="38">#REF!</definedName>
    <definedName name="__BdW70" localSheetId="4">#REF!</definedName>
    <definedName name="__BdW70" localSheetId="27">#REF!</definedName>
    <definedName name="__BdW70" localSheetId="24">#REF!</definedName>
    <definedName name="__BdW70">#REF!</definedName>
    <definedName name="__BdW71" localSheetId="31">#REF!</definedName>
    <definedName name="__BdW71" localSheetId="35">#REF!</definedName>
    <definedName name="__BdW71" localSheetId="38">#REF!</definedName>
    <definedName name="__BdW71" localSheetId="4">#REF!</definedName>
    <definedName name="__BdW71" localSheetId="27">#REF!</definedName>
    <definedName name="__BdW71" localSheetId="24">#REF!</definedName>
    <definedName name="__BdW71">#REF!</definedName>
    <definedName name="__BdW72" localSheetId="31">#REF!</definedName>
    <definedName name="__BdW72" localSheetId="35">#REF!</definedName>
    <definedName name="__BdW72" localSheetId="38">#REF!</definedName>
    <definedName name="__BdW72" localSheetId="4">#REF!</definedName>
    <definedName name="__BdW72" localSheetId="27">#REF!</definedName>
    <definedName name="__BdW72" localSheetId="24">#REF!</definedName>
    <definedName name="__BdW72">#REF!</definedName>
    <definedName name="__BdW73" localSheetId="31">#REF!</definedName>
    <definedName name="__BdW73" localSheetId="35">#REF!</definedName>
    <definedName name="__BdW73" localSheetId="38">#REF!</definedName>
    <definedName name="__BdW73" localSheetId="4">#REF!</definedName>
    <definedName name="__BdW73" localSheetId="27">#REF!</definedName>
    <definedName name="__BdW73" localSheetId="24">#REF!</definedName>
    <definedName name="__BdW73">#REF!</definedName>
    <definedName name="__BdW74" localSheetId="31">#REF!</definedName>
    <definedName name="__BdW74" localSheetId="35">#REF!</definedName>
    <definedName name="__BdW74" localSheetId="38">#REF!</definedName>
    <definedName name="__BdW74" localSheetId="4">#REF!</definedName>
    <definedName name="__BdW74" localSheetId="27">#REF!</definedName>
    <definedName name="__BdW74" localSheetId="24">#REF!</definedName>
    <definedName name="__BdW74">#REF!</definedName>
    <definedName name="__BdW75" localSheetId="31">#REF!</definedName>
    <definedName name="__BdW75" localSheetId="35">#REF!</definedName>
    <definedName name="__BdW75" localSheetId="38">#REF!</definedName>
    <definedName name="__BdW75" localSheetId="4">#REF!</definedName>
    <definedName name="__BdW75" localSheetId="27">#REF!</definedName>
    <definedName name="__BdW75" localSheetId="24">#REF!</definedName>
    <definedName name="__BdW75">#REF!</definedName>
    <definedName name="__BdW76" localSheetId="31">#REF!</definedName>
    <definedName name="__BdW76" localSheetId="35">#REF!</definedName>
    <definedName name="__BdW76" localSheetId="38">#REF!</definedName>
    <definedName name="__BdW76" localSheetId="4">#REF!</definedName>
    <definedName name="__BdW76" localSheetId="27">#REF!</definedName>
    <definedName name="__BdW76" localSheetId="24">#REF!</definedName>
    <definedName name="__BdW76">#REF!</definedName>
    <definedName name="__BdW77" localSheetId="31">#REF!</definedName>
    <definedName name="__BdW77" localSheetId="35">#REF!</definedName>
    <definedName name="__BdW77" localSheetId="38">#REF!</definedName>
    <definedName name="__BdW77" localSheetId="4">#REF!</definedName>
    <definedName name="__BdW77" localSheetId="27">#REF!</definedName>
    <definedName name="__BdW77" localSheetId="24">#REF!</definedName>
    <definedName name="__BdW77">#REF!</definedName>
    <definedName name="__BdW78" localSheetId="31">#REF!</definedName>
    <definedName name="__BdW78" localSheetId="35">#REF!</definedName>
    <definedName name="__BdW78" localSheetId="38">#REF!</definedName>
    <definedName name="__BdW78" localSheetId="4">#REF!</definedName>
    <definedName name="__BdW78" localSheetId="27">#REF!</definedName>
    <definedName name="__BdW78" localSheetId="24">#REF!</definedName>
    <definedName name="__BdW78">#REF!</definedName>
    <definedName name="__BdW79" localSheetId="31">#REF!</definedName>
    <definedName name="__BdW79" localSheetId="35">#REF!</definedName>
    <definedName name="__BdW79" localSheetId="38">#REF!</definedName>
    <definedName name="__BdW79" localSheetId="4">#REF!</definedName>
    <definedName name="__BdW79" localSheetId="27">#REF!</definedName>
    <definedName name="__BdW79" localSheetId="24">#REF!</definedName>
    <definedName name="__BdW79">#REF!</definedName>
    <definedName name="__BDW80" localSheetId="31">#REF!</definedName>
    <definedName name="__BDW80" localSheetId="35">#REF!</definedName>
    <definedName name="__BDW80" localSheetId="38">#REF!</definedName>
    <definedName name="__BDW80" localSheetId="4">#REF!</definedName>
    <definedName name="__BDW80" localSheetId="27">#REF!</definedName>
    <definedName name="__BDW80" localSheetId="24">#REF!</definedName>
    <definedName name="__BDW80">#REF!</definedName>
    <definedName name="__BDW81" localSheetId="31">#REF!</definedName>
    <definedName name="__BDW81" localSheetId="35">#REF!</definedName>
    <definedName name="__BDW81" localSheetId="38">#REF!</definedName>
    <definedName name="__BDW81" localSheetId="4">#REF!</definedName>
    <definedName name="__BDW81" localSheetId="27">#REF!</definedName>
    <definedName name="__BDW81" localSheetId="24">#REF!</definedName>
    <definedName name="__BDW81">#REF!</definedName>
    <definedName name="__BDW82" localSheetId="31">#REF!</definedName>
    <definedName name="__BDW82" localSheetId="35">#REF!</definedName>
    <definedName name="__BDW82" localSheetId="38">#REF!</definedName>
    <definedName name="__BDW82" localSheetId="4">#REF!</definedName>
    <definedName name="__BDW82" localSheetId="27">#REF!</definedName>
    <definedName name="__BDW82" localSheetId="24">#REF!</definedName>
    <definedName name="__BDW82">#REF!</definedName>
    <definedName name="__BDW83" localSheetId="31">#REF!</definedName>
    <definedName name="__BDW83" localSheetId="35">#REF!</definedName>
    <definedName name="__BDW83" localSheetId="38">#REF!</definedName>
    <definedName name="__BDW83" localSheetId="4">#REF!</definedName>
    <definedName name="__BDW83" localSheetId="27">#REF!</definedName>
    <definedName name="__BDW83" localSheetId="24">#REF!</definedName>
    <definedName name="__BDW83">#REF!</definedName>
    <definedName name="__CON1" localSheetId="31">#REF!</definedName>
    <definedName name="__CON1" localSheetId="35">#REF!</definedName>
    <definedName name="__CON1" localSheetId="38">#REF!</definedName>
    <definedName name="__CON1" localSheetId="4">#REF!</definedName>
    <definedName name="__CON1" localSheetId="27">#REF!</definedName>
    <definedName name="__CON1" localSheetId="24">#REF!</definedName>
    <definedName name="__CON1">#REF!</definedName>
    <definedName name="__CON2" localSheetId="31">#REF!</definedName>
    <definedName name="__CON2" localSheetId="35">#REF!</definedName>
    <definedName name="__CON2" localSheetId="38">#REF!</definedName>
    <definedName name="__CON2" localSheetId="4">#REF!</definedName>
    <definedName name="__CON2" localSheetId="27">#REF!</definedName>
    <definedName name="__CON2" localSheetId="24">#REF!</definedName>
    <definedName name="__CON2">#REF!</definedName>
    <definedName name="__IntlFixup">1</definedName>
    <definedName name="__ph1">[1]NPV!$B$40</definedName>
    <definedName name="__st12" localSheetId="31">#REF!</definedName>
    <definedName name="__st12" localSheetId="35">#REF!</definedName>
    <definedName name="__st12" localSheetId="38">#REF!</definedName>
    <definedName name="__st12" localSheetId="39">#REF!</definedName>
    <definedName name="__st12" localSheetId="40">#REF!</definedName>
    <definedName name="__st12" localSheetId="41">#REF!</definedName>
    <definedName name="__st12" localSheetId="4">#REF!</definedName>
    <definedName name="__st12" localSheetId="5">#REF!</definedName>
    <definedName name="__st12" localSheetId="17">#REF!</definedName>
    <definedName name="__st12" localSheetId="21">#REF!</definedName>
    <definedName name="__st12" localSheetId="27">#REF!</definedName>
    <definedName name="__st12" localSheetId="24">#REF!</definedName>
    <definedName name="__st12">#REF!</definedName>
    <definedName name="__sw1" localSheetId="31">#REF!</definedName>
    <definedName name="__sw1" localSheetId="35">#REF!</definedName>
    <definedName name="__sw1" localSheetId="38">#REF!</definedName>
    <definedName name="__sw1" localSheetId="39">#REF!</definedName>
    <definedName name="__sw1" localSheetId="40">#REF!</definedName>
    <definedName name="__sw1" localSheetId="41">#REF!</definedName>
    <definedName name="__sw1" localSheetId="4">#REF!</definedName>
    <definedName name="__sw1" localSheetId="27">#REF!</definedName>
    <definedName name="__sw1" localSheetId="24">#REF!</definedName>
    <definedName name="__sw1">#REF!</definedName>
    <definedName name="__sw2" localSheetId="31">#REF!</definedName>
    <definedName name="__sw2" localSheetId="35">#REF!</definedName>
    <definedName name="__sw2" localSheetId="38">#REF!</definedName>
    <definedName name="__sw2" localSheetId="39">#REF!</definedName>
    <definedName name="__sw2" localSheetId="40">#REF!</definedName>
    <definedName name="__sw2" localSheetId="41">#REF!</definedName>
    <definedName name="__sw2" localSheetId="4">#REF!</definedName>
    <definedName name="__sw2" localSheetId="27">#REF!</definedName>
    <definedName name="__sw2" localSheetId="24">#REF!</definedName>
    <definedName name="__sw2">#REF!</definedName>
    <definedName name="__sw3" localSheetId="31">#REF!</definedName>
    <definedName name="__sw3" localSheetId="35">#REF!</definedName>
    <definedName name="__sw3" localSheetId="38">#REF!</definedName>
    <definedName name="__sw3" localSheetId="4">#REF!</definedName>
    <definedName name="__sw3" localSheetId="27">#REF!</definedName>
    <definedName name="__sw3" localSheetId="24">#REF!</definedName>
    <definedName name="__sw3">#REF!</definedName>
    <definedName name="__sw4" localSheetId="31">#REF!</definedName>
    <definedName name="__sw4" localSheetId="35">#REF!</definedName>
    <definedName name="__sw4" localSheetId="38">#REF!</definedName>
    <definedName name="__sw4" localSheetId="4">#REF!</definedName>
    <definedName name="__sw4" localSheetId="27">#REF!</definedName>
    <definedName name="__sw4" localSheetId="24">#REF!</definedName>
    <definedName name="__sw4">#REF!</definedName>
    <definedName name="__sw5" localSheetId="31">#REF!</definedName>
    <definedName name="__sw5" localSheetId="35">#REF!</definedName>
    <definedName name="__sw5" localSheetId="38">#REF!</definedName>
    <definedName name="__sw5" localSheetId="4">#REF!</definedName>
    <definedName name="__sw5" localSheetId="27">#REF!</definedName>
    <definedName name="__sw5" localSheetId="24">#REF!</definedName>
    <definedName name="__sw5">#REF!</definedName>
    <definedName name="__sw6" localSheetId="31">#REF!</definedName>
    <definedName name="__sw6" localSheetId="35">#REF!</definedName>
    <definedName name="__sw6" localSheetId="38">#REF!</definedName>
    <definedName name="__sw6" localSheetId="4">#REF!</definedName>
    <definedName name="__sw6" localSheetId="27">#REF!</definedName>
    <definedName name="__sw6" localSheetId="24">#REF!</definedName>
    <definedName name="__sw6">#REF!</definedName>
    <definedName name="__sw7" localSheetId="31">#REF!</definedName>
    <definedName name="__sw7" localSheetId="35">#REF!</definedName>
    <definedName name="__sw7" localSheetId="38">#REF!</definedName>
    <definedName name="__sw7" localSheetId="4">#REF!</definedName>
    <definedName name="__sw7" localSheetId="27">#REF!</definedName>
    <definedName name="__sw7" localSheetId="24">#REF!</definedName>
    <definedName name="__sw7">#REF!</definedName>
    <definedName name="__sw8" localSheetId="31">#REF!</definedName>
    <definedName name="__sw8" localSheetId="35">#REF!</definedName>
    <definedName name="__sw8" localSheetId="38">#REF!</definedName>
    <definedName name="__sw8" localSheetId="4">#REF!</definedName>
    <definedName name="__sw8" localSheetId="27">#REF!</definedName>
    <definedName name="__sw8" localSheetId="24">#REF!</definedName>
    <definedName name="__sw8">#REF!</definedName>
    <definedName name="_1000A01">#N/A</definedName>
    <definedName name="_2.1Boholes_and_pump_Stations2" localSheetId="31">#REF!</definedName>
    <definedName name="_2.1Boholes_and_pump_Stations2" localSheetId="35">#REF!</definedName>
    <definedName name="_2.1Boholes_and_pump_Stations2" localSheetId="38">#REF!</definedName>
    <definedName name="_2.1Boholes_and_pump_Stations2" localSheetId="39">#REF!</definedName>
    <definedName name="_2.1Boholes_and_pump_Stations2" localSheetId="40">#REF!</definedName>
    <definedName name="_2.1Boholes_and_pump_Stations2" localSheetId="41">#REF!</definedName>
    <definedName name="_2.1Boholes_and_pump_Stations2" localSheetId="4">#REF!</definedName>
    <definedName name="_2.1Boholes_and_pump_Stations2" localSheetId="5">#REF!</definedName>
    <definedName name="_2.1Boholes_and_pump_Stations2" localSheetId="17">#REF!</definedName>
    <definedName name="_2.1Boholes_and_pump_Stations2" localSheetId="19">#REF!</definedName>
    <definedName name="_2.1Boholes_and_pump_Stations2" localSheetId="20">#REF!</definedName>
    <definedName name="_2.1Boholes_and_pump_Stations2" localSheetId="21">#REF!</definedName>
    <definedName name="_2.1Boholes_and_pump_Stations2" localSheetId="27">#REF!</definedName>
    <definedName name="_2.1Boholes_and_pump_Stations2" localSheetId="32">#REF!</definedName>
    <definedName name="_2.1Boholes_and_pump_Stations2" localSheetId="24">#REF!</definedName>
    <definedName name="_2.1Boholes_and_pump_Stations2" localSheetId="25">#REF!</definedName>
    <definedName name="_2.1Boholes_and_pump_Stations2" localSheetId="28">#REF!</definedName>
    <definedName name="_2.1Boholes_and_pump_Stations2">#REF!</definedName>
    <definedName name="_B1" localSheetId="31">#REF!</definedName>
    <definedName name="_B1" localSheetId="35">#REF!</definedName>
    <definedName name="_B1" localSheetId="38">#REF!</definedName>
    <definedName name="_B1" localSheetId="39">#REF!</definedName>
    <definedName name="_B1" localSheetId="40">#REF!</definedName>
    <definedName name="_B1" localSheetId="41">#REF!</definedName>
    <definedName name="_B1" localSheetId="4">#REF!</definedName>
    <definedName name="_B1" localSheetId="27">#REF!</definedName>
    <definedName name="_B1" localSheetId="24">#REF!</definedName>
    <definedName name="_B1">#REF!</definedName>
    <definedName name="_B100" localSheetId="31">#REF!</definedName>
    <definedName name="_B100" localSheetId="35">#REF!</definedName>
    <definedName name="_B100" localSheetId="38">#REF!</definedName>
    <definedName name="_B100" localSheetId="4">#REF!</definedName>
    <definedName name="_B100" localSheetId="27">#REF!</definedName>
    <definedName name="_B100" localSheetId="24">#REF!</definedName>
    <definedName name="_B100">#REF!</definedName>
    <definedName name="_B100000" localSheetId="31">#REF!</definedName>
    <definedName name="_B100000" localSheetId="35">#REF!</definedName>
    <definedName name="_B100000" localSheetId="38">#REF!</definedName>
    <definedName name="_B100000" localSheetId="4">#REF!</definedName>
    <definedName name="_B100000" localSheetId="27">#REF!</definedName>
    <definedName name="_B100000" localSheetId="24">#REF!</definedName>
    <definedName name="_B100000">#REF!</definedName>
    <definedName name="_B1000000" localSheetId="31">#REF!</definedName>
    <definedName name="_B1000000" localSheetId="35">#REF!</definedName>
    <definedName name="_B1000000" localSheetId="38">#REF!</definedName>
    <definedName name="_B1000000" localSheetId="4">#REF!</definedName>
    <definedName name="_B1000000" localSheetId="27">#REF!</definedName>
    <definedName name="_B1000000" localSheetId="24">#REF!</definedName>
    <definedName name="_B1000000">#REF!</definedName>
    <definedName name="_B100001" localSheetId="31">#REF!</definedName>
    <definedName name="_B100001" localSheetId="35">#REF!</definedName>
    <definedName name="_B100001" localSheetId="38">#REF!</definedName>
    <definedName name="_B100001" localSheetId="4">#REF!</definedName>
    <definedName name="_B100001" localSheetId="27">#REF!</definedName>
    <definedName name="_B100001" localSheetId="24">#REF!</definedName>
    <definedName name="_B100001">#REF!</definedName>
    <definedName name="_B2" localSheetId="31">#REF!</definedName>
    <definedName name="_B2" localSheetId="35">#REF!</definedName>
    <definedName name="_B2" localSheetId="38">#REF!</definedName>
    <definedName name="_B2" localSheetId="4">#REF!</definedName>
    <definedName name="_B2" localSheetId="27">#REF!</definedName>
    <definedName name="_B2" localSheetId="24">#REF!</definedName>
    <definedName name="_B2">#REF!</definedName>
    <definedName name="_B990000" localSheetId="31">#REF!</definedName>
    <definedName name="_B990000" localSheetId="35">#REF!</definedName>
    <definedName name="_B990000" localSheetId="38">#REF!</definedName>
    <definedName name="_B990000" localSheetId="4">#REF!</definedName>
    <definedName name="_B990000" localSheetId="27">#REF!</definedName>
    <definedName name="_B990000" localSheetId="24">#REF!</definedName>
    <definedName name="_B990000">#REF!</definedName>
    <definedName name="_BdW01" localSheetId="31">#REF!</definedName>
    <definedName name="_BdW01" localSheetId="35">#REF!</definedName>
    <definedName name="_BdW01" localSheetId="38">#REF!</definedName>
    <definedName name="_BdW01" localSheetId="4">#REF!</definedName>
    <definedName name="_BdW01" localSheetId="27">#REF!</definedName>
    <definedName name="_BdW01" localSheetId="24">#REF!</definedName>
    <definedName name="_BdW01">#REF!</definedName>
    <definedName name="_BdW02" localSheetId="31">#REF!</definedName>
    <definedName name="_BdW02" localSheetId="35">#REF!</definedName>
    <definedName name="_BdW02" localSheetId="38">#REF!</definedName>
    <definedName name="_BdW02" localSheetId="4">#REF!</definedName>
    <definedName name="_BdW02" localSheetId="27">#REF!</definedName>
    <definedName name="_BdW02" localSheetId="24">#REF!</definedName>
    <definedName name="_BdW02">#REF!</definedName>
    <definedName name="_BdW03" localSheetId="31">#REF!</definedName>
    <definedName name="_BdW03" localSheetId="35">#REF!</definedName>
    <definedName name="_BdW03" localSheetId="38">#REF!</definedName>
    <definedName name="_BdW03" localSheetId="4">#REF!</definedName>
    <definedName name="_BdW03" localSheetId="27">#REF!</definedName>
    <definedName name="_BdW03" localSheetId="24">#REF!</definedName>
    <definedName name="_BdW03">#REF!</definedName>
    <definedName name="_BdW04" localSheetId="31">#REF!</definedName>
    <definedName name="_BdW04" localSheetId="35">#REF!</definedName>
    <definedName name="_BdW04" localSheetId="38">#REF!</definedName>
    <definedName name="_BdW04" localSheetId="4">#REF!</definedName>
    <definedName name="_BdW04" localSheetId="27">#REF!</definedName>
    <definedName name="_BdW04" localSheetId="24">#REF!</definedName>
    <definedName name="_BdW04">#REF!</definedName>
    <definedName name="_BdW05" localSheetId="31">#REF!</definedName>
    <definedName name="_BdW05" localSheetId="35">#REF!</definedName>
    <definedName name="_BdW05" localSheetId="38">#REF!</definedName>
    <definedName name="_BdW05" localSheetId="4">#REF!</definedName>
    <definedName name="_BdW05" localSheetId="27">#REF!</definedName>
    <definedName name="_BdW05" localSheetId="24">#REF!</definedName>
    <definedName name="_BdW05">#REF!</definedName>
    <definedName name="_BdW06" localSheetId="31">#REF!</definedName>
    <definedName name="_BdW06" localSheetId="35">#REF!</definedName>
    <definedName name="_BdW06" localSheetId="38">#REF!</definedName>
    <definedName name="_BdW06" localSheetId="4">#REF!</definedName>
    <definedName name="_BdW06" localSheetId="27">#REF!</definedName>
    <definedName name="_BdW06" localSheetId="24">#REF!</definedName>
    <definedName name="_BdW06">#REF!</definedName>
    <definedName name="_BdW07" localSheetId="31">#REF!</definedName>
    <definedName name="_BdW07" localSheetId="35">#REF!</definedName>
    <definedName name="_BdW07" localSheetId="38">#REF!</definedName>
    <definedName name="_BdW07" localSheetId="4">#REF!</definedName>
    <definedName name="_BdW07" localSheetId="27">#REF!</definedName>
    <definedName name="_BdW07" localSheetId="24">#REF!</definedName>
    <definedName name="_BdW07">#REF!</definedName>
    <definedName name="_BdW08" localSheetId="31">#REF!</definedName>
    <definedName name="_BdW08" localSheetId="35">#REF!</definedName>
    <definedName name="_BdW08" localSheetId="38">#REF!</definedName>
    <definedName name="_BdW08" localSheetId="4">#REF!</definedName>
    <definedName name="_BdW08" localSheetId="27">#REF!</definedName>
    <definedName name="_BdW08" localSheetId="24">#REF!</definedName>
    <definedName name="_BdW08">#REF!</definedName>
    <definedName name="_BdW09" localSheetId="31">#REF!</definedName>
    <definedName name="_BdW09" localSheetId="35">#REF!</definedName>
    <definedName name="_BdW09" localSheetId="38">#REF!</definedName>
    <definedName name="_BdW09" localSheetId="4">#REF!</definedName>
    <definedName name="_BdW09" localSheetId="27">#REF!</definedName>
    <definedName name="_BdW09" localSheetId="24">#REF!</definedName>
    <definedName name="_BdW09">#REF!</definedName>
    <definedName name="_BdW10" localSheetId="31">#REF!</definedName>
    <definedName name="_BdW10" localSheetId="35">#REF!</definedName>
    <definedName name="_BdW10" localSheetId="38">#REF!</definedName>
    <definedName name="_BdW10" localSheetId="4">#REF!</definedName>
    <definedName name="_BdW10" localSheetId="27">#REF!</definedName>
    <definedName name="_BdW10" localSheetId="24">#REF!</definedName>
    <definedName name="_BdW10">#REF!</definedName>
    <definedName name="_BdW11" localSheetId="31">#REF!</definedName>
    <definedName name="_BdW11" localSheetId="35">#REF!</definedName>
    <definedName name="_BdW11" localSheetId="38">#REF!</definedName>
    <definedName name="_BdW11" localSheetId="4">#REF!</definedName>
    <definedName name="_BdW11" localSheetId="27">#REF!</definedName>
    <definedName name="_BdW11" localSheetId="24">#REF!</definedName>
    <definedName name="_BdW11">#REF!</definedName>
    <definedName name="_BdW12" localSheetId="31">#REF!</definedName>
    <definedName name="_BdW12" localSheetId="35">#REF!</definedName>
    <definedName name="_BdW12" localSheetId="38">#REF!</definedName>
    <definedName name="_BdW12" localSheetId="4">#REF!</definedName>
    <definedName name="_BdW12" localSheetId="27">#REF!</definedName>
    <definedName name="_BdW12" localSheetId="24">#REF!</definedName>
    <definedName name="_BdW12">#REF!</definedName>
    <definedName name="_BdW13" localSheetId="31">#REF!</definedName>
    <definedName name="_BdW13" localSheetId="35">#REF!</definedName>
    <definedName name="_BdW13" localSheetId="38">#REF!</definedName>
    <definedName name="_BdW13" localSheetId="4">#REF!</definedName>
    <definedName name="_BdW13" localSheetId="27">#REF!</definedName>
    <definedName name="_BdW13" localSheetId="24">#REF!</definedName>
    <definedName name="_BdW13">#REF!</definedName>
    <definedName name="_BdW14" localSheetId="31">#REF!</definedName>
    <definedName name="_BdW14" localSheetId="35">#REF!</definedName>
    <definedName name="_BdW14" localSheetId="38">#REF!</definedName>
    <definedName name="_BdW14" localSheetId="4">#REF!</definedName>
    <definedName name="_BdW14" localSheetId="27">#REF!</definedName>
    <definedName name="_BdW14" localSheetId="24">#REF!</definedName>
    <definedName name="_BdW14">#REF!</definedName>
    <definedName name="_BdW15" localSheetId="31">#REF!</definedName>
    <definedName name="_BdW15" localSheetId="35">#REF!</definedName>
    <definedName name="_BdW15" localSheetId="38">#REF!</definedName>
    <definedName name="_BdW15" localSheetId="4">#REF!</definedName>
    <definedName name="_BdW15" localSheetId="27">#REF!</definedName>
    <definedName name="_BdW15" localSheetId="24">#REF!</definedName>
    <definedName name="_BdW15">#REF!</definedName>
    <definedName name="_BdW16" localSheetId="31">#REF!</definedName>
    <definedName name="_BdW16" localSheetId="35">#REF!</definedName>
    <definedName name="_BdW16" localSheetId="38">#REF!</definedName>
    <definedName name="_BdW16" localSheetId="4">#REF!</definedName>
    <definedName name="_BdW16" localSheetId="27">#REF!</definedName>
    <definedName name="_BdW16" localSheetId="24">#REF!</definedName>
    <definedName name="_BdW16">#REF!</definedName>
    <definedName name="_BdW17" localSheetId="31">#REF!</definedName>
    <definedName name="_BdW17" localSheetId="35">#REF!</definedName>
    <definedName name="_BdW17" localSheetId="38">#REF!</definedName>
    <definedName name="_BdW17" localSheetId="4">#REF!</definedName>
    <definedName name="_BdW17" localSheetId="27">#REF!</definedName>
    <definedName name="_BdW17" localSheetId="24">#REF!</definedName>
    <definedName name="_BdW17">#REF!</definedName>
    <definedName name="_BdW18" localSheetId="31">#REF!</definedName>
    <definedName name="_BdW18" localSheetId="35">#REF!</definedName>
    <definedName name="_BdW18" localSheetId="38">#REF!</definedName>
    <definedName name="_BdW18" localSheetId="4">#REF!</definedName>
    <definedName name="_BdW18" localSheetId="27">#REF!</definedName>
    <definedName name="_BdW18" localSheetId="24">#REF!</definedName>
    <definedName name="_BdW18">#REF!</definedName>
    <definedName name="_BdW19" localSheetId="31">#REF!</definedName>
    <definedName name="_BdW19" localSheetId="35">#REF!</definedName>
    <definedName name="_BdW19" localSheetId="38">#REF!</definedName>
    <definedName name="_BdW19" localSheetId="4">#REF!</definedName>
    <definedName name="_BdW19" localSheetId="27">#REF!</definedName>
    <definedName name="_BdW19" localSheetId="24">#REF!</definedName>
    <definedName name="_BdW19">#REF!</definedName>
    <definedName name="_BdW20" localSheetId="31">#REF!</definedName>
    <definedName name="_BdW20" localSheetId="35">#REF!</definedName>
    <definedName name="_BdW20" localSheetId="38">#REF!</definedName>
    <definedName name="_BdW20" localSheetId="4">#REF!</definedName>
    <definedName name="_BdW20" localSheetId="27">#REF!</definedName>
    <definedName name="_BdW20" localSheetId="24">#REF!</definedName>
    <definedName name="_BdW20">#REF!</definedName>
    <definedName name="_BdW21" localSheetId="31">#REF!</definedName>
    <definedName name="_BdW21" localSheetId="35">#REF!</definedName>
    <definedName name="_BdW21" localSheetId="38">#REF!</definedName>
    <definedName name="_BdW21" localSheetId="4">#REF!</definedName>
    <definedName name="_BdW21" localSheetId="27">#REF!</definedName>
    <definedName name="_BdW21" localSheetId="24">#REF!</definedName>
    <definedName name="_BdW21">#REF!</definedName>
    <definedName name="_BdW22" localSheetId="31">#REF!</definedName>
    <definedName name="_BdW22" localSheetId="35">#REF!</definedName>
    <definedName name="_BdW22" localSheetId="38">#REF!</definedName>
    <definedName name="_BdW22" localSheetId="4">#REF!</definedName>
    <definedName name="_BdW22" localSheetId="27">#REF!</definedName>
    <definedName name="_BdW22" localSheetId="24">#REF!</definedName>
    <definedName name="_BdW22">#REF!</definedName>
    <definedName name="_Bdw2222" localSheetId="31">#REF!</definedName>
    <definedName name="_Bdw2222" localSheetId="35">#REF!</definedName>
    <definedName name="_Bdw2222" localSheetId="38">#REF!</definedName>
    <definedName name="_Bdw2222" localSheetId="4">#REF!</definedName>
    <definedName name="_Bdw2222" localSheetId="27">#REF!</definedName>
    <definedName name="_Bdw2222" localSheetId="24">#REF!</definedName>
    <definedName name="_Bdw2222">#REF!</definedName>
    <definedName name="_BdW23" localSheetId="31">#REF!</definedName>
    <definedName name="_BdW23" localSheetId="35">#REF!</definedName>
    <definedName name="_BdW23" localSheetId="38">#REF!</definedName>
    <definedName name="_BdW23" localSheetId="4">#REF!</definedName>
    <definedName name="_BdW23" localSheetId="27">#REF!</definedName>
    <definedName name="_BdW23" localSheetId="24">#REF!</definedName>
    <definedName name="_BdW23">#REF!</definedName>
    <definedName name="_BdW24" localSheetId="31">#REF!</definedName>
    <definedName name="_BdW24" localSheetId="35">#REF!</definedName>
    <definedName name="_BdW24" localSheetId="38">#REF!</definedName>
    <definedName name="_BdW24" localSheetId="4">#REF!</definedName>
    <definedName name="_BdW24" localSheetId="27">#REF!</definedName>
    <definedName name="_BdW24" localSheetId="24">#REF!</definedName>
    <definedName name="_BdW24">#REF!</definedName>
    <definedName name="_BdW25" localSheetId="31">#REF!</definedName>
    <definedName name="_BdW25" localSheetId="35">#REF!</definedName>
    <definedName name="_BdW25" localSheetId="38">#REF!</definedName>
    <definedName name="_BdW25" localSheetId="4">#REF!</definedName>
    <definedName name="_BdW25" localSheetId="27">#REF!</definedName>
    <definedName name="_BdW25" localSheetId="24">#REF!</definedName>
    <definedName name="_BdW25">#REF!</definedName>
    <definedName name="_BdW26" localSheetId="31">#REF!</definedName>
    <definedName name="_BdW26" localSheetId="35">#REF!</definedName>
    <definedName name="_BdW26" localSheetId="38">#REF!</definedName>
    <definedName name="_BdW26" localSheetId="4">#REF!</definedName>
    <definedName name="_BdW26" localSheetId="27">#REF!</definedName>
    <definedName name="_BdW26" localSheetId="24">#REF!</definedName>
    <definedName name="_BdW26">#REF!</definedName>
    <definedName name="_BdW27" localSheetId="31">#REF!</definedName>
    <definedName name="_BdW27" localSheetId="35">#REF!</definedName>
    <definedName name="_BdW27" localSheetId="38">#REF!</definedName>
    <definedName name="_BdW27" localSheetId="4">#REF!</definedName>
    <definedName name="_BdW27" localSheetId="27">#REF!</definedName>
    <definedName name="_BdW27" localSheetId="24">#REF!</definedName>
    <definedName name="_BdW27">#REF!</definedName>
    <definedName name="_BdW28" localSheetId="31">#REF!</definedName>
    <definedName name="_BdW28" localSheetId="35">#REF!</definedName>
    <definedName name="_BdW28" localSheetId="38">#REF!</definedName>
    <definedName name="_BdW28" localSheetId="4">#REF!</definedName>
    <definedName name="_BdW28" localSheetId="27">#REF!</definedName>
    <definedName name="_BdW28" localSheetId="24">#REF!</definedName>
    <definedName name="_BdW28">#REF!</definedName>
    <definedName name="_BdW29" localSheetId="31">#REF!</definedName>
    <definedName name="_BdW29" localSheetId="35">#REF!</definedName>
    <definedName name="_BdW29" localSheetId="38">#REF!</definedName>
    <definedName name="_BdW29" localSheetId="4">#REF!</definedName>
    <definedName name="_BdW29" localSheetId="27">#REF!</definedName>
    <definedName name="_BdW29" localSheetId="24">#REF!</definedName>
    <definedName name="_BdW29">#REF!</definedName>
    <definedName name="_BdW30" localSheetId="31">#REF!</definedName>
    <definedName name="_BdW30" localSheetId="35">#REF!</definedName>
    <definedName name="_BdW30" localSheetId="38">#REF!</definedName>
    <definedName name="_BdW30" localSheetId="4">#REF!</definedName>
    <definedName name="_BdW30" localSheetId="27">#REF!</definedName>
    <definedName name="_BdW30" localSheetId="24">#REF!</definedName>
    <definedName name="_BdW30">#REF!</definedName>
    <definedName name="_BdW31" localSheetId="31">#REF!</definedName>
    <definedName name="_BdW31" localSheetId="35">#REF!</definedName>
    <definedName name="_BdW31" localSheetId="38">#REF!</definedName>
    <definedName name="_BdW31" localSheetId="4">#REF!</definedName>
    <definedName name="_BdW31" localSheetId="27">#REF!</definedName>
    <definedName name="_BdW31" localSheetId="24">#REF!</definedName>
    <definedName name="_BdW31">#REF!</definedName>
    <definedName name="_BdW32" localSheetId="31">#REF!</definedName>
    <definedName name="_BdW32" localSheetId="35">#REF!</definedName>
    <definedName name="_BdW32" localSheetId="38">#REF!</definedName>
    <definedName name="_BdW32" localSheetId="4">#REF!</definedName>
    <definedName name="_BdW32" localSheetId="27">#REF!</definedName>
    <definedName name="_BdW32" localSheetId="24">#REF!</definedName>
    <definedName name="_BdW32">#REF!</definedName>
    <definedName name="_BdW33" localSheetId="31">#REF!</definedName>
    <definedName name="_BdW33" localSheetId="35">#REF!</definedName>
    <definedName name="_BdW33" localSheetId="38">#REF!</definedName>
    <definedName name="_BdW33" localSheetId="4">#REF!</definedName>
    <definedName name="_BdW33" localSheetId="27">#REF!</definedName>
    <definedName name="_BdW33" localSheetId="24">#REF!</definedName>
    <definedName name="_BdW33">#REF!</definedName>
    <definedName name="_BdW34" localSheetId="31">#REF!</definedName>
    <definedName name="_BdW34" localSheetId="35">#REF!</definedName>
    <definedName name="_BdW34" localSheetId="38">#REF!</definedName>
    <definedName name="_BdW34" localSheetId="4">#REF!</definedName>
    <definedName name="_BdW34" localSheetId="27">#REF!</definedName>
    <definedName name="_BdW34" localSheetId="24">#REF!</definedName>
    <definedName name="_BdW34">#REF!</definedName>
    <definedName name="_BdW35" localSheetId="31">#REF!</definedName>
    <definedName name="_BdW35" localSheetId="35">#REF!</definedName>
    <definedName name="_BdW35" localSheetId="38">#REF!</definedName>
    <definedName name="_BdW35" localSheetId="4">#REF!</definedName>
    <definedName name="_BdW35" localSheetId="27">#REF!</definedName>
    <definedName name="_BdW35" localSheetId="24">#REF!</definedName>
    <definedName name="_BdW35">#REF!</definedName>
    <definedName name="_BdW36" localSheetId="31">#REF!</definedName>
    <definedName name="_BdW36" localSheetId="35">#REF!</definedName>
    <definedName name="_BdW36" localSheetId="38">#REF!</definedName>
    <definedName name="_BdW36" localSheetId="4">#REF!</definedName>
    <definedName name="_BdW36" localSheetId="27">#REF!</definedName>
    <definedName name="_BdW36" localSheetId="24">#REF!</definedName>
    <definedName name="_BdW36">#REF!</definedName>
    <definedName name="_BdW37" localSheetId="31">#REF!</definedName>
    <definedName name="_BdW37" localSheetId="35">#REF!</definedName>
    <definedName name="_BdW37" localSheetId="38">#REF!</definedName>
    <definedName name="_BdW37" localSheetId="4">#REF!</definedName>
    <definedName name="_BdW37" localSheetId="27">#REF!</definedName>
    <definedName name="_BdW37" localSheetId="24">#REF!</definedName>
    <definedName name="_BdW37">#REF!</definedName>
    <definedName name="_BdW38" localSheetId="31">#REF!</definedName>
    <definedName name="_BdW38" localSheetId="35">#REF!</definedName>
    <definedName name="_BdW38" localSheetId="38">#REF!</definedName>
    <definedName name="_BdW38" localSheetId="4">#REF!</definedName>
    <definedName name="_BdW38" localSheetId="27">#REF!</definedName>
    <definedName name="_BdW38" localSheetId="24">#REF!</definedName>
    <definedName name="_BdW38">#REF!</definedName>
    <definedName name="_BdW39" localSheetId="31">#REF!</definedName>
    <definedName name="_BdW39" localSheetId="35">#REF!</definedName>
    <definedName name="_BdW39" localSheetId="38">#REF!</definedName>
    <definedName name="_BdW39" localSheetId="4">#REF!</definedName>
    <definedName name="_BdW39" localSheetId="27">#REF!</definedName>
    <definedName name="_BdW39" localSheetId="24">#REF!</definedName>
    <definedName name="_BdW39">#REF!</definedName>
    <definedName name="_BdW40" localSheetId="31">#REF!</definedName>
    <definedName name="_BdW40" localSheetId="35">#REF!</definedName>
    <definedName name="_BdW40" localSheetId="38">#REF!</definedName>
    <definedName name="_BdW40" localSheetId="4">#REF!</definedName>
    <definedName name="_BdW40" localSheetId="27">#REF!</definedName>
    <definedName name="_BdW40" localSheetId="24">#REF!</definedName>
    <definedName name="_BdW40">#REF!</definedName>
    <definedName name="_BdW41" localSheetId="31">#REF!</definedName>
    <definedName name="_BdW41" localSheetId="35">#REF!</definedName>
    <definedName name="_BdW41" localSheetId="38">#REF!</definedName>
    <definedName name="_BdW41" localSheetId="4">#REF!</definedName>
    <definedName name="_BdW41" localSheetId="27">#REF!</definedName>
    <definedName name="_BdW41" localSheetId="24">#REF!</definedName>
    <definedName name="_BdW41">#REF!</definedName>
    <definedName name="_BdW42" localSheetId="31">#REF!</definedName>
    <definedName name="_BdW42" localSheetId="35">#REF!</definedName>
    <definedName name="_BdW42" localSheetId="38">#REF!</definedName>
    <definedName name="_BdW42" localSheetId="4">#REF!</definedName>
    <definedName name="_BdW42" localSheetId="27">#REF!</definedName>
    <definedName name="_BdW42" localSheetId="24">#REF!</definedName>
    <definedName name="_BdW42">#REF!</definedName>
    <definedName name="_BdW43" localSheetId="31">#REF!</definedName>
    <definedName name="_BdW43" localSheetId="35">#REF!</definedName>
    <definedName name="_BdW43" localSheetId="38">#REF!</definedName>
    <definedName name="_BdW43" localSheetId="4">#REF!</definedName>
    <definedName name="_BdW43" localSheetId="27">#REF!</definedName>
    <definedName name="_BdW43" localSheetId="24">#REF!</definedName>
    <definedName name="_BdW43">#REF!</definedName>
    <definedName name="_BdW44" localSheetId="31">#REF!</definedName>
    <definedName name="_BdW44" localSheetId="35">#REF!</definedName>
    <definedName name="_BdW44" localSheetId="38">#REF!</definedName>
    <definedName name="_BdW44" localSheetId="4">#REF!</definedName>
    <definedName name="_BdW44" localSheetId="27">#REF!</definedName>
    <definedName name="_BdW44" localSheetId="24">#REF!</definedName>
    <definedName name="_BdW44">#REF!</definedName>
    <definedName name="_BdW45" localSheetId="31">#REF!</definedName>
    <definedName name="_BdW45" localSheetId="35">#REF!</definedName>
    <definedName name="_BdW45" localSheetId="38">#REF!</definedName>
    <definedName name="_BdW45" localSheetId="4">#REF!</definedName>
    <definedName name="_BdW45" localSheetId="27">#REF!</definedName>
    <definedName name="_BdW45" localSheetId="24">#REF!</definedName>
    <definedName name="_BdW45">#REF!</definedName>
    <definedName name="_BdW46" localSheetId="31">#REF!</definedName>
    <definedName name="_BdW46" localSheetId="35">#REF!</definedName>
    <definedName name="_BdW46" localSheetId="38">#REF!</definedName>
    <definedName name="_BdW46" localSheetId="4">#REF!</definedName>
    <definedName name="_BdW46" localSheetId="27">#REF!</definedName>
    <definedName name="_BdW46" localSheetId="24">#REF!</definedName>
    <definedName name="_BdW46">#REF!</definedName>
    <definedName name="_BdW47" localSheetId="31">#REF!</definedName>
    <definedName name="_BdW47" localSheetId="35">#REF!</definedName>
    <definedName name="_BdW47" localSheetId="38">#REF!</definedName>
    <definedName name="_BdW47" localSheetId="4">#REF!</definedName>
    <definedName name="_BdW47" localSheetId="27">#REF!</definedName>
    <definedName name="_BdW47" localSheetId="24">#REF!</definedName>
    <definedName name="_BdW47">#REF!</definedName>
    <definedName name="_BdW48" localSheetId="31">#REF!</definedName>
    <definedName name="_BdW48" localSheetId="35">#REF!</definedName>
    <definedName name="_BdW48" localSheetId="38">#REF!</definedName>
    <definedName name="_BdW48" localSheetId="4">#REF!</definedName>
    <definedName name="_BdW48" localSheetId="27">#REF!</definedName>
    <definedName name="_BdW48" localSheetId="24">#REF!</definedName>
    <definedName name="_BdW48">#REF!</definedName>
    <definedName name="_BdW49" localSheetId="31">#REF!</definedName>
    <definedName name="_BdW49" localSheetId="35">#REF!</definedName>
    <definedName name="_BdW49" localSheetId="38">#REF!</definedName>
    <definedName name="_BdW49" localSheetId="4">#REF!</definedName>
    <definedName name="_BdW49" localSheetId="27">#REF!</definedName>
    <definedName name="_BdW49" localSheetId="24">#REF!</definedName>
    <definedName name="_BdW49">#REF!</definedName>
    <definedName name="_BdW50" localSheetId="31">#REF!</definedName>
    <definedName name="_BdW50" localSheetId="35">#REF!</definedName>
    <definedName name="_BdW50" localSheetId="38">#REF!</definedName>
    <definedName name="_BdW50" localSheetId="4">#REF!</definedName>
    <definedName name="_BdW50" localSheetId="27">#REF!</definedName>
    <definedName name="_BdW50" localSheetId="24">#REF!</definedName>
    <definedName name="_BdW50">#REF!</definedName>
    <definedName name="_BdW51" localSheetId="31">#REF!</definedName>
    <definedName name="_BdW51" localSheetId="35">#REF!</definedName>
    <definedName name="_BdW51" localSheetId="38">#REF!</definedName>
    <definedName name="_BdW51" localSheetId="4">#REF!</definedName>
    <definedName name="_BdW51" localSheetId="27">#REF!</definedName>
    <definedName name="_BdW51" localSheetId="24">#REF!</definedName>
    <definedName name="_BdW51">#REF!</definedName>
    <definedName name="_BdW52" localSheetId="31">#REF!</definedName>
    <definedName name="_BdW52" localSheetId="35">#REF!</definedName>
    <definedName name="_BdW52" localSheetId="38">#REF!</definedName>
    <definedName name="_BdW52" localSheetId="4">#REF!</definedName>
    <definedName name="_BdW52" localSheetId="27">#REF!</definedName>
    <definedName name="_BdW52" localSheetId="24">#REF!</definedName>
    <definedName name="_BdW52">#REF!</definedName>
    <definedName name="_BdW53" localSheetId="31">#REF!</definedName>
    <definedName name="_BdW53" localSheetId="35">#REF!</definedName>
    <definedName name="_BdW53" localSheetId="38">#REF!</definedName>
    <definedName name="_BdW53" localSheetId="4">#REF!</definedName>
    <definedName name="_BdW53" localSheetId="27">#REF!</definedName>
    <definedName name="_BdW53" localSheetId="24">#REF!</definedName>
    <definedName name="_BdW53">#REF!</definedName>
    <definedName name="_BdW54" localSheetId="31">#REF!</definedName>
    <definedName name="_BdW54" localSheetId="35">#REF!</definedName>
    <definedName name="_BdW54" localSheetId="38">#REF!</definedName>
    <definedName name="_BdW54" localSheetId="4">#REF!</definedName>
    <definedName name="_BdW54" localSheetId="27">#REF!</definedName>
    <definedName name="_BdW54" localSheetId="24">#REF!</definedName>
    <definedName name="_BdW54">#REF!</definedName>
    <definedName name="_BdW55" localSheetId="31">#REF!</definedName>
    <definedName name="_BdW55" localSheetId="35">#REF!</definedName>
    <definedName name="_BdW55" localSheetId="38">#REF!</definedName>
    <definedName name="_BdW55" localSheetId="4">#REF!</definedName>
    <definedName name="_BdW55" localSheetId="27">#REF!</definedName>
    <definedName name="_BdW55" localSheetId="24">#REF!</definedName>
    <definedName name="_BdW55">#REF!</definedName>
    <definedName name="_BdW56" localSheetId="31">#REF!</definedName>
    <definedName name="_BdW56" localSheetId="35">#REF!</definedName>
    <definedName name="_BdW56" localSheetId="38">#REF!</definedName>
    <definedName name="_BdW56" localSheetId="4">#REF!</definedName>
    <definedName name="_BdW56" localSheetId="27">#REF!</definedName>
    <definedName name="_BdW56" localSheetId="24">#REF!</definedName>
    <definedName name="_BdW56">#REF!</definedName>
    <definedName name="_BdW57" localSheetId="31">#REF!</definedName>
    <definedName name="_BdW57" localSheetId="35">#REF!</definedName>
    <definedName name="_BdW57" localSheetId="38">#REF!</definedName>
    <definedName name="_BdW57" localSheetId="4">#REF!</definedName>
    <definedName name="_BdW57" localSheetId="27">#REF!</definedName>
    <definedName name="_BdW57" localSheetId="24">#REF!</definedName>
    <definedName name="_BdW57">#REF!</definedName>
    <definedName name="_BdW58" localSheetId="31">#REF!</definedName>
    <definedName name="_BdW58" localSheetId="35">#REF!</definedName>
    <definedName name="_BdW58" localSheetId="38">#REF!</definedName>
    <definedName name="_BdW58" localSheetId="4">#REF!</definedName>
    <definedName name="_BdW58" localSheetId="27">#REF!</definedName>
    <definedName name="_BdW58" localSheetId="24">#REF!</definedName>
    <definedName name="_BdW58">#REF!</definedName>
    <definedName name="_BdW59" localSheetId="31">#REF!</definedName>
    <definedName name="_BdW59" localSheetId="35">#REF!</definedName>
    <definedName name="_BdW59" localSheetId="38">#REF!</definedName>
    <definedName name="_BdW59" localSheetId="4">#REF!</definedName>
    <definedName name="_BdW59" localSheetId="27">#REF!</definedName>
    <definedName name="_BdW59" localSheetId="24">#REF!</definedName>
    <definedName name="_BdW59">#REF!</definedName>
    <definedName name="_BdW60" localSheetId="31">#REF!</definedName>
    <definedName name="_BdW60" localSheetId="35">#REF!</definedName>
    <definedName name="_BdW60" localSheetId="38">#REF!</definedName>
    <definedName name="_BdW60" localSheetId="4">#REF!</definedName>
    <definedName name="_BdW60" localSheetId="27">#REF!</definedName>
    <definedName name="_BdW60" localSheetId="24">#REF!</definedName>
    <definedName name="_BdW60">#REF!</definedName>
    <definedName name="_BdW61" localSheetId="31">#REF!</definedName>
    <definedName name="_BdW61" localSheetId="35">#REF!</definedName>
    <definedName name="_BdW61" localSheetId="38">#REF!</definedName>
    <definedName name="_BdW61" localSheetId="4">#REF!</definedName>
    <definedName name="_BdW61" localSheetId="27">#REF!</definedName>
    <definedName name="_BdW61" localSheetId="24">#REF!</definedName>
    <definedName name="_BdW61">#REF!</definedName>
    <definedName name="_BdW62" localSheetId="31">#REF!</definedName>
    <definedName name="_BdW62" localSheetId="35">#REF!</definedName>
    <definedName name="_BdW62" localSheetId="38">#REF!</definedName>
    <definedName name="_BdW62" localSheetId="4">#REF!</definedName>
    <definedName name="_BdW62" localSheetId="27">#REF!</definedName>
    <definedName name="_BdW62" localSheetId="24">#REF!</definedName>
    <definedName name="_BdW62">#REF!</definedName>
    <definedName name="_BdW63" localSheetId="31">#REF!</definedName>
    <definedName name="_BdW63" localSheetId="35">#REF!</definedName>
    <definedName name="_BdW63" localSheetId="38">#REF!</definedName>
    <definedName name="_BdW63" localSheetId="4">#REF!</definedName>
    <definedName name="_BdW63" localSheetId="27">#REF!</definedName>
    <definedName name="_BdW63" localSheetId="24">#REF!</definedName>
    <definedName name="_BdW63">#REF!</definedName>
    <definedName name="_BdW64" localSheetId="31">#REF!</definedName>
    <definedName name="_BdW64" localSheetId="35">#REF!</definedName>
    <definedName name="_BdW64" localSheetId="38">#REF!</definedName>
    <definedName name="_BdW64" localSheetId="4">#REF!</definedName>
    <definedName name="_BdW64" localSheetId="27">#REF!</definedName>
    <definedName name="_BdW64" localSheetId="24">#REF!</definedName>
    <definedName name="_BdW64">#REF!</definedName>
    <definedName name="_BdW65" localSheetId="31">#REF!</definedName>
    <definedName name="_BdW65" localSheetId="35">#REF!</definedName>
    <definedName name="_BdW65" localSheetId="38">#REF!</definedName>
    <definedName name="_BdW65" localSheetId="4">#REF!</definedName>
    <definedName name="_BdW65" localSheetId="27">#REF!</definedName>
    <definedName name="_BdW65" localSheetId="24">#REF!</definedName>
    <definedName name="_BdW65">#REF!</definedName>
    <definedName name="_BdW66" localSheetId="31">#REF!</definedName>
    <definedName name="_BdW66" localSheetId="35">#REF!</definedName>
    <definedName name="_BdW66" localSheetId="38">#REF!</definedName>
    <definedName name="_BdW66" localSheetId="4">#REF!</definedName>
    <definedName name="_BdW66" localSheetId="27">#REF!</definedName>
    <definedName name="_BdW66" localSheetId="24">#REF!</definedName>
    <definedName name="_BdW66">#REF!</definedName>
    <definedName name="_BdW68" localSheetId="31">#REF!</definedName>
    <definedName name="_BdW68" localSheetId="35">#REF!</definedName>
    <definedName name="_BdW68" localSheetId="38">#REF!</definedName>
    <definedName name="_BdW68" localSheetId="4">#REF!</definedName>
    <definedName name="_BdW68" localSheetId="27">#REF!</definedName>
    <definedName name="_BdW68" localSheetId="24">#REF!</definedName>
    <definedName name="_BdW68">#REF!</definedName>
    <definedName name="_BdW69" localSheetId="31">#REF!</definedName>
    <definedName name="_BdW69" localSheetId="35">#REF!</definedName>
    <definedName name="_BdW69" localSheetId="38">#REF!</definedName>
    <definedName name="_BdW69" localSheetId="4">#REF!</definedName>
    <definedName name="_BdW69" localSheetId="27">#REF!</definedName>
    <definedName name="_BdW69" localSheetId="24">#REF!</definedName>
    <definedName name="_BdW69">#REF!</definedName>
    <definedName name="_BdW70" localSheetId="31">#REF!</definedName>
    <definedName name="_BdW70" localSheetId="35">#REF!</definedName>
    <definedName name="_BdW70" localSheetId="38">#REF!</definedName>
    <definedName name="_BdW70" localSheetId="4">#REF!</definedName>
    <definedName name="_BdW70" localSheetId="27">#REF!</definedName>
    <definedName name="_BdW70" localSheetId="24">#REF!</definedName>
    <definedName name="_BdW70">#REF!</definedName>
    <definedName name="_BdW71" localSheetId="31">#REF!</definedName>
    <definedName name="_BdW71" localSheetId="35">#REF!</definedName>
    <definedName name="_BdW71" localSheetId="38">#REF!</definedName>
    <definedName name="_BdW71" localSheetId="4">#REF!</definedName>
    <definedName name="_BdW71" localSheetId="27">#REF!</definedName>
    <definedName name="_BdW71" localSheetId="24">#REF!</definedName>
    <definedName name="_BdW71">#REF!</definedName>
    <definedName name="_BdW72" localSheetId="31">#REF!</definedName>
    <definedName name="_BdW72" localSheetId="35">#REF!</definedName>
    <definedName name="_BdW72" localSheetId="38">#REF!</definedName>
    <definedName name="_BdW72" localSheetId="4">#REF!</definedName>
    <definedName name="_BdW72" localSheetId="27">#REF!</definedName>
    <definedName name="_BdW72" localSheetId="24">#REF!</definedName>
    <definedName name="_BdW72">#REF!</definedName>
    <definedName name="_BdW73" localSheetId="31">#REF!</definedName>
    <definedName name="_BdW73" localSheetId="35">#REF!</definedName>
    <definedName name="_BdW73" localSheetId="38">#REF!</definedName>
    <definedName name="_BdW73" localSheetId="4">#REF!</definedName>
    <definedName name="_BdW73" localSheetId="27">#REF!</definedName>
    <definedName name="_BdW73" localSheetId="24">#REF!</definedName>
    <definedName name="_BdW73">#REF!</definedName>
    <definedName name="_BdW74" localSheetId="31">#REF!</definedName>
    <definedName name="_BdW74" localSheetId="35">#REF!</definedName>
    <definedName name="_BdW74" localSheetId="38">#REF!</definedName>
    <definedName name="_BdW74" localSheetId="4">#REF!</definedName>
    <definedName name="_BdW74" localSheetId="27">#REF!</definedName>
    <definedName name="_BdW74" localSheetId="24">#REF!</definedName>
    <definedName name="_BdW74">#REF!</definedName>
    <definedName name="_BdW75" localSheetId="31">#REF!</definedName>
    <definedName name="_BdW75" localSheetId="35">#REF!</definedName>
    <definedName name="_BdW75" localSheetId="38">#REF!</definedName>
    <definedName name="_BdW75" localSheetId="4">#REF!</definedName>
    <definedName name="_BdW75" localSheetId="27">#REF!</definedName>
    <definedName name="_BdW75" localSheetId="24">#REF!</definedName>
    <definedName name="_BdW75">#REF!</definedName>
    <definedName name="_BdW76" localSheetId="31">#REF!</definedName>
    <definedName name="_BdW76" localSheetId="35">#REF!</definedName>
    <definedName name="_BdW76" localSheetId="38">#REF!</definedName>
    <definedName name="_BdW76" localSheetId="4">#REF!</definedName>
    <definedName name="_BdW76" localSheetId="27">#REF!</definedName>
    <definedName name="_BdW76" localSheetId="24">#REF!</definedName>
    <definedName name="_BdW76">#REF!</definedName>
    <definedName name="_BdW77" localSheetId="31">#REF!</definedName>
    <definedName name="_BdW77" localSheetId="35">#REF!</definedName>
    <definedName name="_BdW77" localSheetId="38">#REF!</definedName>
    <definedName name="_BdW77" localSheetId="4">#REF!</definedName>
    <definedName name="_BdW77" localSheetId="27">#REF!</definedName>
    <definedName name="_BdW77" localSheetId="24">#REF!</definedName>
    <definedName name="_BdW77">#REF!</definedName>
    <definedName name="_BdW78" localSheetId="31">#REF!</definedName>
    <definedName name="_BdW78" localSheetId="35">#REF!</definedName>
    <definedName name="_BdW78" localSheetId="38">#REF!</definedName>
    <definedName name="_BdW78" localSheetId="4">#REF!</definedName>
    <definedName name="_BdW78" localSheetId="27">#REF!</definedName>
    <definedName name="_BdW78" localSheetId="24">#REF!</definedName>
    <definedName name="_BdW78">#REF!</definedName>
    <definedName name="_BdW79" localSheetId="31">#REF!</definedName>
    <definedName name="_BdW79" localSheetId="35">#REF!</definedName>
    <definedName name="_BdW79" localSheetId="38">#REF!</definedName>
    <definedName name="_BdW79" localSheetId="4">#REF!</definedName>
    <definedName name="_BdW79" localSheetId="27">#REF!</definedName>
    <definedName name="_BdW79" localSheetId="24">#REF!</definedName>
    <definedName name="_BdW79">#REF!</definedName>
    <definedName name="_BDW80" localSheetId="31">#REF!</definedName>
    <definedName name="_BDW80" localSheetId="35">#REF!</definedName>
    <definedName name="_BDW80" localSheetId="38">#REF!</definedName>
    <definedName name="_BDW80" localSheetId="4">#REF!</definedName>
    <definedName name="_BDW80" localSheetId="27">#REF!</definedName>
    <definedName name="_BDW80" localSheetId="24">#REF!</definedName>
    <definedName name="_BDW80">#REF!</definedName>
    <definedName name="_BDW81" localSheetId="31">#REF!</definedName>
    <definedName name="_BDW81" localSheetId="35">#REF!</definedName>
    <definedName name="_BDW81" localSheetId="38">#REF!</definedName>
    <definedName name="_BDW81" localSheetId="4">#REF!</definedName>
    <definedName name="_BDW81" localSheetId="27">#REF!</definedName>
    <definedName name="_BDW81" localSheetId="24">#REF!</definedName>
    <definedName name="_BDW81">#REF!</definedName>
    <definedName name="_BDW82" localSheetId="31">#REF!</definedName>
    <definedName name="_BDW82" localSheetId="35">#REF!</definedName>
    <definedName name="_BDW82" localSheetId="38">#REF!</definedName>
    <definedName name="_BDW82" localSheetId="4">#REF!</definedName>
    <definedName name="_BDW82" localSheetId="27">#REF!</definedName>
    <definedName name="_BDW82" localSheetId="24">#REF!</definedName>
    <definedName name="_BDW82">#REF!</definedName>
    <definedName name="_BDW83" localSheetId="31">#REF!</definedName>
    <definedName name="_BDW83" localSheetId="35">#REF!</definedName>
    <definedName name="_BDW83" localSheetId="38">#REF!</definedName>
    <definedName name="_BDW83" localSheetId="4">#REF!</definedName>
    <definedName name="_BDW83" localSheetId="27">#REF!</definedName>
    <definedName name="_BDW83" localSheetId="24">#REF!</definedName>
    <definedName name="_BDW83">#REF!</definedName>
    <definedName name="_CON1" localSheetId="31">#REF!</definedName>
    <definedName name="_CON1" localSheetId="35">#REF!</definedName>
    <definedName name="_CON1" localSheetId="38">#REF!</definedName>
    <definedName name="_CON1" localSheetId="4">#REF!</definedName>
    <definedName name="_CON1" localSheetId="27">#REF!</definedName>
    <definedName name="_CON1" localSheetId="24">#REF!</definedName>
    <definedName name="_CON1">#REF!</definedName>
    <definedName name="_CON2" localSheetId="31">#REF!</definedName>
    <definedName name="_CON2" localSheetId="35">#REF!</definedName>
    <definedName name="_CON2" localSheetId="38">#REF!</definedName>
    <definedName name="_CON2" localSheetId="4">#REF!</definedName>
    <definedName name="_CON2" localSheetId="27">#REF!</definedName>
    <definedName name="_CON2" localSheetId="24">#REF!</definedName>
    <definedName name="_CON2">#REF!</definedName>
    <definedName name="_dia100">[7]RATES!$C$80</definedName>
    <definedName name="_dia50">[7]RATES!$C$81</definedName>
    <definedName name="_Fill" hidden="1">'[8]train cash'!$A$22:$A$49</definedName>
    <definedName name="_xlnm._FilterDatabase" localSheetId="31" hidden="1">#REF!</definedName>
    <definedName name="_xlnm._FilterDatabase" localSheetId="35" hidden="1">#REF!</definedName>
    <definedName name="_xlnm._FilterDatabase" localSheetId="38" hidden="1">#REF!</definedName>
    <definedName name="_xlnm._FilterDatabase" localSheetId="39" hidden="1">#REF!</definedName>
    <definedName name="_xlnm._FilterDatabase" localSheetId="40" hidden="1">#REF!</definedName>
    <definedName name="_xlnm._FilterDatabase" localSheetId="41" hidden="1">#REF!</definedName>
    <definedName name="_xlnm._FilterDatabase" localSheetId="4" hidden="1">#REF!</definedName>
    <definedName name="_xlnm._FilterDatabase" localSheetId="5" hidden="1">#REF!</definedName>
    <definedName name="_xlnm._FilterDatabase" localSheetId="17" hidden="1">#REF!</definedName>
    <definedName name="_xlnm._FilterDatabase" localSheetId="21" hidden="1">#REF!</definedName>
    <definedName name="_xlnm._FilterDatabase" localSheetId="10" hidden="1">'B 5.4 - Filters'!$A$1:$F$4</definedName>
    <definedName name="_xlnm._FilterDatabase" localSheetId="27" hidden="1">#REF!</definedName>
    <definedName name="_xlnm._FilterDatabase" localSheetId="32" hidden="1">#REF!</definedName>
    <definedName name="_xlnm._FilterDatabase" localSheetId="33" hidden="1">#REF!</definedName>
    <definedName name="_xlnm._FilterDatabase" localSheetId="36" hidden="1">#REF!</definedName>
    <definedName name="_xlnm._FilterDatabase" localSheetId="24" hidden="1">#REF!</definedName>
    <definedName name="_xlnm._FilterDatabase" localSheetId="25" hidden="1">#REF!</definedName>
    <definedName name="_xlnm._FilterDatabase" localSheetId="26" hidden="1">#REF!</definedName>
    <definedName name="_xlnm._FilterDatabase" localSheetId="28" hidden="1">#REF!</definedName>
    <definedName name="_xlnm._FilterDatabase" localSheetId="29" hidden="1">#REF!</definedName>
    <definedName name="_xlnm._FilterDatabase" hidden="1">#REF!</definedName>
    <definedName name="_FilterDatabase_1" localSheetId="31" hidden="1">#REF!</definedName>
    <definedName name="_FilterDatabase_1" localSheetId="35" hidden="1">#REF!</definedName>
    <definedName name="_FilterDatabase_1" localSheetId="38" hidden="1">#REF!</definedName>
    <definedName name="_FilterDatabase_1" localSheetId="39" hidden="1">#REF!</definedName>
    <definedName name="_FilterDatabase_1" localSheetId="40" hidden="1">#REF!</definedName>
    <definedName name="_FilterDatabase_1" localSheetId="41" hidden="1">#REF!</definedName>
    <definedName name="_FilterDatabase_1" localSheetId="4" hidden="1">#REF!</definedName>
    <definedName name="_FilterDatabase_1" localSheetId="21" hidden="1">#REF!</definedName>
    <definedName name="_FilterDatabase_1" localSheetId="27" hidden="1">#REF!</definedName>
    <definedName name="_FilterDatabase_1" localSheetId="24" hidden="1">#REF!</definedName>
    <definedName name="_FilterDatabase_1" hidden="1">#REF!</definedName>
    <definedName name="_Key1" hidden="1">'[4]1'!$A$20</definedName>
    <definedName name="_MatInverse_In" localSheetId="31">#REF!</definedName>
    <definedName name="_MatInverse_In" localSheetId="35">#REF!</definedName>
    <definedName name="_MatInverse_In" localSheetId="38">#REF!</definedName>
    <definedName name="_MatInverse_In" localSheetId="39">#REF!</definedName>
    <definedName name="_MatInverse_In" localSheetId="40">#REF!</definedName>
    <definedName name="_MatInverse_In" localSheetId="41">#REF!</definedName>
    <definedName name="_MatInverse_In" localSheetId="4">#REF!</definedName>
    <definedName name="_MatInverse_In" localSheetId="5">#REF!</definedName>
    <definedName name="_MatInverse_In" localSheetId="17">#REF!</definedName>
    <definedName name="_MatInverse_In" localSheetId="21">#REF!</definedName>
    <definedName name="_MatInverse_In" localSheetId="27">#REF!</definedName>
    <definedName name="_MatInverse_In" localSheetId="24">#REF!</definedName>
    <definedName name="_MatInverse_In">#REF!</definedName>
    <definedName name="_Order1" hidden="1">255</definedName>
    <definedName name="_Order2" hidden="1">0</definedName>
    <definedName name="_Parse_In" localSheetId="38" hidden="1">[9]PriceSummary!#REF!</definedName>
    <definedName name="_Parse_In" localSheetId="39" hidden="1">[9]PriceSummary!#REF!</definedName>
    <definedName name="_Parse_In" localSheetId="40" hidden="1">[9]PriceSummary!#REF!</definedName>
    <definedName name="_Parse_In" localSheetId="41" hidden="1">[9]PriceSummary!#REF!</definedName>
    <definedName name="_Parse_In" localSheetId="4" hidden="1">[9]PriceSummary!#REF!</definedName>
    <definedName name="_Parse_In" localSheetId="5" hidden="1">[9]PriceSummary!#REF!</definedName>
    <definedName name="_Parse_In" localSheetId="17" hidden="1">[9]PriceSummary!#REF!</definedName>
    <definedName name="_Parse_In" localSheetId="21" hidden="1">[9]PriceSummary!#REF!</definedName>
    <definedName name="_Parse_In" hidden="1">[9]PriceSummary!#REF!</definedName>
    <definedName name="_Parse_Out" localSheetId="31" hidden="1">#REF!</definedName>
    <definedName name="_Parse_Out" localSheetId="35" hidden="1">#REF!</definedName>
    <definedName name="_Parse_Out" localSheetId="38" hidden="1">#REF!</definedName>
    <definedName name="_Parse_Out" localSheetId="39" hidden="1">#REF!</definedName>
    <definedName name="_Parse_Out" localSheetId="40" hidden="1">#REF!</definedName>
    <definedName name="_Parse_Out" localSheetId="41" hidden="1">#REF!</definedName>
    <definedName name="_Parse_Out" localSheetId="4" hidden="1">#REF!</definedName>
    <definedName name="_Parse_Out" localSheetId="5" hidden="1">#REF!</definedName>
    <definedName name="_Parse_Out" localSheetId="17" hidden="1">#REF!</definedName>
    <definedName name="_Parse_Out" localSheetId="21" hidden="1">#REF!</definedName>
    <definedName name="_Parse_Out" localSheetId="27" hidden="1">#REF!</definedName>
    <definedName name="_Parse_Out" localSheetId="24" hidden="1">#REF!</definedName>
    <definedName name="_Parse_Out" hidden="1">#REF!</definedName>
    <definedName name="_ph1">[1]NPV!$B$40</definedName>
    <definedName name="_Sort" hidden="1">'[4]1'!$A$20:$I$33</definedName>
    <definedName name="_st12" localSheetId="31">#REF!</definedName>
    <definedName name="_st12" localSheetId="35">#REF!</definedName>
    <definedName name="_st12" localSheetId="38">#REF!</definedName>
    <definedName name="_st12" localSheetId="39">#REF!</definedName>
    <definedName name="_st12" localSheetId="40">#REF!</definedName>
    <definedName name="_st12" localSheetId="41">#REF!</definedName>
    <definedName name="_st12" localSheetId="4">#REF!</definedName>
    <definedName name="_st12" localSheetId="5">#REF!</definedName>
    <definedName name="_st12" localSheetId="17">#REF!</definedName>
    <definedName name="_st12" localSheetId="21">#REF!</definedName>
    <definedName name="_st12" localSheetId="27">#REF!</definedName>
    <definedName name="_st12" localSheetId="24">#REF!</definedName>
    <definedName name="_st12">#REF!</definedName>
    <definedName name="_sw1" localSheetId="31">#REF!</definedName>
    <definedName name="_sw1" localSheetId="35">#REF!</definedName>
    <definedName name="_sw1" localSheetId="38">#REF!</definedName>
    <definedName name="_sw1" localSheetId="39">#REF!</definedName>
    <definedName name="_sw1" localSheetId="40">#REF!</definedName>
    <definedName name="_sw1" localSheetId="41">#REF!</definedName>
    <definedName name="_sw1" localSheetId="4">#REF!</definedName>
    <definedName name="_sw1" localSheetId="27">#REF!</definedName>
    <definedName name="_sw1" localSheetId="24">#REF!</definedName>
    <definedName name="_sw1">#REF!</definedName>
    <definedName name="_sw2" localSheetId="31">#REF!</definedName>
    <definedName name="_sw2" localSheetId="35">#REF!</definedName>
    <definedName name="_sw2" localSheetId="38">#REF!</definedName>
    <definedName name="_sw2" localSheetId="39">#REF!</definedName>
    <definedName name="_sw2" localSheetId="40">#REF!</definedName>
    <definedName name="_sw2" localSheetId="41">#REF!</definedName>
    <definedName name="_sw2" localSheetId="4">#REF!</definedName>
    <definedName name="_sw2" localSheetId="27">#REF!</definedName>
    <definedName name="_sw2" localSheetId="24">#REF!</definedName>
    <definedName name="_sw2">#REF!</definedName>
    <definedName name="_sw3" localSheetId="31">#REF!</definedName>
    <definedName name="_sw3" localSheetId="35">#REF!</definedName>
    <definedName name="_sw3" localSheetId="38">#REF!</definedName>
    <definedName name="_sw3" localSheetId="4">#REF!</definedName>
    <definedName name="_sw3" localSheetId="27">#REF!</definedName>
    <definedName name="_sw3" localSheetId="24">#REF!</definedName>
    <definedName name="_sw3">#REF!</definedName>
    <definedName name="_sw4" localSheetId="31">#REF!</definedName>
    <definedName name="_sw4" localSheetId="35">#REF!</definedName>
    <definedName name="_sw4" localSheetId="38">#REF!</definedName>
    <definedName name="_sw4" localSheetId="4">#REF!</definedName>
    <definedName name="_sw4" localSheetId="27">#REF!</definedName>
    <definedName name="_sw4" localSheetId="24">#REF!</definedName>
    <definedName name="_sw4">#REF!</definedName>
    <definedName name="_sw5" localSheetId="31">#REF!</definedName>
    <definedName name="_sw5" localSheetId="35">#REF!</definedName>
    <definedName name="_sw5" localSheetId="38">#REF!</definedName>
    <definedName name="_sw5" localSheetId="4">#REF!</definedName>
    <definedName name="_sw5" localSheetId="27">#REF!</definedName>
    <definedName name="_sw5" localSheetId="24">#REF!</definedName>
    <definedName name="_sw5">#REF!</definedName>
    <definedName name="_sw6" localSheetId="31">#REF!</definedName>
    <definedName name="_sw6" localSheetId="35">#REF!</definedName>
    <definedName name="_sw6" localSheetId="38">#REF!</definedName>
    <definedName name="_sw6" localSheetId="4">#REF!</definedName>
    <definedName name="_sw6" localSheetId="27">#REF!</definedName>
    <definedName name="_sw6" localSheetId="24">#REF!</definedName>
    <definedName name="_sw6">#REF!</definedName>
    <definedName name="_sw7" localSheetId="31">#REF!</definedName>
    <definedName name="_sw7" localSheetId="35">#REF!</definedName>
    <definedName name="_sw7" localSheetId="38">#REF!</definedName>
    <definedName name="_sw7" localSheetId="4">#REF!</definedName>
    <definedName name="_sw7" localSheetId="27">#REF!</definedName>
    <definedName name="_sw7" localSheetId="24">#REF!</definedName>
    <definedName name="_sw7">#REF!</definedName>
    <definedName name="_sw8" localSheetId="31">#REF!</definedName>
    <definedName name="_sw8" localSheetId="35">#REF!</definedName>
    <definedName name="_sw8" localSheetId="38">#REF!</definedName>
    <definedName name="_sw8" localSheetId="4">#REF!</definedName>
    <definedName name="_sw8" localSheetId="27">#REF!</definedName>
    <definedName name="_sw8" localSheetId="24">#REF!</definedName>
    <definedName name="_sw8">#REF!</definedName>
    <definedName name="_sxe" localSheetId="31">#REF!</definedName>
    <definedName name="_sxe" localSheetId="35">#REF!</definedName>
    <definedName name="_sxe" localSheetId="38">#REF!</definedName>
    <definedName name="_sxe" localSheetId="4">#REF!</definedName>
    <definedName name="_sxe" localSheetId="27">#REF!</definedName>
    <definedName name="_sxe" localSheetId="24">#REF!</definedName>
    <definedName name="_sxe">#REF!</definedName>
    <definedName name="_vip2" localSheetId="31">#REF!</definedName>
    <definedName name="_vip2" localSheetId="35">#REF!</definedName>
    <definedName name="_vip2" localSheetId="38">#REF!</definedName>
    <definedName name="_vip2" localSheetId="4">#REF!</definedName>
    <definedName name="_vip2" localSheetId="27">#REF!</definedName>
    <definedName name="_vip2" localSheetId="24">#REF!</definedName>
    <definedName name="_vip2">#REF!</definedName>
    <definedName name="_Z" localSheetId="31">#REF!</definedName>
    <definedName name="_Z" localSheetId="35">#REF!</definedName>
    <definedName name="_Z" localSheetId="38">#REF!</definedName>
    <definedName name="_Z" localSheetId="4">#REF!</definedName>
    <definedName name="_Z" localSheetId="27">#REF!</definedName>
    <definedName name="_Z" localSheetId="24">#REF!</definedName>
    <definedName name="_Z">#REF!</definedName>
    <definedName name="_Z100000" localSheetId="31">#REF!</definedName>
    <definedName name="_Z100000" localSheetId="35">#REF!</definedName>
    <definedName name="_Z100000" localSheetId="38">#REF!</definedName>
    <definedName name="_Z100000" localSheetId="4">#REF!</definedName>
    <definedName name="_Z100000" localSheetId="27">#REF!</definedName>
    <definedName name="_Z100000" localSheetId="24">#REF!</definedName>
    <definedName name="_Z100000">#REF!</definedName>
    <definedName name="a" localSheetId="31">#REF!</definedName>
    <definedName name="a" localSheetId="35">#REF!</definedName>
    <definedName name="a" localSheetId="38">#REF!</definedName>
    <definedName name="a" localSheetId="39">#REF!</definedName>
    <definedName name="a" localSheetId="40">#REF!</definedName>
    <definedName name="a" localSheetId="41">#REF!</definedName>
    <definedName name="a" localSheetId="4">#REF!</definedName>
    <definedName name="a" localSheetId="17">#REF!</definedName>
    <definedName name="a" localSheetId="18">#REF!</definedName>
    <definedName name="a" localSheetId="19">#REF!</definedName>
    <definedName name="a" localSheetId="20">#REF!</definedName>
    <definedName name="a" localSheetId="27">#REF!</definedName>
    <definedName name="a" localSheetId="24">#REF!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1">#REF!</definedName>
    <definedName name="aa" localSheetId="35">#REF!</definedName>
    <definedName name="aa" localSheetId="38">#REF!</definedName>
    <definedName name="aa" localSheetId="39">#REF!</definedName>
    <definedName name="aa" localSheetId="40">#REF!</definedName>
    <definedName name="aa" localSheetId="41">#REF!</definedName>
    <definedName name="aa" localSheetId="4">#REF!</definedName>
    <definedName name="aa" localSheetId="5">#REF!</definedName>
    <definedName name="aa" localSheetId="17">#REF!</definedName>
    <definedName name="aa" localSheetId="21">#REF!</definedName>
    <definedName name="aa" localSheetId="27">#REF!</definedName>
    <definedName name="aa" localSheetId="24">#REF!</definedName>
    <definedName name="aa">#REF!</definedName>
    <definedName name="AAA" localSheetId="31">#REF!</definedName>
    <definedName name="AAA" localSheetId="35">#REF!</definedName>
    <definedName name="AAA" localSheetId="38">#REF!</definedName>
    <definedName name="AAA" localSheetId="39">#REF!</definedName>
    <definedName name="AAA" localSheetId="40">#REF!</definedName>
    <definedName name="AAA" localSheetId="41">#REF!</definedName>
    <definedName name="AAA" localSheetId="4">#REF!</definedName>
    <definedName name="AAA" localSheetId="27">#REF!</definedName>
    <definedName name="AAA" localSheetId="24">#REF!</definedName>
    <definedName name="AAA">#REF!</definedName>
    <definedName name="aaaa" localSheetId="31">#REF!</definedName>
    <definedName name="aaaa" localSheetId="35">#REF!</definedName>
    <definedName name="aaaa" localSheetId="38">#REF!</definedName>
    <definedName name="aaaa" localSheetId="39">#REF!</definedName>
    <definedName name="aaaa" localSheetId="40">#REF!</definedName>
    <definedName name="aaaa" localSheetId="41">#REF!</definedName>
    <definedName name="aaaa" localSheetId="4">#REF!</definedName>
    <definedName name="aaaa" localSheetId="27">#REF!</definedName>
    <definedName name="aaaa" localSheetId="24">#REF!</definedName>
    <definedName name="aaaa">#REF!</definedName>
    <definedName name="aaaaa" localSheetId="31">#REF!</definedName>
    <definedName name="aaaaa" localSheetId="35">#REF!</definedName>
    <definedName name="aaaaa" localSheetId="38">#REF!</definedName>
    <definedName name="aaaaa" localSheetId="4">#REF!</definedName>
    <definedName name="aaaaa" localSheetId="27">#REF!</definedName>
    <definedName name="aaaaa" localSheetId="24">#REF!</definedName>
    <definedName name="aaaaa">#REF!</definedName>
    <definedName name="aaaaaaaaaa" localSheetId="31">#REF!</definedName>
    <definedName name="aaaaaaaaaa" localSheetId="35">#REF!</definedName>
    <definedName name="aaaaaaaaaa" localSheetId="38">#REF!</definedName>
    <definedName name="aaaaaaaaaa" localSheetId="4">#REF!</definedName>
    <definedName name="aaaaaaaaaa" localSheetId="27">#REF!</definedName>
    <definedName name="aaaaaaaaaa" localSheetId="24">#REF!</definedName>
    <definedName name="aaaaaaaaaa">#REF!</definedName>
    <definedName name="aaaaaaaaaaaaaaa" localSheetId="31">#REF!</definedName>
    <definedName name="aaaaaaaaaaaaaaa" localSheetId="35">#REF!</definedName>
    <definedName name="aaaaaaaaaaaaaaa" localSheetId="38">#REF!</definedName>
    <definedName name="aaaaaaaaaaaaaaa" localSheetId="4">#REF!</definedName>
    <definedName name="aaaaaaaaaaaaaaa" localSheetId="27">#REF!</definedName>
    <definedName name="aaaaaaaaaaaaaaa" localSheetId="24">#REF!</definedName>
    <definedName name="aaaaaaaaaaaaaaa">#REF!</definedName>
    <definedName name="aadd" localSheetId="31">'[10]H2O TREATMENT PLANT SITE(4.1)'!#REF!</definedName>
    <definedName name="aadd" localSheetId="35">'[10]H2O TREATMENT PLANT SITE(4.1)'!#REF!</definedName>
    <definedName name="aadd" localSheetId="38">'[10]H2O TREATMENT PLANT SITE(4.1)'!#REF!</definedName>
    <definedName name="aadd" localSheetId="4">'[10]H2O TREATMENT PLANT SITE(4.1)'!#REF!</definedName>
    <definedName name="aadd" localSheetId="27">'[10]H2O TREATMENT PLANT SITE(4.1)'!#REF!</definedName>
    <definedName name="aadd" localSheetId="24">'[10]H2O TREATMENT PLANT SITE(4.1)'!#REF!</definedName>
    <definedName name="aadd">'[10]H2O TREATMENT PLANT SITE(4.1)'!#REF!</definedName>
    <definedName name="aah" localSheetId="31">'[10]H2O TREATMENT PLANT SITE(4.1)'!#REF!</definedName>
    <definedName name="aah" localSheetId="35">'[10]H2O TREATMENT PLANT SITE(4.1)'!#REF!</definedName>
    <definedName name="aah" localSheetId="38">'[10]H2O TREATMENT PLANT SITE(4.1)'!#REF!</definedName>
    <definedName name="aah" localSheetId="4">'[10]H2O TREATMENT PLANT SITE(4.1)'!#REF!</definedName>
    <definedName name="aah" localSheetId="27">'[10]H2O TREATMENT PLANT SITE(4.1)'!#REF!</definedName>
    <definedName name="aah" localSheetId="24">'[10]H2O TREATMENT PLANT SITE(4.1)'!#REF!</definedName>
    <definedName name="aah">'[10]H2O TREATMENT PLANT SITE(4.1)'!#REF!</definedName>
    <definedName name="ab" localSheetId="31">#REF!</definedName>
    <definedName name="ab" localSheetId="35">#REF!</definedName>
    <definedName name="ab" localSheetId="38">#REF!</definedName>
    <definedName name="ab" localSheetId="39">#REF!</definedName>
    <definedName name="ab" localSheetId="40">#REF!</definedName>
    <definedName name="ab" localSheetId="41">#REF!</definedName>
    <definedName name="ab" localSheetId="4">#REF!</definedName>
    <definedName name="ab" localSheetId="5">#REF!</definedName>
    <definedName name="ab" localSheetId="17">#REF!</definedName>
    <definedName name="ab" localSheetId="21">#REF!</definedName>
    <definedName name="ab" localSheetId="27">#REF!</definedName>
    <definedName name="ab" localSheetId="24">#REF!</definedName>
    <definedName name="ab">#REF!</definedName>
    <definedName name="abc" localSheetId="31">#REF!</definedName>
    <definedName name="abc" localSheetId="35">#REF!</definedName>
    <definedName name="abc" localSheetId="38">#REF!</definedName>
    <definedName name="abc" localSheetId="39">#REF!</definedName>
    <definedName name="abc" localSheetId="40">#REF!</definedName>
    <definedName name="abc" localSheetId="41">#REF!</definedName>
    <definedName name="abc" localSheetId="4">#REF!</definedName>
    <definedName name="abc" localSheetId="27">#REF!</definedName>
    <definedName name="abc" localSheetId="24">#REF!</definedName>
    <definedName name="abc">#REF!</definedName>
    <definedName name="abcdef" localSheetId="31">#REF!</definedName>
    <definedName name="abcdef" localSheetId="35">#REF!</definedName>
    <definedName name="abcdef" localSheetId="38">#REF!</definedName>
    <definedName name="abcdef" localSheetId="39">#REF!</definedName>
    <definedName name="abcdef" localSheetId="40">#REF!</definedName>
    <definedName name="abcdef" localSheetId="41">#REF!</definedName>
    <definedName name="abcdef" localSheetId="4">#REF!</definedName>
    <definedName name="abcdef" localSheetId="27">#REF!</definedName>
    <definedName name="abcdef" localSheetId="24">#REF!</definedName>
    <definedName name="abcdef">#REF!</definedName>
    <definedName name="ablution" localSheetId="31">#REF!</definedName>
    <definedName name="ablution" localSheetId="35">#REF!</definedName>
    <definedName name="ablution" localSheetId="38">#REF!</definedName>
    <definedName name="ablution" localSheetId="4">#REF!</definedName>
    <definedName name="ablution" localSheetId="27">#REF!</definedName>
    <definedName name="ablution" localSheetId="24">#REF!</definedName>
    <definedName name="ablution">#REF!</definedName>
    <definedName name="abstract" localSheetId="31">#REF!</definedName>
    <definedName name="abstract" localSheetId="35">#REF!</definedName>
    <definedName name="abstract" localSheetId="38">#REF!</definedName>
    <definedName name="abstract" localSheetId="4">#REF!</definedName>
    <definedName name="abstract" localSheetId="27">#REF!</definedName>
    <definedName name="abstract" localSheetId="24">#REF!</definedName>
    <definedName name="abstract">#REF!</definedName>
    <definedName name="abutment" localSheetId="31">#REF!</definedName>
    <definedName name="abutment" localSheetId="35">#REF!</definedName>
    <definedName name="abutment" localSheetId="38">#REF!</definedName>
    <definedName name="abutment" localSheetId="4">#REF!</definedName>
    <definedName name="abutment" localSheetId="27">#REF!</definedName>
    <definedName name="abutment" localSheetId="24">#REF!</definedName>
    <definedName name="abutment">#REF!</definedName>
    <definedName name="abutmentdesign" localSheetId="31">#REF!</definedName>
    <definedName name="abutmentdesign" localSheetId="35">#REF!</definedName>
    <definedName name="abutmentdesign" localSheetId="38">#REF!</definedName>
    <definedName name="abutmentdesign" localSheetId="4">#REF!</definedName>
    <definedName name="abutmentdesign" localSheetId="27">#REF!</definedName>
    <definedName name="abutmentdesign" localSheetId="24">#REF!</definedName>
    <definedName name="abutmentdesign">#REF!</definedName>
    <definedName name="ACT" localSheetId="31">#REF!</definedName>
    <definedName name="ACT" localSheetId="35">#REF!</definedName>
    <definedName name="ACT" localSheetId="38">#REF!</definedName>
    <definedName name="ACT" localSheetId="4">#REF!</definedName>
    <definedName name="ACT" localSheetId="27">#REF!</definedName>
    <definedName name="ACT" localSheetId="24">#REF!</definedName>
    <definedName name="ACT">#REF!</definedName>
    <definedName name="adaptors" localSheetId="31">#REF!</definedName>
    <definedName name="adaptors" localSheetId="35">#REF!</definedName>
    <definedName name="adaptors" localSheetId="38">#REF!</definedName>
    <definedName name="adaptors" localSheetId="39">#REF!</definedName>
    <definedName name="adaptors" localSheetId="40">#REF!</definedName>
    <definedName name="adaptors" localSheetId="41">#REF!</definedName>
    <definedName name="adaptors" localSheetId="4">#REF!</definedName>
    <definedName name="adaptors" localSheetId="17">#REF!</definedName>
    <definedName name="adaptors" localSheetId="18">#REF!</definedName>
    <definedName name="adaptors" localSheetId="19">#REF!</definedName>
    <definedName name="adaptors" localSheetId="20">#REF!</definedName>
    <definedName name="adaptors" localSheetId="27">#REF!</definedName>
    <definedName name="adaptors" localSheetId="24">#REF!</definedName>
    <definedName name="adaptors">#REF!</definedName>
    <definedName name="ADDRESS" localSheetId="31">#REF!</definedName>
    <definedName name="ADDRESS" localSheetId="35">#REF!</definedName>
    <definedName name="ADDRESS" localSheetId="38">#REF!</definedName>
    <definedName name="ADDRESS" localSheetId="4">#REF!</definedName>
    <definedName name="ADDRESS" localSheetId="27">#REF!</definedName>
    <definedName name="ADDRESS" localSheetId="24">#REF!</definedName>
    <definedName name="ADDRESS">#REF!</definedName>
    <definedName name="airvalves" localSheetId="31">#REF!</definedName>
    <definedName name="airvalves" localSheetId="35">#REF!</definedName>
    <definedName name="airvalves" localSheetId="38">#REF!</definedName>
    <definedName name="airvalves" localSheetId="39">#REF!</definedName>
    <definedName name="airvalves" localSheetId="40">#REF!</definedName>
    <definedName name="airvalves" localSheetId="41">#REF!</definedName>
    <definedName name="airvalves" localSheetId="4">#REF!</definedName>
    <definedName name="airvalves" localSheetId="17">#REF!</definedName>
    <definedName name="airvalves" localSheetId="18">#REF!</definedName>
    <definedName name="airvalves" localSheetId="19">#REF!</definedName>
    <definedName name="airvalves" localSheetId="20">#REF!</definedName>
    <definedName name="airvalves" localSheetId="27">#REF!</definedName>
    <definedName name="airvalves" localSheetId="24">#REF!</definedName>
    <definedName name="airvalves">#REF!</definedName>
    <definedName name="All_for_trans_insur" localSheetId="31">#REF!</definedName>
    <definedName name="All_for_trans_insur" localSheetId="35">#REF!</definedName>
    <definedName name="All_for_trans_insur" localSheetId="38">#REF!</definedName>
    <definedName name="All_for_trans_insur" localSheetId="4">#REF!</definedName>
    <definedName name="All_for_trans_insur" localSheetId="27">#REF!</definedName>
    <definedName name="All_for_trans_insur" localSheetId="24">#REF!</definedName>
    <definedName name="All_for_trans_insur">#REF!</definedName>
    <definedName name="ALL_for_trans_insur_1" localSheetId="31">#REF!</definedName>
    <definedName name="ALL_for_trans_insur_1" localSheetId="35">#REF!</definedName>
    <definedName name="ALL_for_trans_insur_1" localSheetId="38">#REF!</definedName>
    <definedName name="ALL_for_trans_insur_1" localSheetId="4">#REF!</definedName>
    <definedName name="ALL_for_trans_insur_1" localSheetId="27">#REF!</definedName>
    <definedName name="ALL_for_trans_insur_1" localSheetId="24">#REF!</definedName>
    <definedName name="ALL_for_trans_insur_1">#REF!</definedName>
    <definedName name="All_Item" localSheetId="31">#REF!</definedName>
    <definedName name="All_Item" localSheetId="35">#REF!</definedName>
    <definedName name="All_Item" localSheetId="38">#REF!</definedName>
    <definedName name="All_Item" localSheetId="4">#REF!</definedName>
    <definedName name="All_Item" localSheetId="27">#REF!</definedName>
    <definedName name="All_Item" localSheetId="24">#REF!</definedName>
    <definedName name="All_Item">#REF!</definedName>
    <definedName name="ALLDIMS" localSheetId="31">#REF!</definedName>
    <definedName name="ALLDIMS" localSheetId="35">#REF!</definedName>
    <definedName name="ALLDIMS" localSheetId="38">#REF!</definedName>
    <definedName name="ALLDIMS" localSheetId="4">#REF!</definedName>
    <definedName name="ALLDIMS" localSheetId="27">#REF!</definedName>
    <definedName name="ALLDIMS" localSheetId="24">#REF!</definedName>
    <definedName name="ALLDIMS">#REF!</definedName>
    <definedName name="ALPIN">#N/A</definedName>
    <definedName name="ALPJYOU">#N/A</definedName>
    <definedName name="ALPTOI">#N/A</definedName>
    <definedName name="ame" localSheetId="31">#REF!</definedName>
    <definedName name="ame" localSheetId="35">#REF!</definedName>
    <definedName name="ame" localSheetId="38">#REF!</definedName>
    <definedName name="ame" localSheetId="39">#REF!</definedName>
    <definedName name="ame" localSheetId="40">#REF!</definedName>
    <definedName name="ame" localSheetId="41">#REF!</definedName>
    <definedName name="ame" localSheetId="4">#REF!</definedName>
    <definedName name="ame" localSheetId="5">#REF!</definedName>
    <definedName name="ame" localSheetId="17">#REF!</definedName>
    <definedName name="ame" localSheetId="21">#REF!</definedName>
    <definedName name="ame" localSheetId="27">#REF!</definedName>
    <definedName name="ame" localSheetId="24">#REF!</definedName>
    <definedName name="ame">#REF!</definedName>
    <definedName name="ANALYSIS" localSheetId="31" hidden="1">{"'List1'!$A$1:$J$73"}</definedName>
    <definedName name="ANALYSIS" localSheetId="35" hidden="1">{"'List1'!$A$1:$J$73"}</definedName>
    <definedName name="ANALYSIS" localSheetId="38" hidden="1">{"'List1'!$A$1:$J$73"}</definedName>
    <definedName name="ANALYSIS" localSheetId="39" hidden="1">{"'List1'!$A$1:$J$73"}</definedName>
    <definedName name="ANALYSIS" localSheetId="40" hidden="1">{"'List1'!$A$1:$J$73"}</definedName>
    <definedName name="ANALYSIS" localSheetId="41" hidden="1">{"'List1'!$A$1:$J$73"}</definedName>
    <definedName name="ANALYSIS" localSheetId="4" hidden="1">{"'List1'!$A$1:$J$73"}</definedName>
    <definedName name="ANALYSIS" localSheetId="5" hidden="1">{"'List1'!$A$1:$J$73"}</definedName>
    <definedName name="ANALYSIS" localSheetId="17" hidden="1">{"'List1'!$A$1:$J$73"}</definedName>
    <definedName name="ANALYSIS" localSheetId="21" hidden="1">{"'List1'!$A$1:$J$73"}</definedName>
    <definedName name="ANALYSIS" localSheetId="8" hidden="1">{"'List1'!$A$1:$J$73"}</definedName>
    <definedName name="ANALYSIS" localSheetId="27" hidden="1">{"'List1'!$A$1:$J$73"}</definedName>
    <definedName name="ANALYSIS" localSheetId="1" hidden="1">{"'List1'!$A$1:$J$73"}</definedName>
    <definedName name="ANALYSIS" localSheetId="32" hidden="1">{"'List1'!$A$1:$J$73"}</definedName>
    <definedName name="ANALYSIS" localSheetId="33" hidden="1">{"'List1'!$A$1:$J$73"}</definedName>
    <definedName name="ANALYSIS" localSheetId="34" hidden="1">{"'List1'!$A$1:$J$73"}</definedName>
    <definedName name="ANALYSIS" localSheetId="36" hidden="1">{"'List1'!$A$1:$J$73"}</definedName>
    <definedName name="ANALYSIS" localSheetId="37" hidden="1">{"'List1'!$A$1:$J$73"}</definedName>
    <definedName name="ANALYSIS" localSheetId="24" hidden="1">{"'List1'!$A$1:$J$73"}</definedName>
    <definedName name="ANALYSIS" localSheetId="25" hidden="1">{"'List1'!$A$1:$J$73"}</definedName>
    <definedName name="ANALYSIS" localSheetId="26" hidden="1">{"'List1'!$A$1:$J$73"}</definedName>
    <definedName name="ANALYSIS" localSheetId="28" hidden="1">{"'List1'!$A$1:$J$73"}</definedName>
    <definedName name="ANALYSIS" localSheetId="29" hidden="1">{"'List1'!$A$1:$J$73"}</definedName>
    <definedName name="ANALYSIS" localSheetId="30" hidden="1">{"'List1'!$A$1:$J$73"}</definedName>
    <definedName name="ANALYSIS" hidden="1">{"'List1'!$A$1:$J$73"}</definedName>
    <definedName name="ANIVELSTORE">#REF!</definedName>
    <definedName name="antiicpated" localSheetId="31">#REF!</definedName>
    <definedName name="antiicpated" localSheetId="35">#REF!</definedName>
    <definedName name="antiicpated" localSheetId="38">#REF!</definedName>
    <definedName name="antiicpated" localSheetId="4">#REF!</definedName>
    <definedName name="antiicpated" localSheetId="27">#REF!</definedName>
    <definedName name="antiicpated" localSheetId="24">#REF!</definedName>
    <definedName name="antiicpated">#REF!</definedName>
    <definedName name="app_q" localSheetId="31">#REF!</definedName>
    <definedName name="app_q" localSheetId="35">#REF!</definedName>
    <definedName name="app_q" localSheetId="38">#REF!</definedName>
    <definedName name="app_q" localSheetId="4">#REF!</definedName>
    <definedName name="app_q" localSheetId="27">#REF!</definedName>
    <definedName name="app_q" localSheetId="24">#REF!</definedName>
    <definedName name="app_q">#REF!</definedName>
    <definedName name="appndx" localSheetId="31">#REF!</definedName>
    <definedName name="appndx" localSheetId="35">#REF!</definedName>
    <definedName name="appndx" localSheetId="38">#REF!</definedName>
    <definedName name="appndx" localSheetId="4">#REF!</definedName>
    <definedName name="appndx" localSheetId="27">#REF!</definedName>
    <definedName name="appndx" localSheetId="24">#REF!</definedName>
    <definedName name="appndx">#REF!</definedName>
    <definedName name="apporx_quants" localSheetId="31">#REF!</definedName>
    <definedName name="apporx_quants" localSheetId="35">#REF!</definedName>
    <definedName name="apporx_quants" localSheetId="38">#REF!</definedName>
    <definedName name="apporx_quants" localSheetId="4">#REF!</definedName>
    <definedName name="apporx_quants" localSheetId="27">#REF!</definedName>
    <definedName name="apporx_quants" localSheetId="24">#REF!</definedName>
    <definedName name="apporx_quants">#REF!</definedName>
    <definedName name="approach" localSheetId="31">#REF!</definedName>
    <definedName name="approach" localSheetId="35">#REF!</definedName>
    <definedName name="approach" localSheetId="38">#REF!</definedName>
    <definedName name="approach" localSheetId="4">#REF!</definedName>
    <definedName name="approach" localSheetId="27">#REF!</definedName>
    <definedName name="approach" localSheetId="24">#REF!</definedName>
    <definedName name="approach">#REF!</definedName>
    <definedName name="aqs" localSheetId="31">#REF!</definedName>
    <definedName name="aqs" localSheetId="35">#REF!</definedName>
    <definedName name="aqs" localSheetId="38">#REF!</definedName>
    <definedName name="aqs" localSheetId="4">#REF!</definedName>
    <definedName name="aqs" localSheetId="27">#REF!</definedName>
    <definedName name="aqs" localSheetId="24">#REF!</definedName>
    <definedName name="aqs">#REF!</definedName>
    <definedName name="aqsww" localSheetId="31">#REF!</definedName>
    <definedName name="aqsww" localSheetId="35">#REF!</definedName>
    <definedName name="aqsww" localSheetId="38">#REF!</definedName>
    <definedName name="aqsww" localSheetId="4">#REF!</definedName>
    <definedName name="aqsww" localSheetId="27">#REF!</definedName>
    <definedName name="aqsww" localSheetId="24">#REF!</definedName>
    <definedName name="aqsww">#REF!</definedName>
    <definedName name="AQWE" localSheetId="31">{#N/A,#N/A,FALSE,"mpph1";#N/A,#N/A,FALSE,"mpmseb";#N/A,#N/A,FALSE,"mpph2"}</definedName>
    <definedName name="AQWE" localSheetId="35">{#N/A,#N/A,FALSE,"mpph1";#N/A,#N/A,FALSE,"mpmseb";#N/A,#N/A,FALSE,"mpph2"}</definedName>
    <definedName name="AQWE" localSheetId="38">{#N/A,#N/A,FALSE,"mpph1";#N/A,#N/A,FALSE,"mpmseb";#N/A,#N/A,FALSE,"mpph2"}</definedName>
    <definedName name="AQWE" localSheetId="39">{#N/A,#N/A,FALSE,"mpph1";#N/A,#N/A,FALSE,"mpmseb";#N/A,#N/A,FALSE,"mpph2"}</definedName>
    <definedName name="AQWE" localSheetId="40">{#N/A,#N/A,FALSE,"mpph1";#N/A,#N/A,FALSE,"mpmseb";#N/A,#N/A,FALSE,"mpph2"}</definedName>
    <definedName name="AQWE" localSheetId="41">{#N/A,#N/A,FALSE,"mpph1";#N/A,#N/A,FALSE,"mpmseb";#N/A,#N/A,FALSE,"mpph2"}</definedName>
    <definedName name="AQWE" localSheetId="4">{#N/A,#N/A,FALSE,"mpph1";#N/A,#N/A,FALSE,"mpmseb";#N/A,#N/A,FALSE,"mpph2"}</definedName>
    <definedName name="AQWE" localSheetId="5">{#N/A,#N/A,FALSE,"mpph1";#N/A,#N/A,FALSE,"mpmseb";#N/A,#N/A,FALSE,"mpph2"}</definedName>
    <definedName name="AQWE" localSheetId="17">{#N/A,#N/A,FALSE,"mpph1";#N/A,#N/A,FALSE,"mpmseb";#N/A,#N/A,FALSE,"mpph2"}</definedName>
    <definedName name="AQWE" localSheetId="21">{#N/A,#N/A,FALSE,"mpph1";#N/A,#N/A,FALSE,"mpmseb";#N/A,#N/A,FALSE,"mpph2"}</definedName>
    <definedName name="AQWE" localSheetId="8">{#N/A,#N/A,FALSE,"mpph1";#N/A,#N/A,FALSE,"mpmseb";#N/A,#N/A,FALSE,"mpph2"}</definedName>
    <definedName name="AQWE" localSheetId="27">{#N/A,#N/A,FALSE,"mpph1";#N/A,#N/A,FALSE,"mpmseb";#N/A,#N/A,FALSE,"mpph2"}</definedName>
    <definedName name="AQWE" localSheetId="1">{#N/A,#N/A,FALSE,"mpph1";#N/A,#N/A,FALSE,"mpmseb";#N/A,#N/A,FALSE,"mpph2"}</definedName>
    <definedName name="AQWE" localSheetId="32">{#N/A,#N/A,FALSE,"mpph1";#N/A,#N/A,FALSE,"mpmseb";#N/A,#N/A,FALSE,"mpph2"}</definedName>
    <definedName name="AQWE" localSheetId="33">{#N/A,#N/A,FALSE,"mpph1";#N/A,#N/A,FALSE,"mpmseb";#N/A,#N/A,FALSE,"mpph2"}</definedName>
    <definedName name="AQWE" localSheetId="34">{#N/A,#N/A,FALSE,"mpph1";#N/A,#N/A,FALSE,"mpmseb";#N/A,#N/A,FALSE,"mpph2"}</definedName>
    <definedName name="AQWE" localSheetId="36">{#N/A,#N/A,FALSE,"mpph1";#N/A,#N/A,FALSE,"mpmseb";#N/A,#N/A,FALSE,"mpph2"}</definedName>
    <definedName name="AQWE" localSheetId="37">{#N/A,#N/A,FALSE,"mpph1";#N/A,#N/A,FALSE,"mpmseb";#N/A,#N/A,FALSE,"mpph2"}</definedName>
    <definedName name="AQWE" localSheetId="24">{#N/A,#N/A,FALSE,"mpph1";#N/A,#N/A,FALSE,"mpmseb";#N/A,#N/A,FALSE,"mpph2"}</definedName>
    <definedName name="AQWE" localSheetId="25">{#N/A,#N/A,FALSE,"mpph1";#N/A,#N/A,FALSE,"mpmseb";#N/A,#N/A,FALSE,"mpph2"}</definedName>
    <definedName name="AQWE" localSheetId="26">{#N/A,#N/A,FALSE,"mpph1";#N/A,#N/A,FALSE,"mpmseb";#N/A,#N/A,FALSE,"mpph2"}</definedName>
    <definedName name="AQWE" localSheetId="28">{#N/A,#N/A,FALSE,"mpph1";#N/A,#N/A,FALSE,"mpmseb";#N/A,#N/A,FALSE,"mpph2"}</definedName>
    <definedName name="AQWE" localSheetId="29">{#N/A,#N/A,FALSE,"mpph1";#N/A,#N/A,FALSE,"mpmseb";#N/A,#N/A,FALSE,"mpph2"}</definedName>
    <definedName name="AQWE" localSheetId="30">{#N/A,#N/A,FALSE,"mpph1";#N/A,#N/A,FALSE,"mpmseb";#N/A,#N/A,FALSE,"mpph2"}</definedName>
    <definedName name="AQWE">{#N/A,#N/A,FALSE,"mpph1";#N/A,#N/A,FALSE,"mpmseb";#N/A,#N/A,FALSE,"mpph2"}</definedName>
    <definedName name="asa" localSheetId="39">'[11]H2O TREATMENT PLANT SITE(4.1)'!#REF!</definedName>
    <definedName name="asa" localSheetId="40">'[11]H2O TREATMENT PLANT SITE(4.1)'!#REF!</definedName>
    <definedName name="asa" localSheetId="41">'[11]H2O TREATMENT PLANT SITE(4.1)'!#REF!</definedName>
    <definedName name="asa" localSheetId="4">'[12]H2O TREATMENT PLANT SITE(4.1)'!#REF!</definedName>
    <definedName name="asa" localSheetId="5">'[13]H2O TREATMENT PLANT SITE(4.1)'!#REF!</definedName>
    <definedName name="asa" localSheetId="17">'[13]H2O TREATMENT PLANT SITE(4.1)'!#REF!</definedName>
    <definedName name="asa" localSheetId="21">'[13]H2O TREATMENT PLANT SITE(4.1)'!#REF!</definedName>
    <definedName name="asa">'[12]H2O TREATMENT PLANT SITE(4.1)'!#REF!</definedName>
    <definedName name="asb" localSheetId="31">#REF!</definedName>
    <definedName name="asb" localSheetId="35">#REF!</definedName>
    <definedName name="asb" localSheetId="38">#REF!</definedName>
    <definedName name="asb" localSheetId="39">#REF!</definedName>
    <definedName name="asb" localSheetId="40">#REF!</definedName>
    <definedName name="asb" localSheetId="41">#REF!</definedName>
    <definedName name="asb" localSheetId="4">#REF!</definedName>
    <definedName name="asb" localSheetId="5">#REF!</definedName>
    <definedName name="asb" localSheetId="17">#REF!</definedName>
    <definedName name="asb" localSheetId="21">#REF!</definedName>
    <definedName name="asb" localSheetId="27">#REF!</definedName>
    <definedName name="asb" localSheetId="24">#REF!</definedName>
    <definedName name="asb">#REF!</definedName>
    <definedName name="asd" localSheetId="31">#REF!</definedName>
    <definedName name="asd" localSheetId="35">#REF!</definedName>
    <definedName name="asd" localSheetId="38">#REF!</definedName>
    <definedName name="asd" localSheetId="39">#REF!</definedName>
    <definedName name="asd" localSheetId="40">#REF!</definedName>
    <definedName name="asd" localSheetId="41">#REF!</definedName>
    <definedName name="asd" localSheetId="4">#REF!</definedName>
    <definedName name="asd" localSheetId="27">#REF!</definedName>
    <definedName name="asd" localSheetId="24">#REF!</definedName>
    <definedName name="asd">#REF!</definedName>
    <definedName name="asdf">[14]PASSIVE!$C$13</definedName>
    <definedName name="ase" localSheetId="31">#REF!</definedName>
    <definedName name="ase" localSheetId="35">#REF!</definedName>
    <definedName name="ase" localSheetId="38">#REF!</definedName>
    <definedName name="ase" localSheetId="39">#REF!</definedName>
    <definedName name="ase" localSheetId="40">#REF!</definedName>
    <definedName name="ase" localSheetId="41">#REF!</definedName>
    <definedName name="ase" localSheetId="4">#REF!</definedName>
    <definedName name="ase" localSheetId="5">#REF!</definedName>
    <definedName name="ase" localSheetId="17">#REF!</definedName>
    <definedName name="ase" localSheetId="21">#REF!</definedName>
    <definedName name="ase" localSheetId="27">#REF!</definedName>
    <definedName name="ase" localSheetId="24">#REF!</definedName>
    <definedName name="ase">#REF!</definedName>
    <definedName name="aserr" localSheetId="31">#REF!</definedName>
    <definedName name="aserr" localSheetId="35">#REF!</definedName>
    <definedName name="aserr" localSheetId="38">#REF!</definedName>
    <definedName name="aserr" localSheetId="39">#REF!</definedName>
    <definedName name="aserr" localSheetId="40">#REF!</definedName>
    <definedName name="aserr" localSheetId="41">#REF!</definedName>
    <definedName name="aserr" localSheetId="4">#REF!</definedName>
    <definedName name="aserr" localSheetId="27">#REF!</definedName>
    <definedName name="aserr" localSheetId="24">#REF!</definedName>
    <definedName name="aserr">#REF!</definedName>
    <definedName name="asfd" localSheetId="31">#REF!</definedName>
    <definedName name="asfd" localSheetId="35">#REF!</definedName>
    <definedName name="asfd" localSheetId="38">#REF!</definedName>
    <definedName name="asfd" localSheetId="39">#REF!</definedName>
    <definedName name="asfd" localSheetId="40">#REF!</definedName>
    <definedName name="asfd" localSheetId="41">#REF!</definedName>
    <definedName name="asfd" localSheetId="4">#REF!</definedName>
    <definedName name="asfd" localSheetId="27">#REF!</definedName>
    <definedName name="asfd" localSheetId="24">#REF!</definedName>
    <definedName name="asfd">#REF!</definedName>
    <definedName name="asss" localSheetId="31">#REF!</definedName>
    <definedName name="asss" localSheetId="35">#REF!</definedName>
    <definedName name="asss" localSheetId="38">#REF!</definedName>
    <definedName name="asss" localSheetId="4">#REF!</definedName>
    <definedName name="asss" localSheetId="27">#REF!</definedName>
    <definedName name="asss" localSheetId="24">#REF!</definedName>
    <definedName name="asss">#REF!</definedName>
    <definedName name="assss" localSheetId="31" hidden="1">{"'List1'!$A$1:$J$73"}</definedName>
    <definedName name="assss" localSheetId="35" hidden="1">{"'List1'!$A$1:$J$73"}</definedName>
    <definedName name="assss" localSheetId="38" hidden="1">{"'List1'!$A$1:$J$73"}</definedName>
    <definedName name="assss" localSheetId="39" hidden="1">{"'List1'!$A$1:$J$73"}</definedName>
    <definedName name="assss" localSheetId="40" hidden="1">{"'List1'!$A$1:$J$73"}</definedName>
    <definedName name="assss" localSheetId="41" hidden="1">{"'List1'!$A$1:$J$73"}</definedName>
    <definedName name="assss" localSheetId="4" hidden="1">{"'List1'!$A$1:$J$73"}</definedName>
    <definedName name="assss" localSheetId="5" hidden="1">{"'List1'!$A$1:$J$73"}</definedName>
    <definedName name="assss" localSheetId="17" hidden="1">{"'List1'!$A$1:$J$73"}</definedName>
    <definedName name="assss" localSheetId="21" hidden="1">{"'List1'!$A$1:$J$73"}</definedName>
    <definedName name="assss" localSheetId="8" hidden="1">{"'List1'!$A$1:$J$73"}</definedName>
    <definedName name="assss" localSheetId="27" hidden="1">{"'List1'!$A$1:$J$73"}</definedName>
    <definedName name="assss" localSheetId="1" hidden="1">{"'List1'!$A$1:$J$73"}</definedName>
    <definedName name="assss" localSheetId="32" hidden="1">{"'List1'!$A$1:$J$73"}</definedName>
    <definedName name="assss" localSheetId="33" hidden="1">{"'List1'!$A$1:$J$73"}</definedName>
    <definedName name="assss" localSheetId="34" hidden="1">{"'List1'!$A$1:$J$73"}</definedName>
    <definedName name="assss" localSheetId="36" hidden="1">{"'List1'!$A$1:$J$73"}</definedName>
    <definedName name="assss" localSheetId="37" hidden="1">{"'List1'!$A$1:$J$73"}</definedName>
    <definedName name="assss" localSheetId="24" hidden="1">{"'List1'!$A$1:$J$73"}</definedName>
    <definedName name="assss" localSheetId="25" hidden="1">{"'List1'!$A$1:$J$73"}</definedName>
    <definedName name="assss" localSheetId="26" hidden="1">{"'List1'!$A$1:$J$73"}</definedName>
    <definedName name="assss" localSheetId="28" hidden="1">{"'List1'!$A$1:$J$73"}</definedName>
    <definedName name="assss" localSheetId="29" hidden="1">{"'List1'!$A$1:$J$73"}</definedName>
    <definedName name="assss" localSheetId="30" hidden="1">{"'List1'!$A$1:$J$73"}</definedName>
    <definedName name="assss" hidden="1">{"'List1'!$A$1:$J$73"}</definedName>
    <definedName name="Assumed_Yard_Connection_Growth_Rate" localSheetId="31">#REF!</definedName>
    <definedName name="Assumed_Yard_Connection_Growth_Rate" localSheetId="35">#REF!</definedName>
    <definedName name="Assumed_Yard_Connection_Growth_Rate" localSheetId="38">#REF!</definedName>
    <definedName name="Assumed_Yard_Connection_Growth_Rate" localSheetId="39">#REF!</definedName>
    <definedName name="Assumed_Yard_Connection_Growth_Rate" localSheetId="40">#REF!</definedName>
    <definedName name="Assumed_Yard_Connection_Growth_Rate" localSheetId="41">#REF!</definedName>
    <definedName name="Assumed_Yard_Connection_Growth_Rate" localSheetId="4">#REF!</definedName>
    <definedName name="Assumed_Yard_Connection_Growth_Rate" localSheetId="17">#REF!</definedName>
    <definedName name="Assumed_Yard_Connection_Growth_Rate" localSheetId="18">#REF!</definedName>
    <definedName name="Assumed_Yard_Connection_Growth_Rate" localSheetId="19">#REF!</definedName>
    <definedName name="Assumed_Yard_Connection_Growth_Rate" localSheetId="20">#REF!</definedName>
    <definedName name="Assumed_Yard_Connection_Growth_Rate" localSheetId="27">#REF!</definedName>
    <definedName name="Assumed_Yard_Connection_Growth_Rate" localSheetId="24">#REF!</definedName>
    <definedName name="Assumed_Yard_Connection_Growth_Rate">#REF!</definedName>
    <definedName name="autonum" localSheetId="31">#REF!</definedName>
    <definedName name="autonum" localSheetId="35">#REF!</definedName>
    <definedName name="autonum" localSheetId="38">#REF!</definedName>
    <definedName name="autonum" localSheetId="4">#REF!</definedName>
    <definedName name="autonum" localSheetId="27">#REF!</definedName>
    <definedName name="autonum" localSheetId="24">#REF!</definedName>
    <definedName name="autonum">#REF!</definedName>
    <definedName name="awaaaw" localSheetId="38">[15]Summary!#REF!</definedName>
    <definedName name="awaaaw" localSheetId="39">[16]Summary!#REF!</definedName>
    <definedName name="awaaaw" localSheetId="40">[16]Summary!#REF!</definedName>
    <definedName name="awaaaw" localSheetId="41">[16]Summary!#REF!</definedName>
    <definedName name="awaaaw" localSheetId="4">[15]Summary!#REF!</definedName>
    <definedName name="awaaaw" localSheetId="5">[17]Summary!#REF!</definedName>
    <definedName name="awaaaw" localSheetId="17">[17]Summary!#REF!</definedName>
    <definedName name="awaaaw" localSheetId="21">[17]Summary!#REF!</definedName>
    <definedName name="awaaaw">[15]Summary!#REF!</definedName>
    <definedName name="AWS" localSheetId="31">#REF!</definedName>
    <definedName name="AWS" localSheetId="35">#REF!</definedName>
    <definedName name="AWS" localSheetId="38">#REF!</definedName>
    <definedName name="AWS" localSheetId="39">#REF!</definedName>
    <definedName name="AWS" localSheetId="40">#REF!</definedName>
    <definedName name="AWS" localSheetId="41">#REF!</definedName>
    <definedName name="AWS" localSheetId="4">#REF!</definedName>
    <definedName name="AWS" localSheetId="5">#REF!</definedName>
    <definedName name="AWS" localSheetId="17">#REF!</definedName>
    <definedName name="AWS" localSheetId="21">#REF!</definedName>
    <definedName name="AWS" localSheetId="27">#REF!</definedName>
    <definedName name="AWS" localSheetId="24">#REF!</definedName>
    <definedName name="AWS">#REF!</definedName>
    <definedName name="b" localSheetId="31">#REF!</definedName>
    <definedName name="b" localSheetId="35">#REF!</definedName>
    <definedName name="b" localSheetId="38">#REF!</definedName>
    <definedName name="b" localSheetId="39">#REF!</definedName>
    <definedName name="b" localSheetId="40">#REF!</definedName>
    <definedName name="b" localSheetId="41">#REF!</definedName>
    <definedName name="b" localSheetId="4">#REF!</definedName>
    <definedName name="b" localSheetId="27">#REF!</definedName>
    <definedName name="b" localSheetId="24">#REF!</definedName>
    <definedName name="b">#REF!</definedName>
    <definedName name="B.T.Abstract" localSheetId="31">#REF!</definedName>
    <definedName name="B.T.Abstract" localSheetId="35">#REF!</definedName>
    <definedName name="B.T.Abstract" localSheetId="38">#REF!</definedName>
    <definedName name="B.T.Abstract" localSheetId="4">#REF!</definedName>
    <definedName name="B.T.Abstract" localSheetId="27">#REF!</definedName>
    <definedName name="B.T.Abstract" localSheetId="24">#REF!</definedName>
    <definedName name="B.T.Abstract">#REF!</definedName>
    <definedName name="BADWE" localSheetId="31">{#N/A,#N/A,FALSE,"mpph1";#N/A,#N/A,FALSE,"mpmseb";#N/A,#N/A,FALSE,"mpph2"}</definedName>
    <definedName name="BADWE" localSheetId="35">{#N/A,#N/A,FALSE,"mpph1";#N/A,#N/A,FALSE,"mpmseb";#N/A,#N/A,FALSE,"mpph2"}</definedName>
    <definedName name="BADWE" localSheetId="38">{#N/A,#N/A,FALSE,"mpph1";#N/A,#N/A,FALSE,"mpmseb";#N/A,#N/A,FALSE,"mpph2"}</definedName>
    <definedName name="BADWE" localSheetId="39">{#N/A,#N/A,FALSE,"mpph1";#N/A,#N/A,FALSE,"mpmseb";#N/A,#N/A,FALSE,"mpph2"}</definedName>
    <definedName name="BADWE" localSheetId="40">{#N/A,#N/A,FALSE,"mpph1";#N/A,#N/A,FALSE,"mpmseb";#N/A,#N/A,FALSE,"mpph2"}</definedName>
    <definedName name="BADWE" localSheetId="41">{#N/A,#N/A,FALSE,"mpph1";#N/A,#N/A,FALSE,"mpmseb";#N/A,#N/A,FALSE,"mpph2"}</definedName>
    <definedName name="BADWE" localSheetId="4">{#N/A,#N/A,FALSE,"mpph1";#N/A,#N/A,FALSE,"mpmseb";#N/A,#N/A,FALSE,"mpph2"}</definedName>
    <definedName name="BADWE" localSheetId="5">{#N/A,#N/A,FALSE,"mpph1";#N/A,#N/A,FALSE,"mpmseb";#N/A,#N/A,FALSE,"mpph2"}</definedName>
    <definedName name="BADWE" localSheetId="17">{#N/A,#N/A,FALSE,"mpph1";#N/A,#N/A,FALSE,"mpmseb";#N/A,#N/A,FALSE,"mpph2"}</definedName>
    <definedName name="BADWE" localSheetId="21">{#N/A,#N/A,FALSE,"mpph1";#N/A,#N/A,FALSE,"mpmseb";#N/A,#N/A,FALSE,"mpph2"}</definedName>
    <definedName name="BADWE" localSheetId="8">{#N/A,#N/A,FALSE,"mpph1";#N/A,#N/A,FALSE,"mpmseb";#N/A,#N/A,FALSE,"mpph2"}</definedName>
    <definedName name="BADWE" localSheetId="27">{#N/A,#N/A,FALSE,"mpph1";#N/A,#N/A,FALSE,"mpmseb";#N/A,#N/A,FALSE,"mpph2"}</definedName>
    <definedName name="BADWE" localSheetId="1">{#N/A,#N/A,FALSE,"mpph1";#N/A,#N/A,FALSE,"mpmseb";#N/A,#N/A,FALSE,"mpph2"}</definedName>
    <definedName name="BADWE" localSheetId="32">{#N/A,#N/A,FALSE,"mpph1";#N/A,#N/A,FALSE,"mpmseb";#N/A,#N/A,FALSE,"mpph2"}</definedName>
    <definedName name="BADWE" localSheetId="33">{#N/A,#N/A,FALSE,"mpph1";#N/A,#N/A,FALSE,"mpmseb";#N/A,#N/A,FALSE,"mpph2"}</definedName>
    <definedName name="BADWE" localSheetId="34">{#N/A,#N/A,FALSE,"mpph1";#N/A,#N/A,FALSE,"mpmseb";#N/A,#N/A,FALSE,"mpph2"}</definedName>
    <definedName name="BADWE" localSheetId="36">{#N/A,#N/A,FALSE,"mpph1";#N/A,#N/A,FALSE,"mpmseb";#N/A,#N/A,FALSE,"mpph2"}</definedName>
    <definedName name="BADWE" localSheetId="37">{#N/A,#N/A,FALSE,"mpph1";#N/A,#N/A,FALSE,"mpmseb";#N/A,#N/A,FALSE,"mpph2"}</definedName>
    <definedName name="BADWE" localSheetId="24">{#N/A,#N/A,FALSE,"mpph1";#N/A,#N/A,FALSE,"mpmseb";#N/A,#N/A,FALSE,"mpph2"}</definedName>
    <definedName name="BADWE" localSheetId="25">{#N/A,#N/A,FALSE,"mpph1";#N/A,#N/A,FALSE,"mpmseb";#N/A,#N/A,FALSE,"mpph2"}</definedName>
    <definedName name="BADWE" localSheetId="26">{#N/A,#N/A,FALSE,"mpph1";#N/A,#N/A,FALSE,"mpmseb";#N/A,#N/A,FALSE,"mpph2"}</definedName>
    <definedName name="BADWE" localSheetId="28">{#N/A,#N/A,FALSE,"mpph1";#N/A,#N/A,FALSE,"mpmseb";#N/A,#N/A,FALSE,"mpph2"}</definedName>
    <definedName name="BADWE" localSheetId="29">{#N/A,#N/A,FALSE,"mpph1";#N/A,#N/A,FALSE,"mpmseb";#N/A,#N/A,FALSE,"mpph2"}</definedName>
    <definedName name="BADWE" localSheetId="30">{#N/A,#N/A,FALSE,"mpph1";#N/A,#N/A,FALSE,"mpmseb";#N/A,#N/A,FALSE,"mpph2"}</definedName>
    <definedName name="BADWE">{#N/A,#N/A,FALSE,"mpph1";#N/A,#N/A,FALSE,"mpmseb";#N/A,#N/A,FALSE,"mpph2"}</definedName>
    <definedName name="bb">#REF!</definedName>
    <definedName name="bbbb" localSheetId="39">[16]Summary!#REF!</definedName>
    <definedName name="bbbb" localSheetId="40">[16]Summary!#REF!</definedName>
    <definedName name="bbbb" localSheetId="41">[16]Summary!#REF!</definedName>
    <definedName name="bbbb" localSheetId="4">[15]Summary!#REF!</definedName>
    <definedName name="bbbb" localSheetId="5">[17]Summary!#REF!</definedName>
    <definedName name="bbbb" localSheetId="17">[17]Summary!#REF!</definedName>
    <definedName name="bbbb" localSheetId="21">[17]Summary!#REF!</definedName>
    <definedName name="bbbb">[15]Summary!#REF!</definedName>
    <definedName name="BC" localSheetId="31">#REF!</definedName>
    <definedName name="BC" localSheetId="35">#REF!</definedName>
    <definedName name="BC" localSheetId="38">#REF!</definedName>
    <definedName name="BC" localSheetId="39">#REF!</definedName>
    <definedName name="BC" localSheetId="40">#REF!</definedName>
    <definedName name="BC" localSheetId="41">#REF!</definedName>
    <definedName name="BC" localSheetId="4">#REF!</definedName>
    <definedName name="BC" localSheetId="5">#REF!</definedName>
    <definedName name="BC" localSheetId="17">#REF!</definedName>
    <definedName name="BC" localSheetId="21">#REF!</definedName>
    <definedName name="BC" localSheetId="27">#REF!</definedName>
    <definedName name="BC" localSheetId="24">#REF!</definedName>
    <definedName name="BC">#REF!</definedName>
    <definedName name="BdW67i" localSheetId="31">#REF!</definedName>
    <definedName name="BdW67i" localSheetId="35">#REF!</definedName>
    <definedName name="BdW67i" localSheetId="38">#REF!</definedName>
    <definedName name="BdW67i" localSheetId="39">#REF!</definedName>
    <definedName name="BdW67i" localSheetId="40">#REF!</definedName>
    <definedName name="BdW67i" localSheetId="41">#REF!</definedName>
    <definedName name="BdW67i" localSheetId="4">#REF!</definedName>
    <definedName name="BdW67i" localSheetId="27">#REF!</definedName>
    <definedName name="BdW67i" localSheetId="24">#REF!</definedName>
    <definedName name="BdW67i">#REF!</definedName>
    <definedName name="BdW67ii" localSheetId="31">#REF!</definedName>
    <definedName name="BdW67ii" localSheetId="35">#REF!</definedName>
    <definedName name="BdW67ii" localSheetId="38">#REF!</definedName>
    <definedName name="BdW67ii" localSheetId="39">#REF!</definedName>
    <definedName name="BdW67ii" localSheetId="40">#REF!</definedName>
    <definedName name="BdW67ii" localSheetId="41">#REF!</definedName>
    <definedName name="BdW67ii" localSheetId="4">#REF!</definedName>
    <definedName name="BdW67ii" localSheetId="27">#REF!</definedName>
    <definedName name="BdW67ii" localSheetId="24">#REF!</definedName>
    <definedName name="BdW67ii">#REF!</definedName>
    <definedName name="BdW67iii" localSheetId="31">#REF!</definedName>
    <definedName name="BdW67iii" localSheetId="35">#REF!</definedName>
    <definedName name="BdW67iii" localSheetId="38">#REF!</definedName>
    <definedName name="BdW67iii" localSheetId="4">#REF!</definedName>
    <definedName name="BdW67iii" localSheetId="27">#REF!</definedName>
    <definedName name="BdW67iii" localSheetId="24">#REF!</definedName>
    <definedName name="BdW67iii">#REF!</definedName>
    <definedName name="Beams" localSheetId="31">#REF!</definedName>
    <definedName name="Beams" localSheetId="35">#REF!</definedName>
    <definedName name="Beams" localSheetId="38">#REF!</definedName>
    <definedName name="Beams" localSheetId="4">#REF!</definedName>
    <definedName name="Beams" localSheetId="27">#REF!</definedName>
    <definedName name="Beams" localSheetId="24">#REF!</definedName>
    <definedName name="Beams">#REF!</definedName>
    <definedName name="Beg_Bal" localSheetId="31">#REF!</definedName>
    <definedName name="Beg_Bal" localSheetId="35">#REF!</definedName>
    <definedName name="Beg_Bal" localSheetId="38">#REF!</definedName>
    <definedName name="Beg_Bal" localSheetId="4">#REF!</definedName>
    <definedName name="Beg_Bal" localSheetId="27">#REF!</definedName>
    <definedName name="Beg_Bal" localSheetId="24">#REF!</definedName>
    <definedName name="Beg_Bal">#REF!</definedName>
    <definedName name="bends" localSheetId="31">#REF!</definedName>
    <definedName name="bends" localSheetId="35">#REF!</definedName>
    <definedName name="bends" localSheetId="38">#REF!</definedName>
    <definedName name="bends" localSheetId="39">#REF!</definedName>
    <definedName name="bends" localSheetId="40">#REF!</definedName>
    <definedName name="bends" localSheetId="41">#REF!</definedName>
    <definedName name="bends" localSheetId="4">#REF!</definedName>
    <definedName name="bends" localSheetId="17">#REF!</definedName>
    <definedName name="bends" localSheetId="18">#REF!</definedName>
    <definedName name="bends" localSheetId="19">#REF!</definedName>
    <definedName name="bends" localSheetId="20">#REF!</definedName>
    <definedName name="bends" localSheetId="27">#REF!</definedName>
    <definedName name="bends" localSheetId="24">#REF!</definedName>
    <definedName name="bends">#REF!</definedName>
    <definedName name="bgfdddg" localSheetId="31">#REF!</definedName>
    <definedName name="bgfdddg" localSheetId="35">#REF!</definedName>
    <definedName name="bgfdddg" localSheetId="38">#REF!</definedName>
    <definedName name="bgfdddg" localSheetId="4">#REF!</definedName>
    <definedName name="bgfdddg" localSheetId="27">#REF!</definedName>
    <definedName name="bgfdddg" localSheetId="24">#REF!</definedName>
    <definedName name="bgfdddg">#REF!</definedName>
    <definedName name="bil" localSheetId="31">'[18]H2O TREATMENT PLANT SITE(4.1)'!#REF!</definedName>
    <definedName name="bil" localSheetId="35">'[18]H2O TREATMENT PLANT SITE(4.1)'!#REF!</definedName>
    <definedName name="bil" localSheetId="38">'[18]H2O TREATMENT PLANT SITE(4.1)'!#REF!</definedName>
    <definedName name="bil" localSheetId="4">'[18]H2O TREATMENT PLANT SITE(4.1)'!#REF!</definedName>
    <definedName name="bil" localSheetId="27">'[18]H2O TREATMENT PLANT SITE(4.1)'!#REF!</definedName>
    <definedName name="bil" localSheetId="24">'[18]H2O TREATMENT PLANT SITE(4.1)'!#REF!</definedName>
    <definedName name="bil">'[18]H2O TREATMENT PLANT SITE(4.1)'!#REF!</definedName>
    <definedName name="bill22" localSheetId="31">#REF!</definedName>
    <definedName name="bill22" localSheetId="35">#REF!</definedName>
    <definedName name="bill22" localSheetId="38">#REF!</definedName>
    <definedName name="bill22" localSheetId="39">#REF!</definedName>
    <definedName name="bill22" localSheetId="40">#REF!</definedName>
    <definedName name="bill22" localSheetId="41">#REF!</definedName>
    <definedName name="bill22" localSheetId="4">#REF!</definedName>
    <definedName name="bill22" localSheetId="5">#REF!</definedName>
    <definedName name="bill22" localSheetId="17">#REF!</definedName>
    <definedName name="bill22" localSheetId="21">#REF!</definedName>
    <definedName name="bill22" localSheetId="27">#REF!</definedName>
    <definedName name="bill22" localSheetId="24">#REF!</definedName>
    <definedName name="bill22">#REF!</definedName>
    <definedName name="bill5" localSheetId="31">#REF!</definedName>
    <definedName name="bill5" localSheetId="35">#REF!</definedName>
    <definedName name="bill5" localSheetId="38">#REF!</definedName>
    <definedName name="bill5" localSheetId="39">#REF!</definedName>
    <definedName name="bill5" localSheetId="40">#REF!</definedName>
    <definedName name="bill5" localSheetId="41">#REF!</definedName>
    <definedName name="bill5" localSheetId="4">#REF!</definedName>
    <definedName name="bill5" localSheetId="27">#REF!</definedName>
    <definedName name="bill5" localSheetId="24">#REF!</definedName>
    <definedName name="bill5">#REF!</definedName>
    <definedName name="BIN" localSheetId="31">#REF!</definedName>
    <definedName name="BIN" localSheetId="35">#REF!</definedName>
    <definedName name="BIN" localSheetId="38">#REF!</definedName>
    <definedName name="BIN" localSheetId="39">#REF!</definedName>
    <definedName name="BIN" localSheetId="40">#REF!</definedName>
    <definedName name="BIN" localSheetId="41">#REF!</definedName>
    <definedName name="BIN" localSheetId="4">#REF!</definedName>
    <definedName name="BIN" localSheetId="27">#REF!</definedName>
    <definedName name="BIN" localSheetId="24">#REF!</definedName>
    <definedName name="BIN">#REF!</definedName>
    <definedName name="BIOGAS" localSheetId="31">#REF!</definedName>
    <definedName name="BIOGAS" localSheetId="35">#REF!</definedName>
    <definedName name="BIOGAS" localSheetId="38">#REF!</definedName>
    <definedName name="BIOGAS" localSheetId="4">#REF!</definedName>
    <definedName name="BIOGAS" localSheetId="27">#REF!</definedName>
    <definedName name="BIOGAS" localSheetId="24">#REF!</definedName>
    <definedName name="BIOGAS">#REF!</definedName>
    <definedName name="bix" localSheetId="31">#REF!</definedName>
    <definedName name="bix" localSheetId="35">#REF!</definedName>
    <definedName name="bix" localSheetId="38">#REF!</definedName>
    <definedName name="bix" localSheetId="4">#REF!</definedName>
    <definedName name="bix" localSheetId="27">#REF!</definedName>
    <definedName name="bix" localSheetId="24">#REF!</definedName>
    <definedName name="bix">#REF!</definedName>
    <definedName name="BKLH" localSheetId="31">#REF!</definedName>
    <definedName name="BKLH" localSheetId="35">#REF!</definedName>
    <definedName name="BKLH" localSheetId="38">#REF!</definedName>
    <definedName name="BKLH" localSheetId="4">#REF!</definedName>
    <definedName name="BKLH" localSheetId="27">#REF!</definedName>
    <definedName name="BKLH" localSheetId="24">#REF!</definedName>
    <definedName name="BKLH">#REF!</definedName>
    <definedName name="Bl." localSheetId="31">#REF!</definedName>
    <definedName name="Bl." localSheetId="35">#REF!</definedName>
    <definedName name="Bl." localSheetId="38">#REF!</definedName>
    <definedName name="Bl." localSheetId="4">#REF!</definedName>
    <definedName name="Bl." localSheetId="27">#REF!</definedName>
    <definedName name="Bl." localSheetId="24">#REF!</definedName>
    <definedName name="Bl.">#REF!</definedName>
    <definedName name="blankflange" localSheetId="31">#REF!</definedName>
    <definedName name="blankflange" localSheetId="35">#REF!</definedName>
    <definedName name="blankflange" localSheetId="38">#REF!</definedName>
    <definedName name="blankflange" localSheetId="39">#REF!</definedName>
    <definedName name="blankflange" localSheetId="40">#REF!</definedName>
    <definedName name="blankflange" localSheetId="41">#REF!</definedName>
    <definedName name="blankflange" localSheetId="4">#REF!</definedName>
    <definedName name="blankflange" localSheetId="17">#REF!</definedName>
    <definedName name="blankflange" localSheetId="18">#REF!</definedName>
    <definedName name="blankflange" localSheetId="19">#REF!</definedName>
    <definedName name="blankflange" localSheetId="20">#REF!</definedName>
    <definedName name="blankflange" localSheetId="27">#REF!</definedName>
    <definedName name="blankflange" localSheetId="24">#REF!</definedName>
    <definedName name="blankflange">#REF!</definedName>
    <definedName name="BLOC" localSheetId="31">#REF!</definedName>
    <definedName name="BLOC" localSheetId="35">#REF!</definedName>
    <definedName name="BLOC" localSheetId="38">#REF!</definedName>
    <definedName name="BLOC" localSheetId="4">#REF!</definedName>
    <definedName name="BLOC" localSheetId="27">#REF!</definedName>
    <definedName name="BLOC" localSheetId="24">#REF!</definedName>
    <definedName name="BLOC">#REF!</definedName>
    <definedName name="block" localSheetId="31">#REF!</definedName>
    <definedName name="block" localSheetId="35">#REF!</definedName>
    <definedName name="block" localSheetId="38">#REF!</definedName>
    <definedName name="block" localSheetId="4">#REF!</definedName>
    <definedName name="block" localSheetId="27">#REF!</definedName>
    <definedName name="block" localSheetId="24">#REF!</definedName>
    <definedName name="block">#REF!</definedName>
    <definedName name="boq">#N/A</definedName>
    <definedName name="bore" localSheetId="31">'[10]H2O TREATMENT PLANT SITE(4.1)'!#REF!</definedName>
    <definedName name="bore" localSheetId="35">'[10]H2O TREATMENT PLANT SITE(4.1)'!#REF!</definedName>
    <definedName name="bore" localSheetId="38">'[10]H2O TREATMENT PLANT SITE(4.1)'!#REF!</definedName>
    <definedName name="bore" localSheetId="4">'[10]H2O TREATMENT PLANT SITE(4.1)'!#REF!</definedName>
    <definedName name="bore" localSheetId="27">'[10]H2O TREATMENT PLANT SITE(4.1)'!#REF!</definedName>
    <definedName name="bore" localSheetId="24">'[10]H2O TREATMENT PLANT SITE(4.1)'!#REF!</definedName>
    <definedName name="bore">'[10]H2O TREATMENT PLANT SITE(4.1)'!#REF!</definedName>
    <definedName name="borehole" localSheetId="31">#REF!</definedName>
    <definedName name="borehole" localSheetId="35">#REF!</definedName>
    <definedName name="borehole" localSheetId="38">#REF!</definedName>
    <definedName name="borehole" localSheetId="39">#REF!</definedName>
    <definedName name="borehole" localSheetId="40">#REF!</definedName>
    <definedName name="borehole" localSheetId="41">#REF!</definedName>
    <definedName name="borehole" localSheetId="4">#REF!</definedName>
    <definedName name="borehole" localSheetId="5">#REF!</definedName>
    <definedName name="borehole" localSheetId="17">#REF!</definedName>
    <definedName name="borehole" localSheetId="21">#REF!</definedName>
    <definedName name="borehole" localSheetId="27">#REF!</definedName>
    <definedName name="borehole" localSheetId="24">#REF!</definedName>
    <definedName name="borehole">#REF!</definedName>
    <definedName name="BSIWhichPageSetup" hidden="1">1</definedName>
    <definedName name="BSIWhichPageSetup_0" hidden="1">"0þ"</definedName>
    <definedName name="build_up">#REF!</definedName>
    <definedName name="BUILDER_S__PROFIT__AND__ATTENDANCE" localSheetId="31">#REF!</definedName>
    <definedName name="BUILDER_S__PROFIT__AND__ATTENDANCE" localSheetId="35">#REF!</definedName>
    <definedName name="BUILDER_S__PROFIT__AND__ATTENDANCE" localSheetId="38">#REF!</definedName>
    <definedName name="BUILDER_S__PROFIT__AND__ATTENDANCE" localSheetId="39">#REF!</definedName>
    <definedName name="BUILDER_S__PROFIT__AND__ATTENDANCE" localSheetId="40">#REF!</definedName>
    <definedName name="BUILDER_S__PROFIT__AND__ATTENDANCE" localSheetId="41">#REF!</definedName>
    <definedName name="BUILDER_S__PROFIT__AND__ATTENDANCE" localSheetId="4">#REF!</definedName>
    <definedName name="BUILDER_S__PROFIT__AND__ATTENDANCE" localSheetId="21">#REF!</definedName>
    <definedName name="BUILDER_S__PROFIT__AND__ATTENDANCE" localSheetId="27">#REF!</definedName>
    <definedName name="BUILDER_S__PROFIT__AND__ATTENDANCE" localSheetId="24">#REF!</definedName>
    <definedName name="BUILDER_S__PROFIT__AND__ATTENDANCE">#REF!</definedName>
    <definedName name="BUILDER_S__WORK__IN_CONNECTION" localSheetId="31">#REF!</definedName>
    <definedName name="BUILDER_S__WORK__IN_CONNECTION" localSheetId="35">#REF!</definedName>
    <definedName name="BUILDER_S__WORK__IN_CONNECTION" localSheetId="38">#REF!</definedName>
    <definedName name="BUILDER_S__WORK__IN_CONNECTION" localSheetId="39">#REF!</definedName>
    <definedName name="BUILDER_S__WORK__IN_CONNECTION" localSheetId="40">#REF!</definedName>
    <definedName name="BUILDER_S__WORK__IN_CONNECTION" localSheetId="41">#REF!</definedName>
    <definedName name="BUILDER_S__WORK__IN_CONNECTION" localSheetId="4">#REF!</definedName>
    <definedName name="BUILDER_S__WORK__IN_CONNECTION" localSheetId="27">#REF!</definedName>
    <definedName name="BUILDER_S__WORK__IN_CONNECTION" localSheetId="24">#REF!</definedName>
    <definedName name="BUILDER_S__WORK__IN_CONNECTION">#REF!</definedName>
    <definedName name="Building">[19]Sheet3!$A$8:$A$17</definedName>
    <definedName name="butterflyvalves" localSheetId="31">#REF!</definedName>
    <definedName name="butterflyvalves" localSheetId="35">#REF!</definedName>
    <definedName name="butterflyvalves" localSheetId="38">#REF!</definedName>
    <definedName name="butterflyvalves" localSheetId="39">#REF!</definedName>
    <definedName name="butterflyvalves" localSheetId="40">#REF!</definedName>
    <definedName name="butterflyvalves" localSheetId="41">#REF!</definedName>
    <definedName name="butterflyvalves" localSheetId="4">#REF!</definedName>
    <definedName name="butterflyvalves" localSheetId="17">#REF!</definedName>
    <definedName name="butterflyvalves" localSheetId="18">#REF!</definedName>
    <definedName name="butterflyvalves" localSheetId="19">#REF!</definedName>
    <definedName name="butterflyvalves" localSheetId="20">#REF!</definedName>
    <definedName name="butterflyvalves" localSheetId="27">#REF!</definedName>
    <definedName name="butterflyvalves" localSheetId="24">#REF!</definedName>
    <definedName name="butterflyvalves">#REF!</definedName>
    <definedName name="Bweyale" localSheetId="31">#REF!</definedName>
    <definedName name="Bweyale" localSheetId="35">#REF!</definedName>
    <definedName name="Bweyale" localSheetId="38">#REF!</definedName>
    <definedName name="Bweyale" localSheetId="4">#REF!</definedName>
    <definedName name="Bweyale" localSheetId="27">#REF!</definedName>
    <definedName name="Bweyale" localSheetId="24">#REF!</definedName>
    <definedName name="Bweyale">#REF!</definedName>
    <definedName name="CAF" localSheetId="31">#REF!</definedName>
    <definedName name="CAF" localSheetId="35">#REF!</definedName>
    <definedName name="CAF" localSheetId="38">#REF!</definedName>
    <definedName name="CAF" localSheetId="4">#REF!</definedName>
    <definedName name="CAF" localSheetId="27">#REF!</definedName>
    <definedName name="CAF" localSheetId="24">#REF!</definedName>
    <definedName name="CAF">#REF!</definedName>
    <definedName name="cafetaria" localSheetId="31">#REF!</definedName>
    <definedName name="cafetaria" localSheetId="35">#REF!</definedName>
    <definedName name="cafetaria" localSheetId="38">#REF!</definedName>
    <definedName name="cafetaria" localSheetId="4">#REF!</definedName>
    <definedName name="cafetaria" localSheetId="27">#REF!</definedName>
    <definedName name="cafetaria" localSheetId="24">#REF!</definedName>
    <definedName name="cafetaria">#REF!</definedName>
    <definedName name="CalcTerm" localSheetId="31">#REF!</definedName>
    <definedName name="CalcTerm" localSheetId="35">#REF!</definedName>
    <definedName name="CalcTerm" localSheetId="38">#REF!</definedName>
    <definedName name="CalcTerm" localSheetId="4">#REF!</definedName>
    <definedName name="CalcTerm" localSheetId="27">#REF!</definedName>
    <definedName name="CalcTerm" localSheetId="24">#REF!</definedName>
    <definedName name="CalcTerm">#REF!</definedName>
    <definedName name="Carp" localSheetId="31">#REF!</definedName>
    <definedName name="Carp" localSheetId="35">#REF!</definedName>
    <definedName name="Carp" localSheetId="38">#REF!</definedName>
    <definedName name="Carp" localSheetId="4">#REF!</definedName>
    <definedName name="Carp" localSheetId="27">#REF!</definedName>
    <definedName name="Carp" localSheetId="24">#REF!</definedName>
    <definedName name="Carp">#REF!</definedName>
    <definedName name="Category_All" localSheetId="31">#REF!</definedName>
    <definedName name="Category_All" localSheetId="35">#REF!</definedName>
    <definedName name="Category_All" localSheetId="38">#REF!</definedName>
    <definedName name="Category_All" localSheetId="4">#REF!</definedName>
    <definedName name="Category_All" localSheetId="27">#REF!</definedName>
    <definedName name="Category_All" localSheetId="24">#REF!</definedName>
    <definedName name="Category_All">#REF!</definedName>
    <definedName name="CATIN">#N/A</definedName>
    <definedName name="CATJYOU">#N/A</definedName>
    <definedName name="CATREC">#N/A</definedName>
    <definedName name="CATSYU">#N/A</definedName>
    <definedName name="CC" localSheetId="31">#REF!</definedName>
    <definedName name="CC" localSheetId="35">#REF!</definedName>
    <definedName name="CC" localSheetId="38">#REF!</definedName>
    <definedName name="CC" localSheetId="39">#REF!</definedName>
    <definedName name="CC" localSheetId="40">#REF!</definedName>
    <definedName name="CC" localSheetId="41">#REF!</definedName>
    <definedName name="CC" localSheetId="4">#REF!</definedName>
    <definedName name="CC" localSheetId="5">#REF!</definedName>
    <definedName name="CC" localSheetId="17">#REF!</definedName>
    <definedName name="CC" localSheetId="21">#REF!</definedName>
    <definedName name="CC" localSheetId="27">#REF!</definedName>
    <definedName name="CC" localSheetId="24">#REF!</definedName>
    <definedName name="CC">#REF!</definedName>
    <definedName name="CCC" localSheetId="31">#REF!</definedName>
    <definedName name="CCC" localSheetId="35">#REF!</definedName>
    <definedName name="CCC" localSheetId="38">#REF!</definedName>
    <definedName name="CCC" localSheetId="39">#REF!</definedName>
    <definedName name="CCC" localSheetId="40">#REF!</definedName>
    <definedName name="CCC" localSheetId="41">#REF!</definedName>
    <definedName name="CCC" localSheetId="4">#REF!</definedName>
    <definedName name="CCC" localSheetId="27">#REF!</definedName>
    <definedName name="CCC" localSheetId="24">#REF!</definedName>
    <definedName name="CCC">#REF!</definedName>
    <definedName name="cccccc" localSheetId="31">#REF!</definedName>
    <definedName name="cccccc" localSheetId="35">#REF!</definedName>
    <definedName name="cccccc" localSheetId="38">#REF!</definedName>
    <definedName name="cccccc" localSheetId="39">#REF!</definedName>
    <definedName name="cccccc" localSheetId="40">#REF!</definedName>
    <definedName name="cccccc" localSheetId="41">#REF!</definedName>
    <definedName name="cccccc" localSheetId="4">#REF!</definedName>
    <definedName name="cccccc" localSheetId="27">#REF!</definedName>
    <definedName name="cccccc" localSheetId="24">#REF!</definedName>
    <definedName name="cccccc">#REF!</definedName>
    <definedName name="cd" localSheetId="31">#REF!</definedName>
    <definedName name="cd" localSheetId="35">#REF!</definedName>
    <definedName name="cd" localSheetId="38">#REF!</definedName>
    <definedName name="cd" localSheetId="39">#REF!</definedName>
    <definedName name="cd" localSheetId="40">#REF!</definedName>
    <definedName name="cd" localSheetId="41">#REF!</definedName>
    <definedName name="cd" localSheetId="4">#REF!</definedName>
    <definedName name="cd" localSheetId="27">#REF!</definedName>
    <definedName name="cd" localSheetId="24">#REF!</definedName>
    <definedName name="cd">#REF!</definedName>
    <definedName name="CEILING__FINISHES" localSheetId="31">#REF!</definedName>
    <definedName name="CEILING__FINISHES" localSheetId="35">#REF!</definedName>
    <definedName name="CEILING__FINISHES" localSheetId="38">#REF!</definedName>
    <definedName name="CEILING__FINISHES" localSheetId="4">#REF!</definedName>
    <definedName name="CEILING__FINISHES" localSheetId="27">#REF!</definedName>
    <definedName name="CEILING__FINISHES" localSheetId="24">#REF!</definedName>
    <definedName name="CEILING__FINISHES">#REF!</definedName>
    <definedName name="CEILING_FINISHES" localSheetId="31">#REF!</definedName>
    <definedName name="CEILING_FINISHES" localSheetId="35">#REF!</definedName>
    <definedName name="CEILING_FINISHES" localSheetId="38">#REF!</definedName>
    <definedName name="CEILING_FINISHES" localSheetId="4">#REF!</definedName>
    <definedName name="CEILING_FINISHES" localSheetId="27">#REF!</definedName>
    <definedName name="CEILING_FINISHES" localSheetId="24">#REF!</definedName>
    <definedName name="CEILING_FINISHES">#REF!</definedName>
    <definedName name="change" localSheetId="31">#REF!</definedName>
    <definedName name="change" localSheetId="35">#REF!</definedName>
    <definedName name="change" localSheetId="38">#REF!</definedName>
    <definedName name="change" localSheetId="4">#REF!</definedName>
    <definedName name="change" localSheetId="27">#REF!</definedName>
    <definedName name="change" localSheetId="24">#REF!</definedName>
    <definedName name="change">#REF!</definedName>
    <definedName name="claim" localSheetId="31">#REF!</definedName>
    <definedName name="claim" localSheetId="35">#REF!</definedName>
    <definedName name="claim" localSheetId="38">#REF!</definedName>
    <definedName name="claim" localSheetId="4">#REF!</definedName>
    <definedName name="claim" localSheetId="27">#REF!</definedName>
    <definedName name="claim" localSheetId="24">#REF!</definedName>
    <definedName name="claim">#REF!</definedName>
    <definedName name="claims" localSheetId="31">#REF!</definedName>
    <definedName name="claims" localSheetId="35">#REF!</definedName>
    <definedName name="claims" localSheetId="38">#REF!</definedName>
    <definedName name="claims" localSheetId="4">#REF!</definedName>
    <definedName name="claims" localSheetId="27">#REF!</definedName>
    <definedName name="claims" localSheetId="24">#REF!</definedName>
    <definedName name="claims">#REF!</definedName>
    <definedName name="Clearance" localSheetId="31">#REF!</definedName>
    <definedName name="Clearance" localSheetId="35">#REF!</definedName>
    <definedName name="Clearance" localSheetId="38">#REF!</definedName>
    <definedName name="Clearance" localSheetId="4">#REF!</definedName>
    <definedName name="Clearance" localSheetId="27">#REF!</definedName>
    <definedName name="Clearance" localSheetId="24">#REF!</definedName>
    <definedName name="Clearance">#REF!</definedName>
    <definedName name="code" localSheetId="39">'[20]fitting rates'!$A$4:$G$223</definedName>
    <definedName name="code" localSheetId="40">'[20]fitting rates'!$A$4:$G$223</definedName>
    <definedName name="code" localSheetId="41">'[20]fitting rates'!$A$4:$G$223</definedName>
    <definedName name="code">'[21]fitting rates'!$A$4:$G$223</definedName>
    <definedName name="coeff_1" localSheetId="31">#REF!</definedName>
    <definedName name="coeff_1" localSheetId="35">#REF!</definedName>
    <definedName name="coeff_1" localSheetId="38">#REF!</definedName>
    <definedName name="coeff_1" localSheetId="39">#REF!</definedName>
    <definedName name="coeff_1" localSheetId="40">#REF!</definedName>
    <definedName name="coeff_1" localSheetId="41">#REF!</definedName>
    <definedName name="coeff_1" localSheetId="4">#REF!</definedName>
    <definedName name="coeff_1" localSheetId="5">#REF!</definedName>
    <definedName name="coeff_1" localSheetId="17">#REF!</definedName>
    <definedName name="coeff_1" localSheetId="21">#REF!</definedName>
    <definedName name="coeff_1" localSheetId="27">#REF!</definedName>
    <definedName name="coeff_1" localSheetId="24">#REF!</definedName>
    <definedName name="coeff_1">#REF!</definedName>
    <definedName name="coeff_sur_SINCOR" localSheetId="31">#REF!</definedName>
    <definedName name="coeff_sur_SINCOR" localSheetId="35">#REF!</definedName>
    <definedName name="coeff_sur_SINCOR" localSheetId="38">#REF!</definedName>
    <definedName name="coeff_sur_SINCOR" localSheetId="39">#REF!</definedName>
    <definedName name="coeff_sur_SINCOR" localSheetId="40">#REF!</definedName>
    <definedName name="coeff_sur_SINCOR" localSheetId="41">#REF!</definedName>
    <definedName name="coeff_sur_SINCOR" localSheetId="4">#REF!</definedName>
    <definedName name="coeff_sur_SINCOR" localSheetId="27">#REF!</definedName>
    <definedName name="coeff_sur_SINCOR" localSheetId="24">#REF!</definedName>
    <definedName name="coeff_sur_SINCOR">#REF!</definedName>
    <definedName name="Cofferdam" localSheetId="31">#REF!</definedName>
    <definedName name="Cofferdam" localSheetId="35">#REF!</definedName>
    <definedName name="Cofferdam" localSheetId="38">#REF!</definedName>
    <definedName name="Cofferdam" localSheetId="39">#REF!</definedName>
    <definedName name="Cofferdam" localSheetId="40">#REF!</definedName>
    <definedName name="Cofferdam" localSheetId="41">#REF!</definedName>
    <definedName name="Cofferdam" localSheetId="4">#REF!</definedName>
    <definedName name="Cofferdam" localSheetId="27">#REF!</definedName>
    <definedName name="Cofferdam" localSheetId="24">#REF!</definedName>
    <definedName name="Cofferdam">#REF!</definedName>
    <definedName name="Col_Sched" localSheetId="31">#REF!</definedName>
    <definedName name="Col_Sched" localSheetId="35">#REF!</definedName>
    <definedName name="Col_Sched" localSheetId="38">#REF!</definedName>
    <definedName name="Col_Sched" localSheetId="4">#REF!</definedName>
    <definedName name="Col_Sched" localSheetId="27">#REF!</definedName>
    <definedName name="Col_Sched" localSheetId="24">#REF!</definedName>
    <definedName name="Col_Sched">#REF!</definedName>
    <definedName name="Columns">[22]Schedules!$A$5:$E$25</definedName>
    <definedName name="Commencement">[23]Data!$C$6</definedName>
    <definedName name="COMMUNICATION__INSTALLATIONS" localSheetId="31">#REF!</definedName>
    <definedName name="COMMUNICATION__INSTALLATIONS" localSheetId="35">#REF!</definedName>
    <definedName name="COMMUNICATION__INSTALLATIONS" localSheetId="38">#REF!</definedName>
    <definedName name="COMMUNICATION__INSTALLATIONS" localSheetId="39">#REF!</definedName>
    <definedName name="COMMUNICATION__INSTALLATIONS" localSheetId="40">#REF!</definedName>
    <definedName name="COMMUNICATION__INSTALLATIONS" localSheetId="41">#REF!</definedName>
    <definedName name="COMMUNICATION__INSTALLATIONS" localSheetId="4">#REF!</definedName>
    <definedName name="COMMUNICATION__INSTALLATIONS" localSheetId="5">#REF!</definedName>
    <definedName name="COMMUNICATION__INSTALLATIONS" localSheetId="17">#REF!</definedName>
    <definedName name="COMMUNICATION__INSTALLATIONS" localSheetId="21">#REF!</definedName>
    <definedName name="COMMUNICATION__INSTALLATIONS" localSheetId="27">#REF!</definedName>
    <definedName name="COMMUNICATION__INSTALLATIONS" localSheetId="24">#REF!</definedName>
    <definedName name="COMMUNICATION__INSTALLATIONS">#REF!</definedName>
    <definedName name="Comp_ME" localSheetId="31">#REF!</definedName>
    <definedName name="Comp_ME" localSheetId="35">#REF!</definedName>
    <definedName name="Comp_ME" localSheetId="38">#REF!</definedName>
    <definedName name="Comp_ME" localSheetId="39">#REF!</definedName>
    <definedName name="Comp_ME" localSheetId="40">#REF!</definedName>
    <definedName name="Comp_ME" localSheetId="41">#REF!</definedName>
    <definedName name="Comp_ME" localSheetId="4">#REF!</definedName>
    <definedName name="Comp_ME" localSheetId="27">#REF!</definedName>
    <definedName name="Comp_ME" localSheetId="24">#REF!</definedName>
    <definedName name="Comp_ME">#REF!</definedName>
    <definedName name="COMPARISON" localSheetId="31">{#N/A,#N/A,FALSE,"mpph1";#N/A,#N/A,FALSE,"mpmseb";#N/A,#N/A,FALSE,"mpph2"}</definedName>
    <definedName name="COMPARISON" localSheetId="35">{#N/A,#N/A,FALSE,"mpph1";#N/A,#N/A,FALSE,"mpmseb";#N/A,#N/A,FALSE,"mpph2"}</definedName>
    <definedName name="COMPARISON" localSheetId="38">{#N/A,#N/A,FALSE,"mpph1";#N/A,#N/A,FALSE,"mpmseb";#N/A,#N/A,FALSE,"mpph2"}</definedName>
    <definedName name="COMPARISON" localSheetId="39">{#N/A,#N/A,FALSE,"mpph1";#N/A,#N/A,FALSE,"mpmseb";#N/A,#N/A,FALSE,"mpph2"}</definedName>
    <definedName name="COMPARISON" localSheetId="40">{#N/A,#N/A,FALSE,"mpph1";#N/A,#N/A,FALSE,"mpmseb";#N/A,#N/A,FALSE,"mpph2"}</definedName>
    <definedName name="COMPARISON" localSheetId="41">{#N/A,#N/A,FALSE,"mpph1";#N/A,#N/A,FALSE,"mpmseb";#N/A,#N/A,FALSE,"mpph2"}</definedName>
    <definedName name="COMPARISON" localSheetId="4">{#N/A,#N/A,FALSE,"mpph1";#N/A,#N/A,FALSE,"mpmseb";#N/A,#N/A,FALSE,"mpph2"}</definedName>
    <definedName name="COMPARISON" localSheetId="5">{#N/A,#N/A,FALSE,"mpph1";#N/A,#N/A,FALSE,"mpmseb";#N/A,#N/A,FALSE,"mpph2"}</definedName>
    <definedName name="COMPARISON" localSheetId="17">{#N/A,#N/A,FALSE,"mpph1";#N/A,#N/A,FALSE,"mpmseb";#N/A,#N/A,FALSE,"mpph2"}</definedName>
    <definedName name="COMPARISON" localSheetId="21">{#N/A,#N/A,FALSE,"mpph1";#N/A,#N/A,FALSE,"mpmseb";#N/A,#N/A,FALSE,"mpph2"}</definedName>
    <definedName name="COMPARISON" localSheetId="8">{#N/A,#N/A,FALSE,"mpph1";#N/A,#N/A,FALSE,"mpmseb";#N/A,#N/A,FALSE,"mpph2"}</definedName>
    <definedName name="COMPARISON" localSheetId="27">{#N/A,#N/A,FALSE,"mpph1";#N/A,#N/A,FALSE,"mpmseb";#N/A,#N/A,FALSE,"mpph2"}</definedName>
    <definedName name="COMPARISON" localSheetId="1">{#N/A,#N/A,FALSE,"mpph1";#N/A,#N/A,FALSE,"mpmseb";#N/A,#N/A,FALSE,"mpph2"}</definedName>
    <definedName name="COMPARISON" localSheetId="32">{#N/A,#N/A,FALSE,"mpph1";#N/A,#N/A,FALSE,"mpmseb";#N/A,#N/A,FALSE,"mpph2"}</definedName>
    <definedName name="COMPARISON" localSheetId="33">{#N/A,#N/A,FALSE,"mpph1";#N/A,#N/A,FALSE,"mpmseb";#N/A,#N/A,FALSE,"mpph2"}</definedName>
    <definedName name="COMPARISON" localSheetId="34">{#N/A,#N/A,FALSE,"mpph1";#N/A,#N/A,FALSE,"mpmseb";#N/A,#N/A,FALSE,"mpph2"}</definedName>
    <definedName name="COMPARISON" localSheetId="36">{#N/A,#N/A,FALSE,"mpph1";#N/A,#N/A,FALSE,"mpmseb";#N/A,#N/A,FALSE,"mpph2"}</definedName>
    <definedName name="COMPARISON" localSheetId="37">{#N/A,#N/A,FALSE,"mpph1";#N/A,#N/A,FALSE,"mpmseb";#N/A,#N/A,FALSE,"mpph2"}</definedName>
    <definedName name="COMPARISON" localSheetId="24">{#N/A,#N/A,FALSE,"mpph1";#N/A,#N/A,FALSE,"mpmseb";#N/A,#N/A,FALSE,"mpph2"}</definedName>
    <definedName name="COMPARISON" localSheetId="25">{#N/A,#N/A,FALSE,"mpph1";#N/A,#N/A,FALSE,"mpmseb";#N/A,#N/A,FALSE,"mpph2"}</definedName>
    <definedName name="COMPARISON" localSheetId="26">{#N/A,#N/A,FALSE,"mpph1";#N/A,#N/A,FALSE,"mpmseb";#N/A,#N/A,FALSE,"mpph2"}</definedName>
    <definedName name="COMPARISON" localSheetId="28">{#N/A,#N/A,FALSE,"mpph1";#N/A,#N/A,FALSE,"mpmseb";#N/A,#N/A,FALSE,"mpph2"}</definedName>
    <definedName name="COMPARISON" localSheetId="29">{#N/A,#N/A,FALSE,"mpph1";#N/A,#N/A,FALSE,"mpmseb";#N/A,#N/A,FALSE,"mpph2"}</definedName>
    <definedName name="COMPARISON" localSheetId="30">{#N/A,#N/A,FALSE,"mpph1";#N/A,#N/A,FALSE,"mpmseb";#N/A,#N/A,FALSE,"mpph2"}</definedName>
    <definedName name="COMPARISON">{#N/A,#N/A,FALSE,"mpph1";#N/A,#N/A,FALSE,"mpmseb";#N/A,#N/A,FALSE,"mpph2"}</definedName>
    <definedName name="CONCRETEDIMS">#REF!</definedName>
    <definedName name="CONL1" localSheetId="31">#REF!</definedName>
    <definedName name="CONL1" localSheetId="35">#REF!</definedName>
    <definedName name="CONL1" localSheetId="38">#REF!</definedName>
    <definedName name="CONL1" localSheetId="39">#REF!</definedName>
    <definedName name="CONL1" localSheetId="40">#REF!</definedName>
    <definedName name="CONL1" localSheetId="41">#REF!</definedName>
    <definedName name="CONL1" localSheetId="4">#REF!</definedName>
    <definedName name="CONL1" localSheetId="21">#REF!</definedName>
    <definedName name="CONL1" localSheetId="27">#REF!</definedName>
    <definedName name="CONL1" localSheetId="24">#REF!</definedName>
    <definedName name="CONL1">#REF!</definedName>
    <definedName name="CONP1" localSheetId="31">#REF!</definedName>
    <definedName name="CONP1" localSheetId="35">#REF!</definedName>
    <definedName name="CONP1" localSheetId="38">#REF!</definedName>
    <definedName name="CONP1" localSheetId="39">#REF!</definedName>
    <definedName name="CONP1" localSheetId="40">#REF!</definedName>
    <definedName name="CONP1" localSheetId="41">#REF!</definedName>
    <definedName name="CONP1" localSheetId="4">#REF!</definedName>
    <definedName name="CONP1" localSheetId="27">#REF!</definedName>
    <definedName name="CONP1" localSheetId="24">#REF!</definedName>
    <definedName name="CONP1">#REF!</definedName>
    <definedName name="Const" localSheetId="31">#REF!</definedName>
    <definedName name="Const" localSheetId="35">#REF!</definedName>
    <definedName name="Const" localSheetId="38">#REF!</definedName>
    <definedName name="Const" localSheetId="4">#REF!</definedName>
    <definedName name="Const" localSheetId="27">#REF!</definedName>
    <definedName name="Const" localSheetId="24">#REF!</definedName>
    <definedName name="Const">#REF!</definedName>
    <definedName name="consumption" localSheetId="31">#REF!</definedName>
    <definedName name="consumption" localSheetId="35">#REF!</definedName>
    <definedName name="consumption" localSheetId="38">#REF!</definedName>
    <definedName name="consumption" localSheetId="4">#REF!</definedName>
    <definedName name="consumption" localSheetId="27">#REF!</definedName>
    <definedName name="consumption" localSheetId="24">#REF!</definedName>
    <definedName name="consumption">#REF!</definedName>
    <definedName name="Contents" localSheetId="31">#REF!</definedName>
    <definedName name="Contents" localSheetId="35">#REF!</definedName>
    <definedName name="Contents" localSheetId="38">#REF!</definedName>
    <definedName name="Contents" localSheetId="4">#REF!</definedName>
    <definedName name="Contents" localSheetId="27">#REF!</definedName>
    <definedName name="Contents" localSheetId="24">#REF!</definedName>
    <definedName name="Contents">#REF!</definedName>
    <definedName name="Contingency">'[24]Cat A Change Control'!$A$1:$Q$48</definedName>
    <definedName name="contract_factor" localSheetId="31">[0]!direct_labour</definedName>
    <definedName name="contract_factor" localSheetId="35">[0]!direct_labour</definedName>
    <definedName name="contract_factor" localSheetId="38">direct_labour</definedName>
    <definedName name="contract_factor" localSheetId="39">direct_labour</definedName>
    <definedName name="contract_factor" localSheetId="40">[0]!direct_labour</definedName>
    <definedName name="contract_factor" localSheetId="41">[25]!direct_labour</definedName>
    <definedName name="contract_factor" localSheetId="4">[0]!direct_labour</definedName>
    <definedName name="contract_factor" localSheetId="5">direct_labour</definedName>
    <definedName name="contract_factor" localSheetId="17">direct_labour</definedName>
    <definedName name="contract_factor" localSheetId="21">direct_labour</definedName>
    <definedName name="contract_factor" localSheetId="8">direct_labour</definedName>
    <definedName name="contract_factor" localSheetId="27">[0]!direct_labour</definedName>
    <definedName name="contract_factor" localSheetId="1">direct_labour</definedName>
    <definedName name="contract_factor" localSheetId="32">direct_labour</definedName>
    <definedName name="contract_factor" localSheetId="33">[0]!direct_labour</definedName>
    <definedName name="contract_factor" localSheetId="34">direct_labour</definedName>
    <definedName name="contract_factor" localSheetId="36">[0]!direct_labour</definedName>
    <definedName name="contract_factor" localSheetId="37">direct_labour</definedName>
    <definedName name="contract_factor" localSheetId="24">[0]!direct_labour</definedName>
    <definedName name="contract_factor" localSheetId="25">direct_labour</definedName>
    <definedName name="contract_factor" localSheetId="26">[0]!direct_labour</definedName>
    <definedName name="contract_factor" localSheetId="28">direct_labour</definedName>
    <definedName name="contract_factor" localSheetId="29">[0]!direct_labour</definedName>
    <definedName name="contract_factor" localSheetId="30">direct_labour</definedName>
    <definedName name="contract_factor">direct_labour</definedName>
    <definedName name="copy_this" localSheetId="31">#REF!</definedName>
    <definedName name="copy_this" localSheetId="35">#REF!</definedName>
    <definedName name="copy_this" localSheetId="38">#REF!</definedName>
    <definedName name="copy_this" localSheetId="39">#REF!</definedName>
    <definedName name="copy_this" localSheetId="40">#REF!</definedName>
    <definedName name="copy_this" localSheetId="41">#REF!</definedName>
    <definedName name="copy_this" localSheetId="4">#REF!</definedName>
    <definedName name="copy_this" localSheetId="5">#REF!</definedName>
    <definedName name="copy_this" localSheetId="17">#REF!</definedName>
    <definedName name="copy_this" localSheetId="21">#REF!</definedName>
    <definedName name="copy_this" localSheetId="27">#REF!</definedName>
    <definedName name="copy_this" localSheetId="24">#REF!</definedName>
    <definedName name="copy_this">#REF!</definedName>
    <definedName name="COST" localSheetId="31">#REF!</definedName>
    <definedName name="COST" localSheetId="35">#REF!</definedName>
    <definedName name="COST" localSheetId="38">#REF!</definedName>
    <definedName name="COST" localSheetId="39">#REF!</definedName>
    <definedName name="COST" localSheetId="40">#REF!</definedName>
    <definedName name="COST" localSheetId="41">#REF!</definedName>
    <definedName name="COST" localSheetId="4">#REF!</definedName>
    <definedName name="COST" localSheetId="5">#REF!</definedName>
    <definedName name="COST" localSheetId="17">#REF!</definedName>
    <definedName name="COST" localSheetId="18">#REF!</definedName>
    <definedName name="COST" localSheetId="19">#REF!</definedName>
    <definedName name="COST" localSheetId="20">#REF!</definedName>
    <definedName name="COST" localSheetId="21">#REF!</definedName>
    <definedName name="COST" localSheetId="27">#REF!</definedName>
    <definedName name="COST" localSheetId="32">'Bill 10.2 - Tank 1 '!#REF!</definedName>
    <definedName name="COST" localSheetId="33">#REF!</definedName>
    <definedName name="COST" localSheetId="36">#REF!</definedName>
    <definedName name="COST" localSheetId="24">#REF!</definedName>
    <definedName name="COST" localSheetId="25">'Bill 8.2 - Tank 2 '!#REF!</definedName>
    <definedName name="COST" localSheetId="26">#REF!</definedName>
    <definedName name="COST" localSheetId="28">'Bill 9.2 - Ndaapi Tank'!#REF!</definedName>
    <definedName name="COST" localSheetId="29">#REF!</definedName>
    <definedName name="COST">#REF!</definedName>
    <definedName name="COSTS" localSheetId="31">#REF!</definedName>
    <definedName name="COSTS" localSheetId="35">#REF!</definedName>
    <definedName name="COSTS" localSheetId="38">#REF!</definedName>
    <definedName name="COSTS" localSheetId="4">#REF!</definedName>
    <definedName name="COSTS" localSheetId="27">#REF!</definedName>
    <definedName name="COSTS" localSheetId="24">#REF!</definedName>
    <definedName name="COSTS">#REF!</definedName>
    <definedName name="count" localSheetId="31">#REF!</definedName>
    <definedName name="count" localSheetId="35">#REF!</definedName>
    <definedName name="count" localSheetId="38">#REF!</definedName>
    <definedName name="count" localSheetId="4">#REF!</definedName>
    <definedName name="count" localSheetId="27">#REF!</definedName>
    <definedName name="count" localSheetId="24">#REF!</definedName>
    <definedName name="count">#REF!</definedName>
    <definedName name="cover" localSheetId="31">#REF!</definedName>
    <definedName name="cover" localSheetId="35">#REF!</definedName>
    <definedName name="cover" localSheetId="38">#REF!</definedName>
    <definedName name="cover" localSheetId="39">#REF!</definedName>
    <definedName name="cover" localSheetId="40">#REF!</definedName>
    <definedName name="cover" localSheetId="41">#REF!</definedName>
    <definedName name="cover" localSheetId="4">#REF!</definedName>
    <definedName name="cover" localSheetId="17">#REF!</definedName>
    <definedName name="cover" localSheetId="18">#REF!</definedName>
    <definedName name="cover" localSheetId="19">#REF!</definedName>
    <definedName name="cover" localSheetId="20">#REF!</definedName>
    <definedName name="cover" localSheetId="27">#REF!</definedName>
    <definedName name="cover" localSheetId="32">#REF!</definedName>
    <definedName name="cover" localSheetId="24">#REF!</definedName>
    <definedName name="cover" localSheetId="25">#REF!</definedName>
    <definedName name="cover" localSheetId="28">#REF!</definedName>
    <definedName name="cover">#REF!</definedName>
    <definedName name="COVERPAGE" localSheetId="31">#REF!</definedName>
    <definedName name="COVERPAGE" localSheetId="35">#REF!</definedName>
    <definedName name="COVERPAGE" localSheetId="38">#REF!</definedName>
    <definedName name="COVERPAGE" localSheetId="4">#REF!</definedName>
    <definedName name="COVERPAGE" localSheetId="27">#REF!</definedName>
    <definedName name="COVERPAGE" localSheetId="24">#REF!</definedName>
    <definedName name="COVERPAGE">#REF!</definedName>
    <definedName name="cprop" localSheetId="31">#REF!</definedName>
    <definedName name="cprop" localSheetId="35">#REF!</definedName>
    <definedName name="cprop" localSheetId="38">#REF!</definedName>
    <definedName name="cprop" localSheetId="4">#REF!</definedName>
    <definedName name="cprop" localSheetId="27">#REF!</definedName>
    <definedName name="cprop" localSheetId="24">#REF!</definedName>
    <definedName name="cprop">#REF!</definedName>
    <definedName name="crosssection" localSheetId="31">#REF!</definedName>
    <definedName name="crosssection" localSheetId="35">#REF!</definedName>
    <definedName name="crosssection" localSheetId="38">#REF!</definedName>
    <definedName name="crosssection" localSheetId="4">#REF!</definedName>
    <definedName name="crosssection" localSheetId="27">#REF!</definedName>
    <definedName name="crosssection" localSheetId="24">#REF!</definedName>
    <definedName name="crosssection">#REF!</definedName>
    <definedName name="Cum_Int" localSheetId="31">#REF!</definedName>
    <definedName name="Cum_Int" localSheetId="35">#REF!</definedName>
    <definedName name="Cum_Int" localSheetId="38">#REF!</definedName>
    <definedName name="Cum_Int" localSheetId="4">#REF!</definedName>
    <definedName name="Cum_Int" localSheetId="27">#REF!</definedName>
    <definedName name="Cum_Int" localSheetId="24">#REF!</definedName>
    <definedName name="Cum_Int">#REF!</definedName>
    <definedName name="CV" localSheetId="31">#REF!</definedName>
    <definedName name="CV" localSheetId="35">#REF!</definedName>
    <definedName name="CV" localSheetId="38">#REF!</definedName>
    <definedName name="CV" localSheetId="4">#REF!</definedName>
    <definedName name="CV" localSheetId="27">#REF!</definedName>
    <definedName name="CV" localSheetId="24">#REF!</definedName>
    <definedName name="CV">#REF!</definedName>
    <definedName name="d" localSheetId="31">#REF!</definedName>
    <definedName name="d" localSheetId="35">#REF!</definedName>
    <definedName name="d" localSheetId="38">#REF!</definedName>
    <definedName name="d" localSheetId="39">#REF!</definedName>
    <definedName name="d" localSheetId="40">#REF!</definedName>
    <definedName name="d" localSheetId="41">#REF!</definedName>
    <definedName name="d" localSheetId="4">#REF!</definedName>
    <definedName name="d" localSheetId="27">#REF!</definedName>
    <definedName name="d" localSheetId="24">#REF!</definedName>
    <definedName name="d">#REF!</definedName>
    <definedName name="dan" localSheetId="31">#REF!</definedName>
    <definedName name="dan" localSheetId="35">#REF!</definedName>
    <definedName name="dan" localSheetId="38">#REF!</definedName>
    <definedName name="dan" localSheetId="4">#REF!</definedName>
    <definedName name="dan" localSheetId="27">#REF!</definedName>
    <definedName name="dan" localSheetId="24">#REF!</definedName>
    <definedName name="dan">#REF!</definedName>
    <definedName name="data" localSheetId="39">[20]list!$AG$8:$EW$23</definedName>
    <definedName name="data" localSheetId="40">[20]list!$AG$8:$EW$23</definedName>
    <definedName name="data" localSheetId="41">[20]list!$AG$8:$EW$23</definedName>
    <definedName name="data">[21]list!$AG$8:$EW$23</definedName>
    <definedName name="_xlnm.Database" localSheetId="31">#REF!</definedName>
    <definedName name="_xlnm.Database" localSheetId="35">#REF!</definedName>
    <definedName name="_xlnm.Database" localSheetId="38">#REF!</definedName>
    <definedName name="_xlnm.Database" localSheetId="39">#REF!</definedName>
    <definedName name="_xlnm.Database" localSheetId="40">#REF!</definedName>
    <definedName name="_xlnm.Database" localSheetId="41">#REF!</definedName>
    <definedName name="_xlnm.Database" localSheetId="4">#REF!</definedName>
    <definedName name="_xlnm.Database" localSheetId="5">#REF!</definedName>
    <definedName name="_xlnm.Database" localSheetId="17">#REF!</definedName>
    <definedName name="_xlnm.Database" localSheetId="21">#REF!</definedName>
    <definedName name="_xlnm.Database" localSheetId="27">#REF!</definedName>
    <definedName name="_xlnm.Database" localSheetId="24">#REF!</definedName>
    <definedName name="_xlnm.Database">#REF!</definedName>
    <definedName name="DAV" localSheetId="31">#REF!</definedName>
    <definedName name="DAV" localSheetId="35">#REF!</definedName>
    <definedName name="DAV" localSheetId="38">#REF!</definedName>
    <definedName name="DAV" localSheetId="39">#REF!</definedName>
    <definedName name="DAV" localSheetId="40">#REF!</definedName>
    <definedName name="DAV" localSheetId="41">#REF!</definedName>
    <definedName name="DAV" localSheetId="4">#REF!</definedName>
    <definedName name="DAV" localSheetId="27">#REF!</definedName>
    <definedName name="DAV" localSheetId="24">#REF!</definedName>
    <definedName name="DAV">#REF!</definedName>
    <definedName name="DAVID" localSheetId="38">[26]VIABILITY!#REF!</definedName>
    <definedName name="DAVID" localSheetId="39">[26]VIABILITY!#REF!</definedName>
    <definedName name="DAVID" localSheetId="40">[26]VIABILITY!#REF!</definedName>
    <definedName name="DAVID" localSheetId="41">[26]VIABILITY!#REF!</definedName>
    <definedName name="DAVID" localSheetId="4">[26]VIABILITY!#REF!</definedName>
    <definedName name="DAVID">[26]VIABILITY!#REF!</definedName>
    <definedName name="DAYWORKS" localSheetId="31">{"cost",#N/A,FALSE,"B";"Sum",#N/A,FALSE,"C";"Sal1",#N/A,FALSE,"D";"Sal2",#N/A,FALSE,"D";"Mob",#N/A,FALSE,"E";"Eqpcst1",#N/A,FALSE,"F";"Eqpcst2",#N/A,FALSE,"F";"Eqpcst3",#N/A,FALSE,"F";"Est1",#N/A,FALSE,"G";"Est2",#N/A,FALSE,"G";"Fin",#N/A,FALSE,"H";"EqpCal",#N/A,FALSE,"I";"ManCal1",#N/A,FALSE,"J";"ManCal2",#N/A,FALSE,"J";"Consm",#N/A,FALSE,"L";"B O",#N/A,FALSE,"M";"S C",#N/A,FALSE,"N"}</definedName>
    <definedName name="DAYWORKS" localSheetId="35">{"cost",#N/A,FALSE,"B";"Sum",#N/A,FALSE,"C";"Sal1",#N/A,FALSE,"D";"Sal2",#N/A,FALSE,"D";"Mob",#N/A,FALSE,"E";"Eqpcst1",#N/A,FALSE,"F";"Eqpcst2",#N/A,FALSE,"F";"Eqpcst3",#N/A,FALSE,"F";"Est1",#N/A,FALSE,"G";"Est2",#N/A,FALSE,"G";"Fin",#N/A,FALSE,"H";"EqpCal",#N/A,FALSE,"I";"ManCal1",#N/A,FALSE,"J";"ManCal2",#N/A,FALSE,"J";"Consm",#N/A,FALSE,"L";"B O",#N/A,FALSE,"M";"S C",#N/A,FALSE,"N"}</definedName>
    <definedName name="DAYWORKS" localSheetId="38">{"cost",#N/A,FALSE,"B";"Sum",#N/A,FALSE,"C";"Sal1",#N/A,FALSE,"D";"Sal2",#N/A,FALSE,"D";"Mob",#N/A,FALSE,"E";"Eqpcst1",#N/A,FALSE,"F";"Eqpcst2",#N/A,FALSE,"F";"Eqpcst3",#N/A,FALSE,"F";"Est1",#N/A,FALSE,"G";"Est2",#N/A,FALSE,"G";"Fin",#N/A,FALSE,"H";"EqpCal",#N/A,FALSE,"I";"ManCal1",#N/A,FALSE,"J";"ManCal2",#N/A,FALSE,"J";"Consm",#N/A,FALSE,"L";"B O",#N/A,FALSE,"M";"S C",#N/A,FALSE,"N"}</definedName>
    <definedName name="DAYWORKS" localSheetId="39">{"cost",#N/A,FALSE,"B";"Sum",#N/A,FALSE,"C";"Sal1",#N/A,FALSE,"D";"Sal2",#N/A,FALSE,"D";"Mob",#N/A,FALSE,"E";"Eqpcst1",#N/A,FALSE,"F";"Eqpcst2",#N/A,FALSE,"F";"Eqpcst3",#N/A,FALSE,"F";"Est1",#N/A,FALSE,"G";"Est2",#N/A,FALSE,"G";"Fin",#N/A,FALSE,"H";"EqpCal",#N/A,FALSE,"I";"ManCal1",#N/A,FALSE,"J";"ManCal2",#N/A,FALSE,"J";"Consm",#N/A,FALSE,"L";"B O",#N/A,FALSE,"M";"S C",#N/A,FALSE,"N"}</definedName>
    <definedName name="DAYWORKS" localSheetId="40">{"cost",#N/A,FALSE,"B";"Sum",#N/A,FALSE,"C";"Sal1",#N/A,FALSE,"D";"Sal2",#N/A,FALSE,"D";"Mob",#N/A,FALSE,"E";"Eqpcst1",#N/A,FALSE,"F";"Eqpcst2",#N/A,FALSE,"F";"Eqpcst3",#N/A,FALSE,"F";"Est1",#N/A,FALSE,"G";"Est2",#N/A,FALSE,"G";"Fin",#N/A,FALSE,"H";"EqpCal",#N/A,FALSE,"I";"ManCal1",#N/A,FALSE,"J";"ManCal2",#N/A,FALSE,"J";"Consm",#N/A,FALSE,"L";"B O",#N/A,FALSE,"M";"S C",#N/A,FALSE,"N"}</definedName>
    <definedName name="DAYWORKS" localSheetId="41">{"cost",#N/A,FALSE,"B";"Sum",#N/A,FALSE,"C";"Sal1",#N/A,FALSE,"D";"Sal2",#N/A,FALSE,"D";"Mob",#N/A,FALSE,"E";"Eqpcst1",#N/A,FALSE,"F";"Eqpcst2",#N/A,FALSE,"F";"Eqpcst3",#N/A,FALSE,"F";"Est1",#N/A,FALSE,"G";"Est2",#N/A,FALSE,"G";"Fin",#N/A,FALSE,"H";"EqpCal",#N/A,FALSE,"I";"ManCal1",#N/A,FALSE,"J";"ManCal2",#N/A,FALSE,"J";"Consm",#N/A,FALSE,"L";"B O",#N/A,FALSE,"M";"S C",#N/A,FALSE,"N"}</definedName>
    <definedName name="DAYWORKS" localSheetId="4">{"cost",#N/A,FALSE,"B";"Sum",#N/A,FALSE,"C";"Sal1",#N/A,FALSE,"D";"Sal2",#N/A,FALSE,"D";"Mob",#N/A,FALSE,"E";"Eqpcst1",#N/A,FALSE,"F";"Eqpcst2",#N/A,FALSE,"F";"Eqpcst3",#N/A,FALSE,"F";"Est1",#N/A,FALSE,"G";"Est2",#N/A,FALSE,"G";"Fin",#N/A,FALSE,"H";"EqpCal",#N/A,FALSE,"I";"ManCal1",#N/A,FALSE,"J";"ManCal2",#N/A,FALSE,"J";"Consm",#N/A,FALSE,"L";"B O",#N/A,FALSE,"M";"S C",#N/A,FALSE,"N"}</definedName>
    <definedName name="DAYWORKS" localSheetId="5">{"cost",#N/A,FALSE,"B";"Sum",#N/A,FALSE,"C";"Sal1",#N/A,FALSE,"D";"Sal2",#N/A,FALSE,"D";"Mob",#N/A,FALSE,"E";"Eqpcst1",#N/A,FALSE,"F";"Eqpcst2",#N/A,FALSE,"F";"Eqpcst3",#N/A,FALSE,"F";"Est1",#N/A,FALSE,"G";"Est2",#N/A,FALSE,"G";"Fin",#N/A,FALSE,"H";"EqpCal",#N/A,FALSE,"I";"ManCal1",#N/A,FALSE,"J";"ManCal2",#N/A,FALSE,"J";"Consm",#N/A,FALSE,"L";"B O",#N/A,FALSE,"M";"S C",#N/A,FALSE,"N"}</definedName>
    <definedName name="DAYWORKS" localSheetId="17">{"cost",#N/A,FALSE,"B";"Sum",#N/A,FALSE,"C";"Sal1",#N/A,FALSE,"D";"Sal2",#N/A,FALSE,"D";"Mob",#N/A,FALSE,"E";"Eqpcst1",#N/A,FALSE,"F";"Eqpcst2",#N/A,FALSE,"F";"Eqpcst3",#N/A,FALSE,"F";"Est1",#N/A,FALSE,"G";"Est2",#N/A,FALSE,"G";"Fin",#N/A,FALSE,"H";"EqpCal",#N/A,FALSE,"I";"ManCal1",#N/A,FALSE,"J";"ManCal2",#N/A,FALSE,"J";"Consm",#N/A,FALSE,"L";"B O",#N/A,FALSE,"M";"S C",#N/A,FALSE,"N"}</definedName>
    <definedName name="DAYWORKS" localSheetId="21">{"cost",#N/A,FALSE,"B";"Sum",#N/A,FALSE,"C";"Sal1",#N/A,FALSE,"D";"Sal2",#N/A,FALSE,"D";"Mob",#N/A,FALSE,"E";"Eqpcst1",#N/A,FALSE,"F";"Eqpcst2",#N/A,FALSE,"F";"Eqpcst3",#N/A,FALSE,"F";"Est1",#N/A,FALSE,"G";"Est2",#N/A,FALSE,"G";"Fin",#N/A,FALSE,"H";"EqpCal",#N/A,FALSE,"I";"ManCal1",#N/A,FALSE,"J";"ManCal2",#N/A,FALSE,"J";"Consm",#N/A,FALSE,"L";"B O",#N/A,FALSE,"M";"S C",#N/A,FALSE,"N"}</definedName>
    <definedName name="DAYWORKS" localSheetId="8">{"cost",#N/A,FALSE,"B";"Sum",#N/A,FALSE,"C";"Sal1",#N/A,FALSE,"D";"Sal2",#N/A,FALSE,"D";"Mob",#N/A,FALSE,"E";"Eqpcst1",#N/A,FALSE,"F";"Eqpcst2",#N/A,FALSE,"F";"Eqpcst3",#N/A,FALSE,"F";"Est1",#N/A,FALSE,"G";"Est2",#N/A,FALSE,"G";"Fin",#N/A,FALSE,"H";"EqpCal",#N/A,FALSE,"I";"ManCal1",#N/A,FALSE,"J";"ManCal2",#N/A,FALSE,"J";"Consm",#N/A,FALSE,"L";"B O",#N/A,FALSE,"M";"S C",#N/A,FALSE,"N"}</definedName>
    <definedName name="DAYWORKS" localSheetId="27">{"cost",#N/A,FALSE,"B";"Sum",#N/A,FALSE,"C";"Sal1",#N/A,FALSE,"D";"Sal2",#N/A,FALSE,"D";"Mob",#N/A,FALSE,"E";"Eqpcst1",#N/A,FALSE,"F";"Eqpcst2",#N/A,FALSE,"F";"Eqpcst3",#N/A,FALSE,"F";"Est1",#N/A,FALSE,"G";"Est2",#N/A,FALSE,"G";"Fin",#N/A,FALSE,"H";"EqpCal",#N/A,FALSE,"I";"ManCal1",#N/A,FALSE,"J";"ManCal2",#N/A,FALSE,"J";"Consm",#N/A,FALSE,"L";"B O",#N/A,FALSE,"M";"S C",#N/A,FALSE,"N"}</definedName>
    <definedName name="DAYWORKS" localSheetId="1">{"cost",#N/A,FALSE,"B";"Sum",#N/A,FALSE,"C";"Sal1",#N/A,FALSE,"D";"Sal2",#N/A,FALSE,"D";"Mob",#N/A,FALSE,"E";"Eqpcst1",#N/A,FALSE,"F";"Eqpcst2",#N/A,FALSE,"F";"Eqpcst3",#N/A,FALSE,"F";"Est1",#N/A,FALSE,"G";"Est2",#N/A,FALSE,"G";"Fin",#N/A,FALSE,"H";"EqpCal",#N/A,FALSE,"I";"ManCal1",#N/A,FALSE,"J";"ManCal2",#N/A,FALSE,"J";"Consm",#N/A,FALSE,"L";"B O",#N/A,FALSE,"M";"S C",#N/A,FALSE,"N"}</definedName>
    <definedName name="DAYWORKS" localSheetId="32">{"cost",#N/A,FALSE,"B";"Sum",#N/A,FALSE,"C";"Sal1",#N/A,FALSE,"D";"Sal2",#N/A,FALSE,"D";"Mob",#N/A,FALSE,"E";"Eqpcst1",#N/A,FALSE,"F";"Eqpcst2",#N/A,FALSE,"F";"Eqpcst3",#N/A,FALSE,"F";"Est1",#N/A,FALSE,"G";"Est2",#N/A,FALSE,"G";"Fin",#N/A,FALSE,"H";"EqpCal",#N/A,FALSE,"I";"ManCal1",#N/A,FALSE,"J";"ManCal2",#N/A,FALSE,"J";"Consm",#N/A,FALSE,"L";"B O",#N/A,FALSE,"M";"S C",#N/A,FALSE,"N"}</definedName>
    <definedName name="DAYWORKS" localSheetId="33">{"cost",#N/A,FALSE,"B";"Sum",#N/A,FALSE,"C";"Sal1",#N/A,FALSE,"D";"Sal2",#N/A,FALSE,"D";"Mob",#N/A,FALSE,"E";"Eqpcst1",#N/A,FALSE,"F";"Eqpcst2",#N/A,FALSE,"F";"Eqpcst3",#N/A,FALSE,"F";"Est1",#N/A,FALSE,"G";"Est2",#N/A,FALSE,"G";"Fin",#N/A,FALSE,"H";"EqpCal",#N/A,FALSE,"I";"ManCal1",#N/A,FALSE,"J";"ManCal2",#N/A,FALSE,"J";"Consm",#N/A,FALSE,"L";"B O",#N/A,FALSE,"M";"S C",#N/A,FALSE,"N"}</definedName>
    <definedName name="DAYWORKS" localSheetId="34">{"cost",#N/A,FALSE,"B";"Sum",#N/A,FALSE,"C";"Sal1",#N/A,FALSE,"D";"Sal2",#N/A,FALSE,"D";"Mob",#N/A,FALSE,"E";"Eqpcst1",#N/A,FALSE,"F";"Eqpcst2",#N/A,FALSE,"F";"Eqpcst3",#N/A,FALSE,"F";"Est1",#N/A,FALSE,"G";"Est2",#N/A,FALSE,"G";"Fin",#N/A,FALSE,"H";"EqpCal",#N/A,FALSE,"I";"ManCal1",#N/A,FALSE,"J";"ManCal2",#N/A,FALSE,"J";"Consm",#N/A,FALSE,"L";"B O",#N/A,FALSE,"M";"S C",#N/A,FALSE,"N"}</definedName>
    <definedName name="DAYWORKS" localSheetId="36">{"cost",#N/A,FALSE,"B";"Sum",#N/A,FALSE,"C";"Sal1",#N/A,FALSE,"D";"Sal2",#N/A,FALSE,"D";"Mob",#N/A,FALSE,"E";"Eqpcst1",#N/A,FALSE,"F";"Eqpcst2",#N/A,FALSE,"F";"Eqpcst3",#N/A,FALSE,"F";"Est1",#N/A,FALSE,"G";"Est2",#N/A,FALSE,"G";"Fin",#N/A,FALSE,"H";"EqpCal",#N/A,FALSE,"I";"ManCal1",#N/A,FALSE,"J";"ManCal2",#N/A,FALSE,"J";"Consm",#N/A,FALSE,"L";"B O",#N/A,FALSE,"M";"S C",#N/A,FALSE,"N"}</definedName>
    <definedName name="DAYWORKS" localSheetId="37">{"cost",#N/A,FALSE,"B";"Sum",#N/A,FALSE,"C";"Sal1",#N/A,FALSE,"D";"Sal2",#N/A,FALSE,"D";"Mob",#N/A,FALSE,"E";"Eqpcst1",#N/A,FALSE,"F";"Eqpcst2",#N/A,FALSE,"F";"Eqpcst3",#N/A,FALSE,"F";"Est1",#N/A,FALSE,"G";"Est2",#N/A,FALSE,"G";"Fin",#N/A,FALSE,"H";"EqpCal",#N/A,FALSE,"I";"ManCal1",#N/A,FALSE,"J";"ManCal2",#N/A,FALSE,"J";"Consm",#N/A,FALSE,"L";"B O",#N/A,FALSE,"M";"S C",#N/A,FALSE,"N"}</definedName>
    <definedName name="DAYWORKS" localSheetId="24">{"cost",#N/A,FALSE,"B";"Sum",#N/A,FALSE,"C";"Sal1",#N/A,FALSE,"D";"Sal2",#N/A,FALSE,"D";"Mob",#N/A,FALSE,"E";"Eqpcst1",#N/A,FALSE,"F";"Eqpcst2",#N/A,FALSE,"F";"Eqpcst3",#N/A,FALSE,"F";"Est1",#N/A,FALSE,"G";"Est2",#N/A,FALSE,"G";"Fin",#N/A,FALSE,"H";"EqpCal",#N/A,FALSE,"I";"ManCal1",#N/A,FALSE,"J";"ManCal2",#N/A,FALSE,"J";"Consm",#N/A,FALSE,"L";"B O",#N/A,FALSE,"M";"S C",#N/A,FALSE,"N"}</definedName>
    <definedName name="DAYWORKS" localSheetId="25">{"cost",#N/A,FALSE,"B";"Sum",#N/A,FALSE,"C";"Sal1",#N/A,FALSE,"D";"Sal2",#N/A,FALSE,"D";"Mob",#N/A,FALSE,"E";"Eqpcst1",#N/A,FALSE,"F";"Eqpcst2",#N/A,FALSE,"F";"Eqpcst3",#N/A,FALSE,"F";"Est1",#N/A,FALSE,"G";"Est2",#N/A,FALSE,"G";"Fin",#N/A,FALSE,"H";"EqpCal",#N/A,FALSE,"I";"ManCal1",#N/A,FALSE,"J";"ManCal2",#N/A,FALSE,"J";"Consm",#N/A,FALSE,"L";"B O",#N/A,FALSE,"M";"S C",#N/A,FALSE,"N"}</definedName>
    <definedName name="DAYWORKS" localSheetId="26">{"cost",#N/A,FALSE,"B";"Sum",#N/A,FALSE,"C";"Sal1",#N/A,FALSE,"D";"Sal2",#N/A,FALSE,"D";"Mob",#N/A,FALSE,"E";"Eqpcst1",#N/A,FALSE,"F";"Eqpcst2",#N/A,FALSE,"F";"Eqpcst3",#N/A,FALSE,"F";"Est1",#N/A,FALSE,"G";"Est2",#N/A,FALSE,"G";"Fin",#N/A,FALSE,"H";"EqpCal",#N/A,FALSE,"I";"ManCal1",#N/A,FALSE,"J";"ManCal2",#N/A,FALSE,"J";"Consm",#N/A,FALSE,"L";"B O",#N/A,FALSE,"M";"S C",#N/A,FALSE,"N"}</definedName>
    <definedName name="DAYWORKS" localSheetId="28">{"cost",#N/A,FALSE,"B";"Sum",#N/A,FALSE,"C";"Sal1",#N/A,FALSE,"D";"Sal2",#N/A,FALSE,"D";"Mob",#N/A,FALSE,"E";"Eqpcst1",#N/A,FALSE,"F";"Eqpcst2",#N/A,FALSE,"F";"Eqpcst3",#N/A,FALSE,"F";"Est1",#N/A,FALSE,"G";"Est2",#N/A,FALSE,"G";"Fin",#N/A,FALSE,"H";"EqpCal",#N/A,FALSE,"I";"ManCal1",#N/A,FALSE,"J";"ManCal2",#N/A,FALSE,"J";"Consm",#N/A,FALSE,"L";"B O",#N/A,FALSE,"M";"S C",#N/A,FALSE,"N"}</definedName>
    <definedName name="DAYWORKS" localSheetId="29">{"cost",#N/A,FALSE,"B";"Sum",#N/A,FALSE,"C";"Sal1",#N/A,FALSE,"D";"Sal2",#N/A,FALSE,"D";"Mob",#N/A,FALSE,"E";"Eqpcst1",#N/A,FALSE,"F";"Eqpcst2",#N/A,FALSE,"F";"Eqpcst3",#N/A,FALSE,"F";"Est1",#N/A,FALSE,"G";"Est2",#N/A,FALSE,"G";"Fin",#N/A,FALSE,"H";"EqpCal",#N/A,FALSE,"I";"ManCal1",#N/A,FALSE,"J";"ManCal2",#N/A,FALSE,"J";"Consm",#N/A,FALSE,"L";"B O",#N/A,FALSE,"M";"S C",#N/A,FALSE,"N"}</definedName>
    <definedName name="DAYWORKS" localSheetId="30">{"cost",#N/A,FALSE,"B";"Sum",#N/A,FALSE,"C";"Sal1",#N/A,FALSE,"D";"Sal2",#N/A,FALSE,"D";"Mob",#N/A,FALSE,"E";"Eqpcst1",#N/A,FALSE,"F";"Eqpcst2",#N/A,FALSE,"F";"Eqpcst3",#N/A,FALSE,"F";"Est1",#N/A,FALSE,"G";"Est2",#N/A,FALSE,"G";"Fin",#N/A,FALSE,"H";"EqpCal",#N/A,FALSE,"I";"ManCal1",#N/A,FALSE,"J";"ManCal2",#N/A,FALSE,"J";"Consm",#N/A,FALSE,"L";"B O",#N/A,FALSE,"M";"S C",#N/A,FALSE,"N"}</definedName>
    <definedName name="DAYWORKS">{"cost",#N/A,FALSE,"B";"Sum",#N/A,FALSE,"C";"Sal1",#N/A,FALSE,"D";"Sal2",#N/A,FALSE,"D";"Mob",#N/A,FALSE,"E";"Eqpcst1",#N/A,FALSE,"F";"Eqpcst2",#N/A,FALSE,"F";"Eqpcst3",#N/A,FALSE,"F";"Est1",#N/A,FALSE,"G";"Est2",#N/A,FALSE,"G";"Fin",#N/A,FALSE,"H";"EqpCal",#N/A,FALSE,"I";"ManCal1",#N/A,FALSE,"J";"ManCal2",#N/A,FALSE,"J";"Consm",#N/A,FALSE,"L";"B O",#N/A,FALSE,"M";"S C",#N/A,FALSE,"N"}</definedName>
    <definedName name="DBC">#REF!</definedName>
    <definedName name="DBD" localSheetId="31">#REF!</definedName>
    <definedName name="DBD" localSheetId="35">#REF!</definedName>
    <definedName name="DBD" localSheetId="38">#REF!</definedName>
    <definedName name="DBD" localSheetId="39">#REF!</definedName>
    <definedName name="DBD" localSheetId="40">#REF!</definedName>
    <definedName name="DBD" localSheetId="41">#REF!</definedName>
    <definedName name="DBD" localSheetId="4">#REF!</definedName>
    <definedName name="DBD" localSheetId="21">#REF!</definedName>
    <definedName name="DBD" localSheetId="27">#REF!</definedName>
    <definedName name="DBD" localSheetId="24">#REF!</definedName>
    <definedName name="DBD">#REF!</definedName>
    <definedName name="DBE" localSheetId="31">#REF!</definedName>
    <definedName name="DBE" localSheetId="35">#REF!</definedName>
    <definedName name="DBE" localSheetId="38">#REF!</definedName>
    <definedName name="DBE" localSheetId="39">#REF!</definedName>
    <definedName name="DBE" localSheetId="40">#REF!</definedName>
    <definedName name="DBE" localSheetId="41">#REF!</definedName>
    <definedName name="DBE" localSheetId="4">#REF!</definedName>
    <definedName name="DBE" localSheetId="27">#REF!</definedName>
    <definedName name="DBE" localSheetId="24">#REF!</definedName>
    <definedName name="DBE">#REF!</definedName>
    <definedName name="DBST1" localSheetId="31">#REF!</definedName>
    <definedName name="DBST1" localSheetId="35">#REF!</definedName>
    <definedName name="DBST1" localSheetId="38">#REF!</definedName>
    <definedName name="DBST1" localSheetId="4">#REF!</definedName>
    <definedName name="DBST1" localSheetId="27">#REF!</definedName>
    <definedName name="DBST1" localSheetId="24">#REF!</definedName>
    <definedName name="DBST1">#REF!</definedName>
    <definedName name="DBST2" localSheetId="31">#REF!</definedName>
    <definedName name="DBST2" localSheetId="35">#REF!</definedName>
    <definedName name="DBST2" localSheetId="38">#REF!</definedName>
    <definedName name="DBST2" localSheetId="4">#REF!</definedName>
    <definedName name="DBST2" localSheetId="27">#REF!</definedName>
    <definedName name="DBST2" localSheetId="24">#REF!</definedName>
    <definedName name="DBST2">#REF!</definedName>
    <definedName name="dcew" localSheetId="31">#REF!</definedName>
    <definedName name="dcew" localSheetId="35">#REF!</definedName>
    <definedName name="dcew" localSheetId="38">#REF!</definedName>
    <definedName name="dcew" localSheetId="4">#REF!</definedName>
    <definedName name="dcew" localSheetId="27">#REF!</definedName>
    <definedName name="dcew" localSheetId="24">#REF!</definedName>
    <definedName name="dcew">#REF!</definedName>
    <definedName name="dd" localSheetId="31">#REF!</definedName>
    <definedName name="dd" localSheetId="35">#REF!</definedName>
    <definedName name="dd" localSheetId="38">#REF!</definedName>
    <definedName name="dd" localSheetId="4">#REF!</definedName>
    <definedName name="dd" localSheetId="27">#REF!</definedName>
    <definedName name="dd" localSheetId="24">#REF!</definedName>
    <definedName name="dd">#REF!</definedName>
    <definedName name="ddd" localSheetId="31">#REF!</definedName>
    <definedName name="ddd" localSheetId="35">#REF!</definedName>
    <definedName name="ddd" localSheetId="38">#REF!</definedName>
    <definedName name="ddd" localSheetId="39">#REF!</definedName>
    <definedName name="ddd" localSheetId="40">#REF!</definedName>
    <definedName name="ddd" localSheetId="41">#REF!</definedName>
    <definedName name="ddd" localSheetId="4">#REF!</definedName>
    <definedName name="ddd" localSheetId="27">#REF!</definedName>
    <definedName name="ddd" localSheetId="24">#REF!</definedName>
    <definedName name="ddd">#REF!</definedName>
    <definedName name="de" localSheetId="31">#REF!</definedName>
    <definedName name="de" localSheetId="35">#REF!</definedName>
    <definedName name="de" localSheetId="38">#REF!</definedName>
    <definedName name="de" localSheetId="4">#REF!</definedName>
    <definedName name="de" localSheetId="27">#REF!</definedName>
    <definedName name="de" localSheetId="24">#REF!</definedName>
    <definedName name="de">#REF!</definedName>
    <definedName name="ded" localSheetId="31">#REF!</definedName>
    <definedName name="ded" localSheetId="35">#REF!</definedName>
    <definedName name="ded" localSheetId="38">#REF!</definedName>
    <definedName name="ded" localSheetId="4">#REF!</definedName>
    <definedName name="ded" localSheetId="27">#REF!</definedName>
    <definedName name="ded" localSheetId="24">#REF!</definedName>
    <definedName name="ded">#REF!</definedName>
    <definedName name="dedr" localSheetId="31">#REF!</definedName>
    <definedName name="dedr" localSheetId="35">#REF!</definedName>
    <definedName name="dedr" localSheetId="38">#REF!</definedName>
    <definedName name="dedr" localSheetId="4">#REF!</definedName>
    <definedName name="dedr" localSheetId="27">#REF!</definedName>
    <definedName name="dedr" localSheetId="24">#REF!</definedName>
    <definedName name="dedr">#REF!</definedName>
    <definedName name="der" localSheetId="31">#REF!</definedName>
    <definedName name="der" localSheetId="35">#REF!</definedName>
    <definedName name="der" localSheetId="38">#REF!</definedName>
    <definedName name="der" localSheetId="4">#REF!</definedName>
    <definedName name="der" localSheetId="27">#REF!</definedName>
    <definedName name="der" localSheetId="24">#REF!</definedName>
    <definedName name="der">#REF!</definedName>
    <definedName name="descuento_philips">'[27]00_Main Prices List'!$I$82</definedName>
    <definedName name="DescuentoSneider">'[27]00_Main Prices List'!$I$107</definedName>
    <definedName name="Design" localSheetId="31">#REF!</definedName>
    <definedName name="Design" localSheetId="35">#REF!</definedName>
    <definedName name="Design" localSheetId="38">#REF!</definedName>
    <definedName name="Design" localSheetId="39">#REF!</definedName>
    <definedName name="Design" localSheetId="40">#REF!</definedName>
    <definedName name="Design" localSheetId="41">#REF!</definedName>
    <definedName name="Design" localSheetId="4">#REF!</definedName>
    <definedName name="Design" localSheetId="5">#REF!</definedName>
    <definedName name="Design" localSheetId="17">#REF!</definedName>
    <definedName name="Design" localSheetId="21">#REF!</definedName>
    <definedName name="Design" localSheetId="27">#REF!</definedName>
    <definedName name="Design" localSheetId="24">#REF!</definedName>
    <definedName name="Design">#REF!</definedName>
    <definedName name="dfddffd" localSheetId="31">#REF!</definedName>
    <definedName name="dfddffd" localSheetId="35">#REF!</definedName>
    <definedName name="dfddffd" localSheetId="38">#REF!</definedName>
    <definedName name="dfddffd" localSheetId="39">#REF!</definedName>
    <definedName name="dfddffd" localSheetId="40">#REF!</definedName>
    <definedName name="dfddffd" localSheetId="41">#REF!</definedName>
    <definedName name="dfddffd" localSheetId="4">#REF!</definedName>
    <definedName name="dfddffd" localSheetId="27">#REF!</definedName>
    <definedName name="dfddffd" localSheetId="24">#REF!</definedName>
    <definedName name="dfddffd">#REF!</definedName>
    <definedName name="DFDF" localSheetId="31">#REF!</definedName>
    <definedName name="DFDF" localSheetId="35">#REF!</definedName>
    <definedName name="DFDF" localSheetId="38">#REF!</definedName>
    <definedName name="DFDF" localSheetId="4">#REF!</definedName>
    <definedName name="DFDF" localSheetId="27">#REF!</definedName>
    <definedName name="DFDF" localSheetId="24">#REF!</definedName>
    <definedName name="DFDF">#REF!</definedName>
    <definedName name="dfg" localSheetId="31">#REF!</definedName>
    <definedName name="dfg" localSheetId="35">#REF!</definedName>
    <definedName name="dfg" localSheetId="38">#REF!</definedName>
    <definedName name="dfg" localSheetId="4">#REF!</definedName>
    <definedName name="dfg" localSheetId="27">#REF!</definedName>
    <definedName name="dfg" localSheetId="24">#REF!</definedName>
    <definedName name="dfg">#REF!</definedName>
    <definedName name="dfghgf" localSheetId="31">#REF!</definedName>
    <definedName name="dfghgf" localSheetId="35">#REF!</definedName>
    <definedName name="dfghgf" localSheetId="38">#REF!</definedName>
    <definedName name="dfghgf" localSheetId="4">#REF!</definedName>
    <definedName name="dfghgf" localSheetId="27">#REF!</definedName>
    <definedName name="dfghgf" localSheetId="24">#REF!</definedName>
    <definedName name="dfghgf">#REF!</definedName>
    <definedName name="DFlange" localSheetId="31">#REF!</definedName>
    <definedName name="DFlange" localSheetId="35">#REF!</definedName>
    <definedName name="DFlange" localSheetId="38">#REF!</definedName>
    <definedName name="DFlange" localSheetId="39">#REF!</definedName>
    <definedName name="DFlange" localSheetId="40">#REF!</definedName>
    <definedName name="DFlange" localSheetId="41">#REF!</definedName>
    <definedName name="DFlange" localSheetId="4">#REF!</definedName>
    <definedName name="DFlange" localSheetId="17">#REF!</definedName>
    <definedName name="DFlange" localSheetId="18">#REF!</definedName>
    <definedName name="DFlange" localSheetId="19">#REF!</definedName>
    <definedName name="DFlange" localSheetId="20">#REF!</definedName>
    <definedName name="DFlange" localSheetId="27">#REF!</definedName>
    <definedName name="DFlange" localSheetId="24">#REF!</definedName>
    <definedName name="DFlange">#REF!</definedName>
    <definedName name="dfr" localSheetId="31">#REF!</definedName>
    <definedName name="dfr" localSheetId="35">#REF!</definedName>
    <definedName name="dfr" localSheetId="38">#REF!</definedName>
    <definedName name="dfr" localSheetId="4">#REF!</definedName>
    <definedName name="dfr" localSheetId="27">#REF!</definedName>
    <definedName name="dfr" localSheetId="24">#REF!</definedName>
    <definedName name="dfr">#REF!</definedName>
    <definedName name="dfrggg" localSheetId="31">#REF!</definedName>
    <definedName name="dfrggg" localSheetId="35">#REF!</definedName>
    <definedName name="dfrggg" localSheetId="38">#REF!</definedName>
    <definedName name="dfrggg" localSheetId="4">#REF!</definedName>
    <definedName name="dfrggg" localSheetId="27">#REF!</definedName>
    <definedName name="dfrggg" localSheetId="24">#REF!</definedName>
    <definedName name="dfrggg">#REF!</definedName>
    <definedName name="dgr" localSheetId="31">#REF!</definedName>
    <definedName name="dgr" localSheetId="35">#REF!</definedName>
    <definedName name="dgr" localSheetId="38">#REF!</definedName>
    <definedName name="dgr" localSheetId="4">#REF!</definedName>
    <definedName name="dgr" localSheetId="27">#REF!</definedName>
    <definedName name="dgr" localSheetId="24">#REF!</definedName>
    <definedName name="dgr">#REF!</definedName>
    <definedName name="dhdhdhd" localSheetId="31">#REF!</definedName>
    <definedName name="dhdhdhd" localSheetId="35">#REF!</definedName>
    <definedName name="dhdhdhd" localSheetId="38">#REF!</definedName>
    <definedName name="dhdhdhd" localSheetId="39">#REF!</definedName>
    <definedName name="dhdhdhd" localSheetId="40">#REF!</definedName>
    <definedName name="dhdhdhd" localSheetId="41">#REF!</definedName>
    <definedName name="dhdhdhd" localSheetId="4">#REF!</definedName>
    <definedName name="dhdhdhd" localSheetId="27">#REF!</definedName>
    <definedName name="dhdhdhd" localSheetId="24">#REF!</definedName>
    <definedName name="dhdhdhd">#REF!</definedName>
    <definedName name="direct_labour">1</definedName>
    <definedName name="Disaster" localSheetId="31">#REF!</definedName>
    <definedName name="Disaster" localSheetId="35">#REF!</definedName>
    <definedName name="Disaster" localSheetId="38">#REF!</definedName>
    <definedName name="Disaster" localSheetId="39">#REF!</definedName>
    <definedName name="Disaster" localSheetId="40">#REF!</definedName>
    <definedName name="Disaster" localSheetId="41">#REF!</definedName>
    <definedName name="Disaster" localSheetId="4">#REF!</definedName>
    <definedName name="Disaster" localSheetId="5">#REF!</definedName>
    <definedName name="Disaster" localSheetId="17">#REF!</definedName>
    <definedName name="Disaster" localSheetId="21">#REF!</definedName>
    <definedName name="Disaster" localSheetId="27">#REF!</definedName>
    <definedName name="Disaster" localSheetId="24">#REF!</definedName>
    <definedName name="Disaster">#REF!</definedName>
    <definedName name="Discount_Rate">[28]Model!$C$3</definedName>
    <definedName name="DISPOSAL__INSTALLATIONS" localSheetId="31">#REF!</definedName>
    <definedName name="DISPOSAL__INSTALLATIONS" localSheetId="35">#REF!</definedName>
    <definedName name="DISPOSAL__INSTALLATIONS" localSheetId="38">#REF!</definedName>
    <definedName name="DISPOSAL__INSTALLATIONS" localSheetId="39">#REF!</definedName>
    <definedName name="DISPOSAL__INSTALLATIONS" localSheetId="40">#REF!</definedName>
    <definedName name="DISPOSAL__INSTALLATIONS" localSheetId="41">#REF!</definedName>
    <definedName name="DISPOSAL__INSTALLATIONS" localSheetId="4">#REF!</definedName>
    <definedName name="DISPOSAL__INSTALLATIONS" localSheetId="5">#REF!</definedName>
    <definedName name="DISPOSAL__INSTALLATIONS" localSheetId="17">#REF!</definedName>
    <definedName name="DISPOSAL__INSTALLATIONS" localSheetId="21">#REF!</definedName>
    <definedName name="DISPOSAL__INSTALLATIONS" localSheetId="27">#REF!</definedName>
    <definedName name="DISPOSAL__INSTALLATIONS" localSheetId="24">#REF!</definedName>
    <definedName name="DISPOSAL__INSTALLATIONS">#REF!</definedName>
    <definedName name="dollar_rate">1800</definedName>
    <definedName name="DoorWindow" localSheetId="31">#REF!</definedName>
    <definedName name="DoorWindow" localSheetId="35">#REF!</definedName>
    <definedName name="DoorWindow" localSheetId="38">#REF!</definedName>
    <definedName name="DoorWindow" localSheetId="39">#REF!</definedName>
    <definedName name="DoorWindow" localSheetId="40">#REF!</definedName>
    <definedName name="DoorWindow" localSheetId="41">#REF!</definedName>
    <definedName name="DoorWindow" localSheetId="4">#REF!</definedName>
    <definedName name="DoorWindow" localSheetId="5">#REF!</definedName>
    <definedName name="DoorWindow" localSheetId="17">#REF!</definedName>
    <definedName name="DoorWindow" localSheetId="21">#REF!</definedName>
    <definedName name="DoorWindow" localSheetId="27">#REF!</definedName>
    <definedName name="DoorWindow" localSheetId="24">#REF!</definedName>
    <definedName name="DoorWindow">#REF!</definedName>
    <definedName name="doubleb">[7]RATES!$C$52</definedName>
    <definedName name="dQ" localSheetId="31">#REF!</definedName>
    <definedName name="dQ" localSheetId="35">#REF!</definedName>
    <definedName name="dQ" localSheetId="38">#REF!</definedName>
    <definedName name="dQ" localSheetId="39">#REF!</definedName>
    <definedName name="dQ" localSheetId="40">#REF!</definedName>
    <definedName name="dQ" localSheetId="41">#REF!</definedName>
    <definedName name="dQ" localSheetId="4">#REF!</definedName>
    <definedName name="dQ" localSheetId="5">#REF!</definedName>
    <definedName name="dQ" localSheetId="17">#REF!</definedName>
    <definedName name="dQ" localSheetId="21">#REF!</definedName>
    <definedName name="dQ" localSheetId="27">#REF!</definedName>
    <definedName name="dQ" localSheetId="24">#REF!</definedName>
    <definedName name="dQ">#REF!</definedName>
    <definedName name="dr">#N/A</definedName>
    <definedName name="DRAINAGE" localSheetId="31">#REF!</definedName>
    <definedName name="DRAINAGE" localSheetId="35">#REF!</definedName>
    <definedName name="DRAINAGE" localSheetId="38">#REF!</definedName>
    <definedName name="DRAINAGE" localSheetId="39">#REF!</definedName>
    <definedName name="DRAINAGE" localSheetId="40">#REF!</definedName>
    <definedName name="DRAINAGE" localSheetId="41">#REF!</definedName>
    <definedName name="DRAINAGE" localSheetId="4">#REF!</definedName>
    <definedName name="DRAINAGE" localSheetId="5">#REF!</definedName>
    <definedName name="DRAINAGE" localSheetId="17">#REF!</definedName>
    <definedName name="DRAINAGE" localSheetId="21">#REF!</definedName>
    <definedName name="DRAINAGE" localSheetId="27">#REF!</definedName>
    <definedName name="DRAINAGE" localSheetId="24">#REF!</definedName>
    <definedName name="DRAINAGE">#REF!</definedName>
    <definedName name="drawing" localSheetId="31">#REF!</definedName>
    <definedName name="drawing" localSheetId="35">#REF!</definedName>
    <definedName name="drawing" localSheetId="38">#REF!</definedName>
    <definedName name="drawing" localSheetId="39">#REF!</definedName>
    <definedName name="drawing" localSheetId="40">#REF!</definedName>
    <definedName name="drawing" localSheetId="41">#REF!</definedName>
    <definedName name="drawing" localSheetId="4">#REF!</definedName>
    <definedName name="drawing" localSheetId="27">#REF!</definedName>
    <definedName name="drawing" localSheetId="24">#REF!</definedName>
    <definedName name="drawing">#REF!</definedName>
    <definedName name="DS" localSheetId="31">#REF!</definedName>
    <definedName name="DS" localSheetId="35">#REF!</definedName>
    <definedName name="DS" localSheetId="38">#REF!</definedName>
    <definedName name="DS" localSheetId="39">#REF!</definedName>
    <definedName name="DS" localSheetId="40">#REF!</definedName>
    <definedName name="DS" localSheetId="41">#REF!</definedName>
    <definedName name="DS" localSheetId="4">#REF!</definedName>
    <definedName name="DS" localSheetId="27">#REF!</definedName>
    <definedName name="DS" localSheetId="24">#REF!</definedName>
    <definedName name="DS">#REF!</definedName>
    <definedName name="dsa" localSheetId="31">#REF!</definedName>
    <definedName name="dsa" localSheetId="35">#REF!</definedName>
    <definedName name="dsa" localSheetId="38">#REF!</definedName>
    <definedName name="dsa" localSheetId="4">#REF!</definedName>
    <definedName name="dsa" localSheetId="27">#REF!</definedName>
    <definedName name="dsa" localSheetId="24">#REF!</definedName>
    <definedName name="dsa">#REF!</definedName>
    <definedName name="dsaf">[14]Sprinklers!$C$5</definedName>
    <definedName name="dsfhdsfjhsdf" localSheetId="31">#REF!</definedName>
    <definedName name="dsfhdsfjhsdf" localSheetId="35">#REF!</definedName>
    <definedName name="dsfhdsfjhsdf" localSheetId="38">#REF!</definedName>
    <definedName name="dsfhdsfjhsdf" localSheetId="39">#REF!</definedName>
    <definedName name="dsfhdsfjhsdf" localSheetId="40">#REF!</definedName>
    <definedName name="dsfhdsfjhsdf" localSheetId="41">#REF!</definedName>
    <definedName name="dsfhdsfjhsdf" localSheetId="4">#REF!</definedName>
    <definedName name="dsfhdsfjhsdf" localSheetId="5">#REF!</definedName>
    <definedName name="dsfhdsfjhsdf" localSheetId="17">#REF!</definedName>
    <definedName name="dsfhdsfjhsdf" localSheetId="21">#REF!</definedName>
    <definedName name="dsfhdsfjhsdf" localSheetId="27">#REF!</definedName>
    <definedName name="dsfhdsfjhsdf" localSheetId="24">#REF!</definedName>
    <definedName name="dsfhdsfjhsdf">#REF!</definedName>
    <definedName name="dsteel" localSheetId="31">#REF!</definedName>
    <definedName name="dsteel" localSheetId="35">#REF!</definedName>
    <definedName name="dsteel" localSheetId="38">#REF!</definedName>
    <definedName name="dsteel" localSheetId="39">#REF!</definedName>
    <definedName name="dsteel" localSheetId="40">#REF!</definedName>
    <definedName name="dsteel" localSheetId="41">#REF!</definedName>
    <definedName name="dsteel" localSheetId="4">#REF!</definedName>
    <definedName name="dsteel" localSheetId="27">#REF!</definedName>
    <definedName name="dsteel" localSheetId="24">#REF!</definedName>
    <definedName name="dsteel">#REF!</definedName>
    <definedName name="DUPLEXPUMP">[7]RATES!$C$39</definedName>
    <definedName name="dv" localSheetId="31">#REF!</definedName>
    <definedName name="dv" localSheetId="35">#REF!</definedName>
    <definedName name="dv" localSheetId="38">#REF!</definedName>
    <definedName name="dv" localSheetId="39">#REF!</definedName>
    <definedName name="dv" localSheetId="40">#REF!</definedName>
    <definedName name="dv" localSheetId="41">#REF!</definedName>
    <definedName name="dv" localSheetId="4">#REF!</definedName>
    <definedName name="dv" localSheetId="5">#REF!</definedName>
    <definedName name="dv" localSheetId="17">#REF!</definedName>
    <definedName name="dv" localSheetId="21">#REF!</definedName>
    <definedName name="dv" localSheetId="27">#REF!</definedName>
    <definedName name="dv" localSheetId="24">#REF!</definedName>
    <definedName name="dv">#REF!</definedName>
    <definedName name="DW_Sched" localSheetId="31">#REF!</definedName>
    <definedName name="DW_Sched" localSheetId="35">#REF!</definedName>
    <definedName name="DW_Sched" localSheetId="38">#REF!</definedName>
    <definedName name="DW_Sched" localSheetId="39">#REF!</definedName>
    <definedName name="DW_Sched" localSheetId="40">#REF!</definedName>
    <definedName name="DW_Sched" localSheetId="41">#REF!</definedName>
    <definedName name="DW_Sched" localSheetId="4">#REF!</definedName>
    <definedName name="DW_Sched" localSheetId="27">#REF!</definedName>
    <definedName name="DW_Sched" localSheetId="24">#REF!</definedName>
    <definedName name="DW_Sched">#REF!</definedName>
    <definedName name="e" localSheetId="31">#REF!</definedName>
    <definedName name="e" localSheetId="35">#REF!</definedName>
    <definedName name="e" localSheetId="38">#REF!</definedName>
    <definedName name="e" localSheetId="39">#REF!</definedName>
    <definedName name="e" localSheetId="40">#REF!</definedName>
    <definedName name="e" localSheetId="41">#REF!</definedName>
    <definedName name="e" localSheetId="4">#REF!</definedName>
    <definedName name="e" localSheetId="27">#REF!</definedName>
    <definedName name="e" localSheetId="24">#REF!</definedName>
    <definedName name="e">#REF!</definedName>
    <definedName name="E.W.Abstract" localSheetId="31">#REF!</definedName>
    <definedName name="E.W.Abstract" localSheetId="35">#REF!</definedName>
    <definedName name="E.W.Abstract" localSheetId="38">#REF!</definedName>
    <definedName name="E.W.Abstract" localSheetId="4">#REF!</definedName>
    <definedName name="E.W.Abstract" localSheetId="27">#REF!</definedName>
    <definedName name="E.W.Abstract" localSheetId="24">#REF!</definedName>
    <definedName name="E.W.Abstract">#REF!</definedName>
    <definedName name="E.W.Mts." localSheetId="31">#REF!</definedName>
    <definedName name="E.W.Mts." localSheetId="35">#REF!</definedName>
    <definedName name="E.W.Mts." localSheetId="38">#REF!</definedName>
    <definedName name="E.W.Mts." localSheetId="4">#REF!</definedName>
    <definedName name="E.W.Mts." localSheetId="27">#REF!</definedName>
    <definedName name="E.W.Mts." localSheetId="24">#REF!</definedName>
    <definedName name="E.W.Mts.">#REF!</definedName>
    <definedName name="E.W.Perce" localSheetId="31">#REF!</definedName>
    <definedName name="E.W.Perce" localSheetId="35">#REF!</definedName>
    <definedName name="E.W.Perce" localSheetId="38">#REF!</definedName>
    <definedName name="E.W.Perce" localSheetId="4">#REF!</definedName>
    <definedName name="E.W.Perce" localSheetId="27">#REF!</definedName>
    <definedName name="E.W.Perce" localSheetId="24">#REF!</definedName>
    <definedName name="E.W.Perce">#REF!</definedName>
    <definedName name="E.W.State" localSheetId="31">#REF!</definedName>
    <definedName name="E.W.State" localSheetId="35">#REF!</definedName>
    <definedName name="E.W.State" localSheetId="38">#REF!</definedName>
    <definedName name="E.W.State" localSheetId="4">#REF!</definedName>
    <definedName name="E.W.State" localSheetId="27">#REF!</definedName>
    <definedName name="E.W.State" localSheetId="24">#REF!</definedName>
    <definedName name="E.W.State">#REF!</definedName>
    <definedName name="EAHFHDKHFKL" localSheetId="31">#REF!</definedName>
    <definedName name="EAHFHDKHFKL" localSheetId="35">#REF!</definedName>
    <definedName name="EAHFHDKHFKL" localSheetId="38">#REF!</definedName>
    <definedName name="EAHFHDKHFKL" localSheetId="4">#REF!</definedName>
    <definedName name="EAHFHDKHFKL" localSheetId="27">#REF!</definedName>
    <definedName name="EAHFHDKHFKL" localSheetId="24">#REF!</definedName>
    <definedName name="EAHFHDKHFKL">#REF!</definedName>
    <definedName name="ed" localSheetId="31">#REF!</definedName>
    <definedName name="ed" localSheetId="35">#REF!</definedName>
    <definedName name="ed" localSheetId="38">#REF!</definedName>
    <definedName name="ed" localSheetId="4">#REF!</definedName>
    <definedName name="ed" localSheetId="27">#REF!</definedName>
    <definedName name="ed" localSheetId="24">#REF!</definedName>
    <definedName name="ed">#REF!</definedName>
    <definedName name="edfr" localSheetId="31">#REF!</definedName>
    <definedName name="edfr" localSheetId="35">#REF!</definedName>
    <definedName name="edfr" localSheetId="38">#REF!</definedName>
    <definedName name="edfr" localSheetId="4">#REF!</definedName>
    <definedName name="edfr" localSheetId="27">#REF!</definedName>
    <definedName name="edfr" localSheetId="24">#REF!</definedName>
    <definedName name="edfr">#REF!</definedName>
    <definedName name="edrff" localSheetId="31">#REF!</definedName>
    <definedName name="edrff" localSheetId="35">#REF!</definedName>
    <definedName name="edrff" localSheetId="38">#REF!</definedName>
    <definedName name="edrff" localSheetId="4">#REF!</definedName>
    <definedName name="edrff" localSheetId="27">#REF!</definedName>
    <definedName name="edrff" localSheetId="24">#REF!</definedName>
    <definedName name="edrff">#REF!</definedName>
    <definedName name="eds" localSheetId="31">#REF!</definedName>
    <definedName name="eds" localSheetId="35">#REF!</definedName>
    <definedName name="eds" localSheetId="38">#REF!</definedName>
    <definedName name="eds" localSheetId="4">#REF!</definedName>
    <definedName name="eds" localSheetId="27">#REF!</definedName>
    <definedName name="eds" localSheetId="24">#REF!</definedName>
    <definedName name="eds">#REF!</definedName>
    <definedName name="EE" localSheetId="31">#REF!</definedName>
    <definedName name="EE" localSheetId="35">#REF!</definedName>
    <definedName name="EE" localSheetId="38">#REF!</definedName>
    <definedName name="EE" localSheetId="39">#REF!</definedName>
    <definedName name="EE" localSheetId="40">#REF!</definedName>
    <definedName name="EE" localSheetId="41">#REF!</definedName>
    <definedName name="EE" localSheetId="4">#REF!</definedName>
    <definedName name="EE" localSheetId="27">#REF!</definedName>
    <definedName name="EE" localSheetId="24">#REF!</definedName>
    <definedName name="EE">#REF!</definedName>
    <definedName name="EEC" localSheetId="31">#REF!</definedName>
    <definedName name="EEC" localSheetId="35">#REF!</definedName>
    <definedName name="EEC" localSheetId="38">#REF!</definedName>
    <definedName name="EEC" localSheetId="4">#REF!</definedName>
    <definedName name="EEC" localSheetId="27">#REF!</definedName>
    <definedName name="EEC" localSheetId="24">#REF!</definedName>
    <definedName name="EEC">#REF!</definedName>
    <definedName name="EEE" localSheetId="31">#REF!</definedName>
    <definedName name="EEE" localSheetId="35">#REF!</definedName>
    <definedName name="EEE" localSheetId="38">#REF!</definedName>
    <definedName name="EEE" localSheetId="39">#REF!</definedName>
    <definedName name="EEE" localSheetId="40">#REF!</definedName>
    <definedName name="EEE" localSheetId="41">#REF!</definedName>
    <definedName name="EEE" localSheetId="4">#REF!</definedName>
    <definedName name="EEE" localSheetId="27">#REF!</definedName>
    <definedName name="EEE" localSheetId="24">#REF!</definedName>
    <definedName name="EEE">#REF!</definedName>
    <definedName name="EEEE" localSheetId="31" hidden="1">{"'List1'!$A$1:$J$73"}</definedName>
    <definedName name="EEEE" localSheetId="35" hidden="1">{"'List1'!$A$1:$J$73"}</definedName>
    <definedName name="EEEE" localSheetId="38" hidden="1">{"'List1'!$A$1:$J$73"}</definedName>
    <definedName name="EEEE" localSheetId="39" hidden="1">{"'List1'!$A$1:$J$73"}</definedName>
    <definedName name="EEEE" localSheetId="40" hidden="1">{"'List1'!$A$1:$J$73"}</definedName>
    <definedName name="EEEE" localSheetId="41" hidden="1">{"'List1'!$A$1:$J$73"}</definedName>
    <definedName name="EEEE" localSheetId="4" hidden="1">{"'List1'!$A$1:$J$73"}</definedName>
    <definedName name="EEEE" localSheetId="5" hidden="1">{"'List1'!$A$1:$J$73"}</definedName>
    <definedName name="EEEE" localSheetId="17" hidden="1">{"'List1'!$A$1:$J$73"}</definedName>
    <definedName name="EEEE" localSheetId="21" hidden="1">{"'List1'!$A$1:$J$73"}</definedName>
    <definedName name="EEEE" localSheetId="8" hidden="1">{"'List1'!$A$1:$J$73"}</definedName>
    <definedName name="EEEE" localSheetId="27" hidden="1">{"'List1'!$A$1:$J$73"}</definedName>
    <definedName name="EEEE" localSheetId="1" hidden="1">{"'List1'!$A$1:$J$73"}</definedName>
    <definedName name="EEEE" localSheetId="32" hidden="1">{"'List1'!$A$1:$J$73"}</definedName>
    <definedName name="EEEE" localSheetId="33" hidden="1">{"'List1'!$A$1:$J$73"}</definedName>
    <definedName name="EEEE" localSheetId="34" hidden="1">{"'List1'!$A$1:$J$73"}</definedName>
    <definedName name="EEEE" localSheetId="36" hidden="1">{"'List1'!$A$1:$J$73"}</definedName>
    <definedName name="EEEE" localSheetId="37" hidden="1">{"'List1'!$A$1:$J$73"}</definedName>
    <definedName name="EEEE" localSheetId="24" hidden="1">{"'List1'!$A$1:$J$73"}</definedName>
    <definedName name="EEEE" localSheetId="25" hidden="1">{"'List1'!$A$1:$J$73"}</definedName>
    <definedName name="EEEE" localSheetId="26" hidden="1">{"'List1'!$A$1:$J$73"}</definedName>
    <definedName name="EEEE" localSheetId="28" hidden="1">{"'List1'!$A$1:$J$73"}</definedName>
    <definedName name="EEEE" localSheetId="29" hidden="1">{"'List1'!$A$1:$J$73"}</definedName>
    <definedName name="EEEE" localSheetId="30" hidden="1">{"'List1'!$A$1:$J$73"}</definedName>
    <definedName name="EEEE" hidden="1">{"'List1'!$A$1:$J$73"}</definedName>
    <definedName name="EEEEEEEEEEEE" localSheetId="31" hidden="1">{"'List1'!$A$1:$J$73"}</definedName>
    <definedName name="EEEEEEEEEEEE" localSheetId="35" hidden="1">{"'List1'!$A$1:$J$73"}</definedName>
    <definedName name="EEEEEEEEEEEE" localSheetId="38" hidden="1">{"'List1'!$A$1:$J$73"}</definedName>
    <definedName name="EEEEEEEEEEEE" localSheetId="39" hidden="1">{"'List1'!$A$1:$J$73"}</definedName>
    <definedName name="EEEEEEEEEEEE" localSheetId="40" hidden="1">{"'List1'!$A$1:$J$73"}</definedName>
    <definedName name="EEEEEEEEEEEE" localSheetId="41" hidden="1">{"'List1'!$A$1:$J$73"}</definedName>
    <definedName name="EEEEEEEEEEEE" localSheetId="4" hidden="1">{"'List1'!$A$1:$J$73"}</definedName>
    <definedName name="EEEEEEEEEEEE" localSheetId="5" hidden="1">{"'List1'!$A$1:$J$73"}</definedName>
    <definedName name="EEEEEEEEEEEE" localSheetId="17" hidden="1">{"'List1'!$A$1:$J$73"}</definedName>
    <definedName name="EEEEEEEEEEEE" localSheetId="21" hidden="1">{"'List1'!$A$1:$J$73"}</definedName>
    <definedName name="EEEEEEEEEEEE" localSheetId="8" hidden="1">{"'List1'!$A$1:$J$73"}</definedName>
    <definedName name="EEEEEEEEEEEE" localSheetId="27" hidden="1">{"'List1'!$A$1:$J$73"}</definedName>
    <definedName name="EEEEEEEEEEEE" localSheetId="1" hidden="1">{"'List1'!$A$1:$J$73"}</definedName>
    <definedName name="EEEEEEEEEEEE" localSheetId="32" hidden="1">{"'List1'!$A$1:$J$73"}</definedName>
    <definedName name="EEEEEEEEEEEE" localSheetId="33" hidden="1">{"'List1'!$A$1:$J$73"}</definedName>
    <definedName name="EEEEEEEEEEEE" localSheetId="34" hidden="1">{"'List1'!$A$1:$J$73"}</definedName>
    <definedName name="EEEEEEEEEEEE" localSheetId="36" hidden="1">{"'List1'!$A$1:$J$73"}</definedName>
    <definedName name="EEEEEEEEEEEE" localSheetId="37" hidden="1">{"'List1'!$A$1:$J$73"}</definedName>
    <definedName name="EEEEEEEEEEEE" localSheetId="24" hidden="1">{"'List1'!$A$1:$J$73"}</definedName>
    <definedName name="EEEEEEEEEEEE" localSheetId="25" hidden="1">{"'List1'!$A$1:$J$73"}</definedName>
    <definedName name="EEEEEEEEEEEE" localSheetId="26" hidden="1">{"'List1'!$A$1:$J$73"}</definedName>
    <definedName name="EEEEEEEEEEEE" localSheetId="28" hidden="1">{"'List1'!$A$1:$J$73"}</definedName>
    <definedName name="EEEEEEEEEEEE" localSheetId="29" hidden="1">{"'List1'!$A$1:$J$73"}</definedName>
    <definedName name="EEEEEEEEEEEE" localSheetId="30" hidden="1">{"'List1'!$A$1:$J$73"}</definedName>
    <definedName name="EEEEEEEEEEEE" hidden="1">{"'List1'!$A$1:$J$73"}</definedName>
    <definedName name="eew">#REF!</definedName>
    <definedName name="EKTM" localSheetId="31">#REF!</definedName>
    <definedName name="EKTM" localSheetId="35">#REF!</definedName>
    <definedName name="EKTM" localSheetId="38">#REF!</definedName>
    <definedName name="EKTM" localSheetId="4">#REF!</definedName>
    <definedName name="EKTM" localSheetId="27">#REF!</definedName>
    <definedName name="EKTM" localSheetId="24">#REF!</definedName>
    <definedName name="EKTM">#REF!</definedName>
    <definedName name="elec_cost" localSheetId="31">#REF!</definedName>
    <definedName name="elec_cost" localSheetId="35">#REF!</definedName>
    <definedName name="elec_cost" localSheetId="38">#REF!</definedName>
    <definedName name="elec_cost" localSheetId="4">#REF!</definedName>
    <definedName name="elec_cost" localSheetId="27">#REF!</definedName>
    <definedName name="elec_cost" localSheetId="24">#REF!</definedName>
    <definedName name="elec_cost">#REF!</definedName>
    <definedName name="elec_factor" localSheetId="31">#REF!</definedName>
    <definedName name="elec_factor" localSheetId="35">#REF!</definedName>
    <definedName name="elec_factor" localSheetId="38">#REF!</definedName>
    <definedName name="elec_factor" localSheetId="4">#REF!</definedName>
    <definedName name="elec_factor" localSheetId="27">#REF!</definedName>
    <definedName name="elec_factor" localSheetId="24">#REF!</definedName>
    <definedName name="elec_factor">#REF!</definedName>
    <definedName name="Elect" localSheetId="31">#REF!</definedName>
    <definedName name="Elect" localSheetId="35">#REF!</definedName>
    <definedName name="Elect" localSheetId="38">#REF!</definedName>
    <definedName name="Elect" localSheetId="4">#REF!</definedName>
    <definedName name="Elect" localSheetId="27">#REF!</definedName>
    <definedName name="Elect" localSheetId="24">#REF!</definedName>
    <definedName name="Elect">#REF!</definedName>
    <definedName name="Electrical" localSheetId="31">#REF!</definedName>
    <definedName name="Electrical" localSheetId="35">#REF!</definedName>
    <definedName name="Electrical" localSheetId="38">#REF!</definedName>
    <definedName name="Electrical" localSheetId="4">#REF!</definedName>
    <definedName name="Electrical" localSheetId="27">#REF!</definedName>
    <definedName name="Electrical" localSheetId="24">#REF!</definedName>
    <definedName name="Electrical">#REF!</definedName>
    <definedName name="ELECTRICAL__INSTALLATIONS" localSheetId="31">#REF!</definedName>
    <definedName name="ELECTRICAL__INSTALLATIONS" localSheetId="35">#REF!</definedName>
    <definedName name="ELECTRICAL__INSTALLATIONS" localSheetId="38">#REF!</definedName>
    <definedName name="ELECTRICAL__INSTALLATIONS" localSheetId="4">#REF!</definedName>
    <definedName name="ELECTRICAL__INSTALLATIONS" localSheetId="27">#REF!</definedName>
    <definedName name="ELECTRICAL__INSTALLATIONS" localSheetId="24">#REF!</definedName>
    <definedName name="ELECTRICAL__INSTALLATIONS">#REF!</definedName>
    <definedName name="Electrical2" localSheetId="31">#REF!</definedName>
    <definedName name="Electrical2" localSheetId="35">#REF!</definedName>
    <definedName name="Electrical2" localSheetId="38">#REF!</definedName>
    <definedName name="Electrical2" localSheetId="4">#REF!</definedName>
    <definedName name="Electrical2" localSheetId="27">#REF!</definedName>
    <definedName name="Electrical2" localSheetId="24">#REF!</definedName>
    <definedName name="Electrical2">#REF!</definedName>
    <definedName name="Eleveted" localSheetId="31">#REF!</definedName>
    <definedName name="Eleveted" localSheetId="35">#REF!</definedName>
    <definedName name="Eleveted" localSheetId="38">#REF!</definedName>
    <definedName name="Eleveted" localSheetId="4">#REF!</definedName>
    <definedName name="Eleveted" localSheetId="27">#REF!</definedName>
    <definedName name="Eleveted" localSheetId="24">#REF!</definedName>
    <definedName name="Eleveted">#REF!</definedName>
    <definedName name="EMW" localSheetId="31">#REF!</definedName>
    <definedName name="EMW" localSheetId="35">#REF!</definedName>
    <definedName name="EMW" localSheetId="38">#REF!</definedName>
    <definedName name="EMW" localSheetId="4">#REF!</definedName>
    <definedName name="EMW" localSheetId="27">#REF!</definedName>
    <definedName name="EMW" localSheetId="24">#REF!</definedName>
    <definedName name="EMW">#REF!</definedName>
    <definedName name="en" localSheetId="31">#REF!</definedName>
    <definedName name="en" localSheetId="35">#REF!</definedName>
    <definedName name="en" localSheetId="38">#REF!</definedName>
    <definedName name="en" localSheetId="39">#REF!</definedName>
    <definedName name="en" localSheetId="40">#REF!</definedName>
    <definedName name="en" localSheetId="41">#REF!</definedName>
    <definedName name="en" localSheetId="4">#REF!</definedName>
    <definedName name="en" localSheetId="27">#REF!</definedName>
    <definedName name="en" localSheetId="24">#REF!</definedName>
    <definedName name="en">#REF!</definedName>
    <definedName name="End_Bal" localSheetId="31">#REF!</definedName>
    <definedName name="End_Bal" localSheetId="35">#REF!</definedName>
    <definedName name="End_Bal" localSheetId="38">#REF!</definedName>
    <definedName name="End_Bal" localSheetId="4">#REF!</definedName>
    <definedName name="End_Bal" localSheetId="27">#REF!</definedName>
    <definedName name="End_Bal" localSheetId="24">#REF!</definedName>
    <definedName name="End_Bal">#REF!</definedName>
    <definedName name="endhome" localSheetId="31">#REF!</definedName>
    <definedName name="endhome" localSheetId="35">#REF!</definedName>
    <definedName name="endhome" localSheetId="38">#REF!</definedName>
    <definedName name="endhome" localSheetId="4">#REF!</definedName>
    <definedName name="endhome" localSheetId="27">#REF!</definedName>
    <definedName name="endhome" localSheetId="24">#REF!</definedName>
    <definedName name="endhome">#REF!</definedName>
    <definedName name="ER" localSheetId="31">#REF!</definedName>
    <definedName name="ER" localSheetId="35">#REF!</definedName>
    <definedName name="ER" localSheetId="38">#REF!</definedName>
    <definedName name="ER" localSheetId="4">#REF!</definedName>
    <definedName name="ER" localSheetId="27">#REF!</definedName>
    <definedName name="ER" localSheetId="24">#REF!</definedName>
    <definedName name="ER">#REF!</definedName>
    <definedName name="ERE" localSheetId="31">#REF!</definedName>
    <definedName name="ERE" localSheetId="35">#REF!</definedName>
    <definedName name="ERE" localSheetId="38">#REF!</definedName>
    <definedName name="ERE" localSheetId="4">#REF!</definedName>
    <definedName name="ERE" localSheetId="27">#REF!</definedName>
    <definedName name="ERE" localSheetId="24">#REF!</definedName>
    <definedName name="ERE">#REF!</definedName>
    <definedName name="erwe" localSheetId="31">#REF!</definedName>
    <definedName name="erwe" localSheetId="35">#REF!</definedName>
    <definedName name="erwe" localSheetId="38">#REF!</definedName>
    <definedName name="erwe" localSheetId="4">#REF!</definedName>
    <definedName name="erwe" localSheetId="27">#REF!</definedName>
    <definedName name="erwe" localSheetId="24">#REF!</definedName>
    <definedName name="erwe">#REF!</definedName>
    <definedName name="Eurodolar">'[27]00_Main Prices List'!$K$2</definedName>
    <definedName name="ew" localSheetId="31">#REF!</definedName>
    <definedName name="ew" localSheetId="35">#REF!</definedName>
    <definedName name="ew" localSheetId="38">#REF!</definedName>
    <definedName name="ew" localSheetId="39">#REF!</definedName>
    <definedName name="ew" localSheetId="40">#REF!</definedName>
    <definedName name="ew" localSheetId="41">#REF!</definedName>
    <definedName name="ew" localSheetId="4">#REF!</definedName>
    <definedName name="ew" localSheetId="5">#REF!</definedName>
    <definedName name="ew" localSheetId="17">#REF!</definedName>
    <definedName name="ew" localSheetId="21">#REF!</definedName>
    <definedName name="ew" localSheetId="27">#REF!</definedName>
    <definedName name="ew" localSheetId="24">#REF!</definedName>
    <definedName name="ew">#REF!</definedName>
    <definedName name="ewrw" localSheetId="31">#REF!</definedName>
    <definedName name="ewrw" localSheetId="35">#REF!</definedName>
    <definedName name="ewrw" localSheetId="38">#REF!</definedName>
    <definedName name="ewrw" localSheetId="39">#REF!</definedName>
    <definedName name="ewrw" localSheetId="40">#REF!</definedName>
    <definedName name="ewrw" localSheetId="41">#REF!</definedName>
    <definedName name="ewrw" localSheetId="4">#REF!</definedName>
    <definedName name="ewrw" localSheetId="19">#REF!</definedName>
    <definedName name="ewrw" localSheetId="20">#REF!</definedName>
    <definedName name="ewrw" localSheetId="27">#REF!</definedName>
    <definedName name="ewrw" localSheetId="24">#REF!</definedName>
    <definedName name="ewrw">#REF!</definedName>
    <definedName name="ex" localSheetId="31">#REF!</definedName>
    <definedName name="ex" localSheetId="35">#REF!</definedName>
    <definedName name="ex" localSheetId="38">#REF!</definedName>
    <definedName name="ex" localSheetId="39">#REF!</definedName>
    <definedName name="ex" localSheetId="40">#REF!</definedName>
    <definedName name="ex" localSheetId="41">#REF!</definedName>
    <definedName name="ex" localSheetId="4">#REF!</definedName>
    <definedName name="ex" localSheetId="27">#REF!</definedName>
    <definedName name="ex" localSheetId="24">#REF!</definedName>
    <definedName name="ex">#REF!</definedName>
    <definedName name="excava" localSheetId="31">#REF!</definedName>
    <definedName name="excava" localSheetId="35">#REF!</definedName>
    <definedName name="excava" localSheetId="38">#REF!</definedName>
    <definedName name="excava" localSheetId="4">#REF!</definedName>
    <definedName name="excava" localSheetId="27">#REF!</definedName>
    <definedName name="excava" localSheetId="24">#REF!</definedName>
    <definedName name="excava">#REF!</definedName>
    <definedName name="excavate">'[29]price list'!$D$15</definedName>
    <definedName name="Excel_BuiltIn__FilterDatabase_5" localSheetId="31">#REF!</definedName>
    <definedName name="Excel_BuiltIn__FilterDatabase_5" localSheetId="35">#REF!</definedName>
    <definedName name="Excel_BuiltIn__FilterDatabase_5" localSheetId="38">#REF!</definedName>
    <definedName name="Excel_BuiltIn__FilterDatabase_5" localSheetId="39">#REF!</definedName>
    <definedName name="Excel_BuiltIn__FilterDatabase_5" localSheetId="40">#REF!</definedName>
    <definedName name="Excel_BuiltIn__FilterDatabase_5" localSheetId="41">#REF!</definedName>
    <definedName name="Excel_BuiltIn__FilterDatabase_5" localSheetId="4">#REF!</definedName>
    <definedName name="Excel_BuiltIn__FilterDatabase_5" localSheetId="17">#REF!</definedName>
    <definedName name="Excel_BuiltIn__FilterDatabase_5" localSheetId="18">#REF!</definedName>
    <definedName name="Excel_BuiltIn__FilterDatabase_5" localSheetId="19">#REF!</definedName>
    <definedName name="Excel_BuiltIn__FilterDatabase_5" localSheetId="20">#REF!</definedName>
    <definedName name="Excel_BuiltIn__FilterDatabase_5" localSheetId="27">#REF!</definedName>
    <definedName name="Excel_BuiltIn__FilterDatabase_5" localSheetId="24">#REF!</definedName>
    <definedName name="Excel_BuiltIn__FilterDatabase_5">#REF!</definedName>
    <definedName name="Excel_BuiltIn_Print_Area_1_1" localSheetId="31">#REF!</definedName>
    <definedName name="Excel_BuiltIn_Print_Area_1_1" localSheetId="35">#REF!</definedName>
    <definedName name="Excel_BuiltIn_Print_Area_1_1" localSheetId="38">#REF!</definedName>
    <definedName name="Excel_BuiltIn_Print_Area_1_1" localSheetId="4">#REF!</definedName>
    <definedName name="Excel_BuiltIn_Print_Area_1_1" localSheetId="27">#REF!</definedName>
    <definedName name="Excel_BuiltIn_Print_Area_1_1" localSheetId="24">#REF!</definedName>
    <definedName name="Excel_BuiltIn_Print_Area_1_1">#REF!</definedName>
    <definedName name="Excel_BuiltIn_Print_Area_3_1" localSheetId="31">(#REF!,#REF!)</definedName>
    <definedName name="Excel_BuiltIn_Print_Area_3_1" localSheetId="35">(#REF!,#REF!)</definedName>
    <definedName name="Excel_BuiltIn_Print_Area_3_1" localSheetId="38">(#REF!,#REF!)</definedName>
    <definedName name="Excel_BuiltIn_Print_Area_3_1" localSheetId="39">(#REF!,#REF!)</definedName>
    <definedName name="Excel_BuiltIn_Print_Area_3_1" localSheetId="40">(#REF!,#REF!)</definedName>
    <definedName name="Excel_BuiltIn_Print_Area_3_1" localSheetId="41">(#REF!,#REF!)</definedName>
    <definedName name="Excel_BuiltIn_Print_Area_3_1" localSheetId="4">(#REF!,#REF!)</definedName>
    <definedName name="Excel_BuiltIn_Print_Area_3_1" localSheetId="5">(#REF!,#REF!)</definedName>
    <definedName name="Excel_BuiltIn_Print_Area_3_1" localSheetId="17">(#REF!,#REF!)</definedName>
    <definedName name="Excel_BuiltIn_Print_Area_3_1" localSheetId="21">(#REF!,#REF!)</definedName>
    <definedName name="Excel_BuiltIn_Print_Area_3_1" localSheetId="27">(#REF!,#REF!)</definedName>
    <definedName name="Excel_BuiltIn_Print_Area_3_1" localSheetId="24">(#REF!,#REF!)</definedName>
    <definedName name="Excel_BuiltIn_Print_Area_3_1">(#REF!,#REF!)</definedName>
    <definedName name="Excel_BuiltIn_Print_Area_4" localSheetId="31">#REF!</definedName>
    <definedName name="Excel_BuiltIn_Print_Area_4" localSheetId="35">#REF!</definedName>
    <definedName name="Excel_BuiltIn_Print_Area_4" localSheetId="38">#REF!</definedName>
    <definedName name="Excel_BuiltIn_Print_Area_4" localSheetId="39">#REF!</definedName>
    <definedName name="Excel_BuiltIn_Print_Area_4" localSheetId="40">#REF!</definedName>
    <definedName name="Excel_BuiltIn_Print_Area_4" localSheetId="41">#REF!</definedName>
    <definedName name="Excel_BuiltIn_Print_Area_4" localSheetId="4">#REF!</definedName>
    <definedName name="Excel_BuiltIn_Print_Area_4" localSheetId="5">#REF!</definedName>
    <definedName name="Excel_BuiltIn_Print_Area_4" localSheetId="17">#REF!</definedName>
    <definedName name="Excel_BuiltIn_Print_Area_4" localSheetId="21">#REF!</definedName>
    <definedName name="Excel_BuiltIn_Print_Area_4" localSheetId="27">#REF!</definedName>
    <definedName name="Excel_BuiltIn_Print_Area_4" localSheetId="24">#REF!</definedName>
    <definedName name="Excel_BuiltIn_Print_Area_4">#REF!</definedName>
    <definedName name="Excel_BuiltIn_Print_Area_4_1" localSheetId="31">#REF!</definedName>
    <definedName name="Excel_BuiltIn_Print_Area_4_1" localSheetId="35">#REF!</definedName>
    <definedName name="Excel_BuiltIn_Print_Area_4_1" localSheetId="38">#REF!</definedName>
    <definedName name="Excel_BuiltIn_Print_Area_4_1" localSheetId="39">#REF!</definedName>
    <definedName name="Excel_BuiltIn_Print_Area_4_1" localSheetId="40">#REF!</definedName>
    <definedName name="Excel_BuiltIn_Print_Area_4_1" localSheetId="41">#REF!</definedName>
    <definedName name="Excel_BuiltIn_Print_Area_4_1" localSheetId="4">#REF!</definedName>
    <definedName name="Excel_BuiltIn_Print_Area_4_1" localSheetId="27">#REF!</definedName>
    <definedName name="Excel_BuiltIn_Print_Area_4_1" localSheetId="24">#REF!</definedName>
    <definedName name="Excel_BuiltIn_Print_Area_4_1">#REF!</definedName>
    <definedName name="excelle" localSheetId="31">#REF!</definedName>
    <definedName name="excelle" localSheetId="35">#REF!</definedName>
    <definedName name="excelle" localSheetId="38">#REF!</definedName>
    <definedName name="excelle" localSheetId="39">#REF!</definedName>
    <definedName name="excelle" localSheetId="40">#REF!</definedName>
    <definedName name="excelle" localSheetId="41">#REF!</definedName>
    <definedName name="excelle" localSheetId="4">#REF!</definedName>
    <definedName name="excelle" localSheetId="27">#REF!</definedName>
    <definedName name="excelle" localSheetId="24">#REF!</definedName>
    <definedName name="excelle">#REF!</definedName>
    <definedName name="Exchange_Rate" localSheetId="31">#REF!</definedName>
    <definedName name="Exchange_Rate" localSheetId="35">#REF!</definedName>
    <definedName name="Exchange_Rate" localSheetId="38">#REF!</definedName>
    <definedName name="Exchange_Rate" localSheetId="4">#REF!</definedName>
    <definedName name="Exchange_Rate" localSheetId="27">#REF!</definedName>
    <definedName name="Exchange_Rate" localSheetId="24">#REF!</definedName>
    <definedName name="Exchange_Rate">#REF!</definedName>
    <definedName name="exec" localSheetId="31">#REF!</definedName>
    <definedName name="exec" localSheetId="35">#REF!</definedName>
    <definedName name="exec" localSheetId="38">#REF!</definedName>
    <definedName name="exec" localSheetId="4">#REF!</definedName>
    <definedName name="exec" localSheetId="27">#REF!</definedName>
    <definedName name="exec" localSheetId="24">#REF!</definedName>
    <definedName name="exec">#REF!</definedName>
    <definedName name="exist" localSheetId="31">#REF!</definedName>
    <definedName name="exist" localSheetId="35">#REF!</definedName>
    <definedName name="exist" localSheetId="38">#REF!</definedName>
    <definedName name="exist" localSheetId="4">#REF!</definedName>
    <definedName name="exist" localSheetId="27">#REF!</definedName>
    <definedName name="exist" localSheetId="24">#REF!</definedName>
    <definedName name="exist">#REF!</definedName>
    <definedName name="ext" localSheetId="31">#REF!</definedName>
    <definedName name="ext" localSheetId="35">#REF!</definedName>
    <definedName name="ext" localSheetId="38">#REF!</definedName>
    <definedName name="ext" localSheetId="4">#REF!</definedName>
    <definedName name="ext" localSheetId="27">#REF!</definedName>
    <definedName name="ext" localSheetId="24">#REF!</definedName>
    <definedName name="ext">#REF!</definedName>
    <definedName name="Extensions" localSheetId="31">#REF!</definedName>
    <definedName name="Extensions" localSheetId="35">#REF!</definedName>
    <definedName name="Extensions" localSheetId="38">#REF!</definedName>
    <definedName name="Extensions" localSheetId="39">#REF!</definedName>
    <definedName name="Extensions" localSheetId="40">#REF!</definedName>
    <definedName name="Extensions" localSheetId="41">#REF!</definedName>
    <definedName name="Extensions" localSheetId="4">#REF!</definedName>
    <definedName name="Extensions" localSheetId="27">#REF!</definedName>
    <definedName name="Extensions" localSheetId="24">#REF!</definedName>
    <definedName name="Extensions">#REF!</definedName>
    <definedName name="EXTERNAL__SERVICES" localSheetId="31">#REF!</definedName>
    <definedName name="EXTERNAL__SERVICES" localSheetId="35">#REF!</definedName>
    <definedName name="EXTERNAL__SERVICES" localSheetId="38">#REF!</definedName>
    <definedName name="EXTERNAL__SERVICES" localSheetId="4">#REF!</definedName>
    <definedName name="EXTERNAL__SERVICES" localSheetId="27">#REF!</definedName>
    <definedName name="EXTERNAL__SERVICES" localSheetId="24">#REF!</definedName>
    <definedName name="EXTERNAL__SERVICES">#REF!</definedName>
    <definedName name="EXTERNAL__WALLS" localSheetId="31">#REF!</definedName>
    <definedName name="EXTERNAL__WALLS" localSheetId="35">#REF!</definedName>
    <definedName name="EXTERNAL__WALLS" localSheetId="38">#REF!</definedName>
    <definedName name="EXTERNAL__WALLS" localSheetId="4">#REF!</definedName>
    <definedName name="EXTERNAL__WALLS" localSheetId="27">#REF!</definedName>
    <definedName name="EXTERNAL__WALLS" localSheetId="24">#REF!</definedName>
    <definedName name="EXTERNAL__WALLS">#REF!</definedName>
    <definedName name="extinguisher">[7]RATES!$C$31</definedName>
    <definedName name="Extra_Pay" localSheetId="31">#REF!</definedName>
    <definedName name="Extra_Pay" localSheetId="35">#REF!</definedName>
    <definedName name="Extra_Pay" localSheetId="38">#REF!</definedName>
    <definedName name="Extra_Pay" localSheetId="39">#REF!</definedName>
    <definedName name="Extra_Pay" localSheetId="40">#REF!</definedName>
    <definedName name="Extra_Pay" localSheetId="41">#REF!</definedName>
    <definedName name="Extra_Pay" localSheetId="4">#REF!</definedName>
    <definedName name="Extra_Pay" localSheetId="5">#REF!</definedName>
    <definedName name="Extra_Pay" localSheetId="17">#REF!</definedName>
    <definedName name="Extra_Pay" localSheetId="21">#REF!</definedName>
    <definedName name="Extra_Pay" localSheetId="27">#REF!</definedName>
    <definedName name="Extra_Pay" localSheetId="24">#REF!</definedName>
    <definedName name="Extra_Pay">#REF!</definedName>
    <definedName name="F" localSheetId="31">#REF!</definedName>
    <definedName name="F" localSheetId="35">#REF!</definedName>
    <definedName name="F" localSheetId="38">#REF!</definedName>
    <definedName name="F" localSheetId="39">#REF!</definedName>
    <definedName name="F" localSheetId="40">#REF!</definedName>
    <definedName name="F" localSheetId="41">#REF!</definedName>
    <definedName name="F" localSheetId="4">#REF!</definedName>
    <definedName name="F" localSheetId="27">#REF!</definedName>
    <definedName name="F" localSheetId="24">#REF!</definedName>
    <definedName name="F">#REF!</definedName>
    <definedName name="fac" localSheetId="31">#REF!</definedName>
    <definedName name="fac" localSheetId="35">#REF!</definedName>
    <definedName name="fac" localSheetId="38">#REF!</definedName>
    <definedName name="fac" localSheetId="39">#REF!</definedName>
    <definedName name="fac" localSheetId="40">#REF!</definedName>
    <definedName name="fac" localSheetId="41">#REF!</definedName>
    <definedName name="fac" localSheetId="4">#REF!</definedName>
    <definedName name="fac" localSheetId="17">#REF!</definedName>
    <definedName name="fac" localSheetId="18">#REF!</definedName>
    <definedName name="fac" localSheetId="19">#REF!</definedName>
    <definedName name="fac" localSheetId="20">#REF!</definedName>
    <definedName name="fac" localSheetId="27">#REF!</definedName>
    <definedName name="fac" localSheetId="32">#REF!</definedName>
    <definedName name="fac" localSheetId="24">#REF!</definedName>
    <definedName name="fac" localSheetId="25">#REF!</definedName>
    <definedName name="fac" localSheetId="28">#REF!</definedName>
    <definedName name="fac">#REF!</definedName>
    <definedName name="FACA" localSheetId="31">#REF!</definedName>
    <definedName name="FACA" localSheetId="35">#REF!</definedName>
    <definedName name="FACA" localSheetId="38">#REF!</definedName>
    <definedName name="FACA" localSheetId="39">#REF!</definedName>
    <definedName name="FACA" localSheetId="40">#REF!</definedName>
    <definedName name="FACA" localSheetId="41">#REF!</definedName>
    <definedName name="FACA" localSheetId="4">#REF!</definedName>
    <definedName name="FACA" localSheetId="27">#REF!</definedName>
    <definedName name="FACA" localSheetId="24">#REF!</definedName>
    <definedName name="FACA">#REF!</definedName>
    <definedName name="fact" localSheetId="31">#REF!</definedName>
    <definedName name="fact" localSheetId="35">#REF!</definedName>
    <definedName name="fact" localSheetId="38">#REF!</definedName>
    <definedName name="fact" localSheetId="39">#REF!</definedName>
    <definedName name="fact" localSheetId="40">#REF!</definedName>
    <definedName name="fact" localSheetId="41">#REF!</definedName>
    <definedName name="fact" localSheetId="4">#REF!</definedName>
    <definedName name="fact" localSheetId="17">#REF!</definedName>
    <definedName name="fact" localSheetId="18">#REF!</definedName>
    <definedName name="fact" localSheetId="19">#REF!</definedName>
    <definedName name="fact" localSheetId="20">#REF!</definedName>
    <definedName name="fact" localSheetId="27">#REF!</definedName>
    <definedName name="fact" localSheetId="24">#REF!</definedName>
    <definedName name="fact">#REF!</definedName>
    <definedName name="fact1" localSheetId="31">#REF!</definedName>
    <definedName name="fact1" localSheetId="35">#REF!</definedName>
    <definedName name="fact1" localSheetId="38">#REF!</definedName>
    <definedName name="fact1" localSheetId="39">#REF!</definedName>
    <definedName name="fact1" localSheetId="40">#REF!</definedName>
    <definedName name="fact1" localSheetId="41">#REF!</definedName>
    <definedName name="fact1" localSheetId="4">#REF!</definedName>
    <definedName name="fact1" localSheetId="27">#REF!</definedName>
    <definedName name="fact1" localSheetId="24">#REF!</definedName>
    <definedName name="fact1">#REF!</definedName>
    <definedName name="facto" localSheetId="31">#REF!</definedName>
    <definedName name="facto" localSheetId="35">#REF!</definedName>
    <definedName name="facto" localSheetId="38">#REF!</definedName>
    <definedName name="facto" localSheetId="39">#REF!</definedName>
    <definedName name="facto" localSheetId="40">#REF!</definedName>
    <definedName name="facto" localSheetId="41">#REF!</definedName>
    <definedName name="facto" localSheetId="4">#REF!</definedName>
    <definedName name="facto" localSheetId="17">#REF!</definedName>
    <definedName name="facto" localSheetId="18">#REF!</definedName>
    <definedName name="facto" localSheetId="19">#REF!</definedName>
    <definedName name="facto" localSheetId="20">#REF!</definedName>
    <definedName name="facto" localSheetId="27">#REF!</definedName>
    <definedName name="facto" localSheetId="32">#REF!</definedName>
    <definedName name="facto" localSheetId="24">#REF!</definedName>
    <definedName name="facto" localSheetId="25">#REF!</definedName>
    <definedName name="facto" localSheetId="28">#REF!</definedName>
    <definedName name="facto">#REF!</definedName>
    <definedName name="factor" localSheetId="31">#REF!</definedName>
    <definedName name="factor" localSheetId="35">#REF!</definedName>
    <definedName name="factor" localSheetId="38">#REF!</definedName>
    <definedName name="factor" localSheetId="39">#REF!</definedName>
    <definedName name="factor" localSheetId="40">#REF!</definedName>
    <definedName name="factor" localSheetId="41">#REF!</definedName>
    <definedName name="factor" localSheetId="4">#REF!</definedName>
    <definedName name="factor" localSheetId="17">#REF!</definedName>
    <definedName name="factor" localSheetId="18">#REF!</definedName>
    <definedName name="factor" localSheetId="19">#REF!</definedName>
    <definedName name="factor" localSheetId="20">#REF!</definedName>
    <definedName name="factor" localSheetId="27">#REF!</definedName>
    <definedName name="factor" localSheetId="32">#REF!</definedName>
    <definedName name="factor" localSheetId="24">#REF!</definedName>
    <definedName name="factor" localSheetId="25">#REF!</definedName>
    <definedName name="factor" localSheetId="28">#REF!</definedName>
    <definedName name="factor">#REF!</definedName>
    <definedName name="factors" localSheetId="31">#REF!</definedName>
    <definedName name="factors" localSheetId="35">#REF!</definedName>
    <definedName name="factors" localSheetId="38">#REF!</definedName>
    <definedName name="factors" localSheetId="39">#REF!</definedName>
    <definedName name="factors" localSheetId="40">#REF!</definedName>
    <definedName name="factors" localSheetId="41">#REF!</definedName>
    <definedName name="factors" localSheetId="4">#REF!</definedName>
    <definedName name="factors" localSheetId="17">#REF!</definedName>
    <definedName name="factors" localSheetId="18">#REF!</definedName>
    <definedName name="factors" localSheetId="19">#REF!</definedName>
    <definedName name="factors" localSheetId="20">#REF!</definedName>
    <definedName name="factors" localSheetId="27">#REF!</definedName>
    <definedName name="factors" localSheetId="32">#REF!</definedName>
    <definedName name="factors" localSheetId="24">#REF!</definedName>
    <definedName name="factors" localSheetId="25">#REF!</definedName>
    <definedName name="factors" localSheetId="28">#REF!</definedName>
    <definedName name="factors">#REF!</definedName>
    <definedName name="fBusa" localSheetId="31">#REF!</definedName>
    <definedName name="fBusa" localSheetId="35">#REF!</definedName>
    <definedName name="fBusa" localSheetId="38">#REF!</definedName>
    <definedName name="fBusa" localSheetId="39">#REF!</definedName>
    <definedName name="fBusa" localSheetId="40">#REF!</definedName>
    <definedName name="fBusa" localSheetId="41">#REF!</definedName>
    <definedName name="fBusa" localSheetId="4">#REF!</definedName>
    <definedName name="fBusa" localSheetId="27">#REF!</definedName>
    <definedName name="fBusa" localSheetId="24">#REF!</definedName>
    <definedName name="fBusa">#REF!</definedName>
    <definedName name="fcde" localSheetId="31">#REF!</definedName>
    <definedName name="fcde" localSheetId="35">#REF!</definedName>
    <definedName name="fcde" localSheetId="38">#REF!</definedName>
    <definedName name="fcde" localSheetId="4">#REF!</definedName>
    <definedName name="fcde" localSheetId="27">#REF!</definedName>
    <definedName name="fcde" localSheetId="24">#REF!</definedName>
    <definedName name="fcde">#REF!</definedName>
    <definedName name="fde" localSheetId="31">#REF!</definedName>
    <definedName name="fde" localSheetId="35">#REF!</definedName>
    <definedName name="fde" localSheetId="38">#REF!</definedName>
    <definedName name="fde" localSheetId="4">#REF!</definedName>
    <definedName name="fde" localSheetId="27">#REF!</definedName>
    <definedName name="fde" localSheetId="24">#REF!</definedName>
    <definedName name="fde">#REF!</definedName>
    <definedName name="fdfdf" localSheetId="31">#REF!</definedName>
    <definedName name="fdfdf" localSheetId="35">#REF!</definedName>
    <definedName name="fdfdf" localSheetId="38">#REF!</definedName>
    <definedName name="fdfdf" localSheetId="4">#REF!</definedName>
    <definedName name="fdfdf" localSheetId="27">#REF!</definedName>
    <definedName name="fdfdf" localSheetId="24">#REF!</definedName>
    <definedName name="fdfdf">#REF!</definedName>
    <definedName name="fdfgd" localSheetId="31" hidden="1">{"'List1'!$A$1:$J$73"}</definedName>
    <definedName name="fdfgd" localSheetId="35" hidden="1">{"'List1'!$A$1:$J$73"}</definedName>
    <definedName name="fdfgd" localSheetId="38" hidden="1">{"'List1'!$A$1:$J$73"}</definedName>
    <definedName name="fdfgd" localSheetId="39" hidden="1">{"'List1'!$A$1:$J$73"}</definedName>
    <definedName name="fdfgd" localSheetId="40" hidden="1">{"'List1'!$A$1:$J$73"}</definedName>
    <definedName name="fdfgd" localSheetId="41" hidden="1">{"'List1'!$A$1:$J$73"}</definedName>
    <definedName name="fdfgd" localSheetId="4" hidden="1">{"'List1'!$A$1:$J$73"}</definedName>
    <definedName name="fdfgd" localSheetId="5" hidden="1">{"'List1'!$A$1:$J$73"}</definedName>
    <definedName name="fdfgd" localSheetId="17" hidden="1">{"'List1'!$A$1:$J$73"}</definedName>
    <definedName name="fdfgd" localSheetId="21" hidden="1">{"'List1'!$A$1:$J$73"}</definedName>
    <definedName name="fdfgd" localSheetId="8" hidden="1">{"'List1'!$A$1:$J$73"}</definedName>
    <definedName name="fdfgd" localSheetId="27" hidden="1">{"'List1'!$A$1:$J$73"}</definedName>
    <definedName name="fdfgd" localSheetId="1" hidden="1">{"'List1'!$A$1:$J$73"}</definedName>
    <definedName name="fdfgd" localSheetId="32" hidden="1">{"'List1'!$A$1:$J$73"}</definedName>
    <definedName name="fdfgd" localSheetId="33" hidden="1">{"'List1'!$A$1:$J$73"}</definedName>
    <definedName name="fdfgd" localSheetId="34" hidden="1">{"'List1'!$A$1:$J$73"}</definedName>
    <definedName name="fdfgd" localSheetId="36" hidden="1">{"'List1'!$A$1:$J$73"}</definedName>
    <definedName name="fdfgd" localSheetId="37" hidden="1">{"'List1'!$A$1:$J$73"}</definedName>
    <definedName name="fdfgd" localSheetId="24" hidden="1">{"'List1'!$A$1:$J$73"}</definedName>
    <definedName name="fdfgd" localSheetId="25" hidden="1">{"'List1'!$A$1:$J$73"}</definedName>
    <definedName name="fdfgd" localSheetId="26" hidden="1">{"'List1'!$A$1:$J$73"}</definedName>
    <definedName name="fdfgd" localSheetId="28" hidden="1">{"'List1'!$A$1:$J$73"}</definedName>
    <definedName name="fdfgd" localSheetId="29" hidden="1">{"'List1'!$A$1:$J$73"}</definedName>
    <definedName name="fdfgd" localSheetId="30" hidden="1">{"'List1'!$A$1:$J$73"}</definedName>
    <definedName name="fdfgd" hidden="1">{"'List1'!$A$1:$J$73"}</definedName>
    <definedName name="FEF">#N/A</definedName>
    <definedName name="FEG">#N/A</definedName>
    <definedName name="ff" localSheetId="31">#REF!</definedName>
    <definedName name="ff" localSheetId="35">#REF!</definedName>
    <definedName name="ff" localSheetId="38">#REF!</definedName>
    <definedName name="ff" localSheetId="39">#REF!</definedName>
    <definedName name="ff" localSheetId="40">#REF!</definedName>
    <definedName name="ff" localSheetId="41">#REF!</definedName>
    <definedName name="ff" localSheetId="4">#REF!</definedName>
    <definedName name="ff" localSheetId="5">#REF!</definedName>
    <definedName name="ff" localSheetId="17">#REF!</definedName>
    <definedName name="ff" localSheetId="21">#REF!</definedName>
    <definedName name="ff" localSheetId="27">#REF!</definedName>
    <definedName name="ff" localSheetId="24">#REF!</definedName>
    <definedName name="ff">#REF!</definedName>
    <definedName name="FFF" localSheetId="31">#REF!</definedName>
    <definedName name="FFF" localSheetId="35">#REF!</definedName>
    <definedName name="FFF" localSheetId="38">#REF!</definedName>
    <definedName name="FFF" localSheetId="39">#REF!</definedName>
    <definedName name="FFF" localSheetId="40">#REF!</definedName>
    <definedName name="FFF" localSheetId="41">#REF!</definedName>
    <definedName name="FFF" localSheetId="4">#REF!</definedName>
    <definedName name="FFF" localSheetId="27">#REF!</definedName>
    <definedName name="FFF" localSheetId="24">#REF!</definedName>
    <definedName name="FFF">#REF!</definedName>
    <definedName name="fffff" localSheetId="31">#REF!</definedName>
    <definedName name="fffff" localSheetId="35">#REF!</definedName>
    <definedName name="fffff" localSheetId="38">#REF!</definedName>
    <definedName name="fffff" localSheetId="39">#REF!</definedName>
    <definedName name="fffff" localSheetId="40">#REF!</definedName>
    <definedName name="fffff" localSheetId="41">#REF!</definedName>
    <definedName name="fffff" localSheetId="4">#REF!</definedName>
    <definedName name="fffff" localSheetId="27">#REF!</definedName>
    <definedName name="fffff" localSheetId="24">#REF!</definedName>
    <definedName name="fffff">#REF!</definedName>
    <definedName name="FGGF" localSheetId="31">#REF!</definedName>
    <definedName name="FGGF" localSheetId="35">#REF!</definedName>
    <definedName name="FGGF" localSheetId="38">#REF!</definedName>
    <definedName name="FGGF" localSheetId="4">#REF!</definedName>
    <definedName name="FGGF" localSheetId="27">#REF!</definedName>
    <definedName name="FGGF" localSheetId="24">#REF!</definedName>
    <definedName name="FGGF">#REF!</definedName>
    <definedName name="fh">[7]RATES!$C$91</definedName>
    <definedName name="fhr">[7]RATES!$C$90</definedName>
    <definedName name="firecurtain">[7]RATES!$C$50</definedName>
    <definedName name="FIREDIESEL">[7]RATES!$C$37</definedName>
    <definedName name="fireglass">[7]RATES!$C$49</definedName>
    <definedName name="FIREHOSETANK">[7]RATES!$C$38</definedName>
    <definedName name="FIRETANK">[7]RATES!$C$36</definedName>
    <definedName name="FITTINGS__AND__FURNISHINGS" localSheetId="31">#REF!</definedName>
    <definedName name="FITTINGS__AND__FURNISHINGS" localSheetId="35">#REF!</definedName>
    <definedName name="FITTINGS__AND__FURNISHINGS" localSheetId="38">#REF!</definedName>
    <definedName name="FITTINGS__AND__FURNISHINGS" localSheetId="39">#REF!</definedName>
    <definedName name="FITTINGS__AND__FURNISHINGS" localSheetId="40">#REF!</definedName>
    <definedName name="FITTINGS__AND__FURNISHINGS" localSheetId="41">#REF!</definedName>
    <definedName name="FITTINGS__AND__FURNISHINGS" localSheetId="4">#REF!</definedName>
    <definedName name="FITTINGS__AND__FURNISHINGS" localSheetId="5">#REF!</definedName>
    <definedName name="FITTINGS__AND__FURNISHINGS" localSheetId="17">#REF!</definedName>
    <definedName name="FITTINGS__AND__FURNISHINGS" localSheetId="21">#REF!</definedName>
    <definedName name="FITTINGS__AND__FURNISHINGS" localSheetId="27">#REF!</definedName>
    <definedName name="FITTINGS__AND__FURNISHINGS" localSheetId="24">#REF!</definedName>
    <definedName name="FITTINGS__AND__FURNISHINGS">#REF!</definedName>
    <definedName name="Flangespig" localSheetId="31">#REF!</definedName>
    <definedName name="Flangespig" localSheetId="35">#REF!</definedName>
    <definedName name="Flangespig" localSheetId="38">#REF!</definedName>
    <definedName name="Flangespig" localSheetId="39">#REF!</definedName>
    <definedName name="Flangespig" localSheetId="40">#REF!</definedName>
    <definedName name="Flangespig" localSheetId="41">#REF!</definedName>
    <definedName name="Flangespig" localSheetId="4">#REF!</definedName>
    <definedName name="Flangespig" localSheetId="17">#REF!</definedName>
    <definedName name="Flangespig" localSheetId="18">#REF!</definedName>
    <definedName name="Flangespig" localSheetId="19">#REF!</definedName>
    <definedName name="Flangespig" localSheetId="20">#REF!</definedName>
    <definedName name="Flangespig" localSheetId="27">#REF!</definedName>
    <definedName name="Flangespig" localSheetId="24">#REF!</definedName>
    <definedName name="Flangespig">#REF!</definedName>
    <definedName name="FLOOR__FINISHES" localSheetId="31">#REF!</definedName>
    <definedName name="FLOOR__FINISHES" localSheetId="35">#REF!</definedName>
    <definedName name="FLOOR__FINISHES" localSheetId="38">#REF!</definedName>
    <definedName name="FLOOR__FINISHES" localSheetId="4">#REF!</definedName>
    <definedName name="FLOOR__FINISHES" localSheetId="27">#REF!</definedName>
    <definedName name="FLOOR__FINISHES" localSheetId="24">#REF!</definedName>
    <definedName name="FLOOR__FINISHES">#REF!</definedName>
    <definedName name="FLY" localSheetId="31">#REF!</definedName>
    <definedName name="FLY" localSheetId="35">#REF!</definedName>
    <definedName name="FLY" localSheetId="38">#REF!</definedName>
    <definedName name="FLY" localSheetId="4">#REF!</definedName>
    <definedName name="FLY" localSheetId="27">#REF!</definedName>
    <definedName name="FLY" localSheetId="24">#REF!</definedName>
    <definedName name="FLY">#REF!</definedName>
    <definedName name="FRAME" localSheetId="31">#REF!</definedName>
    <definedName name="FRAME" localSheetId="35">#REF!</definedName>
    <definedName name="FRAME" localSheetId="38">#REF!</definedName>
    <definedName name="FRAME" localSheetId="4">#REF!</definedName>
    <definedName name="FRAME" localSheetId="27">#REF!</definedName>
    <definedName name="FRAME" localSheetId="24">#REF!</definedName>
    <definedName name="FRAME">#REF!</definedName>
    <definedName name="frgd" localSheetId="31">#REF!</definedName>
    <definedName name="frgd" localSheetId="35">#REF!</definedName>
    <definedName name="frgd" localSheetId="38">#REF!</definedName>
    <definedName name="frgd" localSheetId="4">#REF!</definedName>
    <definedName name="frgd" localSheetId="27">#REF!</definedName>
    <definedName name="frgd" localSheetId="24">#REF!</definedName>
    <definedName name="frgd">#REF!</definedName>
    <definedName name="frr" localSheetId="31">#REF!</definedName>
    <definedName name="frr" localSheetId="35">#REF!</definedName>
    <definedName name="frr" localSheetId="38">#REF!</definedName>
    <definedName name="frr" localSheetId="4">#REF!</definedName>
    <definedName name="frr" localSheetId="27">#REF!</definedName>
    <definedName name="frr" localSheetId="24">#REF!</definedName>
    <definedName name="frr">#REF!</definedName>
    <definedName name="ft" localSheetId="31">#REF!</definedName>
    <definedName name="ft" localSheetId="35">#REF!</definedName>
    <definedName name="ft" localSheetId="38">#REF!</definedName>
    <definedName name="ft" localSheetId="4">#REF!</definedName>
    <definedName name="ft" localSheetId="27">#REF!</definedName>
    <definedName name="ft" localSheetId="24">#REF!</definedName>
    <definedName name="ft">#REF!</definedName>
    <definedName name="ft_sch" localSheetId="31">#REF!</definedName>
    <definedName name="ft_sch" localSheetId="35">#REF!</definedName>
    <definedName name="ft_sch" localSheetId="38">#REF!</definedName>
    <definedName name="ft_sch" localSheetId="4">#REF!</definedName>
    <definedName name="ft_sch" localSheetId="27">#REF!</definedName>
    <definedName name="ft_sch" localSheetId="24">#REF!</definedName>
    <definedName name="ft_sch">#REF!</definedName>
    <definedName name="FTHFHTYUT" localSheetId="31">#REF!</definedName>
    <definedName name="FTHFHTYUT" localSheetId="35">#REF!</definedName>
    <definedName name="FTHFHTYUT" localSheetId="38">#REF!</definedName>
    <definedName name="FTHFHTYUT" localSheetId="4">#REF!</definedName>
    <definedName name="FTHFHTYUT" localSheetId="27">#REF!</definedName>
    <definedName name="FTHFHTYUT" localSheetId="24">#REF!</definedName>
    <definedName name="FTHFHTYUT">#REF!</definedName>
    <definedName name="Full_Model_Name">[28]Model!$C$6</definedName>
    <definedName name="Full_Print" localSheetId="31">#REF!</definedName>
    <definedName name="Full_Print" localSheetId="35">#REF!</definedName>
    <definedName name="Full_Print" localSheetId="38">#REF!</definedName>
    <definedName name="Full_Print" localSheetId="39">#REF!</definedName>
    <definedName name="Full_Print" localSheetId="40">#REF!</definedName>
    <definedName name="Full_Print" localSheetId="41">#REF!</definedName>
    <definedName name="Full_Print" localSheetId="4">#REF!</definedName>
    <definedName name="Full_Print" localSheetId="5">#REF!</definedName>
    <definedName name="Full_Print" localSheetId="17">#REF!</definedName>
    <definedName name="Full_Print" localSheetId="21">#REF!</definedName>
    <definedName name="Full_Print" localSheetId="27">#REF!</definedName>
    <definedName name="Full_Print" localSheetId="24">#REF!</definedName>
    <definedName name="Full_Print">#REF!</definedName>
    <definedName name="g" localSheetId="31">#REF!</definedName>
    <definedName name="g" localSheetId="35">#REF!</definedName>
    <definedName name="g" localSheetId="38">#REF!</definedName>
    <definedName name="g" localSheetId="39">#REF!</definedName>
    <definedName name="g" localSheetId="40">#REF!</definedName>
    <definedName name="g" localSheetId="41">#REF!</definedName>
    <definedName name="g" localSheetId="4">#REF!</definedName>
    <definedName name="g" localSheetId="27">#REF!</definedName>
    <definedName name="g" localSheetId="24">#REF!</definedName>
    <definedName name="g">#REF!</definedName>
    <definedName name="ga" localSheetId="31">#REF!</definedName>
    <definedName name="ga" localSheetId="35">#REF!</definedName>
    <definedName name="ga" localSheetId="38">#REF!</definedName>
    <definedName name="ga" localSheetId="39">#REF!</definedName>
    <definedName name="ga" localSheetId="40">#REF!</definedName>
    <definedName name="ga" localSheetId="41">#REF!</definedName>
    <definedName name="ga" localSheetId="4">#REF!</definedName>
    <definedName name="ga" localSheetId="27">#REF!</definedName>
    <definedName name="ga" localSheetId="24">#REF!</definedName>
    <definedName name="ga">#REF!</definedName>
    <definedName name="gad" localSheetId="31">#REF!</definedName>
    <definedName name="gad" localSheetId="35">#REF!</definedName>
    <definedName name="gad" localSheetId="38">#REF!</definedName>
    <definedName name="gad" localSheetId="4">#REF!</definedName>
    <definedName name="gad" localSheetId="27">#REF!</definedName>
    <definedName name="gad" localSheetId="24">#REF!</definedName>
    <definedName name="gad">#REF!</definedName>
    <definedName name="gas">[7]RATES!$C$56</definedName>
    <definedName name="GAS__INSTALLATIONS" localSheetId="31">#REF!</definedName>
    <definedName name="GAS__INSTALLATIONS" localSheetId="35">#REF!</definedName>
    <definedName name="GAS__INSTALLATIONS" localSheetId="38">#REF!</definedName>
    <definedName name="GAS__INSTALLATIONS" localSheetId="39">#REF!</definedName>
    <definedName name="GAS__INSTALLATIONS" localSheetId="40">#REF!</definedName>
    <definedName name="GAS__INSTALLATIONS" localSheetId="41">#REF!</definedName>
    <definedName name="GAS__INSTALLATIONS" localSheetId="4">#REF!</definedName>
    <definedName name="GAS__INSTALLATIONS" localSheetId="5">#REF!</definedName>
    <definedName name="GAS__INSTALLATIONS" localSheetId="17">#REF!</definedName>
    <definedName name="GAS__INSTALLATIONS" localSheetId="21">#REF!</definedName>
    <definedName name="GAS__INSTALLATIONS" localSheetId="27">#REF!</definedName>
    <definedName name="GAS__INSTALLATIONS" localSheetId="24">#REF!</definedName>
    <definedName name="GAS__INSTALLATIONS">#REF!</definedName>
    <definedName name="gas_cost" localSheetId="31">#REF!</definedName>
    <definedName name="gas_cost" localSheetId="35">#REF!</definedName>
    <definedName name="gas_cost" localSheetId="38">#REF!</definedName>
    <definedName name="gas_cost" localSheetId="39">#REF!</definedName>
    <definedName name="gas_cost" localSheetId="40">#REF!</definedName>
    <definedName name="gas_cost" localSheetId="41">#REF!</definedName>
    <definedName name="gas_cost" localSheetId="4">#REF!</definedName>
    <definedName name="gas_cost" localSheetId="27">#REF!</definedName>
    <definedName name="gas_cost" localSheetId="24">#REF!</definedName>
    <definedName name="gas_cost">#REF!</definedName>
    <definedName name="gas_factor" localSheetId="31">#REF!</definedName>
    <definedName name="gas_factor" localSheetId="35">#REF!</definedName>
    <definedName name="gas_factor" localSheetId="38">#REF!</definedName>
    <definedName name="gas_factor" localSheetId="39">#REF!</definedName>
    <definedName name="gas_factor" localSheetId="40">#REF!</definedName>
    <definedName name="gas_factor" localSheetId="41">#REF!</definedName>
    <definedName name="gas_factor" localSheetId="4">#REF!</definedName>
    <definedName name="gas_factor" localSheetId="27">#REF!</definedName>
    <definedName name="gas_factor" localSheetId="24">#REF!</definedName>
    <definedName name="gas_factor">#REF!</definedName>
    <definedName name="gatevalves" localSheetId="31">#REF!</definedName>
    <definedName name="gatevalves" localSheetId="35">#REF!</definedName>
    <definedName name="gatevalves" localSheetId="38">#REF!</definedName>
    <definedName name="gatevalves" localSheetId="39">#REF!</definedName>
    <definedName name="gatevalves" localSheetId="40">#REF!</definedName>
    <definedName name="gatevalves" localSheetId="41">#REF!</definedName>
    <definedName name="gatevalves" localSheetId="4">#REF!</definedName>
    <definedName name="gatevalves" localSheetId="17">#REF!</definedName>
    <definedName name="gatevalves" localSheetId="18">#REF!</definedName>
    <definedName name="gatevalves" localSheetId="19">#REF!</definedName>
    <definedName name="gatevalves" localSheetId="20">#REF!</definedName>
    <definedName name="gatevalves" localSheetId="27">#REF!</definedName>
    <definedName name="gatevalves" localSheetId="24">#REF!</definedName>
    <definedName name="gatevalves">#REF!</definedName>
    <definedName name="GB_Sched" localSheetId="31">#REF!</definedName>
    <definedName name="GB_Sched" localSheetId="35">#REF!</definedName>
    <definedName name="GB_Sched" localSheetId="38">#REF!</definedName>
    <definedName name="GB_Sched" localSheetId="4">#REF!</definedName>
    <definedName name="GB_Sched" localSheetId="27">#REF!</definedName>
    <definedName name="GB_Sched" localSheetId="24">#REF!</definedName>
    <definedName name="GB_Sched">#REF!</definedName>
    <definedName name="gddsgsgs" localSheetId="31">#REF!</definedName>
    <definedName name="gddsgsgs" localSheetId="35">#REF!</definedName>
    <definedName name="gddsgsgs" localSheetId="38">#REF!</definedName>
    <definedName name="gddsgsgs" localSheetId="39">#REF!</definedName>
    <definedName name="gddsgsgs" localSheetId="40">#REF!</definedName>
    <definedName name="gddsgsgs" localSheetId="41">#REF!</definedName>
    <definedName name="gddsgsgs" localSheetId="4">#REF!</definedName>
    <definedName name="gddsgsgs" localSheetId="27">#REF!</definedName>
    <definedName name="gddsgsgs" localSheetId="24">#REF!</definedName>
    <definedName name="gddsgsgs">#REF!</definedName>
    <definedName name="GE" localSheetId="31">#REF!</definedName>
    <definedName name="GE" localSheetId="35">#REF!</definedName>
    <definedName name="GE" localSheetId="38">#REF!</definedName>
    <definedName name="GE" localSheetId="4">#REF!</definedName>
    <definedName name="GE" localSheetId="27">#REF!</definedName>
    <definedName name="GE" localSheetId="24">#REF!</definedName>
    <definedName name="GE">#REF!</definedName>
    <definedName name="GEN_1Week_WS">[30]GenDataPh4!$AM$1:$AT$85</definedName>
    <definedName name="GEN_Acrylics">[30]GenDataPh4!$AM$148:$AT$179</definedName>
    <definedName name="GEN_BasketStackers">[30]GenDataPh4!$U$12:$AB$14</definedName>
    <definedName name="GEN_Export" localSheetId="31">#REF!</definedName>
    <definedName name="GEN_Export" localSheetId="35">#REF!</definedName>
    <definedName name="GEN_Export" localSheetId="38">#REF!</definedName>
    <definedName name="GEN_Export" localSheetId="39">#REF!</definedName>
    <definedName name="GEN_Export" localSheetId="40">#REF!</definedName>
    <definedName name="GEN_Export" localSheetId="41">#REF!</definedName>
    <definedName name="GEN_Export" localSheetId="4">#REF!</definedName>
    <definedName name="GEN_Export" localSheetId="5">#REF!</definedName>
    <definedName name="GEN_Export" localSheetId="17">#REF!</definedName>
    <definedName name="GEN_Export" localSheetId="21">#REF!</definedName>
    <definedName name="GEN_Export" localSheetId="27">#REF!</definedName>
    <definedName name="GEN_Export" localSheetId="24">#REF!</definedName>
    <definedName name="GEN_Export">#REF!</definedName>
    <definedName name="GEN_Gen_WS">[30]GenDataPh4!$AM$87:$AT$146</definedName>
    <definedName name="GEN_GeneralItems">[30]GenDataPh4!$U$1:$AB$10</definedName>
    <definedName name="GEN_LEC">[30]GenDataPh4!$O$2:$O$9</definedName>
    <definedName name="GEN_MainContractors">[30]GenDataPh4!$M$2:$M$24</definedName>
    <definedName name="GEN_Peak">[30]GenDataPh4!$AM$181:$AT$201</definedName>
    <definedName name="GEN_Rev">[30]GenDataPh4!$Q$2:$Q$27</definedName>
    <definedName name="GEN_Seating">[30]GenDataPh4!$AD$1:$AK$11</definedName>
    <definedName name="GEN_ShapeOfChain">[30]GenDataPh4!$S$2:$S$8</definedName>
    <definedName name="GEN_Shopfitters">[30]GenDataPh4!$J$2:$J$18</definedName>
    <definedName name="GEN_ShopfittersFull">[30]GenDataPh4!$J$2:$K$18</definedName>
    <definedName name="GEN_Stores">[30]GenDataPh4!$A$2:$A$570</definedName>
    <definedName name="GEN_StoresFull">[30]GenDataPh4!$A$2:$B$570</definedName>
    <definedName name="GEN_StoreType">[30]GenDataPh4!$S$12:$S$13</definedName>
    <definedName name="generalcnd" localSheetId="31">#REF!</definedName>
    <definedName name="generalcnd" localSheetId="35">#REF!</definedName>
    <definedName name="generalcnd" localSheetId="38">#REF!</definedName>
    <definedName name="generalcnd" localSheetId="39">#REF!</definedName>
    <definedName name="generalcnd" localSheetId="40">#REF!</definedName>
    <definedName name="generalcnd" localSheetId="41">#REF!</definedName>
    <definedName name="generalcnd" localSheetId="4">#REF!</definedName>
    <definedName name="generalcnd" localSheetId="5">#REF!</definedName>
    <definedName name="generalcnd" localSheetId="17">#REF!</definedName>
    <definedName name="generalcnd" localSheetId="21">#REF!</definedName>
    <definedName name="generalcnd" localSheetId="27">#REF!</definedName>
    <definedName name="generalcnd" localSheetId="24">#REF!</definedName>
    <definedName name="generalcnd">#REF!</definedName>
    <definedName name="GENETA" localSheetId="31">#REF!</definedName>
    <definedName name="GENETA" localSheetId="35">#REF!</definedName>
    <definedName name="GENETA" localSheetId="38">#REF!</definedName>
    <definedName name="GENETA" localSheetId="39">#REF!</definedName>
    <definedName name="GENETA" localSheetId="40">#REF!</definedName>
    <definedName name="GENETA" localSheetId="41">#REF!</definedName>
    <definedName name="GENETA" localSheetId="4">#REF!</definedName>
    <definedName name="GENETA" localSheetId="27">#REF!</definedName>
    <definedName name="GENETA" localSheetId="24">#REF!</definedName>
    <definedName name="GENETA">#REF!</definedName>
    <definedName name="gero" localSheetId="31">#REF!</definedName>
    <definedName name="gero" localSheetId="35">#REF!</definedName>
    <definedName name="gero" localSheetId="38">#REF!</definedName>
    <definedName name="gero" localSheetId="39">#REF!</definedName>
    <definedName name="gero" localSheetId="40">#REF!</definedName>
    <definedName name="gero" localSheetId="41">#REF!</definedName>
    <definedName name="gero" localSheetId="4">#REF!</definedName>
    <definedName name="gero" localSheetId="27">#REF!</definedName>
    <definedName name="gero" localSheetId="24">#REF!</definedName>
    <definedName name="gero">#REF!</definedName>
    <definedName name="GFA" localSheetId="31">#REF!</definedName>
    <definedName name="GFA" localSheetId="35">#REF!</definedName>
    <definedName name="GFA" localSheetId="38">#REF!</definedName>
    <definedName name="GFA" localSheetId="4">#REF!</definedName>
    <definedName name="GFA" localSheetId="27">#REF!</definedName>
    <definedName name="GFA" localSheetId="24">#REF!</definedName>
    <definedName name="GFA">#REF!</definedName>
    <definedName name="gfd" localSheetId="31">#REF!</definedName>
    <definedName name="gfd" localSheetId="35">#REF!</definedName>
    <definedName name="gfd" localSheetId="38">#REF!</definedName>
    <definedName name="gfd" localSheetId="4">#REF!</definedName>
    <definedName name="gfd" localSheetId="27">#REF!</definedName>
    <definedName name="gfd" localSheetId="24">#REF!</definedName>
    <definedName name="gfd">#REF!</definedName>
    <definedName name="gfrf" localSheetId="31">#REF!</definedName>
    <definedName name="gfrf" localSheetId="35">#REF!</definedName>
    <definedName name="gfrf" localSheetId="38">#REF!</definedName>
    <definedName name="gfrf" localSheetId="4">#REF!</definedName>
    <definedName name="gfrf" localSheetId="27">#REF!</definedName>
    <definedName name="gfrf" localSheetId="24">#REF!</definedName>
    <definedName name="gfrf">#REF!</definedName>
    <definedName name="GG" localSheetId="31">#REF!</definedName>
    <definedName name="GG" localSheetId="35">#REF!</definedName>
    <definedName name="GG" localSheetId="38">#REF!</definedName>
    <definedName name="GG" localSheetId="4">#REF!</definedName>
    <definedName name="GG" localSheetId="27">#REF!</definedName>
    <definedName name="GG" localSheetId="24">#REF!</definedName>
    <definedName name="GG">#REF!</definedName>
    <definedName name="ggg" localSheetId="31">#REF!</definedName>
    <definedName name="ggg" localSheetId="35">#REF!</definedName>
    <definedName name="ggg" localSheetId="38">#REF!</definedName>
    <definedName name="ggg" localSheetId="4">#REF!</definedName>
    <definedName name="ggg" localSheetId="27">#REF!</definedName>
    <definedName name="ggg" localSheetId="24">#REF!</definedName>
    <definedName name="ggg">#REF!</definedName>
    <definedName name="gggg" localSheetId="31" hidden="1">{"'List1'!$A$1:$J$73"}</definedName>
    <definedName name="gggg" localSheetId="35" hidden="1">{"'List1'!$A$1:$J$73"}</definedName>
    <definedName name="gggg" localSheetId="38" hidden="1">{"'List1'!$A$1:$J$73"}</definedName>
    <definedName name="gggg" localSheetId="39" hidden="1">{"'List1'!$A$1:$J$73"}</definedName>
    <definedName name="gggg" localSheetId="40" hidden="1">{"'List1'!$A$1:$J$73"}</definedName>
    <definedName name="gggg" localSheetId="41" hidden="1">{"'List1'!$A$1:$J$73"}</definedName>
    <definedName name="gggg" localSheetId="4" hidden="1">{"'List1'!$A$1:$J$73"}</definedName>
    <definedName name="gggg" localSheetId="5" hidden="1">{"'List1'!$A$1:$J$73"}</definedName>
    <definedName name="gggg" localSheetId="17" hidden="1">{"'List1'!$A$1:$J$73"}</definedName>
    <definedName name="gggg" localSheetId="21" hidden="1">{"'List1'!$A$1:$J$73"}</definedName>
    <definedName name="gggg" localSheetId="8" hidden="1">{"'List1'!$A$1:$J$73"}</definedName>
    <definedName name="gggg" localSheetId="27" hidden="1">{"'List1'!$A$1:$J$73"}</definedName>
    <definedName name="gggg" localSheetId="1" hidden="1">{"'List1'!$A$1:$J$73"}</definedName>
    <definedName name="gggg" localSheetId="32" hidden="1">{"'List1'!$A$1:$J$73"}</definedName>
    <definedName name="gggg" localSheetId="33" hidden="1">{"'List1'!$A$1:$J$73"}</definedName>
    <definedName name="gggg" localSheetId="34" hidden="1">{"'List1'!$A$1:$J$73"}</definedName>
    <definedName name="gggg" localSheetId="36" hidden="1">{"'List1'!$A$1:$J$73"}</definedName>
    <definedName name="gggg" localSheetId="37" hidden="1">{"'List1'!$A$1:$J$73"}</definedName>
    <definedName name="gggg" localSheetId="24" hidden="1">{"'List1'!$A$1:$J$73"}</definedName>
    <definedName name="gggg" localSheetId="25" hidden="1">{"'List1'!$A$1:$J$73"}</definedName>
    <definedName name="gggg" localSheetId="26" hidden="1">{"'List1'!$A$1:$J$73"}</definedName>
    <definedName name="gggg" localSheetId="28" hidden="1">{"'List1'!$A$1:$J$73"}</definedName>
    <definedName name="gggg" localSheetId="29" hidden="1">{"'List1'!$A$1:$J$73"}</definedName>
    <definedName name="gggg" localSheetId="30" hidden="1">{"'List1'!$A$1:$J$73"}</definedName>
    <definedName name="gggg" hidden="1">{"'List1'!$A$1:$J$73"}</definedName>
    <definedName name="ggr">#REF!</definedName>
    <definedName name="ggygh" localSheetId="31">#REF!</definedName>
    <definedName name="ggygh" localSheetId="35">#REF!</definedName>
    <definedName name="ggygh" localSheetId="38">#REF!</definedName>
    <definedName name="ggygh" localSheetId="4">#REF!</definedName>
    <definedName name="ggygh" localSheetId="27">#REF!</definedName>
    <definedName name="ggygh" localSheetId="24">#REF!</definedName>
    <definedName name="ggygh">#REF!</definedName>
    <definedName name="gh" localSheetId="31">#REF!</definedName>
    <definedName name="gh" localSheetId="35">#REF!</definedName>
    <definedName name="gh" localSheetId="38">#REF!</definedName>
    <definedName name="gh" localSheetId="4">#REF!</definedName>
    <definedName name="gh" localSheetId="27">#REF!</definedName>
    <definedName name="gh" localSheetId="24">#REF!</definedName>
    <definedName name="gh">#REF!</definedName>
    <definedName name="GHANA34" localSheetId="31">#REF!</definedName>
    <definedName name="GHANA34" localSheetId="35">#REF!</definedName>
    <definedName name="GHANA34" localSheetId="38">#REF!</definedName>
    <definedName name="GHANA34" localSheetId="4">#REF!</definedName>
    <definedName name="GHANA34" localSheetId="27">#REF!</definedName>
    <definedName name="GHANA34" localSheetId="24">#REF!</definedName>
    <definedName name="GHANA34">#REF!</definedName>
    <definedName name="GHJKLDR77" localSheetId="31">#REF!</definedName>
    <definedName name="GHJKLDR77" localSheetId="35">#REF!</definedName>
    <definedName name="GHJKLDR77" localSheetId="38">#REF!</definedName>
    <definedName name="GHJKLDR77" localSheetId="4">#REF!</definedName>
    <definedName name="GHJKLDR77" localSheetId="27">#REF!</definedName>
    <definedName name="GHJKLDR77" localSheetId="24">#REF!</definedName>
    <definedName name="GHJKLDR77">#REF!</definedName>
    <definedName name="ght" localSheetId="31">#REF!</definedName>
    <definedName name="ght" localSheetId="35">#REF!</definedName>
    <definedName name="ght" localSheetId="38">#REF!</definedName>
    <definedName name="ght" localSheetId="4">#REF!</definedName>
    <definedName name="ght" localSheetId="27">#REF!</definedName>
    <definedName name="ght" localSheetId="24">#REF!</definedName>
    <definedName name="ght">#REF!</definedName>
    <definedName name="GIFA" localSheetId="31">#REF!</definedName>
    <definedName name="GIFA" localSheetId="35">#REF!</definedName>
    <definedName name="GIFA" localSheetId="38">#REF!</definedName>
    <definedName name="GIFA" localSheetId="4">#REF!</definedName>
    <definedName name="GIFA" localSheetId="27">#REF!</definedName>
    <definedName name="GIFA" localSheetId="24">#REF!</definedName>
    <definedName name="GIFA">#REF!</definedName>
    <definedName name="GKJJKJJK" localSheetId="31">[31]Ragama!#REF!</definedName>
    <definedName name="GKJJKJJK" localSheetId="35">[31]Ragama!#REF!</definedName>
    <definedName name="GKJJKJJK" localSheetId="38">[31]Ragama!#REF!</definedName>
    <definedName name="GKJJKJJK" localSheetId="4">[31]Ragama!#REF!</definedName>
    <definedName name="GKJJKJJK" localSheetId="27">[31]Ragama!#REF!</definedName>
    <definedName name="GKJJKJJK" localSheetId="24">[31]Ragama!#REF!</definedName>
    <definedName name="GKJJKJJK">[31]Ragama!#REF!</definedName>
    <definedName name="gkkgkgkg" localSheetId="31">#REF!</definedName>
    <definedName name="gkkgkgkg" localSheetId="35">#REF!</definedName>
    <definedName name="gkkgkgkg" localSheetId="38">#REF!</definedName>
    <definedName name="gkkgkgkg" localSheetId="39">#REF!</definedName>
    <definedName name="gkkgkgkg" localSheetId="40">#REF!</definedName>
    <definedName name="gkkgkgkg" localSheetId="41">#REF!</definedName>
    <definedName name="gkkgkgkg" localSheetId="4">#REF!</definedName>
    <definedName name="gkkgkgkg" localSheetId="5">#REF!</definedName>
    <definedName name="gkkgkgkg" localSheetId="17">#REF!</definedName>
    <definedName name="gkkgkgkg" localSheetId="21">#REF!</definedName>
    <definedName name="gkkgkgkg" localSheetId="27">#REF!</definedName>
    <definedName name="gkkgkgkg" localSheetId="24">#REF!</definedName>
    <definedName name="gkkgkgkg">#REF!</definedName>
    <definedName name="god" localSheetId="31">#REF!</definedName>
    <definedName name="god" localSheetId="35">#REF!</definedName>
    <definedName name="god" localSheetId="38">#REF!</definedName>
    <definedName name="god" localSheetId="39">#REF!</definedName>
    <definedName name="god" localSheetId="40">#REF!</definedName>
    <definedName name="god" localSheetId="41">#REF!</definedName>
    <definedName name="god" localSheetId="4">#REF!</definedName>
    <definedName name="god" localSheetId="27">#REF!</definedName>
    <definedName name="god" localSheetId="24">#REF!</definedName>
    <definedName name="god">#REF!</definedName>
    <definedName name="GRD" localSheetId="31">#REF!</definedName>
    <definedName name="GRD" localSheetId="35">#REF!</definedName>
    <definedName name="GRD" localSheetId="38">#REF!</definedName>
    <definedName name="GRD" localSheetId="39">#REF!</definedName>
    <definedName name="GRD" localSheetId="40">#REF!</definedName>
    <definedName name="GRD" localSheetId="41">#REF!</definedName>
    <definedName name="GRD" localSheetId="4">#REF!</definedName>
    <definedName name="GRD" localSheetId="27">#REF!</definedName>
    <definedName name="GRD" localSheetId="24">#REF!</definedName>
    <definedName name="GRD">#REF!</definedName>
    <definedName name="grfdd" localSheetId="31">#REF!</definedName>
    <definedName name="grfdd" localSheetId="35">#REF!</definedName>
    <definedName name="grfdd" localSheetId="38">#REF!</definedName>
    <definedName name="grfdd" localSheetId="4">#REF!</definedName>
    <definedName name="grfdd" localSheetId="27">#REF!</definedName>
    <definedName name="grfdd" localSheetId="24">#REF!</definedName>
    <definedName name="grfdd">#REF!</definedName>
    <definedName name="Gross_Floor_Area">'[28]CONSTRUCTION COMPONENT'!$G$53</definedName>
    <definedName name="Gross_Margin">[28]Model!$C$7</definedName>
    <definedName name="gt" localSheetId="31">#REF!</definedName>
    <definedName name="gt" localSheetId="35">#REF!</definedName>
    <definedName name="gt" localSheetId="38">#REF!</definedName>
    <definedName name="gt" localSheetId="39">#REF!</definedName>
    <definedName name="gt" localSheetId="40">#REF!</definedName>
    <definedName name="gt" localSheetId="41">#REF!</definedName>
    <definedName name="gt" localSheetId="4">#REF!</definedName>
    <definedName name="gt" localSheetId="5">#REF!</definedName>
    <definedName name="gt" localSheetId="17">#REF!</definedName>
    <definedName name="gt" localSheetId="21">#REF!</definedName>
    <definedName name="gt" localSheetId="27">#REF!</definedName>
    <definedName name="gt" localSheetId="24">#REF!</definedName>
    <definedName name="gt">#REF!</definedName>
    <definedName name="GTY" localSheetId="31">#REF!</definedName>
    <definedName name="GTY" localSheetId="35">#REF!</definedName>
    <definedName name="GTY" localSheetId="38">#REF!</definedName>
    <definedName name="GTY" localSheetId="39">#REF!</definedName>
    <definedName name="GTY" localSheetId="40">#REF!</definedName>
    <definedName name="GTY" localSheetId="41">#REF!</definedName>
    <definedName name="GTY" localSheetId="4">#REF!</definedName>
    <definedName name="GTY" localSheetId="27">#REF!</definedName>
    <definedName name="GTY" localSheetId="24">#REF!</definedName>
    <definedName name="GTY">#REF!</definedName>
    <definedName name="guy" localSheetId="31">#REF!</definedName>
    <definedName name="guy" localSheetId="35">#REF!</definedName>
    <definedName name="guy" localSheetId="38">#REF!</definedName>
    <definedName name="guy" localSheetId="39">#REF!</definedName>
    <definedName name="guy" localSheetId="40">#REF!</definedName>
    <definedName name="guy" localSheetId="41">#REF!</definedName>
    <definedName name="guy" localSheetId="4">#REF!</definedName>
    <definedName name="guy" localSheetId="27">#REF!</definedName>
    <definedName name="guy" localSheetId="24">#REF!</definedName>
    <definedName name="guy">#REF!</definedName>
    <definedName name="h" localSheetId="31">#REF!</definedName>
    <definedName name="h" localSheetId="35">#REF!</definedName>
    <definedName name="h" localSheetId="38">#REF!</definedName>
    <definedName name="h" localSheetId="39">#REF!</definedName>
    <definedName name="h" localSheetId="40">#REF!</definedName>
    <definedName name="h" localSheetId="41">#REF!</definedName>
    <definedName name="h" localSheetId="4">#REF!</definedName>
    <definedName name="h" localSheetId="27">#REF!</definedName>
    <definedName name="h" localSheetId="24">#REF!</definedName>
    <definedName name="h">#REF!</definedName>
    <definedName name="ha" localSheetId="31">#REF!</definedName>
    <definedName name="ha" localSheetId="35">#REF!</definedName>
    <definedName name="ha" localSheetId="38">#REF!</definedName>
    <definedName name="ha" localSheetId="4">#REF!</definedName>
    <definedName name="ha" localSheetId="27">#REF!</definedName>
    <definedName name="ha" localSheetId="24">#REF!</definedName>
    <definedName name="ha">#REF!</definedName>
    <definedName name="hahahahaha" localSheetId="31">#REF!</definedName>
    <definedName name="hahahahaha" localSheetId="35">#REF!</definedName>
    <definedName name="hahahahaha" localSheetId="38">#REF!</definedName>
    <definedName name="hahahahaha" localSheetId="39">#REF!</definedName>
    <definedName name="hahahahaha" localSheetId="40">#REF!</definedName>
    <definedName name="hahahahaha" localSheetId="41">#REF!</definedName>
    <definedName name="hahahahaha" localSheetId="4">#REF!</definedName>
    <definedName name="hahahahaha" localSheetId="27">#REF!</definedName>
    <definedName name="hahahahaha" localSheetId="24">#REF!</definedName>
    <definedName name="hahahahaha">#REF!</definedName>
    <definedName name="hardsinglelane" localSheetId="31">#REF!</definedName>
    <definedName name="hardsinglelane" localSheetId="35">#REF!</definedName>
    <definedName name="hardsinglelane" localSheetId="38">#REF!</definedName>
    <definedName name="hardsinglelane" localSheetId="4">#REF!</definedName>
    <definedName name="hardsinglelane" localSheetId="27">#REF!</definedName>
    <definedName name="hardsinglelane" localSheetId="24">#REF!</definedName>
    <definedName name="hardsinglelane">#REF!</definedName>
    <definedName name="hardtwolaneFS" localSheetId="31">#REF!</definedName>
    <definedName name="hardtwolaneFS" localSheetId="35">#REF!</definedName>
    <definedName name="hardtwolaneFS" localSheetId="38">#REF!</definedName>
    <definedName name="hardtwolaneFS" localSheetId="4">#REF!</definedName>
    <definedName name="hardtwolaneFS" localSheetId="27">#REF!</definedName>
    <definedName name="hardtwolaneFS" localSheetId="24">#REF!</definedName>
    <definedName name="hardtwolaneFS">#REF!</definedName>
    <definedName name="hardtwolaneNT" localSheetId="31">#REF!</definedName>
    <definedName name="hardtwolaneNT" localSheetId="35">#REF!</definedName>
    <definedName name="hardtwolaneNT" localSheetId="38">#REF!</definedName>
    <definedName name="hardtwolaneNT" localSheetId="4">#REF!</definedName>
    <definedName name="hardtwolaneNT" localSheetId="27">#REF!</definedName>
    <definedName name="hardtwolaneNT" localSheetId="24">#REF!</definedName>
    <definedName name="hardtwolaneNT">#REF!</definedName>
    <definedName name="hardtwolaneSE" localSheetId="31">#REF!</definedName>
    <definedName name="hardtwolaneSE" localSheetId="35">#REF!</definedName>
    <definedName name="hardtwolaneSE" localSheetId="38">#REF!</definedName>
    <definedName name="hardtwolaneSE" localSheetId="4">#REF!</definedName>
    <definedName name="hardtwolaneSE" localSheetId="27">#REF!</definedName>
    <definedName name="hardtwolaneSE" localSheetId="24">#REF!</definedName>
    <definedName name="hardtwolaneSE">#REF!</definedName>
    <definedName name="hardtwolaneTF" localSheetId="31">#REF!</definedName>
    <definedName name="hardtwolaneTF" localSheetId="35">#REF!</definedName>
    <definedName name="hardtwolaneTF" localSheetId="38">#REF!</definedName>
    <definedName name="hardtwolaneTF" localSheetId="4">#REF!</definedName>
    <definedName name="hardtwolaneTF" localSheetId="27">#REF!</definedName>
    <definedName name="hardtwolaneTF" localSheetId="24">#REF!</definedName>
    <definedName name="hardtwolaneTF">#REF!</definedName>
    <definedName name="hc" localSheetId="31">#REF!</definedName>
    <definedName name="hc" localSheetId="35">#REF!</definedName>
    <definedName name="hc" localSheetId="38">#REF!</definedName>
    <definedName name="hc" localSheetId="4">#REF!</definedName>
    <definedName name="hc" localSheetId="27">#REF!</definedName>
    <definedName name="hc" localSheetId="24">#REF!</definedName>
    <definedName name="hc">#REF!</definedName>
    <definedName name="head">[7]RATES!$C$9</definedName>
    <definedName name="Header_Row">ROW(#REF!)</definedName>
    <definedName name="HEAT__SOURCE" localSheetId="31">#REF!</definedName>
    <definedName name="HEAT__SOURCE" localSheetId="35">#REF!</definedName>
    <definedName name="HEAT__SOURCE" localSheetId="38">#REF!</definedName>
    <definedName name="HEAT__SOURCE" localSheetId="4">#REF!</definedName>
    <definedName name="HEAT__SOURCE" localSheetId="27">#REF!</definedName>
    <definedName name="HEAT__SOURCE" localSheetId="24">#REF!</definedName>
    <definedName name="HEAT__SOURCE">#REF!</definedName>
    <definedName name="HEATING__VENTILATION___AIR_CONDITIONING" localSheetId="31">#REF!</definedName>
    <definedName name="HEATING__VENTILATION___AIR_CONDITIONING" localSheetId="35">#REF!</definedName>
    <definedName name="HEATING__VENTILATION___AIR_CONDITIONING" localSheetId="38">#REF!</definedName>
    <definedName name="HEATING__VENTILATION___AIR_CONDITIONING" localSheetId="4">#REF!</definedName>
    <definedName name="HEATING__VENTILATION___AIR_CONDITIONING" localSheetId="27">#REF!</definedName>
    <definedName name="HEATING__VENTILATION___AIR_CONDITIONING" localSheetId="24">#REF!</definedName>
    <definedName name="HEATING__VENTILATION___AIR_CONDITIONING">#REF!</definedName>
    <definedName name="hehehe" localSheetId="31">#REF!</definedName>
    <definedName name="hehehe" localSheetId="35">#REF!</definedName>
    <definedName name="hehehe" localSheetId="38">#REF!</definedName>
    <definedName name="hehehe" localSheetId="39">#REF!</definedName>
    <definedName name="hehehe" localSheetId="40">#REF!</definedName>
    <definedName name="hehehe" localSheetId="41">#REF!</definedName>
    <definedName name="hehehe" localSheetId="4">#REF!</definedName>
    <definedName name="hehehe" localSheetId="27">#REF!</definedName>
    <definedName name="hehehe" localSheetId="24">#REF!</definedName>
    <definedName name="hehehe">#REF!</definedName>
    <definedName name="hg">[32]Construction!$S$36:$S$74</definedName>
    <definedName name="hghgh" localSheetId="31">#REF!</definedName>
    <definedName name="hghgh" localSheetId="35">#REF!</definedName>
    <definedName name="hghgh" localSheetId="38">#REF!</definedName>
    <definedName name="hghgh" localSheetId="39">#REF!</definedName>
    <definedName name="hghgh" localSheetId="40">#REF!</definedName>
    <definedName name="hghgh" localSheetId="41">#REF!</definedName>
    <definedName name="hghgh" localSheetId="4">#REF!</definedName>
    <definedName name="hghgh" localSheetId="5">#REF!</definedName>
    <definedName name="hghgh" localSheetId="17">#REF!</definedName>
    <definedName name="hghgh" localSheetId="21">#REF!</definedName>
    <definedName name="hghgh" localSheetId="27">#REF!</definedName>
    <definedName name="hghgh" localSheetId="24">#REF!</definedName>
    <definedName name="hghgh">#REF!</definedName>
    <definedName name="hgu" localSheetId="31">#REF!</definedName>
    <definedName name="hgu" localSheetId="35">#REF!</definedName>
    <definedName name="hgu" localSheetId="38">#REF!</definedName>
    <definedName name="hgu" localSheetId="39">#REF!</definedName>
    <definedName name="hgu" localSheetId="40">#REF!</definedName>
    <definedName name="hgu" localSheetId="41">#REF!</definedName>
    <definedName name="hgu" localSheetId="4">#REF!</definedName>
    <definedName name="hgu" localSheetId="27">#REF!</definedName>
    <definedName name="hgu" localSheetId="24">#REF!</definedName>
    <definedName name="hgu">#REF!</definedName>
    <definedName name="HH" localSheetId="31">#REF!</definedName>
    <definedName name="HH" localSheetId="35">#REF!</definedName>
    <definedName name="HH" localSheetId="38">#REF!</definedName>
    <definedName name="HH" localSheetId="39">#REF!</definedName>
    <definedName name="HH" localSheetId="40">#REF!</definedName>
    <definedName name="HH" localSheetId="41">#REF!</definedName>
    <definedName name="HH" localSheetId="4">#REF!</definedName>
    <definedName name="HH" localSheetId="27">#REF!</definedName>
    <definedName name="HH" localSheetId="24">#REF!</definedName>
    <definedName name="HH">#REF!</definedName>
    <definedName name="hhh" localSheetId="31">#REF!</definedName>
    <definedName name="hhh" localSheetId="35">#REF!</definedName>
    <definedName name="hhh" localSheetId="38">#REF!</definedName>
    <definedName name="hhh" localSheetId="39">#REF!</definedName>
    <definedName name="hhh" localSheetId="40">#REF!</definedName>
    <definedName name="hhh" localSheetId="41">#REF!</definedName>
    <definedName name="hhh" localSheetId="4">#REF!</definedName>
    <definedName name="hhh" localSheetId="27">#REF!</definedName>
    <definedName name="hhh" localSheetId="24">#REF!</definedName>
    <definedName name="hhh">#REF!</definedName>
    <definedName name="hhhhh" localSheetId="31">#REF!</definedName>
    <definedName name="hhhhh" localSheetId="35">#REF!</definedName>
    <definedName name="hhhhh" localSheetId="38">#REF!</definedName>
    <definedName name="hhhhh" localSheetId="39">#REF!</definedName>
    <definedName name="hhhhh" localSheetId="40">#REF!</definedName>
    <definedName name="hhhhh" localSheetId="41">#REF!</definedName>
    <definedName name="hhhhh" localSheetId="4">#REF!</definedName>
    <definedName name="hhhhh" localSheetId="27">#REF!</definedName>
    <definedName name="hhhhh" localSheetId="24">#REF!</definedName>
    <definedName name="hhhhh">#REF!</definedName>
    <definedName name="High_Income_estimated_l_c_d" localSheetId="39">[33]Assumptions!$B$52:$S$52</definedName>
    <definedName name="High_Income_estimated_l_c_d" localSheetId="40">[33]Assumptions!$B$52:$S$52</definedName>
    <definedName name="High_Income_estimated_l_c_d" localSheetId="41">[33]Assumptions!$B$52:$S$52</definedName>
    <definedName name="High_Income_estimated_l_c_d">[34]Assumptions!$B$52:$S$52</definedName>
    <definedName name="High_Income_p_h" localSheetId="39">[33]Assumptions!$B$60:$IV$60</definedName>
    <definedName name="High_Income_p_h" localSheetId="40">[33]Assumptions!$B$60:$IV$60</definedName>
    <definedName name="High_Income_p_h" localSheetId="41">[33]Assumptions!$B$60:$IV$60</definedName>
    <definedName name="High_Income_p_h">[34]Assumptions!$B$60:$IV$60</definedName>
    <definedName name="High_Income_tariff" localSheetId="39">[33]Assumptions!$B$39:$S$39</definedName>
    <definedName name="High_Income_tariff" localSheetId="40">[33]Assumptions!$B$39:$S$39</definedName>
    <definedName name="High_Income_tariff" localSheetId="41">[33]Assumptions!$B$39:$S$39</definedName>
    <definedName name="High_Income_tariff">[34]Assumptions!$B$39:$S$39</definedName>
    <definedName name="HJG" localSheetId="31">#REF!</definedName>
    <definedName name="HJG" localSheetId="35">#REF!</definedName>
    <definedName name="HJG" localSheetId="38">#REF!</definedName>
    <definedName name="HJG" localSheetId="39">#REF!</definedName>
    <definedName name="HJG" localSheetId="40">#REF!</definedName>
    <definedName name="HJG" localSheetId="41">#REF!</definedName>
    <definedName name="HJG" localSheetId="4">#REF!</definedName>
    <definedName name="HJG" localSheetId="5">#REF!</definedName>
    <definedName name="HJG" localSheetId="17">#REF!</definedName>
    <definedName name="HJG" localSheetId="21">#REF!</definedName>
    <definedName name="HJG" localSheetId="27">#REF!</definedName>
    <definedName name="HJG" localSheetId="24">#REF!</definedName>
    <definedName name="HJG">#REF!</definedName>
    <definedName name="hjgyjg" localSheetId="31">#REF!</definedName>
    <definedName name="hjgyjg" localSheetId="35">#REF!</definedName>
    <definedName name="hjgyjg" localSheetId="38">#REF!</definedName>
    <definedName name="hjgyjg" localSheetId="39">#REF!</definedName>
    <definedName name="hjgyjg" localSheetId="40">#REF!</definedName>
    <definedName name="hjgyjg" localSheetId="41">#REF!</definedName>
    <definedName name="hjgyjg" localSheetId="4">#REF!</definedName>
    <definedName name="hjgyjg" localSheetId="27">#REF!</definedName>
    <definedName name="hjgyjg" localSheetId="24">#REF!</definedName>
    <definedName name="hjgyjg">#REF!</definedName>
    <definedName name="HJJ" localSheetId="31">#REF!</definedName>
    <definedName name="HJJ" localSheetId="35">#REF!</definedName>
    <definedName name="HJJ" localSheetId="38">#REF!</definedName>
    <definedName name="HJJ" localSheetId="39">#REF!</definedName>
    <definedName name="HJJ" localSheetId="40">#REF!</definedName>
    <definedName name="HJJ" localSheetId="41">#REF!</definedName>
    <definedName name="HJJ" localSheetId="4">#REF!</definedName>
    <definedName name="HJJ" localSheetId="27">#REF!</definedName>
    <definedName name="HJJ" localSheetId="24">#REF!</definedName>
    <definedName name="HJJ">#REF!</definedName>
    <definedName name="hju" localSheetId="31">#REF!</definedName>
    <definedName name="hju" localSheetId="35">#REF!</definedName>
    <definedName name="hju" localSheetId="38">#REF!</definedName>
    <definedName name="hju" localSheetId="4">#REF!</definedName>
    <definedName name="hju" localSheetId="27">#REF!</definedName>
    <definedName name="hju" localSheetId="24">#REF!</definedName>
    <definedName name="hju">#REF!</definedName>
    <definedName name="HOME" localSheetId="31">#REF!</definedName>
    <definedName name="HOME" localSheetId="35">#REF!</definedName>
    <definedName name="HOME" localSheetId="38">#REF!</definedName>
    <definedName name="HOME" localSheetId="4">#REF!</definedName>
    <definedName name="HOME" localSheetId="27">#REF!</definedName>
    <definedName name="HOME" localSheetId="24">#REF!</definedName>
    <definedName name="HOME">#REF!</definedName>
    <definedName name="Hosereel">[7]RATES!$C$30</definedName>
    <definedName name="HSHSHSHS" localSheetId="31">#REF!</definedName>
    <definedName name="HSHSHSHS" localSheetId="35">#REF!</definedName>
    <definedName name="HSHSHSHS" localSheetId="38">#REF!</definedName>
    <definedName name="HSHSHSHS" localSheetId="39">#REF!</definedName>
    <definedName name="HSHSHSHS" localSheetId="40">#REF!</definedName>
    <definedName name="HSHSHSHS" localSheetId="41">#REF!</definedName>
    <definedName name="HSHSHSHS" localSheetId="4">#REF!</definedName>
    <definedName name="HSHSHSHS" localSheetId="5">#REF!</definedName>
    <definedName name="HSHSHSHS" localSheetId="17">#REF!</definedName>
    <definedName name="HSHSHSHS" localSheetId="21">#REF!</definedName>
    <definedName name="HSHSHSHS" localSheetId="27">#REF!</definedName>
    <definedName name="HSHSHSHS" localSheetId="24">#REF!</definedName>
    <definedName name="HSHSHSHS">#REF!</definedName>
    <definedName name="htgy" localSheetId="31">#REF!</definedName>
    <definedName name="htgy" localSheetId="35">#REF!</definedName>
    <definedName name="htgy" localSheetId="38">#REF!</definedName>
    <definedName name="htgy" localSheetId="39">#REF!</definedName>
    <definedName name="htgy" localSheetId="40">#REF!</definedName>
    <definedName name="htgy" localSheetId="41">#REF!</definedName>
    <definedName name="htgy" localSheetId="4">#REF!</definedName>
    <definedName name="htgy" localSheetId="27">#REF!</definedName>
    <definedName name="htgy" localSheetId="24">#REF!</definedName>
    <definedName name="htgy">#REF!</definedName>
    <definedName name="HTML_CodePage" hidden="1">1250</definedName>
    <definedName name="HTML_Control" localSheetId="31" hidden="1">{"'List1'!$A$1:$J$73"}</definedName>
    <definedName name="HTML_Control" localSheetId="35" hidden="1">{"'List1'!$A$1:$J$73"}</definedName>
    <definedName name="HTML_Control" localSheetId="38" hidden="1">{"'List1'!$A$1:$J$73"}</definedName>
    <definedName name="HTML_Control" localSheetId="39" hidden="1">{"'List1'!$A$1:$J$73"}</definedName>
    <definedName name="HTML_Control" localSheetId="40" hidden="1">{"'List1'!$A$1:$J$73"}</definedName>
    <definedName name="HTML_Control" localSheetId="41" hidden="1">{"'List1'!$A$1:$J$73"}</definedName>
    <definedName name="HTML_Control" localSheetId="4" hidden="1">{"'List1'!$A$1:$J$73"}</definedName>
    <definedName name="HTML_Control" localSheetId="5" hidden="1">{"'List1'!$A$1:$J$73"}</definedName>
    <definedName name="HTML_Control" localSheetId="17" hidden="1">{"'List1'!$A$1:$J$73"}</definedName>
    <definedName name="HTML_Control" localSheetId="21" hidden="1">{"'List1'!$A$1:$J$73"}</definedName>
    <definedName name="HTML_Control" localSheetId="8" hidden="1">{"'List1'!$A$1:$J$73"}</definedName>
    <definedName name="HTML_Control" localSheetId="27" hidden="1">{"'List1'!$A$1:$J$73"}</definedName>
    <definedName name="HTML_Control" localSheetId="1" hidden="1">{"'List1'!$A$1:$J$73"}</definedName>
    <definedName name="HTML_Control" localSheetId="32" hidden="1">{"'List1'!$A$1:$J$73"}</definedName>
    <definedName name="HTML_Control" localSheetId="33" hidden="1">{"'List1'!$A$1:$J$73"}</definedName>
    <definedName name="HTML_Control" localSheetId="34" hidden="1">{"'List1'!$A$1:$J$73"}</definedName>
    <definedName name="HTML_Control" localSheetId="36" hidden="1">{"'List1'!$A$1:$J$73"}</definedName>
    <definedName name="HTML_Control" localSheetId="37" hidden="1">{"'List1'!$A$1:$J$73"}</definedName>
    <definedName name="HTML_Control" localSheetId="24" hidden="1">{"'List1'!$A$1:$J$73"}</definedName>
    <definedName name="HTML_Control" localSheetId="25" hidden="1">{"'List1'!$A$1:$J$73"}</definedName>
    <definedName name="HTML_Control" localSheetId="26" hidden="1">{"'List1'!$A$1:$J$73"}</definedName>
    <definedName name="HTML_Control" localSheetId="28" hidden="1">{"'List1'!$A$1:$J$73"}</definedName>
    <definedName name="HTML_Control" localSheetId="29" hidden="1">{"'List1'!$A$1:$J$73"}</definedName>
    <definedName name="HTML_Control" localSheetId="30" hidden="1">{"'List1'!$A$1:$J$73"}</definedName>
    <definedName name="HTML_Control" hidden="1">{"'List1'!$A$1:$J$73"}</definedName>
    <definedName name="HTML_Description" hidden="1">""</definedName>
    <definedName name="HTML_Email" hidden="1">""</definedName>
    <definedName name="HTML_Header" hidden="1">"List1"</definedName>
    <definedName name="HTML_LastUpdate" hidden="1">"20.2.1998"</definedName>
    <definedName name="HTML_LineAfter" hidden="1">FALSE</definedName>
    <definedName name="HTML_LineBefore" hidden="1">FALSE</definedName>
    <definedName name="HTML_Name" hidden="1">"Otakar KOUDELKA"</definedName>
    <definedName name="HTML_OBDlg2" hidden="1">TRUE</definedName>
    <definedName name="HTML_OBDlg4" hidden="1">TRUE</definedName>
    <definedName name="HTML_OS" hidden="1">0</definedName>
    <definedName name="HTML_PathFile" hidden="1">"C:\WINNT40\Profiles\Koudelka.000\Dokumenty\HTML.htm"</definedName>
    <definedName name="HTML_Title" hidden="1">"Sešit2"</definedName>
    <definedName name="hutfgh">#REF!</definedName>
    <definedName name="hydrant">[7]RATES!$C$29</definedName>
    <definedName name="i" localSheetId="31">#REF!</definedName>
    <definedName name="i" localSheetId="35">#REF!</definedName>
    <definedName name="i" localSheetId="38">#REF!</definedName>
    <definedName name="i" localSheetId="39">#REF!</definedName>
    <definedName name="i" localSheetId="40">#REF!</definedName>
    <definedName name="i" localSheetId="41">#REF!</definedName>
    <definedName name="i" localSheetId="4">#REF!</definedName>
    <definedName name="i" localSheetId="5">#REF!</definedName>
    <definedName name="i" localSheetId="17">#REF!</definedName>
    <definedName name="i" localSheetId="21">#REF!</definedName>
    <definedName name="i" localSheetId="27">#REF!</definedName>
    <definedName name="i" localSheetId="24">#REF!</definedName>
    <definedName name="i">#REF!</definedName>
    <definedName name="ICV">[7]RATES!$C$10</definedName>
    <definedName name="ii" localSheetId="31">#REF!</definedName>
    <definedName name="ii" localSheetId="35">#REF!</definedName>
    <definedName name="ii" localSheetId="38">#REF!</definedName>
    <definedName name="ii" localSheetId="39">#REF!</definedName>
    <definedName name="ii" localSheetId="40">#REF!</definedName>
    <definedName name="ii" localSheetId="41">#REF!</definedName>
    <definedName name="ii" localSheetId="4">#REF!</definedName>
    <definedName name="ii" localSheetId="5">#REF!</definedName>
    <definedName name="ii" localSheetId="17">#REF!</definedName>
    <definedName name="ii" localSheetId="21">#REF!</definedName>
    <definedName name="ii" localSheetId="27">#REF!</definedName>
    <definedName name="ii" localSheetId="24">#REF!</definedName>
    <definedName name="ii">#REF!</definedName>
    <definedName name="iiiiiii" localSheetId="31">#REF!</definedName>
    <definedName name="iiiiiii" localSheetId="35">#REF!</definedName>
    <definedName name="iiiiiii" localSheetId="38">#REF!</definedName>
    <definedName name="iiiiiii" localSheetId="39">#REF!</definedName>
    <definedName name="iiiiiii" localSheetId="40">#REF!</definedName>
    <definedName name="iiiiiii" localSheetId="41">#REF!</definedName>
    <definedName name="iiiiiii" localSheetId="4">#REF!</definedName>
    <definedName name="iiiiiii" localSheetId="27">#REF!</definedName>
    <definedName name="iiiiiii" localSheetId="24">#REF!</definedName>
    <definedName name="iiiiiii">#REF!</definedName>
    <definedName name="Incinerator_Entebbe" localSheetId="31">#REF!</definedName>
    <definedName name="Incinerator_Entebbe" localSheetId="35">#REF!</definedName>
    <definedName name="Incinerator_Entebbe" localSheetId="38">#REF!</definedName>
    <definedName name="Incinerator_Entebbe" localSheetId="4">#REF!</definedName>
    <definedName name="Incinerator_Entebbe" localSheetId="27">#REF!</definedName>
    <definedName name="Incinerator_Entebbe" localSheetId="24">#REF!</definedName>
    <definedName name="Incinerator_Entebbe">#REF!</definedName>
    <definedName name="Indices" localSheetId="31">#REF!</definedName>
    <definedName name="Indices" localSheetId="35">#REF!</definedName>
    <definedName name="Indices" localSheetId="38">#REF!</definedName>
    <definedName name="Indices" localSheetId="4">#REF!</definedName>
    <definedName name="Indices" localSheetId="27">#REF!</definedName>
    <definedName name="Indices" localSheetId="24">#REF!</definedName>
    <definedName name="Indices">#REF!</definedName>
    <definedName name="inflation">[35]NPV!$B$40</definedName>
    <definedName name="INSERTROW" localSheetId="31">#REF!</definedName>
    <definedName name="INSERTROW" localSheetId="35">#REF!</definedName>
    <definedName name="INSERTROW" localSheetId="38">#REF!</definedName>
    <definedName name="INSERTROW" localSheetId="39">#REF!</definedName>
    <definedName name="INSERTROW" localSheetId="40">#REF!</definedName>
    <definedName name="INSERTROW" localSheetId="41">#REF!</definedName>
    <definedName name="INSERTROW" localSheetId="4">#REF!</definedName>
    <definedName name="INSERTROW" localSheetId="5">#REF!</definedName>
    <definedName name="INSERTROW" localSheetId="17">#REF!</definedName>
    <definedName name="INSERTROW" localSheetId="21">#REF!</definedName>
    <definedName name="INSERTROW" localSheetId="27">#REF!</definedName>
    <definedName name="INSERTROW" localSheetId="24">#REF!</definedName>
    <definedName name="INSERTROW">#REF!</definedName>
    <definedName name="inserts" localSheetId="31">#REF!</definedName>
    <definedName name="inserts" localSheetId="35">#REF!</definedName>
    <definedName name="inserts" localSheetId="38">#REF!</definedName>
    <definedName name="inserts" localSheetId="39">#REF!</definedName>
    <definedName name="inserts" localSheetId="40">#REF!</definedName>
    <definedName name="inserts" localSheetId="41">#REF!</definedName>
    <definedName name="inserts" localSheetId="4">#REF!</definedName>
    <definedName name="inserts" localSheetId="17">#REF!</definedName>
    <definedName name="inserts" localSheetId="18">#REF!</definedName>
    <definedName name="inserts" localSheetId="19">#REF!</definedName>
    <definedName name="inserts" localSheetId="20">#REF!</definedName>
    <definedName name="inserts" localSheetId="27">#REF!</definedName>
    <definedName name="inserts" localSheetId="24">#REF!</definedName>
    <definedName name="inserts">#REF!</definedName>
    <definedName name="Int" localSheetId="31">#REF!</definedName>
    <definedName name="Int" localSheetId="35">#REF!</definedName>
    <definedName name="Int" localSheetId="38">#REF!</definedName>
    <definedName name="Int" localSheetId="4">#REF!</definedName>
    <definedName name="Int" localSheetId="27">#REF!</definedName>
    <definedName name="Int" localSheetId="24">#REF!</definedName>
    <definedName name="Int">#REF!</definedName>
    <definedName name="Interest_Rate" localSheetId="31">#REF!</definedName>
    <definedName name="Interest_Rate" localSheetId="35">#REF!</definedName>
    <definedName name="Interest_Rate" localSheetId="38">#REF!</definedName>
    <definedName name="Interest_Rate" localSheetId="4">#REF!</definedName>
    <definedName name="Interest_Rate" localSheetId="27">#REF!</definedName>
    <definedName name="Interest_Rate" localSheetId="24">#REF!</definedName>
    <definedName name="Interest_Rate">#REF!</definedName>
    <definedName name="INTERNAL__DOORS" localSheetId="31">#REF!</definedName>
    <definedName name="INTERNAL__DOORS" localSheetId="35">#REF!</definedName>
    <definedName name="INTERNAL__DOORS" localSheetId="38">#REF!</definedName>
    <definedName name="INTERNAL__DOORS" localSheetId="4">#REF!</definedName>
    <definedName name="INTERNAL__DOORS" localSheetId="27">#REF!</definedName>
    <definedName name="INTERNAL__DOORS" localSheetId="24">#REF!</definedName>
    <definedName name="INTERNAL__DOORS">#REF!</definedName>
    <definedName name="INTERNAL__WALLS__AND__PARTITIONS" localSheetId="31">#REF!</definedName>
    <definedName name="INTERNAL__WALLS__AND__PARTITIONS" localSheetId="35">#REF!</definedName>
    <definedName name="INTERNAL__WALLS__AND__PARTITIONS" localSheetId="38">#REF!</definedName>
    <definedName name="INTERNAL__WALLS__AND__PARTITIONS" localSheetId="4">#REF!</definedName>
    <definedName name="INTERNAL__WALLS__AND__PARTITIONS" localSheetId="27">#REF!</definedName>
    <definedName name="INTERNAL__WALLS__AND__PARTITIONS" localSheetId="24">#REF!</definedName>
    <definedName name="INTERNAL__WALLS__AND__PARTITIONS">#REF!</definedName>
    <definedName name="iou" localSheetId="31">#REF!</definedName>
    <definedName name="iou" localSheetId="35">#REF!</definedName>
    <definedName name="iou" localSheetId="38">#REF!</definedName>
    <definedName name="iou" localSheetId="4">#REF!</definedName>
    <definedName name="iou" localSheetId="27">#REF!</definedName>
    <definedName name="iou" localSheetId="24">#REF!</definedName>
    <definedName name="iou">#REF!</definedName>
    <definedName name="IVA">'[27]00_Main Prices List'!$K$3</definedName>
    <definedName name="j" localSheetId="31">#REF!</definedName>
    <definedName name="j" localSheetId="35">#REF!</definedName>
    <definedName name="j" localSheetId="38">#REF!</definedName>
    <definedName name="j" localSheetId="39">#REF!</definedName>
    <definedName name="j" localSheetId="40">#REF!</definedName>
    <definedName name="j" localSheetId="41">#REF!</definedName>
    <definedName name="j" localSheetId="4">#REF!</definedName>
    <definedName name="j" localSheetId="5">#REF!</definedName>
    <definedName name="j" localSheetId="17">#REF!</definedName>
    <definedName name="j" localSheetId="21">#REF!</definedName>
    <definedName name="j" localSheetId="27">#REF!</definedName>
    <definedName name="j" localSheetId="24">#REF!</definedName>
    <definedName name="j">#REF!</definedName>
    <definedName name="jd" localSheetId="31">#REF!</definedName>
    <definedName name="jd" localSheetId="35">#REF!</definedName>
    <definedName name="jd" localSheetId="38">#REF!</definedName>
    <definedName name="jd" localSheetId="4">#REF!</definedName>
    <definedName name="jd" localSheetId="21">#REF!</definedName>
    <definedName name="jd" localSheetId="27">#REF!</definedName>
    <definedName name="jd" localSheetId="24">#REF!</definedName>
    <definedName name="jd">#REF!</definedName>
    <definedName name="jfjfjfjfjfjfjfjfjfjf" localSheetId="38">[15]Summary!#REF!</definedName>
    <definedName name="jfjfjfjfjfjfjfjfjfjf" localSheetId="39">[16]Summary!#REF!</definedName>
    <definedName name="jfjfjfjfjfjfjfjfjfjf" localSheetId="40">[16]Summary!#REF!</definedName>
    <definedName name="jfjfjfjfjfjfjfjfjfjf" localSheetId="41">[16]Summary!#REF!</definedName>
    <definedName name="jfjfjfjfjfjfjfjfjfjf" localSheetId="4">[15]Summary!#REF!</definedName>
    <definedName name="jfjfjfjfjfjfjfjfjfjf" localSheetId="5">[17]Summary!#REF!</definedName>
    <definedName name="jfjfjfjfjfjfjfjfjfjf" localSheetId="17">[17]Summary!#REF!</definedName>
    <definedName name="jfjfjfjfjfjfjfjfjfjf" localSheetId="21">[17]Summary!#REF!</definedName>
    <definedName name="jfjfjfjfjfjfjfjfjfjf">[15]Summary!#REF!</definedName>
    <definedName name="JHVJK" localSheetId="31">#REF!</definedName>
    <definedName name="JHVJK" localSheetId="35">#REF!</definedName>
    <definedName name="JHVJK" localSheetId="38">#REF!</definedName>
    <definedName name="JHVJK" localSheetId="39">#REF!</definedName>
    <definedName name="JHVJK" localSheetId="40">#REF!</definedName>
    <definedName name="JHVJK" localSheetId="41">#REF!</definedName>
    <definedName name="JHVJK" localSheetId="4">#REF!</definedName>
    <definedName name="JHVJK" localSheetId="5">#REF!</definedName>
    <definedName name="JHVJK" localSheetId="17">#REF!</definedName>
    <definedName name="JHVJK" localSheetId="21">#REF!</definedName>
    <definedName name="JHVJK" localSheetId="27">#REF!</definedName>
    <definedName name="JHVJK" localSheetId="24">#REF!</definedName>
    <definedName name="JHVJK">#REF!</definedName>
    <definedName name="JHVKHJK" localSheetId="31">#REF!</definedName>
    <definedName name="JHVKHJK" localSheetId="35">#REF!</definedName>
    <definedName name="JHVKHJK" localSheetId="38">#REF!</definedName>
    <definedName name="JHVKHJK" localSheetId="39">#REF!</definedName>
    <definedName name="JHVKHJK" localSheetId="40">#REF!</definedName>
    <definedName name="JHVKHJK" localSheetId="41">#REF!</definedName>
    <definedName name="JHVKHJK" localSheetId="4">#REF!</definedName>
    <definedName name="JHVKHJK" localSheetId="27">#REF!</definedName>
    <definedName name="JHVKHJK" localSheetId="24">#REF!</definedName>
    <definedName name="JHVKHJK">#REF!</definedName>
    <definedName name="JIM">[36]Construction!$S$36:$S$74</definedName>
    <definedName name="JJJJ" localSheetId="31">#REF!</definedName>
    <definedName name="JJJJ" localSheetId="35">#REF!</definedName>
    <definedName name="JJJJ" localSheetId="38">#REF!</definedName>
    <definedName name="JJJJ" localSheetId="39">#REF!</definedName>
    <definedName name="JJJJ" localSheetId="40">#REF!</definedName>
    <definedName name="JJJJ" localSheetId="41">#REF!</definedName>
    <definedName name="JJJJ" localSheetId="4">#REF!</definedName>
    <definedName name="JJJJ" localSheetId="5">#REF!</definedName>
    <definedName name="JJJJ" localSheetId="17">#REF!</definedName>
    <definedName name="JJJJ" localSheetId="21">#REF!</definedName>
    <definedName name="JJJJ" localSheetId="27">#REF!</definedName>
    <definedName name="JJJJ" localSheetId="24">#REF!</definedName>
    <definedName name="JJJJ">#REF!</definedName>
    <definedName name="juht" localSheetId="31">#REF!</definedName>
    <definedName name="juht" localSheetId="35">#REF!</definedName>
    <definedName name="juht" localSheetId="38">#REF!</definedName>
    <definedName name="juht" localSheetId="39">#REF!</definedName>
    <definedName name="juht" localSheetId="40">#REF!</definedName>
    <definedName name="juht" localSheetId="41">#REF!</definedName>
    <definedName name="juht" localSheetId="4">#REF!</definedName>
    <definedName name="juht" localSheetId="27">#REF!</definedName>
    <definedName name="juht" localSheetId="24">#REF!</definedName>
    <definedName name="juht">#REF!</definedName>
    <definedName name="juhyy" localSheetId="31">#REF!</definedName>
    <definedName name="juhyy" localSheetId="35">#REF!</definedName>
    <definedName name="juhyy" localSheetId="38">#REF!</definedName>
    <definedName name="juhyy" localSheetId="39">#REF!</definedName>
    <definedName name="juhyy" localSheetId="40">#REF!</definedName>
    <definedName name="juhyy" localSheetId="41">#REF!</definedName>
    <definedName name="juhyy" localSheetId="4">#REF!</definedName>
    <definedName name="juhyy" localSheetId="27">#REF!</definedName>
    <definedName name="juhyy" localSheetId="24">#REF!</definedName>
    <definedName name="juhyy">#REF!</definedName>
    <definedName name="junctions" localSheetId="31">#REF!</definedName>
    <definedName name="junctions" localSheetId="35">#REF!</definedName>
    <definedName name="junctions" localSheetId="38">#REF!</definedName>
    <definedName name="junctions" localSheetId="39">#REF!</definedName>
    <definedName name="junctions" localSheetId="40">#REF!</definedName>
    <definedName name="junctions" localSheetId="41">#REF!</definedName>
    <definedName name="junctions" localSheetId="4">#REF!</definedName>
    <definedName name="junctions" localSheetId="17">#REF!</definedName>
    <definedName name="junctions" localSheetId="18">#REF!</definedName>
    <definedName name="junctions" localSheetId="19">#REF!</definedName>
    <definedName name="junctions" localSheetId="20">#REF!</definedName>
    <definedName name="junctions" localSheetId="27">#REF!</definedName>
    <definedName name="junctions" localSheetId="24">#REF!</definedName>
    <definedName name="junctions">#REF!</definedName>
    <definedName name="jyyh" localSheetId="31">#REF!</definedName>
    <definedName name="jyyh" localSheetId="35">#REF!</definedName>
    <definedName name="jyyh" localSheetId="38">#REF!</definedName>
    <definedName name="jyyh" localSheetId="4">#REF!</definedName>
    <definedName name="jyyh" localSheetId="27">#REF!</definedName>
    <definedName name="jyyh" localSheetId="24">#REF!</definedName>
    <definedName name="jyyh">#REF!</definedName>
    <definedName name="K" localSheetId="31">#REF!</definedName>
    <definedName name="K" localSheetId="35">#REF!</definedName>
    <definedName name="K" localSheetId="38">#REF!</definedName>
    <definedName name="K" localSheetId="4">#REF!</definedName>
    <definedName name="K" localSheetId="27">#REF!</definedName>
    <definedName name="K" localSheetId="24">#REF!</definedName>
    <definedName name="K">#REF!</definedName>
    <definedName name="kil" localSheetId="31">#REF!</definedName>
    <definedName name="kil" localSheetId="35">#REF!</definedName>
    <definedName name="kil" localSheetId="38">#REF!</definedName>
    <definedName name="kil" localSheetId="39">#REF!</definedName>
    <definedName name="kil" localSheetId="40">#REF!</definedName>
    <definedName name="kil" localSheetId="41">#REF!</definedName>
    <definedName name="kil" localSheetId="4">#REF!</definedName>
    <definedName name="kil" localSheetId="27">#REF!</definedName>
    <definedName name="kil" localSheetId="24">#REF!</definedName>
    <definedName name="kil">#REF!</definedName>
    <definedName name="Kingachi" localSheetId="31">#REF!</definedName>
    <definedName name="Kingachi" localSheetId="35">#REF!</definedName>
    <definedName name="Kingachi" localSheetId="38">#REF!</definedName>
    <definedName name="Kingachi" localSheetId="4">#REF!</definedName>
    <definedName name="Kingachi" localSheetId="27">#REF!</definedName>
    <definedName name="Kingachi" localSheetId="24">#REF!</definedName>
    <definedName name="Kingachi">#REF!</definedName>
    <definedName name="Kinogozi" localSheetId="31">#REF!</definedName>
    <definedName name="Kinogozi" localSheetId="35">#REF!</definedName>
    <definedName name="Kinogozi" localSheetId="38">#REF!</definedName>
    <definedName name="Kinogozi" localSheetId="4">#REF!</definedName>
    <definedName name="Kinogozi" localSheetId="27">#REF!</definedName>
    <definedName name="Kinogozi" localSheetId="24">#REF!</definedName>
    <definedName name="Kinogozi">#REF!</definedName>
    <definedName name="KIO" localSheetId="31">#REF!</definedName>
    <definedName name="KIO" localSheetId="35">#REF!</definedName>
    <definedName name="KIO" localSheetId="38">#REF!</definedName>
    <definedName name="KIO" localSheetId="4">#REF!</definedName>
    <definedName name="KIO" localSheetId="27">#REF!</definedName>
    <definedName name="KIO" localSheetId="24">#REF!</definedName>
    <definedName name="KIO">#REF!</definedName>
    <definedName name="KITCHEN" localSheetId="31">[37]Ragama!#REF!</definedName>
    <definedName name="KITCHEN" localSheetId="35">[37]Ragama!#REF!</definedName>
    <definedName name="KITCHEN" localSheetId="38">[37]Ragama!#REF!</definedName>
    <definedName name="KITCHEN" localSheetId="4">[37]Ragama!#REF!</definedName>
    <definedName name="KITCHEN" localSheetId="27">[37]Ragama!#REF!</definedName>
    <definedName name="KITCHEN" localSheetId="24">[37]Ragama!#REF!</definedName>
    <definedName name="KITCHEN">[37]Ragama!#REF!</definedName>
    <definedName name="KIU" localSheetId="31">#REF!</definedName>
    <definedName name="KIU" localSheetId="35">#REF!</definedName>
    <definedName name="KIU" localSheetId="38">#REF!</definedName>
    <definedName name="KIU" localSheetId="39">#REF!</definedName>
    <definedName name="KIU" localSheetId="40">#REF!</definedName>
    <definedName name="KIU" localSheetId="41">#REF!</definedName>
    <definedName name="KIU" localSheetId="4">#REF!</definedName>
    <definedName name="KIU" localSheetId="5">#REF!</definedName>
    <definedName name="KIU" localSheetId="17">#REF!</definedName>
    <definedName name="KIU" localSheetId="21">#REF!</definedName>
    <definedName name="KIU" localSheetId="27">#REF!</definedName>
    <definedName name="KIU" localSheetId="24">#REF!</definedName>
    <definedName name="KIU">#REF!</definedName>
    <definedName name="kjjuu" localSheetId="31">#REF!</definedName>
    <definedName name="kjjuu" localSheetId="35">#REF!</definedName>
    <definedName name="kjjuu" localSheetId="38">#REF!</definedName>
    <definedName name="kjjuu" localSheetId="39">#REF!</definedName>
    <definedName name="kjjuu" localSheetId="40">#REF!</definedName>
    <definedName name="kjjuu" localSheetId="41">#REF!</definedName>
    <definedName name="kjjuu" localSheetId="4">#REF!</definedName>
    <definedName name="kjjuu" localSheetId="27">#REF!</definedName>
    <definedName name="kjjuu" localSheetId="24">#REF!</definedName>
    <definedName name="kjjuu">#REF!</definedName>
    <definedName name="KJKJJHKJ" localSheetId="31">#REF!</definedName>
    <definedName name="KJKJJHKJ" localSheetId="35">#REF!</definedName>
    <definedName name="KJKJJHKJ" localSheetId="38">#REF!</definedName>
    <definedName name="KJKJJHKJ" localSheetId="39">#REF!</definedName>
    <definedName name="KJKJJHKJ" localSheetId="40">#REF!</definedName>
    <definedName name="KJKJJHKJ" localSheetId="41">#REF!</definedName>
    <definedName name="KJKJJHKJ" localSheetId="4">#REF!</definedName>
    <definedName name="KJKJJHKJ" localSheetId="27">#REF!</definedName>
    <definedName name="KJKJJHKJ" localSheetId="24">#REF!</definedName>
    <definedName name="KJKJJHKJ">#REF!</definedName>
    <definedName name="kjuu" localSheetId="31">#REF!</definedName>
    <definedName name="kjuu" localSheetId="35">#REF!</definedName>
    <definedName name="kjuu" localSheetId="38">#REF!</definedName>
    <definedName name="kjuu" localSheetId="4">#REF!</definedName>
    <definedName name="kjuu" localSheetId="27">#REF!</definedName>
    <definedName name="kjuu" localSheetId="24">#REF!</definedName>
    <definedName name="kjuu">#REF!</definedName>
    <definedName name="kk" localSheetId="31">#REF!</definedName>
    <definedName name="kk" localSheetId="35">#REF!</definedName>
    <definedName name="kk" localSheetId="38">#REF!</definedName>
    <definedName name="kk" localSheetId="39">#REF!</definedName>
    <definedName name="kk" localSheetId="40">#REF!</definedName>
    <definedName name="kk" localSheetId="41">#REF!</definedName>
    <definedName name="kk" localSheetId="4">#REF!</definedName>
    <definedName name="kk" localSheetId="27">#REF!</definedName>
    <definedName name="kk" localSheetId="24">#REF!</definedName>
    <definedName name="kk">#REF!</definedName>
    <definedName name="kl" localSheetId="31">#REF!</definedName>
    <definedName name="kl" localSheetId="35">#REF!</definedName>
    <definedName name="kl" localSheetId="38">#REF!</definedName>
    <definedName name="kl" localSheetId="4">#REF!</definedName>
    <definedName name="kl" localSheetId="27">#REF!</definedName>
    <definedName name="kl" localSheetId="24">#REF!</definedName>
    <definedName name="kl">#REF!</definedName>
    <definedName name="KLO" localSheetId="31">#REF!</definedName>
    <definedName name="KLO" localSheetId="35">#REF!</definedName>
    <definedName name="KLO" localSheetId="38">#REF!</definedName>
    <definedName name="KLO" localSheetId="4">#REF!</definedName>
    <definedName name="KLO" localSheetId="27">#REF!</definedName>
    <definedName name="KLO" localSheetId="24">#REF!</definedName>
    <definedName name="KLO">#REF!</definedName>
    <definedName name="KOP" localSheetId="31">#REF!</definedName>
    <definedName name="KOP" localSheetId="35">#REF!</definedName>
    <definedName name="KOP" localSheetId="38">#REF!</definedName>
    <definedName name="KOP" localSheetId="4">#REF!</definedName>
    <definedName name="KOP" localSheetId="27">#REF!</definedName>
    <definedName name="KOP" localSheetId="24">#REF!</definedName>
    <definedName name="KOP">#REF!</definedName>
    <definedName name="KUSD" localSheetId="31">#REF!</definedName>
    <definedName name="KUSD" localSheetId="35">#REF!</definedName>
    <definedName name="KUSD" localSheetId="38">#REF!</definedName>
    <definedName name="KUSD" localSheetId="39">#REF!</definedName>
    <definedName name="KUSD" localSheetId="40">#REF!</definedName>
    <definedName name="KUSD" localSheetId="41">#REF!</definedName>
    <definedName name="KUSD" localSheetId="4">#REF!</definedName>
    <definedName name="KUSD" localSheetId="27">#REF!</definedName>
    <definedName name="KUSD" localSheetId="24">#REF!</definedName>
    <definedName name="KUSD">#REF!</definedName>
    <definedName name="KVA" localSheetId="31">#REF!</definedName>
    <definedName name="KVA" localSheetId="35">#REF!</definedName>
    <definedName name="KVA" localSheetId="38">#REF!</definedName>
    <definedName name="KVA" localSheetId="39">#REF!</definedName>
    <definedName name="KVA" localSheetId="40">#REF!</definedName>
    <definedName name="KVA" localSheetId="41">#REF!</definedName>
    <definedName name="KVA" localSheetId="4">#REF!</definedName>
    <definedName name="KVA" localSheetId="27">#REF!</definedName>
    <definedName name="KVA" localSheetId="24">#REF!</definedName>
    <definedName name="KVA">#REF!</definedName>
    <definedName name="KVB" localSheetId="31">#REF!</definedName>
    <definedName name="KVB" localSheetId="35">#REF!</definedName>
    <definedName name="KVB" localSheetId="38">#REF!</definedName>
    <definedName name="KVB" localSheetId="39">#REF!</definedName>
    <definedName name="KVB" localSheetId="40">#REF!</definedName>
    <definedName name="KVB" localSheetId="41">#REF!</definedName>
    <definedName name="KVB" localSheetId="4">#REF!</definedName>
    <definedName name="KVB" localSheetId="27">#REF!</definedName>
    <definedName name="KVB" localSheetId="24">#REF!</definedName>
    <definedName name="KVB">#REF!</definedName>
    <definedName name="KW">[1]NPV!$B$40</definedName>
    <definedName name="ladders" localSheetId="31">#REF!</definedName>
    <definedName name="ladders" localSheetId="35">#REF!</definedName>
    <definedName name="ladders" localSheetId="38">#REF!</definedName>
    <definedName name="ladders" localSheetId="39">#REF!</definedName>
    <definedName name="ladders" localSheetId="40">#REF!</definedName>
    <definedName name="ladders" localSheetId="41">#REF!</definedName>
    <definedName name="ladders" localSheetId="4">#REF!</definedName>
    <definedName name="ladders" localSheetId="17">#REF!</definedName>
    <definedName name="ladders" localSheetId="18">#REF!</definedName>
    <definedName name="ladders" localSheetId="19">#REF!</definedName>
    <definedName name="ladders" localSheetId="20">#REF!</definedName>
    <definedName name="ladders" localSheetId="27">#REF!</definedName>
    <definedName name="ladders" localSheetId="24">#REF!</definedName>
    <definedName name="ladders">#REF!</definedName>
    <definedName name="lane" localSheetId="31">#REF!</definedName>
    <definedName name="lane" localSheetId="35">#REF!</definedName>
    <definedName name="lane" localSheetId="38">#REF!</definedName>
    <definedName name="lane" localSheetId="4">#REF!</definedName>
    <definedName name="lane" localSheetId="27">#REF!</definedName>
    <definedName name="lane" localSheetId="24">#REF!</definedName>
    <definedName name="lane">#REF!</definedName>
    <definedName name="Last_Row">#N/A</definedName>
    <definedName name="layers" localSheetId="31">#REF!</definedName>
    <definedName name="layers" localSheetId="35">#REF!</definedName>
    <definedName name="layers" localSheetId="38">#REF!</definedName>
    <definedName name="layers" localSheetId="39">#REF!</definedName>
    <definedName name="layers" localSheetId="40">#REF!</definedName>
    <definedName name="layers" localSheetId="41">#REF!</definedName>
    <definedName name="layers" localSheetId="4">#REF!</definedName>
    <definedName name="layers" localSheetId="5">#REF!</definedName>
    <definedName name="layers" localSheetId="17">#REF!</definedName>
    <definedName name="layers" localSheetId="21">#REF!</definedName>
    <definedName name="layers" localSheetId="27">#REF!</definedName>
    <definedName name="layers" localSheetId="24">#REF!</definedName>
    <definedName name="layers">#REF!</definedName>
    <definedName name="LBC" localSheetId="31">#REF!</definedName>
    <definedName name="LBC" localSheetId="35">#REF!</definedName>
    <definedName name="LBC" localSheetId="38">#REF!</definedName>
    <definedName name="LBC" localSheetId="39">#REF!</definedName>
    <definedName name="LBC" localSheetId="40">#REF!</definedName>
    <definedName name="LBC" localSheetId="41">#REF!</definedName>
    <definedName name="LBC" localSheetId="4">#REF!</definedName>
    <definedName name="LBC" localSheetId="27">#REF!</definedName>
    <definedName name="LBC" localSheetId="24">#REF!</definedName>
    <definedName name="LBC">#REF!</definedName>
    <definedName name="lead" localSheetId="31">#REF!</definedName>
    <definedName name="lead" localSheetId="35">#REF!</definedName>
    <definedName name="lead" localSheetId="38">#REF!</definedName>
    <definedName name="lead" localSheetId="39">#REF!</definedName>
    <definedName name="lead" localSheetId="40">#REF!</definedName>
    <definedName name="lead" localSheetId="41">#REF!</definedName>
    <definedName name="lead" localSheetId="4">#REF!</definedName>
    <definedName name="lead" localSheetId="27">#REF!</definedName>
    <definedName name="lead" localSheetId="24">#REF!</definedName>
    <definedName name="lead">#REF!</definedName>
    <definedName name="Leva" localSheetId="31">#REF!</definedName>
    <definedName name="Leva" localSheetId="35">#REF!</definedName>
    <definedName name="Leva" localSheetId="38">#REF!</definedName>
    <definedName name="Leva" localSheetId="4">#REF!</definedName>
    <definedName name="Leva" localSheetId="27">#REF!</definedName>
    <definedName name="Leva" localSheetId="24">#REF!</definedName>
    <definedName name="Leva">#REF!</definedName>
    <definedName name="li" localSheetId="31">#REF!</definedName>
    <definedName name="li" localSheetId="35">#REF!</definedName>
    <definedName name="li" localSheetId="38">#REF!</definedName>
    <definedName name="li" localSheetId="4">#REF!</definedName>
    <definedName name="li" localSheetId="27">#REF!</definedName>
    <definedName name="li" localSheetId="24">#REF!</definedName>
    <definedName name="li">#REF!</definedName>
    <definedName name="Lib" localSheetId="31">#REF!</definedName>
    <definedName name="Lib" localSheetId="35">#REF!</definedName>
    <definedName name="Lib" localSheetId="38">#REF!</definedName>
    <definedName name="Lib" localSheetId="4">#REF!</definedName>
    <definedName name="Lib" localSheetId="27">#REF!</definedName>
    <definedName name="Lib" localSheetId="24">#REF!</definedName>
    <definedName name="Lib">#REF!</definedName>
    <definedName name="LIFT__AND__CONVEYOR__INSTALLATIONS" localSheetId="31">#REF!</definedName>
    <definedName name="LIFT__AND__CONVEYOR__INSTALLATIONS" localSheetId="35">#REF!</definedName>
    <definedName name="LIFT__AND__CONVEYOR__INSTALLATIONS" localSheetId="38">#REF!</definedName>
    <definedName name="LIFT__AND__CONVEYOR__INSTALLATIONS" localSheetId="4">#REF!</definedName>
    <definedName name="LIFT__AND__CONVEYOR__INSTALLATIONS" localSheetId="27">#REF!</definedName>
    <definedName name="LIFT__AND__CONVEYOR__INSTALLATIONS" localSheetId="24">#REF!</definedName>
    <definedName name="LIFT__AND__CONVEYOR__INSTALLATIONS">#REF!</definedName>
    <definedName name="LIST" localSheetId="31">#REF!</definedName>
    <definedName name="LIST" localSheetId="35">#REF!</definedName>
    <definedName name="LIST" localSheetId="38">#REF!</definedName>
    <definedName name="LIST" localSheetId="4">#REF!</definedName>
    <definedName name="LIST" localSheetId="27">#REF!</definedName>
    <definedName name="LIST" localSheetId="24">#REF!</definedName>
    <definedName name="LIST">#REF!</definedName>
    <definedName name="LKI" localSheetId="31">#REF!</definedName>
    <definedName name="LKI" localSheetId="35">#REF!</definedName>
    <definedName name="LKI" localSheetId="38">#REF!</definedName>
    <definedName name="LKI" localSheetId="4">#REF!</definedName>
    <definedName name="LKI" localSheetId="27">#REF!</definedName>
    <definedName name="LKI" localSheetId="24">#REF!</definedName>
    <definedName name="LKI">#REF!</definedName>
    <definedName name="LL" localSheetId="31">#REF!</definedName>
    <definedName name="LL" localSheetId="35">#REF!</definedName>
    <definedName name="LL" localSheetId="38">#REF!</definedName>
    <definedName name="ll" localSheetId="39">#REF!</definedName>
    <definedName name="ll" localSheetId="40">#REF!</definedName>
    <definedName name="ll" localSheetId="41">#REF!</definedName>
    <definedName name="LL" localSheetId="4">#REF!</definedName>
    <definedName name="LL" localSheetId="19">#REF!</definedName>
    <definedName name="LL" localSheetId="20">#REF!</definedName>
    <definedName name="LL" localSheetId="27">#REF!</definedName>
    <definedName name="LL" localSheetId="24">#REF!</definedName>
    <definedName name="LL">#REF!</definedName>
    <definedName name="llll" localSheetId="31">#REF!</definedName>
    <definedName name="llll" localSheetId="35">#REF!</definedName>
    <definedName name="llll" localSheetId="38">#REF!</definedName>
    <definedName name="llll" localSheetId="39">#REF!</definedName>
    <definedName name="llll" localSheetId="40">#REF!</definedName>
    <definedName name="llll" localSheetId="41">#REF!</definedName>
    <definedName name="llll" localSheetId="4">#REF!</definedName>
    <definedName name="llll" localSheetId="27">#REF!</definedName>
    <definedName name="llll" localSheetId="24">#REF!</definedName>
    <definedName name="llll">#REF!</definedName>
    <definedName name="lo" localSheetId="31">#REF!</definedName>
    <definedName name="lo" localSheetId="35">#REF!</definedName>
    <definedName name="lo" localSheetId="38">#REF!</definedName>
    <definedName name="lo" localSheetId="4">#REF!</definedName>
    <definedName name="lo" localSheetId="27">#REF!</definedName>
    <definedName name="lo" localSheetId="24">#REF!</definedName>
    <definedName name="lo">#REF!</definedName>
    <definedName name="Loan_Amount" localSheetId="31">#REF!</definedName>
    <definedName name="Loan_Amount" localSheetId="35">#REF!</definedName>
    <definedName name="Loan_Amount" localSheetId="38">#REF!</definedName>
    <definedName name="Loan_Amount" localSheetId="4">#REF!</definedName>
    <definedName name="Loan_Amount" localSheetId="27">#REF!</definedName>
    <definedName name="Loan_Amount" localSheetId="24">#REF!</definedName>
    <definedName name="Loan_Amount">#REF!</definedName>
    <definedName name="Loan_Start" localSheetId="31">#REF!</definedName>
    <definedName name="Loan_Start" localSheetId="35">#REF!</definedName>
    <definedName name="Loan_Start" localSheetId="38">#REF!</definedName>
    <definedName name="Loan_Start" localSheetId="4">#REF!</definedName>
    <definedName name="Loan_Start" localSheetId="27">#REF!</definedName>
    <definedName name="Loan_Start" localSheetId="24">#REF!</definedName>
    <definedName name="Loan_Start">#REF!</definedName>
    <definedName name="Loan_Years" localSheetId="31">#REF!</definedName>
    <definedName name="Loan_Years" localSheetId="35">#REF!</definedName>
    <definedName name="Loan_Years" localSheetId="38">#REF!</definedName>
    <definedName name="Loan_Years" localSheetId="4">#REF!</definedName>
    <definedName name="Loan_Years" localSheetId="27">#REF!</definedName>
    <definedName name="Loan_Years" localSheetId="24">#REF!</definedName>
    <definedName name="Loan_Years">#REF!</definedName>
    <definedName name="lop" localSheetId="31">#REF!</definedName>
    <definedName name="lop" localSheetId="35">#REF!</definedName>
    <definedName name="lop" localSheetId="38">#REF!</definedName>
    <definedName name="lop" localSheetId="4">#REF!</definedName>
    <definedName name="lop" localSheetId="27">#REF!</definedName>
    <definedName name="lop" localSheetId="24">#REF!</definedName>
    <definedName name="lop">#REF!</definedName>
    <definedName name="LVLJKLJK" localSheetId="31">#REF!</definedName>
    <definedName name="LVLJKLJK" localSheetId="35">#REF!</definedName>
    <definedName name="LVLJKLJK" localSheetId="38">#REF!</definedName>
    <definedName name="LVLJKLJK" localSheetId="4">#REF!</definedName>
    <definedName name="LVLJKLJK" localSheetId="27">#REF!</definedName>
    <definedName name="LVLJKLJK" localSheetId="24">#REF!</definedName>
    <definedName name="LVLJKLJK">#REF!</definedName>
    <definedName name="M" localSheetId="31">#REF!</definedName>
    <definedName name="M" localSheetId="35">#REF!</definedName>
    <definedName name="M" localSheetId="38">#REF!</definedName>
    <definedName name="M" localSheetId="4">#REF!</definedName>
    <definedName name="M" localSheetId="27">#REF!</definedName>
    <definedName name="M" localSheetId="24">#REF!</definedName>
    <definedName name="M">#REF!</definedName>
    <definedName name="MA" localSheetId="31">#REF!</definedName>
    <definedName name="MA" localSheetId="35">#REF!</definedName>
    <definedName name="MA" localSheetId="38">#REF!</definedName>
    <definedName name="MA" localSheetId="4">#REF!</definedName>
    <definedName name="MA" localSheetId="27">#REF!</definedName>
    <definedName name="MA" localSheetId="24">#REF!</definedName>
    <definedName name="MA">#REF!</definedName>
    <definedName name="mab" localSheetId="31">#REF!</definedName>
    <definedName name="mab" localSheetId="35">#REF!</definedName>
    <definedName name="mab" localSheetId="38">#REF!</definedName>
    <definedName name="mab" localSheetId="39">#REF!</definedName>
    <definedName name="mab" localSheetId="40">#REF!</definedName>
    <definedName name="mab" localSheetId="41">#REF!</definedName>
    <definedName name="mab" localSheetId="4">#REF!</definedName>
    <definedName name="mab" localSheetId="27">#REF!</definedName>
    <definedName name="mab" localSheetId="24">#REF!</definedName>
    <definedName name="mab">#REF!</definedName>
    <definedName name="main100">[7]RATES!$C$34</definedName>
    <definedName name="main50">[7]RATES!$C$35</definedName>
    <definedName name="major">[26]VIABILITY!#REF!</definedName>
    <definedName name="MAKEBILLPAGE" localSheetId="31">#REF!</definedName>
    <definedName name="MAKEBILLPAGE" localSheetId="35">#REF!</definedName>
    <definedName name="MAKEBILLPAGE" localSheetId="38">#REF!</definedName>
    <definedName name="MAKEBILLPAGE" localSheetId="39">#REF!</definedName>
    <definedName name="MAKEBILLPAGE" localSheetId="40">#REF!</definedName>
    <definedName name="MAKEBILLPAGE" localSheetId="41">#REF!</definedName>
    <definedName name="MAKEBILLPAGE" localSheetId="4">#REF!</definedName>
    <definedName name="MAKEBILLPAGE" localSheetId="5">#REF!</definedName>
    <definedName name="MAKEBILLPAGE" localSheetId="17">#REF!</definedName>
    <definedName name="MAKEBILLPAGE" localSheetId="21">#REF!</definedName>
    <definedName name="MAKEBILLPAGE" localSheetId="27">#REF!</definedName>
    <definedName name="MAKEBILLPAGE" localSheetId="24">#REF!</definedName>
    <definedName name="MAKEBILLPAGE">#REF!</definedName>
    <definedName name="MALINDO" localSheetId="31">#REF!</definedName>
    <definedName name="MALINDO" localSheetId="35">#REF!</definedName>
    <definedName name="MALINDO" localSheetId="38">#REF!</definedName>
    <definedName name="MALINDO" localSheetId="39">#REF!</definedName>
    <definedName name="MALINDO" localSheetId="40">#REF!</definedName>
    <definedName name="MALINDO" localSheetId="41">#REF!</definedName>
    <definedName name="MALINDO" localSheetId="4">#REF!</definedName>
    <definedName name="MALINDO" localSheetId="27">#REF!</definedName>
    <definedName name="MALINDO" localSheetId="24">#REF!</definedName>
    <definedName name="MALINDO">#REF!</definedName>
    <definedName name="MANUEL_INPUT" localSheetId="31">#REF!</definedName>
    <definedName name="MANUEL_INPUT" localSheetId="35">#REF!</definedName>
    <definedName name="MANUEL_INPUT" localSheetId="38">#REF!</definedName>
    <definedName name="MANUEL_INPUT" localSheetId="39">#REF!</definedName>
    <definedName name="MANUEL_INPUT" localSheetId="40">#REF!</definedName>
    <definedName name="MANUEL_INPUT" localSheetId="41">#REF!</definedName>
    <definedName name="MANUEL_INPUT" localSheetId="4">#REF!</definedName>
    <definedName name="MANUEL_INPUT" localSheetId="27">#REF!</definedName>
    <definedName name="MANUEL_INPUT" localSheetId="24">#REF!</definedName>
    <definedName name="MANUEL_INPUT">#REF!</definedName>
    <definedName name="mark" localSheetId="31">#REF!</definedName>
    <definedName name="mark" localSheetId="35">#REF!</definedName>
    <definedName name="mark" localSheetId="38">#REF!</definedName>
    <definedName name="mark" localSheetId="4">#REF!</definedName>
    <definedName name="mark" localSheetId="27">#REF!</definedName>
    <definedName name="mark" localSheetId="24">#REF!</definedName>
    <definedName name="mark">#REF!</definedName>
    <definedName name="Masindi_conversion_rate" localSheetId="31">#REF!</definedName>
    <definedName name="Masindi_conversion_rate" localSheetId="35">#REF!</definedName>
    <definedName name="Masindi_conversion_rate" localSheetId="38">#REF!</definedName>
    <definedName name="Masindi_conversion_rate" localSheetId="39">#REF!</definedName>
    <definedName name="Masindi_conversion_rate" localSheetId="40">#REF!</definedName>
    <definedName name="Masindi_conversion_rate" localSheetId="41">#REF!</definedName>
    <definedName name="Masindi_conversion_rate" localSheetId="4">#REF!</definedName>
    <definedName name="Masindi_conversion_rate" localSheetId="17">#REF!</definedName>
    <definedName name="Masindi_conversion_rate" localSheetId="18">#REF!</definedName>
    <definedName name="Masindi_conversion_rate" localSheetId="19">#REF!</definedName>
    <definedName name="Masindi_conversion_rate" localSheetId="20">#REF!</definedName>
    <definedName name="Masindi_conversion_rate" localSheetId="27">#REF!</definedName>
    <definedName name="Masindi_conversion_rate" localSheetId="24">#REF!</definedName>
    <definedName name="Masindi_conversion_rate">#REF!</definedName>
    <definedName name="MASONRYDIMS" localSheetId="31">#REF!</definedName>
    <definedName name="MASONRYDIMS" localSheetId="35">#REF!</definedName>
    <definedName name="MASONRYDIMS" localSheetId="38">#REF!</definedName>
    <definedName name="MASONRYDIMS" localSheetId="4">#REF!</definedName>
    <definedName name="MASONRYDIMS" localSheetId="27">#REF!</definedName>
    <definedName name="MASONRYDIMS" localSheetId="24">#REF!</definedName>
    <definedName name="MASONRYDIMS">#REF!</definedName>
    <definedName name="Max" localSheetId="31">#REF!</definedName>
    <definedName name="Max" localSheetId="35">#REF!</definedName>
    <definedName name="Max" localSheetId="38">#REF!</definedName>
    <definedName name="Max" localSheetId="4">#REF!</definedName>
    <definedName name="Max" localSheetId="27">#REF!</definedName>
    <definedName name="Max" localSheetId="24">#REF!</definedName>
    <definedName name="Max">#REF!</definedName>
    <definedName name="MCBDB" localSheetId="31">{#N/A,#N/A,FALSE,"mpph1";#N/A,#N/A,FALSE,"mpmseb";#N/A,#N/A,FALSE,"mpph2"}</definedName>
    <definedName name="MCBDB" localSheetId="35">{#N/A,#N/A,FALSE,"mpph1";#N/A,#N/A,FALSE,"mpmseb";#N/A,#N/A,FALSE,"mpph2"}</definedName>
    <definedName name="MCBDB" localSheetId="38">{#N/A,#N/A,FALSE,"mpph1";#N/A,#N/A,FALSE,"mpmseb";#N/A,#N/A,FALSE,"mpph2"}</definedName>
    <definedName name="MCBDB" localSheetId="39">{#N/A,#N/A,FALSE,"mpph1";#N/A,#N/A,FALSE,"mpmseb";#N/A,#N/A,FALSE,"mpph2"}</definedName>
    <definedName name="MCBDB" localSheetId="40">{#N/A,#N/A,FALSE,"mpph1";#N/A,#N/A,FALSE,"mpmseb";#N/A,#N/A,FALSE,"mpph2"}</definedName>
    <definedName name="MCBDB" localSheetId="41">{#N/A,#N/A,FALSE,"mpph1";#N/A,#N/A,FALSE,"mpmseb";#N/A,#N/A,FALSE,"mpph2"}</definedName>
    <definedName name="MCBDB" localSheetId="4">{#N/A,#N/A,FALSE,"mpph1";#N/A,#N/A,FALSE,"mpmseb";#N/A,#N/A,FALSE,"mpph2"}</definedName>
    <definedName name="MCBDB" localSheetId="5">{#N/A,#N/A,FALSE,"mpph1";#N/A,#N/A,FALSE,"mpmseb";#N/A,#N/A,FALSE,"mpph2"}</definedName>
    <definedName name="MCBDB" localSheetId="17">{#N/A,#N/A,FALSE,"mpph1";#N/A,#N/A,FALSE,"mpmseb";#N/A,#N/A,FALSE,"mpph2"}</definedName>
    <definedName name="MCBDB" localSheetId="21">{#N/A,#N/A,FALSE,"mpph1";#N/A,#N/A,FALSE,"mpmseb";#N/A,#N/A,FALSE,"mpph2"}</definedName>
    <definedName name="MCBDB" localSheetId="8">{#N/A,#N/A,FALSE,"mpph1";#N/A,#N/A,FALSE,"mpmseb";#N/A,#N/A,FALSE,"mpph2"}</definedName>
    <definedName name="MCBDB" localSheetId="27">{#N/A,#N/A,FALSE,"mpph1";#N/A,#N/A,FALSE,"mpmseb";#N/A,#N/A,FALSE,"mpph2"}</definedName>
    <definedName name="MCBDB" localSheetId="1">{#N/A,#N/A,FALSE,"mpph1";#N/A,#N/A,FALSE,"mpmseb";#N/A,#N/A,FALSE,"mpph2"}</definedName>
    <definedName name="MCBDB" localSheetId="32">{#N/A,#N/A,FALSE,"mpph1";#N/A,#N/A,FALSE,"mpmseb";#N/A,#N/A,FALSE,"mpph2"}</definedName>
    <definedName name="MCBDB" localSheetId="33">{#N/A,#N/A,FALSE,"mpph1";#N/A,#N/A,FALSE,"mpmseb";#N/A,#N/A,FALSE,"mpph2"}</definedName>
    <definedName name="MCBDB" localSheetId="34">{#N/A,#N/A,FALSE,"mpph1";#N/A,#N/A,FALSE,"mpmseb";#N/A,#N/A,FALSE,"mpph2"}</definedName>
    <definedName name="MCBDB" localSheetId="36">{#N/A,#N/A,FALSE,"mpph1";#N/A,#N/A,FALSE,"mpmseb";#N/A,#N/A,FALSE,"mpph2"}</definedName>
    <definedName name="MCBDB" localSheetId="37">{#N/A,#N/A,FALSE,"mpph1";#N/A,#N/A,FALSE,"mpmseb";#N/A,#N/A,FALSE,"mpph2"}</definedName>
    <definedName name="MCBDB" localSheetId="24">{#N/A,#N/A,FALSE,"mpph1";#N/A,#N/A,FALSE,"mpmseb";#N/A,#N/A,FALSE,"mpph2"}</definedName>
    <definedName name="MCBDB" localSheetId="25">{#N/A,#N/A,FALSE,"mpph1";#N/A,#N/A,FALSE,"mpmseb";#N/A,#N/A,FALSE,"mpph2"}</definedName>
    <definedName name="MCBDB" localSheetId="26">{#N/A,#N/A,FALSE,"mpph1";#N/A,#N/A,FALSE,"mpmseb";#N/A,#N/A,FALSE,"mpph2"}</definedName>
    <definedName name="MCBDB" localSheetId="28">{#N/A,#N/A,FALSE,"mpph1";#N/A,#N/A,FALSE,"mpmseb";#N/A,#N/A,FALSE,"mpph2"}</definedName>
    <definedName name="MCBDB" localSheetId="29">{#N/A,#N/A,FALSE,"mpph1";#N/A,#N/A,FALSE,"mpmseb";#N/A,#N/A,FALSE,"mpph2"}</definedName>
    <definedName name="MCBDB" localSheetId="30">{#N/A,#N/A,FALSE,"mpph1";#N/A,#N/A,FALSE,"mpmseb";#N/A,#N/A,FALSE,"mpph2"}</definedName>
    <definedName name="MCBDB">{#N/A,#N/A,FALSE,"mpph1";#N/A,#N/A,FALSE,"mpmseb";#N/A,#N/A,FALSE,"mpph2"}</definedName>
    <definedName name="MINOR__BUILDING__WORKS">#REF!</definedName>
    <definedName name="Miscellaneous_electrical_works" localSheetId="31">#REF!</definedName>
    <definedName name="Miscellaneous_electrical_works" localSheetId="35">#REF!</definedName>
    <definedName name="Miscellaneous_electrical_works" localSheetId="38">#REF!</definedName>
    <definedName name="Miscellaneous_electrical_works" localSheetId="39">#REF!</definedName>
    <definedName name="Miscellaneous_electrical_works" localSheetId="40">#REF!</definedName>
    <definedName name="Miscellaneous_electrical_works" localSheetId="41">#REF!</definedName>
    <definedName name="Miscellaneous_electrical_works" localSheetId="4">#REF!</definedName>
    <definedName name="Miscellaneous_electrical_works" localSheetId="21">#REF!</definedName>
    <definedName name="Miscellaneous_electrical_works" localSheetId="27">#REF!</definedName>
    <definedName name="Miscellaneous_electrical_works" localSheetId="24">#REF!</definedName>
    <definedName name="Miscellaneous_electrical_works">#REF!</definedName>
    <definedName name="mjhhg" localSheetId="31">#REF!</definedName>
    <definedName name="mjhhg" localSheetId="35">#REF!</definedName>
    <definedName name="mjhhg" localSheetId="38">#REF!</definedName>
    <definedName name="mjhhg" localSheetId="39">#REF!</definedName>
    <definedName name="mjhhg" localSheetId="40">#REF!</definedName>
    <definedName name="mjhhg" localSheetId="41">#REF!</definedName>
    <definedName name="mjhhg" localSheetId="4">#REF!</definedName>
    <definedName name="mjhhg" localSheetId="27">#REF!</definedName>
    <definedName name="mjhhg" localSheetId="24">#REF!</definedName>
    <definedName name="mjhhg">#REF!</definedName>
    <definedName name="mjkh" localSheetId="31">#REF!</definedName>
    <definedName name="mjkh" localSheetId="35">#REF!</definedName>
    <definedName name="mjkh" localSheetId="38">#REF!</definedName>
    <definedName name="mjkh" localSheetId="4">#REF!</definedName>
    <definedName name="mjkh" localSheetId="27">#REF!</definedName>
    <definedName name="mjkh" localSheetId="24">#REF!</definedName>
    <definedName name="mjkh">#REF!</definedName>
    <definedName name="mm" localSheetId="31">#REF!</definedName>
    <definedName name="mm" localSheetId="35">#REF!</definedName>
    <definedName name="mm" localSheetId="38">#REF!</definedName>
    <definedName name="mm" localSheetId="39">#REF!</definedName>
    <definedName name="mm" localSheetId="40">#REF!</definedName>
    <definedName name="mm" localSheetId="41">#REF!</definedName>
    <definedName name="mm" localSheetId="4">#REF!</definedName>
    <definedName name="mm" localSheetId="27">#REF!</definedName>
    <definedName name="mm" localSheetId="24">#REF!</definedName>
    <definedName name="mm">#REF!</definedName>
    <definedName name="mmmm" localSheetId="31">#REF!</definedName>
    <definedName name="mmmm" localSheetId="35">#REF!</definedName>
    <definedName name="mmmm" localSheetId="38">#REF!</definedName>
    <definedName name="mmmm" localSheetId="39">#REF!</definedName>
    <definedName name="mmmm" localSheetId="40">#REF!</definedName>
    <definedName name="mmmm" localSheetId="41">#REF!</definedName>
    <definedName name="mmmm" localSheetId="4">#REF!</definedName>
    <definedName name="mmmm" localSheetId="27">#REF!</definedName>
    <definedName name="mmmm" localSheetId="24">#REF!</definedName>
    <definedName name="mmmm">#REF!</definedName>
    <definedName name="MMMMMMMMMMMMMMMMMM" localSheetId="31">#REF!</definedName>
    <definedName name="MMMMMMMMMMMMMMMMMM" localSheetId="35">#REF!</definedName>
    <definedName name="MMMMMMMMMMMMMMMMMM" localSheetId="38">#REF!</definedName>
    <definedName name="MMMMMMMMMMMMMMMMMM" localSheetId="4">#REF!</definedName>
    <definedName name="MMMMMMMMMMMMMMMMMM" localSheetId="19">#REF!</definedName>
    <definedName name="MMMMMMMMMMMMMMMMMM" localSheetId="20">#REF!</definedName>
    <definedName name="MMMMMMMMMMMMMMMMMM" localSheetId="27">#REF!</definedName>
    <definedName name="MMMMMMMMMMMMMMMMMM" localSheetId="24">#REF!</definedName>
    <definedName name="MMMMMMMMMMMMMMMMMM">#REF!</definedName>
    <definedName name="MN" localSheetId="31">#REF!</definedName>
    <definedName name="MN" localSheetId="35">#REF!</definedName>
    <definedName name="MN" localSheetId="38">#REF!</definedName>
    <definedName name="MN" localSheetId="4">#REF!</definedName>
    <definedName name="MN" localSheetId="27">#REF!</definedName>
    <definedName name="MN" localSheetId="24">#REF!</definedName>
    <definedName name="MN">#REF!</definedName>
    <definedName name="Mo" localSheetId="31">#REF!</definedName>
    <definedName name="Mo" localSheetId="35">#REF!</definedName>
    <definedName name="Mo" localSheetId="38">#REF!</definedName>
    <definedName name="Mo" localSheetId="39">#REF!</definedName>
    <definedName name="Mo" localSheetId="40">#REF!</definedName>
    <definedName name="Mo" localSheetId="41">#REF!</definedName>
    <definedName name="Mo" localSheetId="4">#REF!</definedName>
    <definedName name="Mo" localSheetId="27">#REF!</definedName>
    <definedName name="Mo" localSheetId="24">#REF!</definedName>
    <definedName name="Mo">#REF!</definedName>
    <definedName name="Model_Name">[28]Model!$C$4</definedName>
    <definedName name="Monjo" localSheetId="31">#REF!</definedName>
    <definedName name="Monjo" localSheetId="35">#REF!</definedName>
    <definedName name="Monjo" localSheetId="38">#REF!</definedName>
    <definedName name="Monjo" localSheetId="39">#REF!</definedName>
    <definedName name="Monjo" localSheetId="40">#REF!</definedName>
    <definedName name="Monjo" localSheetId="41">#REF!</definedName>
    <definedName name="Monjo" localSheetId="4">#REF!</definedName>
    <definedName name="Monjo" localSheetId="5">#REF!</definedName>
    <definedName name="Monjo" localSheetId="17">#REF!</definedName>
    <definedName name="Monjo" localSheetId="21">#REF!</definedName>
    <definedName name="Monjo" localSheetId="27">#REF!</definedName>
    <definedName name="Monjo" localSheetId="24">#REF!</definedName>
    <definedName name="Monjo">#REF!</definedName>
    <definedName name="MOVETITLE" localSheetId="31">#REF!</definedName>
    <definedName name="MOVETITLE" localSheetId="35">#REF!</definedName>
    <definedName name="MOVETITLE" localSheetId="38">#REF!</definedName>
    <definedName name="MOVETITLE" localSheetId="39">#REF!</definedName>
    <definedName name="MOVETITLE" localSheetId="40">#REF!</definedName>
    <definedName name="MOVETITLE" localSheetId="41">#REF!</definedName>
    <definedName name="MOVETITLE" localSheetId="4">#REF!</definedName>
    <definedName name="MOVETITLE" localSheetId="27">#REF!</definedName>
    <definedName name="MOVETITLE" localSheetId="24">#REF!</definedName>
    <definedName name="MOVETITLE">#REF!</definedName>
    <definedName name="MS" localSheetId="31">#REF!</definedName>
    <definedName name="MS" localSheetId="35">#REF!</definedName>
    <definedName name="MS" localSheetId="38">#REF!</definedName>
    <definedName name="MS" localSheetId="39">#REF!</definedName>
    <definedName name="MS" localSheetId="40">#REF!</definedName>
    <definedName name="MS" localSheetId="41">#REF!</definedName>
    <definedName name="MS" localSheetId="4">#REF!</definedName>
    <definedName name="MS" localSheetId="27">#REF!</definedName>
    <definedName name="MS" localSheetId="24">#REF!</definedName>
    <definedName name="MS">#REF!</definedName>
    <definedName name="msk" localSheetId="31">#REF!</definedName>
    <definedName name="msk" localSheetId="35">#REF!</definedName>
    <definedName name="msk" localSheetId="38">#REF!</definedName>
    <definedName name="msk" localSheetId="4">#REF!</definedName>
    <definedName name="msk" localSheetId="27">#REF!</definedName>
    <definedName name="msk" localSheetId="24">#REF!</definedName>
    <definedName name="msk">#REF!</definedName>
    <definedName name="MT" localSheetId="31">#REF!</definedName>
    <definedName name="MT" localSheetId="35">#REF!</definedName>
    <definedName name="MT" localSheetId="38">#REF!</definedName>
    <definedName name="MT" localSheetId="4">#REF!</definedName>
    <definedName name="MT" localSheetId="27">#REF!</definedName>
    <definedName name="MT" localSheetId="24">#REF!</definedName>
    <definedName name="MT">#REF!</definedName>
    <definedName name="mul" localSheetId="31">#REF!</definedName>
    <definedName name="mul" localSheetId="35">#REF!</definedName>
    <definedName name="mul" localSheetId="38">#REF!</definedName>
    <definedName name="mul" localSheetId="39">#REF!</definedName>
    <definedName name="mul" localSheetId="40">#REF!</definedName>
    <definedName name="mul" localSheetId="41">#REF!</definedName>
    <definedName name="mul" localSheetId="4">#REF!</definedName>
    <definedName name="mul" localSheetId="27">#REF!</definedName>
    <definedName name="mul" localSheetId="24">#REF!</definedName>
    <definedName name="mul">#REF!</definedName>
    <definedName name="multiplier" localSheetId="31">#REF!</definedName>
    <definedName name="multiplier" localSheetId="35">#REF!</definedName>
    <definedName name="multiplier" localSheetId="38">#REF!</definedName>
    <definedName name="multiplier" localSheetId="39">#REF!</definedName>
    <definedName name="multiplier" localSheetId="40">#REF!</definedName>
    <definedName name="multiplier" localSheetId="41">#REF!</definedName>
    <definedName name="multiplier" localSheetId="4">#REF!</definedName>
    <definedName name="multiplier" localSheetId="27">#REF!</definedName>
    <definedName name="multiplier" localSheetId="24">#REF!</definedName>
    <definedName name="multiplier">#REF!</definedName>
    <definedName name="MURAL111" localSheetId="31">#REF!</definedName>
    <definedName name="MURAL111" localSheetId="35">#REF!</definedName>
    <definedName name="MURAL111" localSheetId="38">#REF!</definedName>
    <definedName name="MURAL111" localSheetId="4">#REF!</definedName>
    <definedName name="MURAL111" localSheetId="27">#REF!</definedName>
    <definedName name="MURAL111" localSheetId="24">#REF!</definedName>
    <definedName name="MURAL111">#REF!</definedName>
    <definedName name="murali" localSheetId="31">#REF!</definedName>
    <definedName name="murali" localSheetId="35">#REF!</definedName>
    <definedName name="murali" localSheetId="38">#REF!</definedName>
    <definedName name="murali" localSheetId="4">#REF!</definedName>
    <definedName name="murali" localSheetId="27">#REF!</definedName>
    <definedName name="murali" localSheetId="24">#REF!</definedName>
    <definedName name="murali">#REF!</definedName>
    <definedName name="must" localSheetId="31">#REF!</definedName>
    <definedName name="must" localSheetId="35">#REF!</definedName>
    <definedName name="must" localSheetId="38">#REF!</definedName>
    <definedName name="must" localSheetId="4">#REF!</definedName>
    <definedName name="must" localSheetId="27">#REF!</definedName>
    <definedName name="must" localSheetId="24">#REF!</definedName>
    <definedName name="must">#REF!</definedName>
    <definedName name="MXK" localSheetId="31">#REF!</definedName>
    <definedName name="MXK" localSheetId="35">#REF!</definedName>
    <definedName name="MXK" localSheetId="38">#REF!</definedName>
    <definedName name="MXK" localSheetId="4">#REF!</definedName>
    <definedName name="MXK" localSheetId="27">#REF!</definedName>
    <definedName name="MXK" localSheetId="24">#REF!</definedName>
    <definedName name="MXK">#REF!</definedName>
    <definedName name="myRange">[38]!myRange = [38]!ADDRESS</definedName>
    <definedName name="N" localSheetId="31">#REF!</definedName>
    <definedName name="N" localSheetId="35">#REF!</definedName>
    <definedName name="N" localSheetId="38">#REF!</definedName>
    <definedName name="N" localSheetId="39">#REF!</definedName>
    <definedName name="N" localSheetId="40">#REF!</definedName>
    <definedName name="N" localSheetId="41">#REF!</definedName>
    <definedName name="N" localSheetId="4">#REF!</definedName>
    <definedName name="N" localSheetId="5">#REF!</definedName>
    <definedName name="N" localSheetId="17">#REF!</definedName>
    <definedName name="N" localSheetId="21">#REF!</definedName>
    <definedName name="N" localSheetId="27">#REF!</definedName>
    <definedName name="N" localSheetId="24">#REF!</definedName>
    <definedName name="N">#REF!</definedName>
    <definedName name="nad" localSheetId="31">#REF!</definedName>
    <definedName name="nad" localSheetId="35">#REF!</definedName>
    <definedName name="nad" localSheetId="38">#REF!</definedName>
    <definedName name="nad" localSheetId="39">#REF!</definedName>
    <definedName name="nad" localSheetId="40">#REF!</definedName>
    <definedName name="nad" localSheetId="41">#REF!</definedName>
    <definedName name="nad" localSheetId="4">#REF!</definedName>
    <definedName name="nad" localSheetId="27">#REF!</definedName>
    <definedName name="nad" localSheetId="24">#REF!</definedName>
    <definedName name="nad">#REF!</definedName>
    <definedName name="name" localSheetId="31">#REF!</definedName>
    <definedName name="name" localSheetId="35">#REF!</definedName>
    <definedName name="name" localSheetId="38">#REF!</definedName>
    <definedName name="name" localSheetId="39">#REF!</definedName>
    <definedName name="name" localSheetId="40">#REF!</definedName>
    <definedName name="name" localSheetId="41">#REF!</definedName>
    <definedName name="name" localSheetId="4">#REF!</definedName>
    <definedName name="name" localSheetId="17">#REF!</definedName>
    <definedName name="name" localSheetId="18">#REF!</definedName>
    <definedName name="name" localSheetId="19">#REF!</definedName>
    <definedName name="name" localSheetId="20">#REF!</definedName>
    <definedName name="name" localSheetId="27">#REF!</definedName>
    <definedName name="name" localSheetId="32">#REF!</definedName>
    <definedName name="name" localSheetId="24">#REF!</definedName>
    <definedName name="name" localSheetId="25">#REF!</definedName>
    <definedName name="name" localSheetId="28">#REF!</definedName>
    <definedName name="name">#REF!</definedName>
    <definedName name="NDR" localSheetId="31">#REF!</definedName>
    <definedName name="NDR" localSheetId="35">#REF!</definedName>
    <definedName name="NDR" localSheetId="38">#REF!</definedName>
    <definedName name="NDR" localSheetId="4">#REF!</definedName>
    <definedName name="NDR" localSheetId="27">#REF!</definedName>
    <definedName name="NDR" localSheetId="24">#REF!</definedName>
    <definedName name="NDR">#REF!</definedName>
    <definedName name="new" localSheetId="31">#REF!</definedName>
    <definedName name="new" localSheetId="35">#REF!</definedName>
    <definedName name="new" localSheetId="38">#REF!</definedName>
    <definedName name="new" localSheetId="4">#REF!</definedName>
    <definedName name="new" localSheetId="27">#REF!</definedName>
    <definedName name="new" localSheetId="24">#REF!</definedName>
    <definedName name="new">#REF!</definedName>
    <definedName name="NEWBILLSHEET" localSheetId="31">#REF!</definedName>
    <definedName name="NEWBILLSHEET" localSheetId="35">#REF!</definedName>
    <definedName name="NEWBILLSHEET" localSheetId="38">#REF!</definedName>
    <definedName name="NEWBILLSHEET" localSheetId="4">#REF!</definedName>
    <definedName name="NEWBILLSHEET" localSheetId="27">#REF!</definedName>
    <definedName name="NEWBILLSHEET" localSheetId="24">#REF!</definedName>
    <definedName name="NEWBILLSHEET">#REF!</definedName>
    <definedName name="nh" localSheetId="31">#REF!</definedName>
    <definedName name="nh" localSheetId="35">#REF!</definedName>
    <definedName name="nh" localSheetId="38">#REF!</definedName>
    <definedName name="nh" localSheetId="4">#REF!</definedName>
    <definedName name="nh" localSheetId="27">#REF!</definedName>
    <definedName name="nh" localSheetId="24">#REF!</definedName>
    <definedName name="nh">#REF!</definedName>
    <definedName name="nhbgg" localSheetId="31">#REF!</definedName>
    <definedName name="nhbgg" localSheetId="35">#REF!</definedName>
    <definedName name="nhbgg" localSheetId="38">#REF!</definedName>
    <definedName name="nhbgg" localSheetId="4">#REF!</definedName>
    <definedName name="nhbgg" localSheetId="27">#REF!</definedName>
    <definedName name="nhbgg" localSheetId="24">#REF!</definedName>
    <definedName name="nhbgg">#REF!</definedName>
    <definedName name="nhlead" localSheetId="31">#REF!</definedName>
    <definedName name="nhlead" localSheetId="35">#REF!</definedName>
    <definedName name="nhlead" localSheetId="38">#REF!</definedName>
    <definedName name="nhlead" localSheetId="4">#REF!</definedName>
    <definedName name="nhlead" localSheetId="27">#REF!</definedName>
    <definedName name="nhlead" localSheetId="24">#REF!</definedName>
    <definedName name="nhlead">#REF!</definedName>
    <definedName name="nil" localSheetId="31">#REF!</definedName>
    <definedName name="nil" localSheetId="35">#REF!</definedName>
    <definedName name="nil" localSheetId="38">#REF!</definedName>
    <definedName name="nil" localSheetId="39">#REF!</definedName>
    <definedName name="nil" localSheetId="40">#REF!</definedName>
    <definedName name="nil" localSheetId="41">#REF!</definedName>
    <definedName name="nil" localSheetId="4">#REF!</definedName>
    <definedName name="nil" localSheetId="27">#REF!</definedName>
    <definedName name="nil" localSheetId="24">#REF!</definedName>
    <definedName name="nil">#REF!</definedName>
    <definedName name="nlead" localSheetId="31">#REF!</definedName>
    <definedName name="nlead" localSheetId="35">#REF!</definedName>
    <definedName name="nlead" localSheetId="38">#REF!</definedName>
    <definedName name="nlead" localSheetId="4">#REF!</definedName>
    <definedName name="nlead" localSheetId="27">#REF!</definedName>
    <definedName name="nlead" localSheetId="24">#REF!</definedName>
    <definedName name="nlead">#REF!</definedName>
    <definedName name="NM" localSheetId="31">#REF!</definedName>
    <definedName name="NM" localSheetId="35">#REF!</definedName>
    <definedName name="NM" localSheetId="38">#REF!</definedName>
    <definedName name="NM" localSheetId="4">#REF!</definedName>
    <definedName name="NM" localSheetId="27">#REF!</definedName>
    <definedName name="NM" localSheetId="24">#REF!</definedName>
    <definedName name="NM">#REF!</definedName>
    <definedName name="nnnn" localSheetId="31">#REF!</definedName>
    <definedName name="nnnn" localSheetId="35">#REF!</definedName>
    <definedName name="nnnn" localSheetId="38">#REF!</definedName>
    <definedName name="nnnn" localSheetId="39">#REF!</definedName>
    <definedName name="nnnn" localSheetId="40">#REF!</definedName>
    <definedName name="nnnn" localSheetId="41">#REF!</definedName>
    <definedName name="nnnn" localSheetId="4">#REF!</definedName>
    <definedName name="nnnn" localSheetId="27">#REF!</definedName>
    <definedName name="nnnn" localSheetId="24">#REF!</definedName>
    <definedName name="nnnn">#REF!</definedName>
    <definedName name="NNNNNN" localSheetId="31">#REF!</definedName>
    <definedName name="NNNNNN" localSheetId="35">#REF!</definedName>
    <definedName name="NNNNNN" localSheetId="38">#REF!</definedName>
    <definedName name="NNNNNN" localSheetId="4">#REF!</definedName>
    <definedName name="NNNNNN" localSheetId="27">#REF!</definedName>
    <definedName name="NNNNNN" localSheetId="24">#REF!</definedName>
    <definedName name="NNNNNN">#REF!</definedName>
    <definedName name="nnnnnnn" localSheetId="31">#REF!</definedName>
    <definedName name="nnnnnnn" localSheetId="35">#REF!</definedName>
    <definedName name="nnnnnnn" localSheetId="38">#REF!</definedName>
    <definedName name="nnnnnnn" localSheetId="39">#REF!</definedName>
    <definedName name="nnnnnnn" localSheetId="40">#REF!</definedName>
    <definedName name="nnnnnnn" localSheetId="41">#REF!</definedName>
    <definedName name="nnnnnnn" localSheetId="4">#REF!</definedName>
    <definedName name="nnnnnnn" localSheetId="27">#REF!</definedName>
    <definedName name="nnnnnnn" localSheetId="24">#REF!</definedName>
    <definedName name="nnnnnnn">#REF!</definedName>
    <definedName name="nnnnnnnn" localSheetId="31">#REF!</definedName>
    <definedName name="nnnnnnnn" localSheetId="35">#REF!</definedName>
    <definedName name="nnnnnnnn" localSheetId="38">#REF!</definedName>
    <definedName name="nnnnnnnn" localSheetId="39">#REF!</definedName>
    <definedName name="nnnnnnnn" localSheetId="40">#REF!</definedName>
    <definedName name="nnnnnnnn" localSheetId="41">#REF!</definedName>
    <definedName name="nnnnnnnn" localSheetId="4">#REF!</definedName>
    <definedName name="nnnnnnnn" localSheetId="27">#REF!</definedName>
    <definedName name="nnnnnnnn" localSheetId="24">#REF!</definedName>
    <definedName name="nnnnnnnn">#REF!</definedName>
    <definedName name="NO" localSheetId="31">#REF!</definedName>
    <definedName name="NO" localSheetId="35">#REF!</definedName>
    <definedName name="NO" localSheetId="38">#REF!</definedName>
    <definedName name="NO" localSheetId="39">#REF!</definedName>
    <definedName name="NO" localSheetId="40">#REF!</definedName>
    <definedName name="NO" localSheetId="41">#REF!</definedName>
    <definedName name="NO" localSheetId="4">#REF!</definedName>
    <definedName name="NO" localSheetId="27">#REF!</definedName>
    <definedName name="NO" localSheetId="24">#REF!</definedName>
    <definedName name="NO">#REF!</definedName>
    <definedName name="nonreturnvalves" localSheetId="31">#REF!</definedName>
    <definedName name="nonreturnvalves" localSheetId="35">#REF!</definedName>
    <definedName name="nonreturnvalves" localSheetId="38">#REF!</definedName>
    <definedName name="nonreturnvalves" localSheetId="39">#REF!</definedName>
    <definedName name="nonreturnvalves" localSheetId="40">#REF!</definedName>
    <definedName name="nonreturnvalves" localSheetId="41">#REF!</definedName>
    <definedName name="nonreturnvalves" localSheetId="4">#REF!</definedName>
    <definedName name="nonreturnvalves" localSheetId="17">#REF!</definedName>
    <definedName name="nonreturnvalves" localSheetId="18">#REF!</definedName>
    <definedName name="nonreturnvalves" localSheetId="19">#REF!</definedName>
    <definedName name="nonreturnvalves" localSheetId="20">#REF!</definedName>
    <definedName name="nonreturnvalves" localSheetId="27">#REF!</definedName>
    <definedName name="nonreturnvalves" localSheetId="24">#REF!</definedName>
    <definedName name="nonreturnvalves">#REF!</definedName>
    <definedName name="Num_Pmt_Per_Year" localSheetId="31">#REF!</definedName>
    <definedName name="Num_Pmt_Per_Year" localSheetId="35">#REF!</definedName>
    <definedName name="Num_Pmt_Per_Year" localSheetId="38">#REF!</definedName>
    <definedName name="Num_Pmt_Per_Year" localSheetId="4">#REF!</definedName>
    <definedName name="Num_Pmt_Per_Year" localSheetId="27">#REF!</definedName>
    <definedName name="Num_Pmt_Per_Year" localSheetId="24">#REF!</definedName>
    <definedName name="Num_Pmt_Per_Year">#REF!</definedName>
    <definedName name="number" localSheetId="39">[39]Summary!#REF!</definedName>
    <definedName name="number" localSheetId="40">[39]Summary!#REF!</definedName>
    <definedName name="number" localSheetId="41">[39]Summary!#REF!</definedName>
    <definedName name="number" localSheetId="17">[40]Summary!#REF!</definedName>
    <definedName name="number" localSheetId="18">[40]Summary!#REF!</definedName>
    <definedName name="number" localSheetId="19">[40]Summary!#REF!</definedName>
    <definedName name="number" localSheetId="20">[40]Summary!#REF!</definedName>
    <definedName name="number">[40]Summary!#REF!</definedName>
    <definedName name="Number_of_Payments" localSheetId="31">MATCH(0.01,'B 10.1- Pump to Tank1'!End_Bal,-1)+1</definedName>
    <definedName name="Number_of_Payments" localSheetId="35">MATCH(0.01,'B 11.1 Pump to Ex Tk'!End_Bal,-1)+1</definedName>
    <definedName name="Number_of_Payments" localSheetId="38">MATCH(0.01,'B 12.1 - Water Office Type 1'!End_Bal,-1)+1</definedName>
    <definedName name="Number_of_Payments" localSheetId="39">MATCH(0.01,End_Bal,-1)+1</definedName>
    <definedName name="Number_of_Payments" localSheetId="40">MATCH(0.01,[0]!End_Bal,-1)+1</definedName>
    <definedName name="Number_of_Payments" localSheetId="41">MATCH(0.01,[25]!End_Bal,-1)+1</definedName>
    <definedName name="Number_of_Payments" localSheetId="4">MATCH(0.01,'B 3.2 Intake House'!End_Bal,-1)+1</definedName>
    <definedName name="Number_of_Payments" localSheetId="5">MATCH(0.01,End_Bal,-1)+1</definedName>
    <definedName name="Number_of_Payments" localSheetId="17">MATCH(0.01,End_Bal,-1)+1</definedName>
    <definedName name="Number_of_Payments" localSheetId="21">MATCH(0.01,End_Bal,-1)+1</definedName>
    <definedName name="Number_of_Payments" localSheetId="8">MATCH(0.01,End_Bal,-1)+1</definedName>
    <definedName name="Number_of_Payments" localSheetId="27">MATCH(0.01,'B 9.1- Pump to Ndaapi Tk'!End_Bal,-1)+1</definedName>
    <definedName name="Number_of_Payments" localSheetId="1">MATCH(0.01,End_Bal,-1)+1</definedName>
    <definedName name="Number_of_Payments" localSheetId="32">MATCH(0.01,End_Bal,-1)+1</definedName>
    <definedName name="Number_of_Payments" localSheetId="33">MATCH(0.01,[0]!End_Bal,-1)+1</definedName>
    <definedName name="Number_of_Payments" localSheetId="34">MATCH(0.01,End_Bal,-1)+1</definedName>
    <definedName name="Number_of_Payments" localSheetId="36">MATCH(0.01,[0]!End_Bal,-1)+1</definedName>
    <definedName name="Number_of_Payments" localSheetId="37">MATCH(0.01,End_Bal,-1)+1</definedName>
    <definedName name="Number_of_Payments" localSheetId="24">MATCH(0.01,'Bill 8.1 Trans TO Tank 2'!End_Bal,-1)+1</definedName>
    <definedName name="Number_of_Payments" localSheetId="25">MATCH(0.01,End_Bal,-1)+1</definedName>
    <definedName name="Number_of_Payments" localSheetId="26">MATCH(0.01,[0]!End_Bal,-1)+1</definedName>
    <definedName name="Number_of_Payments" localSheetId="28">MATCH(0.01,End_Bal,-1)+1</definedName>
    <definedName name="Number_of_Payments" localSheetId="29">MATCH(0.01,[0]!End_Bal,-1)+1</definedName>
    <definedName name="Number_of_Payments" localSheetId="30">MATCH(0.01,End_Bal,-1)+1</definedName>
    <definedName name="Number_of_Payments">MATCH(0.01,End_Bal,-1)+1</definedName>
    <definedName name="number2">[40]Summary!#REF!</definedName>
    <definedName name="nuy" localSheetId="31">#REF!</definedName>
    <definedName name="nuy" localSheetId="35">#REF!</definedName>
    <definedName name="nuy" localSheetId="38">#REF!</definedName>
    <definedName name="nuy" localSheetId="39">#REF!</definedName>
    <definedName name="nuy" localSheetId="40">#REF!</definedName>
    <definedName name="nuy" localSheetId="41">#REF!</definedName>
    <definedName name="nuy" localSheetId="4">#REF!</definedName>
    <definedName name="nuy" localSheetId="5">#REF!</definedName>
    <definedName name="nuy" localSheetId="17">#REF!</definedName>
    <definedName name="nuy" localSheetId="21">#REF!</definedName>
    <definedName name="nuy" localSheetId="27">#REF!</definedName>
    <definedName name="nuy" localSheetId="24">#REF!</definedName>
    <definedName name="nuy">#REF!</definedName>
    <definedName name="o" localSheetId="31">#REF!</definedName>
    <definedName name="o" localSheetId="35">#REF!</definedName>
    <definedName name="o" localSheetId="38">#REF!</definedName>
    <definedName name="o" localSheetId="39">#REF!</definedName>
    <definedName name="o" localSheetId="40">#REF!</definedName>
    <definedName name="o" localSheetId="41">#REF!</definedName>
    <definedName name="o" localSheetId="4">#REF!</definedName>
    <definedName name="o" localSheetId="27">#REF!</definedName>
    <definedName name="o" localSheetId="24">#REF!</definedName>
    <definedName name="o">#REF!</definedName>
    <definedName name="offset">1</definedName>
    <definedName name="OH" localSheetId="31" hidden="1">{"'List1'!$A$1:$J$73"}</definedName>
    <definedName name="OH" localSheetId="35" hidden="1">{"'List1'!$A$1:$J$73"}</definedName>
    <definedName name="OH" localSheetId="38" hidden="1">{"'List1'!$A$1:$J$73"}</definedName>
    <definedName name="OH" localSheetId="39" hidden="1">{"'List1'!$A$1:$J$73"}</definedName>
    <definedName name="OH" localSheetId="40" hidden="1">{"'List1'!$A$1:$J$73"}</definedName>
    <definedName name="OH" localSheetId="41" hidden="1">{"'List1'!$A$1:$J$73"}</definedName>
    <definedName name="OH" localSheetId="4" hidden="1">{"'List1'!$A$1:$J$73"}</definedName>
    <definedName name="OH" localSheetId="5" hidden="1">{"'List1'!$A$1:$J$73"}</definedName>
    <definedName name="OH" localSheetId="17" hidden="1">{"'List1'!$A$1:$J$73"}</definedName>
    <definedName name="OH" localSheetId="21" hidden="1">{"'List1'!$A$1:$J$73"}</definedName>
    <definedName name="OH" localSheetId="8" hidden="1">{"'List1'!$A$1:$J$73"}</definedName>
    <definedName name="OH" localSheetId="27" hidden="1">{"'List1'!$A$1:$J$73"}</definedName>
    <definedName name="OH" localSheetId="1" hidden="1">{"'List1'!$A$1:$J$73"}</definedName>
    <definedName name="OH" localSheetId="32" hidden="1">{"'List1'!$A$1:$J$73"}</definedName>
    <definedName name="OH" localSheetId="33" hidden="1">{"'List1'!$A$1:$J$73"}</definedName>
    <definedName name="OH" localSheetId="34" hidden="1">{"'List1'!$A$1:$J$73"}</definedName>
    <definedName name="OH" localSheetId="36" hidden="1">{"'List1'!$A$1:$J$73"}</definedName>
    <definedName name="OH" localSheetId="37" hidden="1">{"'List1'!$A$1:$J$73"}</definedName>
    <definedName name="OH" localSheetId="24" hidden="1">{"'List1'!$A$1:$J$73"}</definedName>
    <definedName name="OH" localSheetId="25" hidden="1">{"'List1'!$A$1:$J$73"}</definedName>
    <definedName name="OH" localSheetId="26" hidden="1">{"'List1'!$A$1:$J$73"}</definedName>
    <definedName name="OH" localSheetId="28" hidden="1">{"'List1'!$A$1:$J$73"}</definedName>
    <definedName name="OH" localSheetId="29" hidden="1">{"'List1'!$A$1:$J$73"}</definedName>
    <definedName name="OH" localSheetId="30" hidden="1">{"'List1'!$A$1:$J$73"}</definedName>
    <definedName name="OH" hidden="1">{"'List1'!$A$1:$J$73"}</definedName>
    <definedName name="okmj">#REF!</definedName>
    <definedName name="OME" localSheetId="31">#REF!</definedName>
    <definedName name="OME" localSheetId="35">#REF!</definedName>
    <definedName name="OME" localSheetId="38">#REF!</definedName>
    <definedName name="OME" localSheetId="4">#REF!</definedName>
    <definedName name="OME" localSheetId="27">#REF!</definedName>
    <definedName name="OME" localSheetId="24">#REF!</definedName>
    <definedName name="OME">#REF!</definedName>
    <definedName name="OOOO" localSheetId="31" hidden="1">{"'List1'!$A$1:$J$73"}</definedName>
    <definedName name="OOOO" localSheetId="35" hidden="1">{"'List1'!$A$1:$J$73"}</definedName>
    <definedName name="OOOO" localSheetId="38" hidden="1">{"'List1'!$A$1:$J$73"}</definedName>
    <definedName name="OOOO" localSheetId="39" hidden="1">{"'List1'!$A$1:$J$73"}</definedName>
    <definedName name="OOOO" localSheetId="40" hidden="1">{"'List1'!$A$1:$J$73"}</definedName>
    <definedName name="OOOO" localSheetId="41" hidden="1">{"'List1'!$A$1:$J$73"}</definedName>
    <definedName name="OOOO" localSheetId="4" hidden="1">{"'List1'!$A$1:$J$73"}</definedName>
    <definedName name="OOOO" localSheetId="5" hidden="1">{"'List1'!$A$1:$J$73"}</definedName>
    <definedName name="OOOO" localSheetId="17" hidden="1">{"'List1'!$A$1:$J$73"}</definedName>
    <definedName name="OOOO" localSheetId="21" hidden="1">{"'List1'!$A$1:$J$73"}</definedName>
    <definedName name="OOOO" localSheetId="8" hidden="1">{"'List1'!$A$1:$J$73"}</definedName>
    <definedName name="OOOO" localSheetId="27" hidden="1">{"'List1'!$A$1:$J$73"}</definedName>
    <definedName name="OOOO" localSheetId="1" hidden="1">{"'List1'!$A$1:$J$73"}</definedName>
    <definedName name="OOOO" localSheetId="32" hidden="1">{"'List1'!$A$1:$J$73"}</definedName>
    <definedName name="OOOO" localSheetId="33" hidden="1">{"'List1'!$A$1:$J$73"}</definedName>
    <definedName name="OOOO" localSheetId="34" hidden="1">{"'List1'!$A$1:$J$73"}</definedName>
    <definedName name="OOOO" localSheetId="36" hidden="1">{"'List1'!$A$1:$J$73"}</definedName>
    <definedName name="OOOO" localSheetId="37" hidden="1">{"'List1'!$A$1:$J$73"}</definedName>
    <definedName name="OOOO" localSheetId="24" hidden="1">{"'List1'!$A$1:$J$73"}</definedName>
    <definedName name="OOOO" localSheetId="25" hidden="1">{"'List1'!$A$1:$J$73"}</definedName>
    <definedName name="OOOO" localSheetId="26" hidden="1">{"'List1'!$A$1:$J$73"}</definedName>
    <definedName name="OOOO" localSheetId="28" hidden="1">{"'List1'!$A$1:$J$73"}</definedName>
    <definedName name="OOOO" localSheetId="29" hidden="1">{"'List1'!$A$1:$J$73"}</definedName>
    <definedName name="OOOO" localSheetId="30" hidden="1">{"'List1'!$A$1:$J$73"}</definedName>
    <definedName name="OOOO" hidden="1">{"'List1'!$A$1:$J$73"}</definedName>
    <definedName name="p" localSheetId="31">#REF!</definedName>
    <definedName name="p" localSheetId="35">#REF!</definedName>
    <definedName name="p" localSheetId="38">#REF!</definedName>
    <definedName name="p" localSheetId="39">#REF!</definedName>
    <definedName name="p" localSheetId="40">#REF!</definedName>
    <definedName name="p" localSheetId="41">#REF!</definedName>
    <definedName name="p" localSheetId="4">#REF!</definedName>
    <definedName name="p" localSheetId="27">#REF!</definedName>
    <definedName name="p" localSheetId="24">#REF!</definedName>
    <definedName name="p">#REF!</definedName>
    <definedName name="PAGE1" localSheetId="31">#REF!</definedName>
    <definedName name="PAGE1" localSheetId="35">#REF!</definedName>
    <definedName name="PAGE1" localSheetId="38">#REF!</definedName>
    <definedName name="PAGE1" localSheetId="4">#REF!</definedName>
    <definedName name="PAGE1" localSheetId="27">#REF!</definedName>
    <definedName name="PAGE1" localSheetId="24">#REF!</definedName>
    <definedName name="PAGE1">#REF!</definedName>
    <definedName name="Painting" localSheetId="31">#REF!</definedName>
    <definedName name="Painting" localSheetId="35">#REF!</definedName>
    <definedName name="Painting" localSheetId="38">#REF!</definedName>
    <definedName name="Painting" localSheetId="4">#REF!</definedName>
    <definedName name="Painting" localSheetId="27">#REF!</definedName>
    <definedName name="Painting" localSheetId="24">#REF!</definedName>
    <definedName name="Painting">#REF!</definedName>
    <definedName name="paiting" localSheetId="31">#REF!</definedName>
    <definedName name="paiting" localSheetId="35">#REF!</definedName>
    <definedName name="paiting" localSheetId="38">#REF!</definedName>
    <definedName name="paiting" localSheetId="39">#REF!</definedName>
    <definedName name="paiting" localSheetId="40">#REF!</definedName>
    <definedName name="paiting" localSheetId="41">#REF!</definedName>
    <definedName name="paiting" localSheetId="4">#REF!</definedName>
    <definedName name="paiting" localSheetId="17">#REF!</definedName>
    <definedName name="paiting" localSheetId="18">#REF!</definedName>
    <definedName name="paiting" localSheetId="19">#REF!</definedName>
    <definedName name="paiting" localSheetId="20">#REF!</definedName>
    <definedName name="paiting" localSheetId="27">#REF!</definedName>
    <definedName name="paiting" localSheetId="24">#REF!</definedName>
    <definedName name="paiting">#REF!</definedName>
    <definedName name="PAMI" localSheetId="31">#REF!</definedName>
    <definedName name="PAMI" localSheetId="35">#REF!</definedName>
    <definedName name="PAMI" localSheetId="38">#REF!</definedName>
    <definedName name="PAMI" localSheetId="4">#REF!</definedName>
    <definedName name="PAMI" localSheetId="27">#REF!</definedName>
    <definedName name="PAMI" localSheetId="24">#REF!</definedName>
    <definedName name="PAMI">#REF!</definedName>
    <definedName name="PAN_TILES" localSheetId="31">#REF!</definedName>
    <definedName name="PAN_TILES" localSheetId="35">#REF!</definedName>
    <definedName name="PAN_TILES" localSheetId="38">#REF!</definedName>
    <definedName name="PAN_TILES" localSheetId="4">#REF!</definedName>
    <definedName name="PAN_TILES" localSheetId="27">#REF!</definedName>
    <definedName name="PAN_TILES" localSheetId="24">#REF!</definedName>
    <definedName name="PAN_TILES">#REF!</definedName>
    <definedName name="PASE" localSheetId="31">#REF!</definedName>
    <definedName name="PASE" localSheetId="35">#REF!</definedName>
    <definedName name="PASE" localSheetId="38">#REF!</definedName>
    <definedName name="PASE" localSheetId="4">#REF!</definedName>
    <definedName name="PASE" localSheetId="27">#REF!</definedName>
    <definedName name="PASE" localSheetId="24">#REF!</definedName>
    <definedName name="PASE">#REF!</definedName>
    <definedName name="Pay_Date" localSheetId="31">#REF!</definedName>
    <definedName name="Pay_Date" localSheetId="35">#REF!</definedName>
    <definedName name="Pay_Date" localSheetId="38">#REF!</definedName>
    <definedName name="Pay_Date" localSheetId="4">#REF!</definedName>
    <definedName name="Pay_Date" localSheetId="27">#REF!</definedName>
    <definedName name="Pay_Date" localSheetId="24">#REF!</definedName>
    <definedName name="Pay_Date">#REF!</definedName>
    <definedName name="Pay_Num" localSheetId="31">#REF!</definedName>
    <definedName name="Pay_Num" localSheetId="35">#REF!</definedName>
    <definedName name="Pay_Num" localSheetId="38">#REF!</definedName>
    <definedName name="Pay_Num" localSheetId="4">#REF!</definedName>
    <definedName name="Pay_Num" localSheetId="27">#REF!</definedName>
    <definedName name="Pay_Num" localSheetId="24">#REF!</definedName>
    <definedName name="Pay_Num">#REF!</definedName>
    <definedName name="Payment_Date">#N/A</definedName>
    <definedName name="PCHG" localSheetId="31">#REF!</definedName>
    <definedName name="PCHG" localSheetId="35">#REF!</definedName>
    <definedName name="PCHG" localSheetId="38">#REF!</definedName>
    <definedName name="PCHG" localSheetId="39">#REF!</definedName>
    <definedName name="PCHG" localSheetId="40">#REF!</definedName>
    <definedName name="PCHG" localSheetId="41">#REF!</definedName>
    <definedName name="PCHG" localSheetId="4">#REF!</definedName>
    <definedName name="PCHG" localSheetId="5">#REF!</definedName>
    <definedName name="PCHG" localSheetId="17">#REF!</definedName>
    <definedName name="PCHG" localSheetId="21">#REF!</definedName>
    <definedName name="PCHG" localSheetId="27">#REF!</definedName>
    <definedName name="PCHG" localSheetId="24">#REF!</definedName>
    <definedName name="PCHG">#REF!</definedName>
    <definedName name="PCT" localSheetId="31">#REF!</definedName>
    <definedName name="PCT" localSheetId="35">#REF!</definedName>
    <definedName name="PCT" localSheetId="38">#REF!</definedName>
    <definedName name="PCT" localSheetId="39">#REF!</definedName>
    <definedName name="PCT" localSheetId="40">#REF!</definedName>
    <definedName name="PCT" localSheetId="41">#REF!</definedName>
    <definedName name="PCT" localSheetId="4">#REF!</definedName>
    <definedName name="PCT" localSheetId="27">#REF!</definedName>
    <definedName name="PCT" localSheetId="24">#REF!</definedName>
    <definedName name="PCT">#REF!</definedName>
    <definedName name="per" localSheetId="31">#REF!</definedName>
    <definedName name="per" localSheetId="35">#REF!</definedName>
    <definedName name="per" localSheetId="38">#REF!</definedName>
    <definedName name="per" localSheetId="39">#REF!</definedName>
    <definedName name="per" localSheetId="40">#REF!</definedName>
    <definedName name="per" localSheetId="41">#REF!</definedName>
    <definedName name="per" localSheetId="4">#REF!</definedName>
    <definedName name="per" localSheetId="27">#REF!</definedName>
    <definedName name="per" localSheetId="24">#REF!</definedName>
    <definedName name="per">#REF!</definedName>
    <definedName name="pier" localSheetId="31">#REF!</definedName>
    <definedName name="pier" localSheetId="35">#REF!</definedName>
    <definedName name="pier" localSheetId="38">#REF!</definedName>
    <definedName name="pier" localSheetId="4">#REF!</definedName>
    <definedName name="pier" localSheetId="27">#REF!</definedName>
    <definedName name="pier" localSheetId="24">#REF!</definedName>
    <definedName name="pier">#REF!</definedName>
    <definedName name="Piling" localSheetId="31">#REF!</definedName>
    <definedName name="Piling" localSheetId="35">#REF!</definedName>
    <definedName name="Piling" localSheetId="38">#REF!</definedName>
    <definedName name="Piling" localSheetId="4">#REF!</definedName>
    <definedName name="Piling" localSheetId="27">#REF!</definedName>
    <definedName name="Piling" localSheetId="24">#REF!</definedName>
    <definedName name="Piling">#REF!</definedName>
    <definedName name="piperate" localSheetId="31">#REF!</definedName>
    <definedName name="piperate" localSheetId="35">#REF!</definedName>
    <definedName name="piperate" localSheetId="38">#REF!</definedName>
    <definedName name="piperate" localSheetId="4">#REF!</definedName>
    <definedName name="piperate" localSheetId="27">#REF!</definedName>
    <definedName name="piperate" localSheetId="24">#REF!</definedName>
    <definedName name="piperate">#REF!</definedName>
    <definedName name="pipes" localSheetId="31">#REF!</definedName>
    <definedName name="pipes" localSheetId="35">#REF!</definedName>
    <definedName name="pipes" localSheetId="38">#REF!</definedName>
    <definedName name="pipes" localSheetId="39">#REF!</definedName>
    <definedName name="pipes" localSheetId="40">#REF!</definedName>
    <definedName name="pipes" localSheetId="41">#REF!</definedName>
    <definedName name="pipes" localSheetId="4">#REF!</definedName>
    <definedName name="pipes" localSheetId="17">#REF!</definedName>
    <definedName name="pipes" localSheetId="18">#REF!</definedName>
    <definedName name="pipes" localSheetId="19">#REF!</definedName>
    <definedName name="pipes" localSheetId="20">#REF!</definedName>
    <definedName name="pipes" localSheetId="27">#REF!</definedName>
    <definedName name="pipes" localSheetId="24">#REF!</definedName>
    <definedName name="pipes">#REF!</definedName>
    <definedName name="PIRANA">[7]RATES!$C$43</definedName>
    <definedName name="Pkg_col" localSheetId="31">#REF!</definedName>
    <definedName name="Pkg_col" localSheetId="35">#REF!</definedName>
    <definedName name="Pkg_col" localSheetId="38">#REF!</definedName>
    <definedName name="Pkg_col" localSheetId="39">#REF!</definedName>
    <definedName name="Pkg_col" localSheetId="40">#REF!</definedName>
    <definedName name="Pkg_col" localSheetId="41">#REF!</definedName>
    <definedName name="Pkg_col" localSheetId="4">#REF!</definedName>
    <definedName name="Pkg_col" localSheetId="5">#REF!</definedName>
    <definedName name="Pkg_col" localSheetId="17">#REF!</definedName>
    <definedName name="Pkg_col" localSheetId="21">#REF!</definedName>
    <definedName name="Pkg_col" localSheetId="27">#REF!</definedName>
    <definedName name="Pkg_col" localSheetId="24">#REF!</definedName>
    <definedName name="Pkg_col">#REF!</definedName>
    <definedName name="plumb" localSheetId="31">#REF!</definedName>
    <definedName name="plumb" localSheetId="35">#REF!</definedName>
    <definedName name="plumb" localSheetId="38">#REF!</definedName>
    <definedName name="plumb" localSheetId="39">#REF!</definedName>
    <definedName name="plumb" localSheetId="40">#REF!</definedName>
    <definedName name="plumb" localSheetId="41">#REF!</definedName>
    <definedName name="plumb" localSheetId="4">#REF!</definedName>
    <definedName name="plumb" localSheetId="27">#REF!</definedName>
    <definedName name="plumb" localSheetId="24">#REF!</definedName>
    <definedName name="plumb">#REF!</definedName>
    <definedName name="PLUMBING" localSheetId="38">[37]Ragama!#REF!</definedName>
    <definedName name="PLUMBING" localSheetId="39">[37]Ragama!#REF!</definedName>
    <definedName name="PLUMBING" localSheetId="40">[37]Ragama!#REF!</definedName>
    <definedName name="PLUMBING" localSheetId="41">[37]Ragama!#REF!</definedName>
    <definedName name="PLUMBING" localSheetId="4">[37]Ragama!#REF!</definedName>
    <definedName name="PLUMBING">[37]Ragama!#REF!</definedName>
    <definedName name="Plumbing1" localSheetId="31">#REF!</definedName>
    <definedName name="Plumbing1" localSheetId="35">#REF!</definedName>
    <definedName name="Plumbing1" localSheetId="38">#REF!</definedName>
    <definedName name="Plumbing1" localSheetId="39">#REF!</definedName>
    <definedName name="Plumbing1" localSheetId="40">#REF!</definedName>
    <definedName name="Plumbing1" localSheetId="41">#REF!</definedName>
    <definedName name="Plumbing1" localSheetId="4">#REF!</definedName>
    <definedName name="Plumbing1" localSheetId="5">#REF!</definedName>
    <definedName name="Plumbing1" localSheetId="17">#REF!</definedName>
    <definedName name="Plumbing1" localSheetId="21">#REF!</definedName>
    <definedName name="Plumbing1" localSheetId="27">#REF!</definedName>
    <definedName name="Plumbing1" localSheetId="24">#REF!</definedName>
    <definedName name="Plumbing1">#REF!</definedName>
    <definedName name="Plumbing2" localSheetId="31">#REF!</definedName>
    <definedName name="Plumbing2" localSheetId="35">#REF!</definedName>
    <definedName name="Plumbing2" localSheetId="38">#REF!</definedName>
    <definedName name="Plumbing2" localSheetId="39">#REF!</definedName>
    <definedName name="Plumbing2" localSheetId="40">#REF!</definedName>
    <definedName name="Plumbing2" localSheetId="41">#REF!</definedName>
    <definedName name="Plumbing2" localSheetId="4">#REF!</definedName>
    <definedName name="Plumbing2" localSheetId="27">#REF!</definedName>
    <definedName name="Plumbing2" localSheetId="24">#REF!</definedName>
    <definedName name="Plumbing2">#REF!</definedName>
    <definedName name="PMTNO" localSheetId="31">#REF!</definedName>
    <definedName name="PMTNO" localSheetId="35">#REF!</definedName>
    <definedName name="PMTNO" localSheetId="38">#REF!</definedName>
    <definedName name="PMTNO" localSheetId="39">#REF!</definedName>
    <definedName name="PMTNO" localSheetId="40">#REF!</definedName>
    <definedName name="PMTNO" localSheetId="41">#REF!</definedName>
    <definedName name="PMTNO" localSheetId="4">#REF!</definedName>
    <definedName name="PMTNO" localSheetId="27">#REF!</definedName>
    <definedName name="PMTNO" localSheetId="24">#REF!</definedName>
    <definedName name="PMTNO">#REF!</definedName>
    <definedName name="pmtno1" localSheetId="31">#REF!</definedName>
    <definedName name="pmtno1" localSheetId="35">#REF!</definedName>
    <definedName name="pmtno1" localSheetId="38">#REF!</definedName>
    <definedName name="pmtno1" localSheetId="4">#REF!</definedName>
    <definedName name="pmtno1" localSheetId="27">#REF!</definedName>
    <definedName name="pmtno1" localSheetId="24">#REF!</definedName>
    <definedName name="pmtno1">#REF!</definedName>
    <definedName name="point1" localSheetId="31">#REF!</definedName>
    <definedName name="point1" localSheetId="35">#REF!</definedName>
    <definedName name="point1" localSheetId="38">#REF!</definedName>
    <definedName name="point1" localSheetId="4">#REF!</definedName>
    <definedName name="point1" localSheetId="27">#REF!</definedName>
    <definedName name="point1" localSheetId="24">#REF!</definedName>
    <definedName name="point1">#REF!</definedName>
    <definedName name="POL" localSheetId="31">#REF!</definedName>
    <definedName name="POL" localSheetId="35">#REF!</definedName>
    <definedName name="POL" localSheetId="38">#REF!</definedName>
    <definedName name="POL" localSheetId="4">#REF!</definedName>
    <definedName name="POL" localSheetId="27">#REF!</definedName>
    <definedName name="POL" localSheetId="24">#REF!</definedName>
    <definedName name="POL">#REF!</definedName>
    <definedName name="power" localSheetId="31">#REF!</definedName>
    <definedName name="power" localSheetId="35">#REF!</definedName>
    <definedName name="power" localSheetId="38">#REF!</definedName>
    <definedName name="power" localSheetId="4">#REF!</definedName>
    <definedName name="power" localSheetId="27">#REF!</definedName>
    <definedName name="power" localSheetId="24">#REF!</definedName>
    <definedName name="power">#REF!</definedName>
    <definedName name="pp" localSheetId="31">#REF!</definedName>
    <definedName name="pp" localSheetId="35">#REF!</definedName>
    <definedName name="pp" localSheetId="38">#REF!</definedName>
    <definedName name="pp" localSheetId="39">#REF!</definedName>
    <definedName name="pp" localSheetId="40">#REF!</definedName>
    <definedName name="pp" localSheetId="41">#REF!</definedName>
    <definedName name="pp" localSheetId="4">#REF!</definedName>
    <definedName name="pp" localSheetId="27">#REF!</definedName>
    <definedName name="pp" localSheetId="32">#REF!</definedName>
    <definedName name="pp" localSheetId="24">#REF!</definedName>
    <definedName name="pp" localSheetId="25">#REF!</definedName>
    <definedName name="pp" localSheetId="28">#REF!</definedName>
    <definedName name="pp">#REF!</definedName>
    <definedName name="PPPP" localSheetId="31">#REF!</definedName>
    <definedName name="PPPP" localSheetId="35">#REF!</definedName>
    <definedName name="PPPP" localSheetId="38">#REF!</definedName>
    <definedName name="PPPP" localSheetId="4">#REF!</definedName>
    <definedName name="PPPP" localSheetId="27">#REF!</definedName>
    <definedName name="PPPP" localSheetId="24">#REF!</definedName>
    <definedName name="PPPP">#REF!</definedName>
    <definedName name="PPSNo" localSheetId="31">#REF!</definedName>
    <definedName name="PPSNo" localSheetId="35">#REF!</definedName>
    <definedName name="PPSNo" localSheetId="38">#REF!</definedName>
    <definedName name="PPSNo" localSheetId="4">#REF!</definedName>
    <definedName name="PPSNo" localSheetId="27">#REF!</definedName>
    <definedName name="PPSNo" localSheetId="24">#REF!</definedName>
    <definedName name="PPSNo">#REF!</definedName>
    <definedName name="pre" localSheetId="31">#REF!</definedName>
    <definedName name="pre" localSheetId="35">#REF!</definedName>
    <definedName name="pre" localSheetId="38">#REF!</definedName>
    <definedName name="pre" localSheetId="4">#REF!</definedName>
    <definedName name="pre" localSheetId="27">#REF!</definedName>
    <definedName name="pre" localSheetId="24">#REF!</definedName>
    <definedName name="pre">#REF!</definedName>
    <definedName name="preliminaries" localSheetId="31">#REF!</definedName>
    <definedName name="preliminaries" localSheetId="35">#REF!</definedName>
    <definedName name="preliminaries" localSheetId="38">#REF!</definedName>
    <definedName name="preliminaries" localSheetId="4">#REF!</definedName>
    <definedName name="preliminaries" localSheetId="27">#REF!</definedName>
    <definedName name="preliminaries" localSheetId="24">#REF!</definedName>
    <definedName name="preliminaries">#REF!</definedName>
    <definedName name="prfProjectName" localSheetId="31">#REF!</definedName>
    <definedName name="prfProjectName" localSheetId="35">#REF!</definedName>
    <definedName name="prfProjectName" localSheetId="38">#REF!</definedName>
    <definedName name="prfProjectName" localSheetId="4">#REF!</definedName>
    <definedName name="prfProjectName" localSheetId="27">#REF!</definedName>
    <definedName name="prfProjectName" localSheetId="24">#REF!</definedName>
    <definedName name="prfProjectName">#REF!</definedName>
    <definedName name="price" localSheetId="31">#REF!</definedName>
    <definedName name="price" localSheetId="35">#REF!</definedName>
    <definedName name="price" localSheetId="38">#REF!</definedName>
    <definedName name="price" localSheetId="4">#REF!</definedName>
    <definedName name="price" localSheetId="27">#REF!</definedName>
    <definedName name="price" localSheetId="24">#REF!</definedName>
    <definedName name="price">#REF!</definedName>
    <definedName name="PricedHHEcosan" localSheetId="31">#REF!</definedName>
    <definedName name="PricedHHEcosan" localSheetId="35">#REF!</definedName>
    <definedName name="PricedHHEcosan" localSheetId="38">#REF!</definedName>
    <definedName name="PricedHHEcosan" localSheetId="4">#REF!</definedName>
    <definedName name="PricedHHEcosan" localSheetId="27">#REF!</definedName>
    <definedName name="PricedHHEcosan" localSheetId="24">#REF!</definedName>
    <definedName name="PricedHHEcosan">#REF!</definedName>
    <definedName name="Princ" localSheetId="31">#REF!</definedName>
    <definedName name="Princ" localSheetId="35">#REF!</definedName>
    <definedName name="Princ" localSheetId="38">#REF!</definedName>
    <definedName name="Princ" localSheetId="4">#REF!</definedName>
    <definedName name="Princ" localSheetId="27">#REF!</definedName>
    <definedName name="Princ" localSheetId="24">#REF!</definedName>
    <definedName name="Princ">#REF!</definedName>
    <definedName name="Print" localSheetId="31">#REF!</definedName>
    <definedName name="Print" localSheetId="35">#REF!</definedName>
    <definedName name="Print" localSheetId="38">#REF!</definedName>
    <definedName name="Print" localSheetId="39">#REF!</definedName>
    <definedName name="Print" localSheetId="40">#REF!</definedName>
    <definedName name="Print" localSheetId="41">#REF!</definedName>
    <definedName name="Print" localSheetId="4">#REF!</definedName>
    <definedName name="Print" localSheetId="27">#REF!</definedName>
    <definedName name="Print" localSheetId="24">#REF!</definedName>
    <definedName name="Print">#REF!</definedName>
    <definedName name="_xlnm.Print_Area" localSheetId="31">'B 10.1- Pump to Tank1'!$A$1:$F$237</definedName>
    <definedName name="_xlnm.Print_Area" localSheetId="35">'B 11.1 Pump to Ex Tk'!$A$1:$F$243</definedName>
    <definedName name="_xlnm.Print_Area" localSheetId="38">'B 12.1 - Water Office Type 1'!$A$1:$F$405</definedName>
    <definedName name="_xlnm.Print_Area" localSheetId="39">'B 13.1 - SAN BOYS'!$A$1:$F$330</definedName>
    <definedName name="_xlnm.Print_Area" localSheetId="40">'B 13.2 - SAN GIRLS'!$A$1:$F$335</definedName>
    <definedName name="_xlnm.Print_Area" localSheetId="41">'B 13.3 - PUBLIC TOILET'!$A$1:$F$333</definedName>
    <definedName name="_xlnm.Print_Area" localSheetId="3">'B 3.1 - Intake'!$A$1:$F$388</definedName>
    <definedName name="_xlnm.Print_Area" localSheetId="4">'B 3.2 Intake House'!$A$1:$F$388</definedName>
    <definedName name="_xlnm.Print_Area" localSheetId="5">'B 3.3 VIP'!$A$1:$F$122</definedName>
    <definedName name="_xlnm.Print_Area" localSheetId="6">'B 4 - Raw Water Main'!$A$1:$F$250</definedName>
    <definedName name="_xlnm.Print_Area" localSheetId="7">'B 5.1 -TP Site Works'!$A$1:$F$345</definedName>
    <definedName name="_xlnm.Print_Area" localSheetId="16">'B 5.10 - Backwash Tank'!$A$1:$F$269</definedName>
    <definedName name="_xlnm.Print_Area" localSheetId="17">'B 5.11 - Admin Building'!$A$1:$F$472</definedName>
    <definedName name="_xlnm.Print_Area" localSheetId="18">'B 5.12 - Superitendant House'!$A$1:$F$423</definedName>
    <definedName name="_xlnm.Print_Area" localSheetId="19">'B 5.13 - Attendant''s Hse'!$A$1:$F$446</definedName>
    <definedName name="_xlnm.Print_Area" localSheetId="20">'B 5.14 - Guard Hse'!$A$1:$F$427</definedName>
    <definedName name="_xlnm.Print_Area" localSheetId="21">#REF!</definedName>
    <definedName name="_xlnm.Print_Area" localSheetId="8">'B 5.2 - Flocculators'!$A$1:$F$250</definedName>
    <definedName name="_xlnm.Print_Area" localSheetId="9">'B 5.3 - Clarifier'!$A$1:$F$287</definedName>
    <definedName name="_xlnm.Print_Area" localSheetId="10">'B 5.4 - Filters'!$A$1:$F$317</definedName>
    <definedName name="_xlnm.Print_Area" localSheetId="11">'B 5.5 - Clear Water Well'!$A$1:$F$308</definedName>
    <definedName name="_xlnm.Print_Area" localSheetId="13">'B 5.7 - Dosing units '!$A$1:$F$359</definedName>
    <definedName name="_xlnm.Print_Area" localSheetId="14">'B 5.8 - Pump House'!$A$1:$F$441</definedName>
    <definedName name="_xlnm.Print_Area" localSheetId="15">'B 5.9 - PH Mech &amp; Elect Works'!$A$1:$F$101</definedName>
    <definedName name="_xlnm.Print_Area" localSheetId="22">'B 6 - Access Road to WTW'!$A$1:$F$206</definedName>
    <definedName name="_xlnm.Print_Area" localSheetId="27">'B 9.1- Pump to Ndaapi Tk'!$A$1:$F$247</definedName>
    <definedName name="_xlnm.Print_Area" localSheetId="1">'B1 - General Items'!$A$1:$F$271</definedName>
    <definedName name="_xlnm.Print_Area" localSheetId="2">'B2 - DayWorks'!$A$1:$F$180</definedName>
    <definedName name="_xlnm.Print_Area" localSheetId="32">'Bill 10.2 - Tank 1 '!$A$1:$F$322</definedName>
    <definedName name="_xlnm.Print_Area" localSheetId="33">'Bill 10.3- Tank1 Dist'!$A$1:$F$318</definedName>
    <definedName name="_xlnm.Print_Area" localSheetId="34">'Bill 10.4- Tank1 M&amp;E'!$A$1:$F$67</definedName>
    <definedName name="_xlnm.Print_Area" localSheetId="36">'Bill 11.2- Ext TK Dist'!$A$1:$F$316</definedName>
    <definedName name="_xlnm.Print_Area" localSheetId="37">'Bill 11.3- Ext TK M&amp;E'!$A$1:$F$65</definedName>
    <definedName name="_xlnm.Print_Area" localSheetId="24">'Bill 8.1 Trans TO Tank 2'!$A$1:$F$247</definedName>
    <definedName name="_xlnm.Print_Area" localSheetId="25">'Bill 8.2 - Tank 2 '!$A$1:$F$321</definedName>
    <definedName name="_xlnm.Print_Area" localSheetId="26">'Bill 8.3- Tank2 Dist '!$A$1:$F$306</definedName>
    <definedName name="_xlnm.Print_Area" localSheetId="28">'Bill 9.2 - Ndaapi Tank'!$A$1:$F$322</definedName>
    <definedName name="_xlnm.Print_Area" localSheetId="29">'Bill 9.3- Ndaapi Dist '!$A$1:$F$307</definedName>
    <definedName name="_xlnm.Print_Area" localSheetId="30">'Bill 9.4- Ndaapi M&amp;E'!$A$1:$F$66</definedName>
    <definedName name="_xlnm.Print_Area" localSheetId="0">Summary!$A$1:$E$83</definedName>
    <definedName name="_xlnm.Print_Area">#REF!</definedName>
    <definedName name="Print_Area_MI">[31]Ragama!#REF!</definedName>
    <definedName name="Print_Area_MI_1" localSheetId="31">#REF!</definedName>
    <definedName name="Print_Area_MI_1" localSheetId="35">#REF!</definedName>
    <definedName name="Print_Area_MI_1" localSheetId="38">#REF!</definedName>
    <definedName name="Print_Area_MI_1" localSheetId="39">#REF!</definedName>
    <definedName name="Print_Area_MI_1" localSheetId="40">#REF!</definedName>
    <definedName name="Print_Area_MI_1" localSheetId="41">#REF!</definedName>
    <definedName name="Print_Area_MI_1" localSheetId="4">#REF!</definedName>
    <definedName name="Print_Area_MI_1" localSheetId="5">#REF!</definedName>
    <definedName name="Print_Area_MI_1" localSheetId="17">#REF!</definedName>
    <definedName name="Print_Area_MI_1" localSheetId="21">#REF!</definedName>
    <definedName name="Print_Area_MI_1" localSheetId="27">#REF!</definedName>
    <definedName name="Print_Area_MI_1" localSheetId="24">#REF!</definedName>
    <definedName name="Print_Area_MI_1">#REF!</definedName>
    <definedName name="Print_Area_MI_3" localSheetId="31">#REF!</definedName>
    <definedName name="Print_Area_MI_3" localSheetId="35">#REF!</definedName>
    <definedName name="Print_Area_MI_3" localSheetId="38">#REF!</definedName>
    <definedName name="Print_Area_MI_3" localSheetId="39">#REF!</definedName>
    <definedName name="Print_Area_MI_3" localSheetId="40">#REF!</definedName>
    <definedName name="Print_Area_MI_3" localSheetId="41">#REF!</definedName>
    <definedName name="Print_Area_MI_3" localSheetId="4">#REF!</definedName>
    <definedName name="Print_Area_MI_3" localSheetId="27">#REF!</definedName>
    <definedName name="Print_Area_MI_3" localSheetId="24">#REF!</definedName>
    <definedName name="Print_Area_MI_3">#REF!</definedName>
    <definedName name="Print_Area_Reset" localSheetId="31">OFFSET('B 10.1- Pump to Tank1'!Full_Print,0,0,[0]!Last_Row)</definedName>
    <definedName name="Print_Area_Reset" localSheetId="35">OFFSET('B 11.1 Pump to Ex Tk'!Full_Print,0,0,[0]!Last_Row)</definedName>
    <definedName name="Print_Area_Reset" localSheetId="38">OFFSET('B 12.1 - Water Office Type 1'!Full_Print,0,0,Last_Row)</definedName>
    <definedName name="Print_Area_Reset" localSheetId="39">OFFSET('B 13.1 - SAN BOYS'!Full_Print,0,0,Last_Row)</definedName>
    <definedName name="Print_Area_Reset" localSheetId="40">OFFSET('B 13.2 - SAN GIRLS'!Full_Print,0,0,[0]!Last_Row)</definedName>
    <definedName name="Print_Area_Reset" localSheetId="41">OFFSET('B 13.3 - PUBLIC TOILET'!Full_Print,0,0,[25]!Last_Row)</definedName>
    <definedName name="Print_Area_Reset" localSheetId="4">OFFSET('B 3.2 Intake House'!Full_Print,0,0,[0]!Last_Row)</definedName>
    <definedName name="Print_Area_Reset" localSheetId="5">OFFSET('B 3.3 VIP'!Full_Print,0,0,Last_Row)</definedName>
    <definedName name="Print_Area_Reset" localSheetId="17">OFFSET('B 5.11 - Admin Building'!Full_Print,0,0,Last_Row)</definedName>
    <definedName name="Print_Area_Reset" localSheetId="21">OFFSET('B 5.15 - Chemical House'!Full_Print,0,0,Last_Row)</definedName>
    <definedName name="Print_Area_Reset" localSheetId="8">OFFSET(Full_Print,0,0,Last_Row)</definedName>
    <definedName name="Print_Area_Reset" localSheetId="27">OFFSET('B 9.1- Pump to Ndaapi Tk'!Full_Print,0,0,[0]!Last_Row)</definedName>
    <definedName name="Print_Area_Reset" localSheetId="1">OFFSET(Full_Print,0,0,Last_Row)</definedName>
    <definedName name="Print_Area_Reset" localSheetId="32">OFFSET(Full_Print,0,0,Last_Row)</definedName>
    <definedName name="Print_Area_Reset" localSheetId="33">OFFSET([0]!Full_Print,0,0,[0]!Last_Row)</definedName>
    <definedName name="Print_Area_Reset" localSheetId="34">OFFSET(Full_Print,0,0,Last_Row)</definedName>
    <definedName name="Print_Area_Reset" localSheetId="36">OFFSET([0]!Full_Print,0,0,[0]!Last_Row)</definedName>
    <definedName name="Print_Area_Reset" localSheetId="37">OFFSET(Full_Print,0,0,Last_Row)</definedName>
    <definedName name="Print_Area_Reset" localSheetId="24">OFFSET('Bill 8.1 Trans TO Tank 2'!Full_Print,0,0,[0]!Last_Row)</definedName>
    <definedName name="Print_Area_Reset" localSheetId="25">OFFSET(Full_Print,0,0,Last_Row)</definedName>
    <definedName name="Print_Area_Reset" localSheetId="26">OFFSET([0]!Full_Print,0,0,[0]!Last_Row)</definedName>
    <definedName name="Print_Area_Reset" localSheetId="28">OFFSET(Full_Print,0,0,Last_Row)</definedName>
    <definedName name="Print_Area_Reset" localSheetId="29">OFFSET([0]!Full_Print,0,0,[0]!Last_Row)</definedName>
    <definedName name="Print_Area_Reset" localSheetId="30">OFFSET(Full_Print,0,0,Last_Row)</definedName>
    <definedName name="Print_Area_Reset">OFFSET(Full_Print,0,0,Last_Row)</definedName>
    <definedName name="Print_Area1" localSheetId="31">#REF!</definedName>
    <definedName name="Print_Area1" localSheetId="35">#REF!</definedName>
    <definedName name="Print_Area1" localSheetId="38">#REF!</definedName>
    <definedName name="Print_Area1" localSheetId="39">#REF!</definedName>
    <definedName name="Print_Area1" localSheetId="40">#REF!</definedName>
    <definedName name="Print_Area1" localSheetId="41">#REF!</definedName>
    <definedName name="Print_Area1" localSheetId="4">#REF!</definedName>
    <definedName name="Print_Area1" localSheetId="5">#REF!</definedName>
    <definedName name="Print_Area1" localSheetId="17">#REF!</definedName>
    <definedName name="Print_Area1" localSheetId="21">#REF!</definedName>
    <definedName name="Print_Area1" localSheetId="27">#REF!</definedName>
    <definedName name="Print_Area1" localSheetId="24">#REF!</definedName>
    <definedName name="Print_Area1">#REF!</definedName>
    <definedName name="Print_Area2" localSheetId="31">#REF!</definedName>
    <definedName name="Print_Area2" localSheetId="35">#REF!</definedName>
    <definedName name="Print_Area2" localSheetId="38">#REF!</definedName>
    <definedName name="Print_Area2" localSheetId="39">#REF!</definedName>
    <definedName name="Print_Area2" localSheetId="40">#REF!</definedName>
    <definedName name="Print_Area2" localSheetId="41">#REF!</definedName>
    <definedName name="Print_Area2" localSheetId="4">#REF!</definedName>
    <definedName name="Print_Area2" localSheetId="27">#REF!</definedName>
    <definedName name="Print_Area2" localSheetId="24">#REF!</definedName>
    <definedName name="Print_Area2">#REF!</definedName>
    <definedName name="Print_Area3" localSheetId="31">#REF!</definedName>
    <definedName name="Print_Area3" localSheetId="35">#REF!</definedName>
    <definedName name="Print_Area3" localSheetId="38">#REF!</definedName>
    <definedName name="Print_Area3" localSheetId="39">#REF!</definedName>
    <definedName name="Print_Area3" localSheetId="40">#REF!</definedName>
    <definedName name="Print_Area3" localSheetId="41">#REF!</definedName>
    <definedName name="Print_Area3" localSheetId="4">#REF!</definedName>
    <definedName name="Print_Area3" localSheetId="27">#REF!</definedName>
    <definedName name="Print_Area3" localSheetId="24">#REF!</definedName>
    <definedName name="Print_Area3">#REF!</definedName>
    <definedName name="Print_area5" localSheetId="31">#REF!</definedName>
    <definedName name="Print_area5" localSheetId="35">#REF!</definedName>
    <definedName name="Print_area5" localSheetId="38">#REF!</definedName>
    <definedName name="Print_area5" localSheetId="4">#REF!</definedName>
    <definedName name="Print_area5" localSheetId="27">#REF!</definedName>
    <definedName name="Print_area5" localSheetId="24">#REF!</definedName>
    <definedName name="Print_area5">#REF!</definedName>
    <definedName name="_xlnm.Print_Titles" localSheetId="31">'B 10.1- Pump to Tank1'!$1:$5</definedName>
    <definedName name="_xlnm.Print_Titles" localSheetId="35">'B 11.1 Pump to Ex Tk'!$1:$5</definedName>
    <definedName name="_xlnm.Print_Titles" localSheetId="38">'B 12.1 - Water Office Type 1'!$1:$5</definedName>
    <definedName name="_xlnm.Print_Titles" localSheetId="39">'B 13.1 - SAN BOYS'!$1:$5</definedName>
    <definedName name="_xlnm.Print_Titles" localSheetId="40">'B 13.2 - SAN GIRLS'!$1:$5</definedName>
    <definedName name="_xlnm.Print_Titles" localSheetId="41">'B 13.3 - PUBLIC TOILET'!$1:$5</definedName>
    <definedName name="_xlnm.Print_Titles" localSheetId="3">'B 3.1 - Intake'!$1:$5</definedName>
    <definedName name="_xlnm.Print_Titles" localSheetId="4">'B 3.2 Intake House'!$1:$4</definedName>
    <definedName name="_xlnm.Print_Titles" localSheetId="5">'B 3.3 VIP'!$1:$4</definedName>
    <definedName name="_xlnm.Print_Titles" localSheetId="6">'B 4 - Raw Water Main'!$1:$5</definedName>
    <definedName name="_xlnm.Print_Titles" localSheetId="7">'B 5.1 -TP Site Works'!$1:$5</definedName>
    <definedName name="_xlnm.Print_Titles" localSheetId="16">'B 5.10 - Backwash Tank'!$1:$5</definedName>
    <definedName name="_xlnm.Print_Titles" localSheetId="17">'B 5.11 - Admin Building'!$1:$5</definedName>
    <definedName name="_xlnm.Print_Titles" localSheetId="18">'B 5.12 - Superitendant House'!$1:$5</definedName>
    <definedName name="_xlnm.Print_Titles" localSheetId="19">'B 5.13 - Attendant''s Hse'!$1:$5</definedName>
    <definedName name="_xlnm.Print_Titles" localSheetId="20">'B 5.14 - Guard Hse'!$1:$5</definedName>
    <definedName name="_xlnm.Print_Titles" localSheetId="21">'B 5.15 - Chemical House'!$1:$5</definedName>
    <definedName name="_xlnm.Print_Titles" localSheetId="8">'B 5.2 - Flocculators'!$1:$5</definedName>
    <definedName name="_xlnm.Print_Titles" localSheetId="9">'B 5.3 - Clarifier'!$1:$5</definedName>
    <definedName name="_xlnm.Print_Titles" localSheetId="10">'B 5.4 - Filters'!$1:$5</definedName>
    <definedName name="_xlnm.Print_Titles" localSheetId="11">'B 5.5 - Clear Water Well'!$1:$5</definedName>
    <definedName name="_xlnm.Print_Titles" localSheetId="12">'B 5.6 - Sludge drying beds'!$1:$5</definedName>
    <definedName name="_xlnm.Print_Titles" localSheetId="13">'B 5.7 - Dosing units '!$1:$5</definedName>
    <definedName name="_xlnm.Print_Titles" localSheetId="14">'B 5.8 - Pump House'!$1:$5</definedName>
    <definedName name="_xlnm.Print_Titles" localSheetId="15">'B 5.9 - PH Mech &amp; Elect Works'!$1:$5</definedName>
    <definedName name="_xlnm.Print_Titles" localSheetId="22">'B 6 - Access Road to WTW'!$1:$5</definedName>
    <definedName name="_xlnm.Print_Titles" localSheetId="27">'B 9.1- Pump to Ndaapi Tk'!$1:$5</definedName>
    <definedName name="_xlnm.Print_Titles" localSheetId="1">'B1 - General Items'!$1:$5</definedName>
    <definedName name="_xlnm.Print_Titles" localSheetId="2">'B2 - DayWorks'!$1:$5</definedName>
    <definedName name="_xlnm.Print_Titles" localSheetId="32">'Bill 10.2 - Tank 1 '!$1:$5</definedName>
    <definedName name="_xlnm.Print_Titles" localSheetId="33">'Bill 10.3- Tank1 Dist'!$1:$5</definedName>
    <definedName name="_xlnm.Print_Titles" localSheetId="34">'Bill 10.4- Tank1 M&amp;E'!$1:$5</definedName>
    <definedName name="_xlnm.Print_Titles" localSheetId="36">'Bill 11.2- Ext TK Dist'!$1:$5</definedName>
    <definedName name="_xlnm.Print_Titles" localSheetId="37">'Bill 11.3- Ext TK M&amp;E'!$1:$5</definedName>
    <definedName name="_xlnm.Print_Titles" localSheetId="24">'Bill 8.1 Trans TO Tank 2'!$1:$5</definedName>
    <definedName name="_xlnm.Print_Titles" localSheetId="25">'Bill 8.2 - Tank 2 '!$1:$5</definedName>
    <definedName name="_xlnm.Print_Titles" localSheetId="26">'Bill 8.3- Tank2 Dist '!$1:$5</definedName>
    <definedName name="_xlnm.Print_Titles" localSheetId="28">'Bill 9.2 - Ndaapi Tank'!$1:$5</definedName>
    <definedName name="_xlnm.Print_Titles" localSheetId="29">'Bill 9.3- Ndaapi Dist '!$1:$5</definedName>
    <definedName name="_xlnm.Print_Titles" localSheetId="30">'Bill 9.4- Ndaapi M&amp;E'!$1:$5</definedName>
    <definedName name="_xlnm.Print_Titles" localSheetId="0">Summary!$1:$5</definedName>
    <definedName name="_xlnm.Print_Titles">#REF!</definedName>
    <definedName name="Print_Titles_1" localSheetId="31">#REF!</definedName>
    <definedName name="Print_Titles_1" localSheetId="35">#REF!</definedName>
    <definedName name="Print_Titles_1" localSheetId="38">#REF!</definedName>
    <definedName name="Print_Titles_1" localSheetId="39">#REF!</definedName>
    <definedName name="Print_Titles_1" localSheetId="40">#REF!</definedName>
    <definedName name="Print_Titles_1" localSheetId="41">#REF!</definedName>
    <definedName name="Print_Titles_1" localSheetId="4">#REF!</definedName>
    <definedName name="Print_Titles_1" localSheetId="21">#REF!</definedName>
    <definedName name="Print_Titles_1" localSheetId="27">#REF!</definedName>
    <definedName name="Print_Titles_1" localSheetId="24">#REF!</definedName>
    <definedName name="Print_Titles_1">#REF!</definedName>
    <definedName name="Print_Titles_MI" localSheetId="31">'B 10.1- Pump to Tank1'!$1:$4</definedName>
    <definedName name="Print_Titles_MI" localSheetId="35">'B 11.1 Pump to Ex Tk'!$1:$4</definedName>
    <definedName name="Print_Titles_MI" localSheetId="38">#REF!</definedName>
    <definedName name="Print_Titles_MI" localSheetId="39">#REF!</definedName>
    <definedName name="Print_Titles_MI" localSheetId="40">#REF!</definedName>
    <definedName name="Print_Titles_MI" localSheetId="41">#REF!</definedName>
    <definedName name="Print_Titles_MI" localSheetId="4">#REF!</definedName>
    <definedName name="Print_Titles_MI" localSheetId="5">'B 3.3 VIP'!$1:$2</definedName>
    <definedName name="Print_Titles_MI" localSheetId="17">#REF!</definedName>
    <definedName name="Print_Titles_MI" localSheetId="21">#REF!</definedName>
    <definedName name="Print_Titles_MI" localSheetId="22">'B 6 - Access Road to WTW'!$1:$4</definedName>
    <definedName name="Print_Titles_MI" localSheetId="27">'B 9.1- Pump to Ndaapi Tk'!$1:$4</definedName>
    <definedName name="Print_Titles_MI" localSheetId="32">'Bill 10.2 - Tank 1 '!$3:$5</definedName>
    <definedName name="Print_Titles_MI" localSheetId="33">#REF!</definedName>
    <definedName name="Print_Titles_MI" localSheetId="36">#REF!</definedName>
    <definedName name="Print_Titles_MI" localSheetId="24">'Bill 8.1 Trans TO Tank 2'!$1:$4</definedName>
    <definedName name="Print_Titles_MI" localSheetId="25">'Bill 8.2 - Tank 2 '!$3:$5</definedName>
    <definedName name="Print_Titles_MI" localSheetId="26">#REF!</definedName>
    <definedName name="Print_Titles_MI" localSheetId="28">'Bill 9.2 - Ndaapi Tank'!$3:$5</definedName>
    <definedName name="Print_Titles_MI" localSheetId="29">#REF!</definedName>
    <definedName name="Print_Titles_MI">#REF!</definedName>
    <definedName name="Prints" localSheetId="31">#REF!</definedName>
    <definedName name="Prints" localSheetId="35">#REF!</definedName>
    <definedName name="Prints" localSheetId="38">#REF!</definedName>
    <definedName name="Prints" localSheetId="39">#REF!</definedName>
    <definedName name="Prints" localSheetId="40">#REF!</definedName>
    <definedName name="Prints" localSheetId="41">#REF!</definedName>
    <definedName name="Prints" localSheetId="4">#REF!</definedName>
    <definedName name="Prints" localSheetId="21">#REF!</definedName>
    <definedName name="Prints" localSheetId="27">#REF!</definedName>
    <definedName name="Prints" localSheetId="24">#REF!</definedName>
    <definedName name="Prints">#REF!</definedName>
    <definedName name="Prof_fees" localSheetId="31">#REF!</definedName>
    <definedName name="Prof_fees" localSheetId="35">#REF!</definedName>
    <definedName name="Prof_fees" localSheetId="38">#REF!</definedName>
    <definedName name="Prof_fees" localSheetId="39">#REF!</definedName>
    <definedName name="Prof_fees" localSheetId="40">#REF!</definedName>
    <definedName name="Prof_fees" localSheetId="41">#REF!</definedName>
    <definedName name="Prof_fees" localSheetId="4">#REF!</definedName>
    <definedName name="Prof_fees" localSheetId="27">#REF!</definedName>
    <definedName name="Prof_fees" localSheetId="24">#REF!</definedName>
    <definedName name="Prof_fees">#REF!</definedName>
    <definedName name="Prof_Fees1" localSheetId="31">#REF!</definedName>
    <definedName name="Prof_Fees1" localSheetId="35">#REF!</definedName>
    <definedName name="Prof_Fees1" localSheetId="38">#REF!</definedName>
    <definedName name="Prof_Fees1" localSheetId="4">#REF!</definedName>
    <definedName name="Prof_Fees1" localSheetId="27">#REF!</definedName>
    <definedName name="Prof_Fees1" localSheetId="24">#REF!</definedName>
    <definedName name="Prof_Fees1">#REF!</definedName>
    <definedName name="Project" localSheetId="31">#REF!</definedName>
    <definedName name="Project" localSheetId="35">#REF!</definedName>
    <definedName name="Project" localSheetId="38">#REF!</definedName>
    <definedName name="Project" localSheetId="4">#REF!</definedName>
    <definedName name="Project" localSheetId="27">#REF!</definedName>
    <definedName name="Project" localSheetId="24">#REF!</definedName>
    <definedName name="Project">#REF!</definedName>
    <definedName name="Project_Term">[23]Data!$C$5</definedName>
    <definedName name="PROTECTIVE__INSTALLATIONS" localSheetId="31">#REF!</definedName>
    <definedName name="PROTECTIVE__INSTALLATIONS" localSheetId="35">#REF!</definedName>
    <definedName name="PROTECTIVE__INSTALLATIONS" localSheetId="38">#REF!</definedName>
    <definedName name="PROTECTIVE__INSTALLATIONS" localSheetId="39">#REF!</definedName>
    <definedName name="PROTECTIVE__INSTALLATIONS" localSheetId="40">#REF!</definedName>
    <definedName name="PROTECTIVE__INSTALLATIONS" localSheetId="41">#REF!</definedName>
    <definedName name="PROTECTIVE__INSTALLATIONS" localSheetId="4">#REF!</definedName>
    <definedName name="PROTECTIVE__INSTALLATIONS" localSheetId="5">#REF!</definedName>
    <definedName name="PROTECTIVE__INSTALLATIONS" localSheetId="17">#REF!</definedName>
    <definedName name="PROTECTIVE__INSTALLATIONS" localSheetId="21">#REF!</definedName>
    <definedName name="PROTECTIVE__INSTALLATIONS" localSheetId="27">#REF!</definedName>
    <definedName name="PROTECTIVE__INSTALLATIONS" localSheetId="24">#REF!</definedName>
    <definedName name="PROTECTIVE__INSTALLATIONS">#REF!</definedName>
    <definedName name="protectivelayers" localSheetId="31">#REF!</definedName>
    <definedName name="protectivelayers" localSheetId="35">#REF!</definedName>
    <definedName name="protectivelayers" localSheetId="38">#REF!</definedName>
    <definedName name="protectivelayers" localSheetId="39">#REF!</definedName>
    <definedName name="protectivelayers" localSheetId="40">#REF!</definedName>
    <definedName name="protectivelayers" localSheetId="41">#REF!</definedName>
    <definedName name="protectivelayers" localSheetId="4">#REF!</definedName>
    <definedName name="protectivelayers" localSheetId="17">#REF!</definedName>
    <definedName name="protectivelayers" localSheetId="18">#REF!</definedName>
    <definedName name="protectivelayers" localSheetId="19">#REF!</definedName>
    <definedName name="protectivelayers" localSheetId="20">#REF!</definedName>
    <definedName name="protectivelayers" localSheetId="27">#REF!</definedName>
    <definedName name="protectivelayers" localSheetId="24">#REF!</definedName>
    <definedName name="protectivelayers">#REF!</definedName>
    <definedName name="prov_sums" localSheetId="31">#REF!</definedName>
    <definedName name="prov_sums" localSheetId="35">#REF!</definedName>
    <definedName name="prov_sums" localSheetId="38">#REF!</definedName>
    <definedName name="prov_sums" localSheetId="4">#REF!</definedName>
    <definedName name="prov_sums" localSheetId="27">#REF!</definedName>
    <definedName name="prov_sums" localSheetId="24">#REF!</definedName>
    <definedName name="prov_sums">#REF!</definedName>
    <definedName name="PT" localSheetId="31">#REF!</definedName>
    <definedName name="PT" localSheetId="35">#REF!</definedName>
    <definedName name="PT" localSheetId="38">#REF!</definedName>
    <definedName name="PT" localSheetId="4">#REF!</definedName>
    <definedName name="PT" localSheetId="27">#REF!</definedName>
    <definedName name="PT" localSheetId="24">#REF!</definedName>
    <definedName name="PT">#REF!</definedName>
    <definedName name="pumppipe">[7]RATES!$C$25</definedName>
    <definedName name="q" localSheetId="31">#REF!</definedName>
    <definedName name="q" localSheetId="35">#REF!</definedName>
    <definedName name="q" localSheetId="38">#REF!</definedName>
    <definedName name="q" localSheetId="39">#REF!</definedName>
    <definedName name="q" localSheetId="40">#REF!</definedName>
    <definedName name="q" localSheetId="41">#REF!</definedName>
    <definedName name="q" localSheetId="4">#REF!</definedName>
    <definedName name="q" localSheetId="5">#REF!</definedName>
    <definedName name="q" localSheetId="17">#REF!</definedName>
    <definedName name="q" localSheetId="21">#REF!</definedName>
    <definedName name="q" localSheetId="27">#REF!</definedName>
    <definedName name="q" localSheetId="24">#REF!</definedName>
    <definedName name="q">#REF!</definedName>
    <definedName name="qa" localSheetId="31">#REF!</definedName>
    <definedName name="qa" localSheetId="35">#REF!</definedName>
    <definedName name="qa" localSheetId="38">#REF!</definedName>
    <definedName name="qa" localSheetId="39">#REF!</definedName>
    <definedName name="qa" localSheetId="40">#REF!</definedName>
    <definedName name="qa" localSheetId="41">#REF!</definedName>
    <definedName name="qa" localSheetId="4">#REF!</definedName>
    <definedName name="qa" localSheetId="27">#REF!</definedName>
    <definedName name="qa" localSheetId="24">#REF!</definedName>
    <definedName name="qa">#REF!</definedName>
    <definedName name="qsa" localSheetId="31">#REF!</definedName>
    <definedName name="qsa" localSheetId="35">#REF!</definedName>
    <definedName name="qsa" localSheetId="38">#REF!</definedName>
    <definedName name="qsa" localSheetId="4">#REF!</definedName>
    <definedName name="qsa" localSheetId="27">#REF!</definedName>
    <definedName name="qsa" localSheetId="24">#REF!</definedName>
    <definedName name="qsa">#REF!</definedName>
    <definedName name="QSE" localSheetId="31">#REF!</definedName>
    <definedName name="QSE" localSheetId="35">#REF!</definedName>
    <definedName name="QSE" localSheetId="38">#REF!</definedName>
    <definedName name="QSE" localSheetId="4">#REF!</definedName>
    <definedName name="QSE" localSheetId="27">#REF!</definedName>
    <definedName name="QSE" localSheetId="24">#REF!</definedName>
    <definedName name="QSE">#REF!</definedName>
    <definedName name="QTY_1Week_WS">'[30]General Items'!$G$51:$G$188</definedName>
    <definedName name="QTY_Acrylics">'[30]General Items'!$G$262:$G$293</definedName>
    <definedName name="QTY_Beauty">[30]Beauty!$F$7:$F$135</definedName>
    <definedName name="QTY_Core_Beauty">'[30]Core Eqpt'!$J$7:$J$469</definedName>
    <definedName name="QTY_Core_Home">'[30]Core Eqpt'!$P$7:$P$469</definedName>
    <definedName name="QTY_Core_Kids">'[30]Core Eqpt'!$N$7:$N$469</definedName>
    <definedName name="QTY_Core_Lingerie">'[30]Core Eqpt'!$H$7:$H$469</definedName>
    <definedName name="QTY_Core_Mens">'[30]Core Eqpt'!$L$7:$L$469</definedName>
    <definedName name="QTY_Core_Womens">'[30]Core Eqpt'!$F$7:$F$469</definedName>
    <definedName name="QTY_Gen_WS">'[30]General Items'!$G$193:$G$258</definedName>
    <definedName name="QTY_GeneralItems">'[30]General Items'!$G$9:$G$46</definedName>
    <definedName name="QTY_Home">[30]Home!$F$7:$F$1446</definedName>
    <definedName name="QTY_Kids">[30]Kids!$F$7:$F$795</definedName>
    <definedName name="QTY_Lingerie">[30]Lingerie!$F$7:$F$616</definedName>
    <definedName name="QTY_Mens">[30]Mens!$F$7:$F$1120</definedName>
    <definedName name="QTY_NewHome">'[30]New Home'!$F$7:$F$1413</definedName>
    <definedName name="QTY_Peak">'[30]General Items'!$G$296:$G$315</definedName>
    <definedName name="QTY_Reusable">'[30]Re-Useable'!$G$6:$G$81</definedName>
    <definedName name="QTY_Womens">[30]Womens!$F$8:$F$1719</definedName>
    <definedName name="que" localSheetId="31">#REF!</definedName>
    <definedName name="que" localSheetId="35">#REF!</definedName>
    <definedName name="que" localSheetId="38">#REF!</definedName>
    <definedName name="que" localSheetId="39">#REF!</definedName>
    <definedName name="que" localSheetId="40">#REF!</definedName>
    <definedName name="que" localSheetId="41">#REF!</definedName>
    <definedName name="que" localSheetId="4">#REF!</definedName>
    <definedName name="que" localSheetId="5">#REF!</definedName>
    <definedName name="que" localSheetId="17">#REF!</definedName>
    <definedName name="que" localSheetId="21">#REF!</definedName>
    <definedName name="que" localSheetId="27">#REF!</definedName>
    <definedName name="que" localSheetId="24">#REF!</definedName>
    <definedName name="que">#REF!</definedName>
    <definedName name="qw" localSheetId="39">'[11]H2O TREATMENT PLANT SITE(4.1)'!#REF!</definedName>
    <definedName name="qw" localSheetId="40">'[11]H2O TREATMENT PLANT SITE(4.1)'!#REF!</definedName>
    <definedName name="qw" localSheetId="41">'[11]H2O TREATMENT PLANT SITE(4.1)'!#REF!</definedName>
    <definedName name="qw" localSheetId="4">'[12]H2O TREATMENT PLANT SITE(4.1)'!#REF!</definedName>
    <definedName name="qw" localSheetId="5">'[13]H2O TREATMENT PLANT SITE(4.1)'!#REF!</definedName>
    <definedName name="qw" localSheetId="17">'[13]H2O TREATMENT PLANT SITE(4.1)'!#REF!</definedName>
    <definedName name="qw" localSheetId="19">'[13]H2O TREATMENT PLANT SITE(4.1)'!#REF!</definedName>
    <definedName name="qw" localSheetId="20">'[12]H2O TREATMENT PLANT SITE(4.1)'!#REF!</definedName>
    <definedName name="qw" localSheetId="21">'[13]H2O TREATMENT PLANT SITE(4.1)'!#REF!</definedName>
    <definedName name="qw">'[12]H2O TREATMENT PLANT SITE(4.1)'!#REF!</definedName>
    <definedName name="qwe" localSheetId="31">#REF!</definedName>
    <definedName name="qwe" localSheetId="35">#REF!</definedName>
    <definedName name="qwe" localSheetId="38">#REF!</definedName>
    <definedName name="qwe" localSheetId="39">#REF!</definedName>
    <definedName name="qwe" localSheetId="40">#REF!</definedName>
    <definedName name="qwe" localSheetId="41">#REF!</definedName>
    <definedName name="qwe" localSheetId="4">#REF!</definedName>
    <definedName name="qwe" localSheetId="5">#REF!</definedName>
    <definedName name="qwe" localSheetId="17">#REF!</definedName>
    <definedName name="qwe" localSheetId="21">#REF!</definedName>
    <definedName name="qwe" localSheetId="27">#REF!</definedName>
    <definedName name="qwe" localSheetId="24">#REF!</definedName>
    <definedName name="qwe">#REF!</definedName>
    <definedName name="qww" localSheetId="31">scheduled_payment+extra_payment</definedName>
    <definedName name="qww" localSheetId="35">scheduled_payment+extra_payment</definedName>
    <definedName name="qww" localSheetId="38">scheduled_payment+extra_payment</definedName>
    <definedName name="qww" localSheetId="39">scheduled_payment+extra_payment</definedName>
    <definedName name="qww" localSheetId="40">scheduled_payment+extra_payment</definedName>
    <definedName name="qww" localSheetId="41">scheduled_payment+extra_payment</definedName>
    <definedName name="qww" localSheetId="4">scheduled_payment+extra_payment</definedName>
    <definedName name="qww" localSheetId="5">scheduled_payment+extra_payment</definedName>
    <definedName name="qww" localSheetId="17">scheduled_payment+extra_payment</definedName>
    <definedName name="qww" localSheetId="20">scheduled_payment+extra_payment</definedName>
    <definedName name="qww" localSheetId="21">scheduled_payment+extra_payment</definedName>
    <definedName name="qww" localSheetId="8">scheduled_payment+extra_payment</definedName>
    <definedName name="qww" localSheetId="27">scheduled_payment+extra_payment</definedName>
    <definedName name="qww" localSheetId="1">scheduled_payment+extra_payment</definedName>
    <definedName name="qww" localSheetId="32">scheduled_payment+extra_payment</definedName>
    <definedName name="qww" localSheetId="33">scheduled_payment+extra_payment</definedName>
    <definedName name="qww" localSheetId="34">scheduled_payment+extra_payment</definedName>
    <definedName name="qww" localSheetId="36">scheduled_payment+extra_payment</definedName>
    <definedName name="qww" localSheetId="37">scheduled_payment+extra_payment</definedName>
    <definedName name="qww" localSheetId="24">scheduled_payment+extra_payment</definedName>
    <definedName name="qww" localSheetId="25">scheduled_payment+extra_payment</definedName>
    <definedName name="qww" localSheetId="26">scheduled_payment+extra_payment</definedName>
    <definedName name="qww" localSheetId="28">scheduled_payment+extra_payment</definedName>
    <definedName name="qww" localSheetId="29">scheduled_payment+extra_payment</definedName>
    <definedName name="qww" localSheetId="30">scheduled_payment+extra_payment</definedName>
    <definedName name="qww">scheduled_payment+extra_payment</definedName>
    <definedName name="qwww" localSheetId="31">#REF!</definedName>
    <definedName name="qwww" localSheetId="35">#REF!</definedName>
    <definedName name="qwww" localSheetId="38">#REF!</definedName>
    <definedName name="qwww" localSheetId="39">#REF!</definedName>
    <definedName name="qwww" localSheetId="40">#REF!</definedName>
    <definedName name="qwww" localSheetId="41">#REF!</definedName>
    <definedName name="qwww" localSheetId="4">#REF!</definedName>
    <definedName name="qwww" localSheetId="5">#REF!</definedName>
    <definedName name="qwww" localSheetId="17">#REF!</definedName>
    <definedName name="qwww" localSheetId="21">#REF!</definedName>
    <definedName name="qwww" localSheetId="27">#REF!</definedName>
    <definedName name="qwww" localSheetId="24">#REF!</definedName>
    <definedName name="qwww">#REF!</definedName>
    <definedName name="qwy" localSheetId="31">scheduled_payment+extra_payment</definedName>
    <definedName name="qwy" localSheetId="35">scheduled_payment+extra_payment</definedName>
    <definedName name="qwy" localSheetId="38">scheduled_payment+extra_payment</definedName>
    <definedName name="qwy" localSheetId="39">scheduled_payment+extra_payment</definedName>
    <definedName name="qwy" localSheetId="40">scheduled_payment+extra_payment</definedName>
    <definedName name="qwy" localSheetId="41">scheduled_payment+extra_payment</definedName>
    <definedName name="qwy" localSheetId="4">scheduled_payment+extra_payment</definedName>
    <definedName name="qwy" localSheetId="5">scheduled_payment+extra_payment</definedName>
    <definedName name="qwy" localSheetId="17">scheduled_payment+extra_payment</definedName>
    <definedName name="qwy" localSheetId="20">scheduled_payment+extra_payment</definedName>
    <definedName name="qwy" localSheetId="21">scheduled_payment+extra_payment</definedName>
    <definedName name="qwy" localSheetId="8">scheduled_payment+extra_payment</definedName>
    <definedName name="qwy" localSheetId="27">scheduled_payment+extra_payment</definedName>
    <definedName name="qwy" localSheetId="1">scheduled_payment+extra_payment</definedName>
    <definedName name="qwy" localSheetId="32">scheduled_payment+extra_payment</definedName>
    <definedName name="qwy" localSheetId="33">scheduled_payment+extra_payment</definedName>
    <definedName name="qwy" localSheetId="34">scheduled_payment+extra_payment</definedName>
    <definedName name="qwy" localSheetId="36">scheduled_payment+extra_payment</definedName>
    <definedName name="qwy" localSheetId="37">scheduled_payment+extra_payment</definedName>
    <definedName name="qwy" localSheetId="24">scheduled_payment+extra_payment</definedName>
    <definedName name="qwy" localSheetId="25">scheduled_payment+extra_payment</definedName>
    <definedName name="qwy" localSheetId="26">scheduled_payment+extra_payment</definedName>
    <definedName name="qwy" localSheetId="28">scheduled_payment+extra_payment</definedName>
    <definedName name="qwy" localSheetId="29">scheduled_payment+extra_payment</definedName>
    <definedName name="qwy" localSheetId="30">scheduled_payment+extra_payment</definedName>
    <definedName name="qwy">scheduled_payment+extra_payment</definedName>
    <definedName name="R.A." localSheetId="31">#REF!</definedName>
    <definedName name="R.A." localSheetId="35">#REF!</definedName>
    <definedName name="R.A." localSheetId="38">#REF!</definedName>
    <definedName name="R.A." localSheetId="39">#REF!</definedName>
    <definedName name="R.A." localSheetId="40">#REF!</definedName>
    <definedName name="R.A." localSheetId="41">#REF!</definedName>
    <definedName name="R.A." localSheetId="4">#REF!</definedName>
    <definedName name="R.A." localSheetId="5">#REF!</definedName>
    <definedName name="R.A." localSheetId="17">#REF!</definedName>
    <definedName name="R.A." localSheetId="21">#REF!</definedName>
    <definedName name="R.A." localSheetId="27">#REF!</definedName>
    <definedName name="R.A." localSheetId="24">#REF!</definedName>
    <definedName name="R.A.">#REF!</definedName>
    <definedName name="ra" localSheetId="31">#REF!</definedName>
    <definedName name="ra" localSheetId="35">#REF!</definedName>
    <definedName name="ra" localSheetId="38">#REF!</definedName>
    <definedName name="ra" localSheetId="39">#REF!</definedName>
    <definedName name="ra" localSheetId="40">#REF!</definedName>
    <definedName name="ra" localSheetId="41">#REF!</definedName>
    <definedName name="ra" localSheetId="4">#REF!</definedName>
    <definedName name="ra" localSheetId="27">#REF!</definedName>
    <definedName name="ra" localSheetId="24">#REF!</definedName>
    <definedName name="ra">#REF!</definedName>
    <definedName name="RaisedFl" localSheetId="31">#REF!</definedName>
    <definedName name="RaisedFl" localSheetId="35">#REF!</definedName>
    <definedName name="RaisedFl" localSheetId="38">#REF!</definedName>
    <definedName name="RaisedFl" localSheetId="39">#REF!</definedName>
    <definedName name="RaisedFl" localSheetId="40">#REF!</definedName>
    <definedName name="RaisedFl" localSheetId="41">#REF!</definedName>
    <definedName name="RaisedFl" localSheetId="4">#REF!</definedName>
    <definedName name="RaisedFl" localSheetId="27">#REF!</definedName>
    <definedName name="RaisedFl" localSheetId="24">#REF!</definedName>
    <definedName name="RaisedFl">#REF!</definedName>
    <definedName name="rast" localSheetId="31">#REF!</definedName>
    <definedName name="rast" localSheetId="35">#REF!</definedName>
    <definedName name="rast" localSheetId="38">#REF!</definedName>
    <definedName name="rast" localSheetId="4">#REF!</definedName>
    <definedName name="rast" localSheetId="27">#REF!</definedName>
    <definedName name="rast" localSheetId="24">#REF!</definedName>
    <definedName name="rast">#REF!</definedName>
    <definedName name="rasttot" localSheetId="31">#REF!</definedName>
    <definedName name="rasttot" localSheetId="35">#REF!</definedName>
    <definedName name="rasttot" localSheetId="38">#REF!</definedName>
    <definedName name="rasttot" localSheetId="4">#REF!</definedName>
    <definedName name="rasttot" localSheetId="27">#REF!</definedName>
    <definedName name="rasttot" localSheetId="24">#REF!</definedName>
    <definedName name="rasttot">#REF!</definedName>
    <definedName name="rate" localSheetId="39">[41]Sheet2!$A$1:$B$35</definedName>
    <definedName name="rate" localSheetId="40">[41]Sheet2!$A$1:$B$35</definedName>
    <definedName name="rate" localSheetId="41">[41]Sheet2!$A$1:$B$35</definedName>
    <definedName name="rate" localSheetId="32">[42]Sheet2!$A$1:$B$35</definedName>
    <definedName name="rate" localSheetId="25">[42]Sheet2!$A$1:$B$35</definedName>
    <definedName name="rate" localSheetId="28">[42]Sheet2!$A$1:$B$35</definedName>
    <definedName name="rate">[42]Sheet2!$A$1:$B$35</definedName>
    <definedName name="Rate_ii">45%</definedName>
    <definedName name="READY">#REF!</definedName>
    <definedName name="Recapitulation" localSheetId="31">#REF!</definedName>
    <definedName name="Recapitulation" localSheetId="35">#REF!</definedName>
    <definedName name="Recapitulation" localSheetId="38">#REF!</definedName>
    <definedName name="Recapitulation" localSheetId="39">#REF!</definedName>
    <definedName name="Recapitulation" localSheetId="40">#REF!</definedName>
    <definedName name="Recapitulation" localSheetId="41">#REF!</definedName>
    <definedName name="Recapitulation" localSheetId="4">#REF!</definedName>
    <definedName name="Recapitulation" localSheetId="21">#REF!</definedName>
    <definedName name="Recapitulation" localSheetId="27">#REF!</definedName>
    <definedName name="Recapitulation" localSheetId="24">#REF!</definedName>
    <definedName name="Recapitulation">#REF!</definedName>
    <definedName name="_xlnm.Recorder" localSheetId="31">#REF!</definedName>
    <definedName name="_xlnm.Recorder" localSheetId="35">#REF!</definedName>
    <definedName name="_xlnm.Recorder" localSheetId="38">#REF!</definedName>
    <definedName name="_xlnm.Recorder" localSheetId="39">#REF!</definedName>
    <definedName name="_xlnm.Recorder" localSheetId="40">#REF!</definedName>
    <definedName name="_xlnm.Recorder" localSheetId="41">#REF!</definedName>
    <definedName name="_xlnm.Recorder" localSheetId="4">#REF!</definedName>
    <definedName name="_xlnm.Recorder" localSheetId="27">#REF!</definedName>
    <definedName name="_xlnm.Recorder" localSheetId="24">#REF!</definedName>
    <definedName name="_xlnm.Recorder">#REF!</definedName>
    <definedName name="RECOUT">#N/A</definedName>
    <definedName name="red" localSheetId="31">#REF!</definedName>
    <definedName name="red" localSheetId="35">#REF!</definedName>
    <definedName name="red" localSheetId="38">#REF!</definedName>
    <definedName name="red" localSheetId="39">#REF!</definedName>
    <definedName name="red" localSheetId="40">#REF!</definedName>
    <definedName name="red" localSheetId="41">#REF!</definedName>
    <definedName name="red" localSheetId="4">#REF!</definedName>
    <definedName name="red" localSheetId="5">#REF!</definedName>
    <definedName name="red" localSheetId="17">#REF!</definedName>
    <definedName name="red" localSheetId="21">#REF!</definedName>
    <definedName name="red" localSheetId="27">#REF!</definedName>
    <definedName name="red" localSheetId="24">#REF!</definedName>
    <definedName name="red">#REF!</definedName>
    <definedName name="REMOVE">[38]!REMOVE = [38]!ADDRESS</definedName>
    <definedName name="remrad">[7]RATES!$C$73</definedName>
    <definedName name="rendering" localSheetId="31">#REF!</definedName>
    <definedName name="rendering" localSheetId="35">#REF!</definedName>
    <definedName name="rendering" localSheetId="38">#REF!</definedName>
    <definedName name="rendering" localSheetId="39">#REF!</definedName>
    <definedName name="rendering" localSheetId="40">#REF!</definedName>
    <definedName name="rendering" localSheetId="41">#REF!</definedName>
    <definedName name="rendering" localSheetId="4">#REF!</definedName>
    <definedName name="rendering" localSheetId="17">#REF!</definedName>
    <definedName name="rendering" localSheetId="18">#REF!</definedName>
    <definedName name="rendering" localSheetId="19">#REF!</definedName>
    <definedName name="rendering" localSheetId="20">#REF!</definedName>
    <definedName name="rendering" localSheetId="27">#REF!</definedName>
    <definedName name="rendering" localSheetId="24">#REF!</definedName>
    <definedName name="rendering">#REF!</definedName>
    <definedName name="rer" localSheetId="31">#REF!</definedName>
    <definedName name="rer" localSheetId="35">#REF!</definedName>
    <definedName name="rer" localSheetId="38">#REF!</definedName>
    <definedName name="rer" localSheetId="4">#REF!</definedName>
    <definedName name="rer" localSheetId="27">#REF!</definedName>
    <definedName name="rer" localSheetId="24">#REF!</definedName>
    <definedName name="rer">#REF!</definedName>
    <definedName name="reservoir" localSheetId="31">#REF!</definedName>
    <definedName name="reservoir" localSheetId="35">#REF!</definedName>
    <definedName name="reservoir" localSheetId="38">#REF!</definedName>
    <definedName name="reservoir" localSheetId="4">#REF!</definedName>
    <definedName name="reservoir" localSheetId="27">#REF!</definedName>
    <definedName name="reservoir" localSheetId="24">#REF!</definedName>
    <definedName name="reservoir">#REF!</definedName>
    <definedName name="results" localSheetId="31">#REF!</definedName>
    <definedName name="results" localSheetId="35">#REF!</definedName>
    <definedName name="results" localSheetId="38">#REF!</definedName>
    <definedName name="results" localSheetId="4">#REF!</definedName>
    <definedName name="results" localSheetId="27">#REF!</definedName>
    <definedName name="results" localSheetId="24">#REF!</definedName>
    <definedName name="results">#REF!</definedName>
    <definedName name="Rf" localSheetId="31">[0]!direct_labour</definedName>
    <definedName name="Rf" localSheetId="35">[0]!direct_labour</definedName>
    <definedName name="Rf" localSheetId="38">direct_labour</definedName>
    <definedName name="Rf" localSheetId="39">direct_labour</definedName>
    <definedName name="Rf" localSheetId="40">[0]!direct_labour</definedName>
    <definedName name="Rf" localSheetId="41">[25]!direct_labour</definedName>
    <definedName name="Rf" localSheetId="4">[0]!direct_labour</definedName>
    <definedName name="Rf" localSheetId="5">direct_labour</definedName>
    <definedName name="Rf" localSheetId="17">direct_labour</definedName>
    <definedName name="Rf" localSheetId="21">direct_labour</definedName>
    <definedName name="Rf" localSheetId="8">direct_labour</definedName>
    <definedName name="Rf" localSheetId="27">[0]!direct_labour</definedName>
    <definedName name="Rf" localSheetId="1">direct_labour</definedName>
    <definedName name="Rf" localSheetId="32">direct_labour</definedName>
    <definedName name="Rf" localSheetId="33">[0]!direct_labour</definedName>
    <definedName name="Rf" localSheetId="34">direct_labour</definedName>
    <definedName name="Rf" localSheetId="36">[0]!direct_labour</definedName>
    <definedName name="Rf" localSheetId="37">direct_labour</definedName>
    <definedName name="Rf" localSheetId="24">[0]!direct_labour</definedName>
    <definedName name="Rf" localSheetId="25">direct_labour</definedName>
    <definedName name="Rf" localSheetId="26">[0]!direct_labour</definedName>
    <definedName name="Rf" localSheetId="28">direct_labour</definedName>
    <definedName name="Rf" localSheetId="29">[0]!direct_labour</definedName>
    <definedName name="Rf" localSheetId="30">direct_labour</definedName>
    <definedName name="Rf">direct_labour</definedName>
    <definedName name="rfe" localSheetId="31">#REF!</definedName>
    <definedName name="rfe" localSheetId="35">#REF!</definedName>
    <definedName name="rfe" localSheetId="38">#REF!</definedName>
    <definedName name="rfe" localSheetId="39">#REF!</definedName>
    <definedName name="rfe" localSheetId="40">#REF!</definedName>
    <definedName name="rfe" localSheetId="41">#REF!</definedName>
    <definedName name="rfe" localSheetId="4">#REF!</definedName>
    <definedName name="rfe" localSheetId="5">#REF!</definedName>
    <definedName name="rfe" localSheetId="17">#REF!</definedName>
    <definedName name="rfe" localSheetId="21">#REF!</definedName>
    <definedName name="rfe" localSheetId="27">#REF!</definedName>
    <definedName name="rfe" localSheetId="24">#REF!</definedName>
    <definedName name="rfe">#REF!</definedName>
    <definedName name="RFP003A_BQITC1" localSheetId="31">#REF!</definedName>
    <definedName name="RFP003A_BQITC1" localSheetId="35">#REF!</definedName>
    <definedName name="RFP003A_BQITC1" localSheetId="38">#REF!</definedName>
    <definedName name="RFP003A_BQITC1" localSheetId="39">#REF!</definedName>
    <definedName name="RFP003A_BQITC1" localSheetId="40">#REF!</definedName>
    <definedName name="RFP003A_BQITC1" localSheetId="41">#REF!</definedName>
    <definedName name="RFP003A_BQITC1" localSheetId="4">#REF!</definedName>
    <definedName name="RFP003A_BQITC1" localSheetId="27">#REF!</definedName>
    <definedName name="RFP003A_BQITC1" localSheetId="24">#REF!</definedName>
    <definedName name="RFP003A_BQITC1">#REF!</definedName>
    <definedName name="RFP003A_BQITC2" localSheetId="31">#REF!</definedName>
    <definedName name="RFP003A_BQITC2" localSheetId="35">#REF!</definedName>
    <definedName name="RFP003A_BQITC2" localSheetId="38">#REF!</definedName>
    <definedName name="RFP003A_BQITC2" localSheetId="39">#REF!</definedName>
    <definedName name="RFP003A_BQITC2" localSheetId="40">#REF!</definedName>
    <definedName name="RFP003A_BQITC2" localSheetId="41">#REF!</definedName>
    <definedName name="RFP003A_BQITC2" localSheetId="4">#REF!</definedName>
    <definedName name="RFP003A_BQITC2" localSheetId="27">#REF!</definedName>
    <definedName name="RFP003A_BQITC2" localSheetId="24">#REF!</definedName>
    <definedName name="RFP003A_BQITC2">#REF!</definedName>
    <definedName name="RFP003A_BQITC3" localSheetId="31">#REF!</definedName>
    <definedName name="RFP003A_BQITC3" localSheetId="35">#REF!</definedName>
    <definedName name="RFP003A_BQITC3" localSheetId="38">#REF!</definedName>
    <definedName name="RFP003A_BQITC3" localSheetId="4">#REF!</definedName>
    <definedName name="RFP003A_BQITC3" localSheetId="27">#REF!</definedName>
    <definedName name="RFP003A_BQITC3" localSheetId="24">#REF!</definedName>
    <definedName name="RFP003A_BQITC3">#REF!</definedName>
    <definedName name="RFP003A_TOTAL" localSheetId="31">#REF!</definedName>
    <definedName name="RFP003A_TOTAL" localSheetId="35">#REF!</definedName>
    <definedName name="RFP003A_TOTAL" localSheetId="38">#REF!</definedName>
    <definedName name="RFP003A_TOTAL" localSheetId="4">#REF!</definedName>
    <definedName name="RFP003A_TOTAL" localSheetId="27">#REF!</definedName>
    <definedName name="RFP003A_TOTAL" localSheetId="24">#REF!</definedName>
    <definedName name="RFP003A_TOTAL">#REF!</definedName>
    <definedName name="RFP003A_UAMH" localSheetId="31">#REF!</definedName>
    <definedName name="RFP003A_UAMH" localSheetId="35">#REF!</definedName>
    <definedName name="RFP003A_UAMH" localSheetId="38">#REF!</definedName>
    <definedName name="RFP003A_UAMH" localSheetId="4">#REF!</definedName>
    <definedName name="RFP003A_UAMH" localSheetId="27">#REF!</definedName>
    <definedName name="RFP003A_UAMH" localSheetId="24">#REF!</definedName>
    <definedName name="RFP003A_UAMH">#REF!</definedName>
    <definedName name="RFP003A_UR_CON_FC" localSheetId="31">#REF!</definedName>
    <definedName name="RFP003A_UR_CON_FC" localSheetId="35">#REF!</definedName>
    <definedName name="RFP003A_UR_CON_FC" localSheetId="38">#REF!</definedName>
    <definedName name="RFP003A_UR_CON_FC" localSheetId="4">#REF!</definedName>
    <definedName name="RFP003A_UR_CON_FC" localSheetId="27">#REF!</definedName>
    <definedName name="RFP003A_UR_CON_FC" localSheetId="24">#REF!</definedName>
    <definedName name="RFP003A_UR_CON_FC">#REF!</definedName>
    <definedName name="RFP003A_UR_CON_LC" localSheetId="31">#REF!</definedName>
    <definedName name="RFP003A_UR_CON_LC" localSheetId="35">#REF!</definedName>
    <definedName name="RFP003A_UR_CON_LC" localSheetId="38">#REF!</definedName>
    <definedName name="RFP003A_UR_CON_LC" localSheetId="4">#REF!</definedName>
    <definedName name="RFP003A_UR_CON_LC" localSheetId="27">#REF!</definedName>
    <definedName name="RFP003A_UR_CON_LC" localSheetId="24">#REF!</definedName>
    <definedName name="RFP003A_UR_CON_LC">#REF!</definedName>
    <definedName name="RFP003A_UR_MAT_FC" localSheetId="31">#REF!</definedName>
    <definedName name="RFP003A_UR_MAT_FC" localSheetId="35">#REF!</definedName>
    <definedName name="RFP003A_UR_MAT_FC" localSheetId="38">#REF!</definedName>
    <definedName name="RFP003A_UR_MAT_FC" localSheetId="4">#REF!</definedName>
    <definedName name="RFP003A_UR_MAT_FC" localSheetId="27">#REF!</definedName>
    <definedName name="RFP003A_UR_MAT_FC" localSheetId="24">#REF!</definedName>
    <definedName name="RFP003A_UR_MAT_FC">#REF!</definedName>
    <definedName name="RFP003A_UR_MAT_LC" localSheetId="31">#REF!</definedName>
    <definedName name="RFP003A_UR_MAT_LC" localSheetId="35">#REF!</definedName>
    <definedName name="RFP003A_UR_MAT_LC" localSheetId="38">#REF!</definedName>
    <definedName name="RFP003A_UR_MAT_LC" localSheetId="4">#REF!</definedName>
    <definedName name="RFP003A_UR_MAT_LC" localSheetId="27">#REF!</definedName>
    <definedName name="RFP003A_UR_MAT_LC" localSheetId="24">#REF!</definedName>
    <definedName name="RFP003A_UR_MAT_LC">#REF!</definedName>
    <definedName name="RFP003B" localSheetId="31">#REF!</definedName>
    <definedName name="RFP003B" localSheetId="35">#REF!</definedName>
    <definedName name="RFP003B" localSheetId="38">#REF!</definedName>
    <definedName name="RFP003B" localSheetId="4">#REF!</definedName>
    <definedName name="RFP003B" localSheetId="27">#REF!</definedName>
    <definedName name="RFP003B" localSheetId="24">#REF!</definedName>
    <definedName name="RFP003B">#REF!</definedName>
    <definedName name="RFP003F_BQITC1" localSheetId="31">#REF!</definedName>
    <definedName name="RFP003F_BQITC1" localSheetId="35">#REF!</definedName>
    <definedName name="RFP003F_BQITC1" localSheetId="38">#REF!</definedName>
    <definedName name="RFP003F_BQITC1" localSheetId="4">#REF!</definedName>
    <definedName name="RFP003F_BQITC1" localSheetId="27">#REF!</definedName>
    <definedName name="RFP003F_BQITC1" localSheetId="24">#REF!</definedName>
    <definedName name="RFP003F_BQITC1">#REF!</definedName>
    <definedName name="RFP003F_BQITC2" localSheetId="31">#REF!</definedName>
    <definedName name="RFP003F_BQITC2" localSheetId="35">#REF!</definedName>
    <definedName name="RFP003F_BQITC2" localSheetId="38">#REF!</definedName>
    <definedName name="RFP003F_BQITC2" localSheetId="4">#REF!</definedName>
    <definedName name="RFP003F_BQITC2" localSheetId="27">#REF!</definedName>
    <definedName name="RFP003F_BQITC2" localSheetId="24">#REF!</definedName>
    <definedName name="RFP003F_BQITC2">#REF!</definedName>
    <definedName name="RFP003F_BQITC3" localSheetId="31">#REF!</definedName>
    <definedName name="RFP003F_BQITC3" localSheetId="35">#REF!</definedName>
    <definedName name="RFP003F_BQITC3" localSheetId="38">#REF!</definedName>
    <definedName name="RFP003F_BQITC3" localSheetId="4">#REF!</definedName>
    <definedName name="RFP003F_BQITC3" localSheetId="27">#REF!</definedName>
    <definedName name="RFP003F_BQITC3" localSheetId="24">#REF!</definedName>
    <definedName name="RFP003F_BQITC3">#REF!</definedName>
    <definedName name="RFP003F_TOTAL" localSheetId="31">#REF!</definedName>
    <definedName name="RFP003F_TOTAL" localSheetId="35">#REF!</definedName>
    <definedName name="RFP003F_TOTAL" localSheetId="38">#REF!</definedName>
    <definedName name="RFP003F_TOTAL" localSheetId="4">#REF!</definedName>
    <definedName name="RFP003F_TOTAL" localSheetId="27">#REF!</definedName>
    <definedName name="RFP003F_TOTAL" localSheetId="24">#REF!</definedName>
    <definedName name="RFP003F_TOTAL">#REF!</definedName>
    <definedName name="RFP003F_UAMH" localSheetId="31">#REF!</definedName>
    <definedName name="RFP003F_UAMH" localSheetId="35">#REF!</definedName>
    <definedName name="RFP003F_UAMH" localSheetId="38">#REF!</definedName>
    <definedName name="RFP003F_UAMH" localSheetId="4">#REF!</definedName>
    <definedName name="RFP003F_UAMH" localSheetId="27">#REF!</definedName>
    <definedName name="RFP003F_UAMH" localSheetId="24">#REF!</definedName>
    <definedName name="RFP003F_UAMH">#REF!</definedName>
    <definedName name="RFP003F_UR_CON_FC" localSheetId="31">#REF!</definedName>
    <definedName name="RFP003F_UR_CON_FC" localSheetId="35">#REF!</definedName>
    <definedName name="RFP003F_UR_CON_FC" localSheetId="38">#REF!</definedName>
    <definedName name="RFP003F_UR_CON_FC" localSheetId="4">#REF!</definedName>
    <definedName name="RFP003F_UR_CON_FC" localSheetId="27">#REF!</definedName>
    <definedName name="RFP003F_UR_CON_FC" localSheetId="24">#REF!</definedName>
    <definedName name="RFP003F_UR_CON_FC">#REF!</definedName>
    <definedName name="RFP003F_UR_CON_LC" localSheetId="31">#REF!</definedName>
    <definedName name="RFP003F_UR_CON_LC" localSheetId="35">#REF!</definedName>
    <definedName name="RFP003F_UR_CON_LC" localSheetId="38">#REF!</definedName>
    <definedName name="RFP003F_UR_CON_LC" localSheetId="4">#REF!</definedName>
    <definedName name="RFP003F_UR_CON_LC" localSheetId="27">#REF!</definedName>
    <definedName name="RFP003F_UR_CON_LC" localSheetId="24">#REF!</definedName>
    <definedName name="RFP003F_UR_CON_LC">#REF!</definedName>
    <definedName name="RFP003F_UR_MAT_FC" localSheetId="31">#REF!</definedName>
    <definedName name="RFP003F_UR_MAT_FC" localSheetId="35">#REF!</definedName>
    <definedName name="RFP003F_UR_MAT_FC" localSheetId="38">#REF!</definedName>
    <definedName name="RFP003F_UR_MAT_FC" localSheetId="4">#REF!</definedName>
    <definedName name="RFP003F_UR_MAT_FC" localSheetId="27">#REF!</definedName>
    <definedName name="RFP003F_UR_MAT_FC" localSheetId="24">#REF!</definedName>
    <definedName name="RFP003F_UR_MAT_FC">#REF!</definedName>
    <definedName name="RFP003F_UR_MAT_LC" localSheetId="31">#REF!</definedName>
    <definedName name="RFP003F_UR_MAT_LC" localSheetId="35">#REF!</definedName>
    <definedName name="RFP003F_UR_MAT_LC" localSheetId="38">#REF!</definedName>
    <definedName name="RFP003F_UR_MAT_LC" localSheetId="4">#REF!</definedName>
    <definedName name="RFP003F_UR_MAT_LC" localSheetId="27">#REF!</definedName>
    <definedName name="RFP003F_UR_MAT_LC" localSheetId="24">#REF!</definedName>
    <definedName name="RFP003F_UR_MAT_LC">#REF!</definedName>
    <definedName name="rgthy" localSheetId="31">#REF!</definedName>
    <definedName name="rgthy" localSheetId="35">#REF!</definedName>
    <definedName name="rgthy" localSheetId="38">#REF!</definedName>
    <definedName name="rgthy" localSheetId="4">#REF!</definedName>
    <definedName name="rgthy" localSheetId="27">#REF!</definedName>
    <definedName name="rgthy" localSheetId="24">#REF!</definedName>
    <definedName name="rgthy">#REF!</definedName>
    <definedName name="risk" localSheetId="31">#REF!</definedName>
    <definedName name="risk" localSheetId="35">#REF!</definedName>
    <definedName name="risk" localSheetId="38">#REF!</definedName>
    <definedName name="risk" localSheetId="4">#REF!</definedName>
    <definedName name="risk" localSheetId="27">#REF!</definedName>
    <definedName name="risk" localSheetId="24">#REF!</definedName>
    <definedName name="risk">#REF!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Level">[43]Register!$IV$1:$IV$5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MM">#REF!</definedName>
    <definedName name="Roads" localSheetId="31">#REF!</definedName>
    <definedName name="Roads" localSheetId="35">#REF!</definedName>
    <definedName name="Roads" localSheetId="38">#REF!</definedName>
    <definedName name="Roads" localSheetId="39">#REF!</definedName>
    <definedName name="Roads" localSheetId="40">#REF!</definedName>
    <definedName name="Roads" localSheetId="41">#REF!</definedName>
    <definedName name="Roads" localSheetId="4">#REF!</definedName>
    <definedName name="Roads" localSheetId="27">#REF!</definedName>
    <definedName name="Roads" localSheetId="24">#REF!</definedName>
    <definedName name="Roads">#REF!</definedName>
    <definedName name="ROOF" localSheetId="31">#REF!</definedName>
    <definedName name="ROOF" localSheetId="35">#REF!</definedName>
    <definedName name="ROOF" localSheetId="38">#REF!</definedName>
    <definedName name="ROOF" localSheetId="4">#REF!</definedName>
    <definedName name="ROOF" localSheetId="27">#REF!</definedName>
    <definedName name="ROOF" localSheetId="24">#REF!</definedName>
    <definedName name="ROOF">#REF!</definedName>
    <definedName name="ROOF1" localSheetId="31">#REF!</definedName>
    <definedName name="ROOF1" localSheetId="35">#REF!</definedName>
    <definedName name="ROOF1" localSheetId="38">#REF!</definedName>
    <definedName name="ROOF1" localSheetId="4">#REF!</definedName>
    <definedName name="ROOF1" localSheetId="27">#REF!</definedName>
    <definedName name="ROOF1" localSheetId="24">#REF!</definedName>
    <definedName name="ROOF1">#REF!</definedName>
    <definedName name="ROOF2" localSheetId="31">#REF!</definedName>
    <definedName name="ROOF2" localSheetId="35">#REF!</definedName>
    <definedName name="ROOF2" localSheetId="38">#REF!</definedName>
    <definedName name="ROOF2" localSheetId="4">#REF!</definedName>
    <definedName name="ROOF2" localSheetId="27">#REF!</definedName>
    <definedName name="ROOF2" localSheetId="24">#REF!</definedName>
    <definedName name="ROOF2">#REF!</definedName>
    <definedName name="Roofing" localSheetId="31">#REF!</definedName>
    <definedName name="Roofing" localSheetId="35">#REF!</definedName>
    <definedName name="Roofing" localSheetId="38">#REF!</definedName>
    <definedName name="Roofing" localSheetId="4">#REF!</definedName>
    <definedName name="Roofing" localSheetId="27">#REF!</definedName>
    <definedName name="Roofing" localSheetId="24">#REF!</definedName>
    <definedName name="Roofing">#REF!</definedName>
    <definedName name="RR" localSheetId="31">#REF!</definedName>
    <definedName name="RR" localSheetId="35">#REF!</definedName>
    <definedName name="RR" localSheetId="38">#REF!</definedName>
    <definedName name="RR" localSheetId="4">#REF!</definedName>
    <definedName name="RR" localSheetId="27">#REF!</definedName>
    <definedName name="RR" localSheetId="24">#REF!</definedName>
    <definedName name="RR">#REF!</definedName>
    <definedName name="RT" localSheetId="31">#REF!</definedName>
    <definedName name="RT" localSheetId="35">#REF!</definedName>
    <definedName name="RT" localSheetId="38">#REF!</definedName>
    <definedName name="RT" localSheetId="4">#REF!</definedName>
    <definedName name="RT" localSheetId="27">#REF!</definedName>
    <definedName name="RT" localSheetId="24">#REF!</definedName>
    <definedName name="RT">#REF!</definedName>
    <definedName name="RTRVE" localSheetId="31" hidden="1">{"'List1'!$A$1:$J$73"}</definedName>
    <definedName name="RTRVE" localSheetId="35" hidden="1">{"'List1'!$A$1:$J$73"}</definedName>
    <definedName name="RTRVE" localSheetId="38" hidden="1">{"'List1'!$A$1:$J$73"}</definedName>
    <definedName name="RTRVE" localSheetId="39" hidden="1">{"'List1'!$A$1:$J$73"}</definedName>
    <definedName name="RTRVE" localSheetId="40" hidden="1">{"'List1'!$A$1:$J$73"}</definedName>
    <definedName name="RTRVE" localSheetId="41" hidden="1">{"'List1'!$A$1:$J$73"}</definedName>
    <definedName name="RTRVE" localSheetId="4" hidden="1">{"'List1'!$A$1:$J$73"}</definedName>
    <definedName name="RTRVE" localSheetId="5" hidden="1">{"'List1'!$A$1:$J$73"}</definedName>
    <definedName name="RTRVE" localSheetId="17" hidden="1">{"'List1'!$A$1:$J$73"}</definedName>
    <definedName name="RTRVE" localSheetId="21" hidden="1">{"'List1'!$A$1:$J$73"}</definedName>
    <definedName name="RTRVE" localSheetId="8" hidden="1">{"'List1'!$A$1:$J$73"}</definedName>
    <definedName name="RTRVE" localSheetId="27" hidden="1">{"'List1'!$A$1:$J$73"}</definedName>
    <definedName name="RTRVE" localSheetId="1" hidden="1">{"'List1'!$A$1:$J$73"}</definedName>
    <definedName name="RTRVE" localSheetId="32" hidden="1">{"'List1'!$A$1:$J$73"}</definedName>
    <definedName name="RTRVE" localSheetId="33" hidden="1">{"'List1'!$A$1:$J$73"}</definedName>
    <definedName name="RTRVE" localSheetId="34" hidden="1">{"'List1'!$A$1:$J$73"}</definedName>
    <definedName name="RTRVE" localSheetId="36" hidden="1">{"'List1'!$A$1:$J$73"}</definedName>
    <definedName name="RTRVE" localSheetId="37" hidden="1">{"'List1'!$A$1:$J$73"}</definedName>
    <definedName name="RTRVE" localSheetId="24" hidden="1">{"'List1'!$A$1:$J$73"}</definedName>
    <definedName name="RTRVE" localSheetId="25" hidden="1">{"'List1'!$A$1:$J$73"}</definedName>
    <definedName name="RTRVE" localSheetId="26" hidden="1">{"'List1'!$A$1:$J$73"}</definedName>
    <definedName name="RTRVE" localSheetId="28" hidden="1">{"'List1'!$A$1:$J$73"}</definedName>
    <definedName name="RTRVE" localSheetId="29" hidden="1">{"'List1'!$A$1:$J$73"}</definedName>
    <definedName name="RTRVE" localSheetId="30" hidden="1">{"'List1'!$A$1:$J$73"}</definedName>
    <definedName name="RTRVE" hidden="1">{"'List1'!$A$1:$J$73"}</definedName>
    <definedName name="rtttttttttttttttttttt">#REF!</definedName>
    <definedName name="RTV" localSheetId="31">#REF!</definedName>
    <definedName name="RTV" localSheetId="35">#REF!</definedName>
    <definedName name="RTV" localSheetId="38">#REF!</definedName>
    <definedName name="RTV" localSheetId="4">#REF!</definedName>
    <definedName name="RTV" localSheetId="27">#REF!</definedName>
    <definedName name="RTV" localSheetId="24">#REF!</definedName>
    <definedName name="RTV">#REF!</definedName>
    <definedName name="RTVD" localSheetId="31">#REF!</definedName>
    <definedName name="RTVD" localSheetId="35">#REF!</definedName>
    <definedName name="RTVD" localSheetId="38">#REF!</definedName>
    <definedName name="RTVD" localSheetId="4">#REF!</definedName>
    <definedName name="RTVD" localSheetId="27">#REF!</definedName>
    <definedName name="RTVD" localSheetId="24">#REF!</definedName>
    <definedName name="RTVD">#REF!</definedName>
    <definedName name="s" localSheetId="31">#REF!</definedName>
    <definedName name="s" localSheetId="35">#REF!</definedName>
    <definedName name="s" localSheetId="38">#REF!</definedName>
    <definedName name="s" localSheetId="39">#REF!</definedName>
    <definedName name="s" localSheetId="40">#REF!</definedName>
    <definedName name="s" localSheetId="41">#REF!</definedName>
    <definedName name="s" localSheetId="4">#REF!</definedName>
    <definedName name="s" localSheetId="27">#REF!</definedName>
    <definedName name="s" localSheetId="24">#REF!</definedName>
    <definedName name="s">#REF!</definedName>
    <definedName name="sa" localSheetId="31">#REF!</definedName>
    <definedName name="sa" localSheetId="35">#REF!</definedName>
    <definedName name="sa" localSheetId="38">#REF!</definedName>
    <definedName name="sa" localSheetId="4">#REF!</definedName>
    <definedName name="sa" localSheetId="27">#REF!</definedName>
    <definedName name="sa" localSheetId="24">#REF!</definedName>
    <definedName name="sa">#REF!</definedName>
    <definedName name="saassa" localSheetId="31">#REF!</definedName>
    <definedName name="saassa" localSheetId="35">#REF!</definedName>
    <definedName name="saassa" localSheetId="38">#REF!</definedName>
    <definedName name="saassa" localSheetId="4">#REF!</definedName>
    <definedName name="saassa" localSheetId="27">#REF!</definedName>
    <definedName name="saassa" localSheetId="24">#REF!</definedName>
    <definedName name="saassa">#REF!</definedName>
    <definedName name="SAD" localSheetId="31">#REF!</definedName>
    <definedName name="SAD" localSheetId="35">#REF!</definedName>
    <definedName name="SAD" localSheetId="38">#REF!</definedName>
    <definedName name="SAD" localSheetId="4">#REF!</definedName>
    <definedName name="SAD" localSheetId="27">#REF!</definedName>
    <definedName name="SAD" localSheetId="24">#REF!</definedName>
    <definedName name="SAD">#REF!</definedName>
    <definedName name="SADS" localSheetId="31">#REF!</definedName>
    <definedName name="SADS" localSheetId="35">#REF!</definedName>
    <definedName name="SADS" localSheetId="38">#REF!</definedName>
    <definedName name="SADS" localSheetId="4">#REF!</definedName>
    <definedName name="SADS" localSheetId="27">#REF!</definedName>
    <definedName name="SADS" localSheetId="24">#REF!</definedName>
    <definedName name="SADS">#REF!</definedName>
    <definedName name="sae" localSheetId="31">#REF!</definedName>
    <definedName name="sae" localSheetId="35">#REF!</definedName>
    <definedName name="sae" localSheetId="38">#REF!</definedName>
    <definedName name="sae" localSheetId="4">#REF!</definedName>
    <definedName name="sae" localSheetId="27">#REF!</definedName>
    <definedName name="sae" localSheetId="24">#REF!</definedName>
    <definedName name="sae">#REF!</definedName>
    <definedName name="SAM" localSheetId="31">#REF!</definedName>
    <definedName name="SAM" localSheetId="35">#REF!</definedName>
    <definedName name="SAM" localSheetId="38">#REF!</definedName>
    <definedName name="SAM" localSheetId="4">#REF!</definedName>
    <definedName name="SAM" localSheetId="27">#REF!</definedName>
    <definedName name="SAM" localSheetId="24">#REF!</definedName>
    <definedName name="SAM">#REF!</definedName>
    <definedName name="SANITARY__APPLIANCES" localSheetId="31">#REF!</definedName>
    <definedName name="SANITARY__APPLIANCES" localSheetId="35">#REF!</definedName>
    <definedName name="SANITARY__APPLIANCES" localSheetId="38">#REF!</definedName>
    <definedName name="SANITARY__APPLIANCES" localSheetId="4">#REF!</definedName>
    <definedName name="SANITARY__APPLIANCES" localSheetId="27">#REF!</definedName>
    <definedName name="SANITARY__APPLIANCES" localSheetId="24">#REF!</definedName>
    <definedName name="SANITARY__APPLIANCES">#REF!</definedName>
    <definedName name="SAS" localSheetId="31">#REF!</definedName>
    <definedName name="SAS" localSheetId="35">#REF!</definedName>
    <definedName name="SAS" localSheetId="38">#REF!</definedName>
    <definedName name="SAS" localSheetId="4">#REF!</definedName>
    <definedName name="SAS" localSheetId="27">#REF!</definedName>
    <definedName name="SAS" localSheetId="24">#REF!</definedName>
    <definedName name="SAS">#REF!</definedName>
    <definedName name="sasds" localSheetId="31">[31]Ragama!#REF!</definedName>
    <definedName name="sasds" localSheetId="35">[31]Ragama!#REF!</definedName>
    <definedName name="sasds" localSheetId="38">[31]Ragama!#REF!</definedName>
    <definedName name="sasds" localSheetId="4">[31]Ragama!#REF!</definedName>
    <definedName name="sasds" localSheetId="27">[31]Ragama!#REF!</definedName>
    <definedName name="sasds" localSheetId="24">[31]Ragama!#REF!</definedName>
    <definedName name="sasds">[31]Ragama!#REF!</definedName>
    <definedName name="saw" localSheetId="31">#REF!</definedName>
    <definedName name="saw" localSheetId="35">#REF!</definedName>
    <definedName name="saw" localSheetId="38">#REF!</definedName>
    <definedName name="saw" localSheetId="39">#REF!</definedName>
    <definedName name="saw" localSheetId="40">#REF!</definedName>
    <definedName name="saw" localSheetId="41">#REF!</definedName>
    <definedName name="saw" localSheetId="4">#REF!</definedName>
    <definedName name="saw" localSheetId="5">#REF!</definedName>
    <definedName name="saw" localSheetId="17">#REF!</definedName>
    <definedName name="saw" localSheetId="21">#REF!</definedName>
    <definedName name="saw" localSheetId="27">#REF!</definedName>
    <definedName name="saw" localSheetId="24">#REF!</definedName>
    <definedName name="saw">#REF!</definedName>
    <definedName name="sbsteel" localSheetId="31">#REF!</definedName>
    <definedName name="sbsteel" localSheetId="35">#REF!</definedName>
    <definedName name="sbsteel" localSheetId="38">#REF!</definedName>
    <definedName name="sbsteel" localSheetId="39">#REF!</definedName>
    <definedName name="sbsteel" localSheetId="40">#REF!</definedName>
    <definedName name="sbsteel" localSheetId="41">#REF!</definedName>
    <definedName name="sbsteel" localSheetId="4">#REF!</definedName>
    <definedName name="sbsteel" localSheetId="27">#REF!</definedName>
    <definedName name="sbsteel" localSheetId="24">#REF!</definedName>
    <definedName name="sbsteel">#REF!</definedName>
    <definedName name="Sched_Pay" localSheetId="31">#REF!</definedName>
    <definedName name="Sched_Pay" localSheetId="35">#REF!</definedName>
    <definedName name="Sched_Pay" localSheetId="38">#REF!</definedName>
    <definedName name="Sched_Pay" localSheetId="39">#REF!</definedName>
    <definedName name="Sched_Pay" localSheetId="40">#REF!</definedName>
    <definedName name="Sched_Pay" localSheetId="41">#REF!</definedName>
    <definedName name="Sched_Pay" localSheetId="4">#REF!</definedName>
    <definedName name="Sched_Pay" localSheetId="27">#REF!</definedName>
    <definedName name="Sched_Pay" localSheetId="24">#REF!</definedName>
    <definedName name="Sched_Pay">#REF!</definedName>
    <definedName name="Scheduled_Extra_Payments" localSheetId="31">#REF!</definedName>
    <definedName name="Scheduled_Extra_Payments" localSheetId="35">#REF!</definedName>
    <definedName name="Scheduled_Extra_Payments" localSheetId="38">#REF!</definedName>
    <definedName name="Scheduled_Extra_Payments" localSheetId="4">#REF!</definedName>
    <definedName name="Scheduled_Extra_Payments" localSheetId="27">#REF!</definedName>
    <definedName name="Scheduled_Extra_Payments" localSheetId="24">#REF!</definedName>
    <definedName name="Scheduled_Extra_Payments">#REF!</definedName>
    <definedName name="Scheduled_Interest_Rate" localSheetId="31">#REF!</definedName>
    <definedName name="Scheduled_Interest_Rate" localSheetId="35">#REF!</definedName>
    <definedName name="Scheduled_Interest_Rate" localSheetId="38">#REF!</definedName>
    <definedName name="Scheduled_Interest_Rate" localSheetId="4">#REF!</definedName>
    <definedName name="Scheduled_Interest_Rate" localSheetId="27">#REF!</definedName>
    <definedName name="Scheduled_Interest_Rate" localSheetId="24">#REF!</definedName>
    <definedName name="Scheduled_Interest_Rate">#REF!</definedName>
    <definedName name="Scheduled_Monthly_Payment" localSheetId="31">#REF!</definedName>
    <definedName name="Scheduled_Monthly_Payment" localSheetId="35">#REF!</definedName>
    <definedName name="Scheduled_Monthly_Payment" localSheetId="38">#REF!</definedName>
    <definedName name="Scheduled_Monthly_Payment" localSheetId="4">#REF!</definedName>
    <definedName name="Scheduled_Monthly_Payment" localSheetId="27">#REF!</definedName>
    <definedName name="Scheduled_Monthly_Payment" localSheetId="24">#REF!</definedName>
    <definedName name="Scheduled_Monthly_Payment">#REF!</definedName>
    <definedName name="SD" localSheetId="31">#REF!</definedName>
    <definedName name="SD" localSheetId="35">#REF!</definedName>
    <definedName name="SD" localSheetId="38">#REF!</definedName>
    <definedName name="SD" localSheetId="4">#REF!</definedName>
    <definedName name="SD" localSheetId="27">#REF!</definedName>
    <definedName name="SD" localSheetId="24">#REF!</definedName>
    <definedName name="SD">#REF!</definedName>
    <definedName name="SDE" localSheetId="31">#REF!</definedName>
    <definedName name="SDE" localSheetId="35">#REF!</definedName>
    <definedName name="SDE" localSheetId="38">#REF!</definedName>
    <definedName name="SDE" localSheetId="4">#REF!</definedName>
    <definedName name="SDE" localSheetId="27">#REF!</definedName>
    <definedName name="SDE" localSheetId="24">#REF!</definedName>
    <definedName name="SDE">#REF!</definedName>
    <definedName name="sdfg" localSheetId="31">#REF!</definedName>
    <definedName name="sdfg" localSheetId="35">#REF!</definedName>
    <definedName name="sdfg" localSheetId="38">#REF!</definedName>
    <definedName name="sdfg" localSheetId="4">#REF!</definedName>
    <definedName name="sdfg" localSheetId="27">#REF!</definedName>
    <definedName name="sdfg" localSheetId="24">#REF!</definedName>
    <definedName name="sdfg">#REF!</definedName>
    <definedName name="sdfg0" localSheetId="31">#REF!</definedName>
    <definedName name="sdfg0" localSheetId="35">#REF!</definedName>
    <definedName name="sdfg0" localSheetId="38">#REF!</definedName>
    <definedName name="sdfg0" localSheetId="4">#REF!</definedName>
    <definedName name="sdfg0" localSheetId="27">#REF!</definedName>
    <definedName name="sdfg0" localSheetId="24">#REF!</definedName>
    <definedName name="sdfg0">#REF!</definedName>
    <definedName name="SDFSD" localSheetId="31">#REF!</definedName>
    <definedName name="SDFSD" localSheetId="35">#REF!</definedName>
    <definedName name="SDFSD" localSheetId="38">#REF!</definedName>
    <definedName name="SDFSD" localSheetId="4">#REF!</definedName>
    <definedName name="SDFSD" localSheetId="27">#REF!</definedName>
    <definedName name="SDFSD" localSheetId="24">#REF!</definedName>
    <definedName name="SDFSD">#REF!</definedName>
    <definedName name="Section" localSheetId="31">#REF!</definedName>
    <definedName name="Section" localSheetId="35">#REF!</definedName>
    <definedName name="Section" localSheetId="38">#REF!</definedName>
    <definedName name="Section" localSheetId="4">#REF!</definedName>
    <definedName name="Section" localSheetId="27">#REF!</definedName>
    <definedName name="Section" localSheetId="24">#REF!</definedName>
    <definedName name="Section">#REF!</definedName>
    <definedName name="Security" localSheetId="31">#REF!</definedName>
    <definedName name="Security" localSheetId="35">#REF!</definedName>
    <definedName name="Security" localSheetId="38">#REF!</definedName>
    <definedName name="Security" localSheetId="4">#REF!</definedName>
    <definedName name="Security" localSheetId="27">#REF!</definedName>
    <definedName name="Security" localSheetId="24">#REF!</definedName>
    <definedName name="Security">#REF!</definedName>
    <definedName name="SecurityAdj" localSheetId="31">#REF!</definedName>
    <definedName name="SecurityAdj" localSheetId="35">#REF!</definedName>
    <definedName name="SecurityAdj" localSheetId="38">#REF!</definedName>
    <definedName name="SecurityAdj" localSheetId="4">#REF!</definedName>
    <definedName name="SecurityAdj" localSheetId="27">#REF!</definedName>
    <definedName name="SecurityAdj" localSheetId="24">#REF!</definedName>
    <definedName name="SecurityAdj">#REF!</definedName>
    <definedName name="sedimentation" localSheetId="31">'[18]H2O TREATMENT PLANT SITE(4.1)'!#REF!</definedName>
    <definedName name="sedimentation" localSheetId="35">'[18]H2O TREATMENT PLANT SITE(4.1)'!#REF!</definedName>
    <definedName name="sedimentation" localSheetId="38">'[18]H2O TREATMENT PLANT SITE(4.1)'!#REF!</definedName>
    <definedName name="sedimentation" localSheetId="4">'[18]H2O TREATMENT PLANT SITE(4.1)'!#REF!</definedName>
    <definedName name="sedimentation" localSheetId="27">'[18]H2O TREATMENT PLANT SITE(4.1)'!#REF!</definedName>
    <definedName name="sedimentation" localSheetId="24">'[18]H2O TREATMENT PLANT SITE(4.1)'!#REF!</definedName>
    <definedName name="sedimentation">'[18]H2O TREATMENT PLANT SITE(4.1)'!#REF!</definedName>
    <definedName name="Ser" localSheetId="31">#REF!</definedName>
    <definedName name="Ser" localSheetId="35">#REF!</definedName>
    <definedName name="Ser" localSheetId="38">#REF!</definedName>
    <definedName name="Ser" localSheetId="39">#REF!</definedName>
    <definedName name="Ser" localSheetId="40">#REF!</definedName>
    <definedName name="Ser" localSheetId="41">#REF!</definedName>
    <definedName name="Ser" localSheetId="4">#REF!</definedName>
    <definedName name="Ser" localSheetId="5">#REF!</definedName>
    <definedName name="Ser" localSheetId="17">#REF!</definedName>
    <definedName name="Ser" localSheetId="21">#REF!</definedName>
    <definedName name="Ser" localSheetId="27">#REF!</definedName>
    <definedName name="Ser" localSheetId="24">#REF!</definedName>
    <definedName name="Ser">#REF!</definedName>
    <definedName name="SERVICES__EQUIPMENT" localSheetId="31">#REF!</definedName>
    <definedName name="SERVICES__EQUIPMENT" localSheetId="35">#REF!</definedName>
    <definedName name="SERVICES__EQUIPMENT" localSheetId="38">#REF!</definedName>
    <definedName name="SERVICES__EQUIPMENT" localSheetId="39">#REF!</definedName>
    <definedName name="SERVICES__EQUIPMENT" localSheetId="40">#REF!</definedName>
    <definedName name="SERVICES__EQUIPMENT" localSheetId="41">#REF!</definedName>
    <definedName name="SERVICES__EQUIPMENT" localSheetId="4">#REF!</definedName>
    <definedName name="SERVICES__EQUIPMENT" localSheetId="27">#REF!</definedName>
    <definedName name="SERVICES__EQUIPMENT" localSheetId="24">#REF!</definedName>
    <definedName name="SERVICES__EQUIPMENT">#REF!</definedName>
    <definedName name="SETWIDTHS" localSheetId="31">#REF!</definedName>
    <definedName name="SETWIDTHS" localSheetId="35">#REF!</definedName>
    <definedName name="SETWIDTHS" localSheetId="38">#REF!</definedName>
    <definedName name="SETWIDTHS" localSheetId="39">#REF!</definedName>
    <definedName name="SETWIDTHS" localSheetId="40">#REF!</definedName>
    <definedName name="SETWIDTHS" localSheetId="41">#REF!</definedName>
    <definedName name="SETWIDTHS" localSheetId="4">#REF!</definedName>
    <definedName name="SETWIDTHS" localSheetId="27">#REF!</definedName>
    <definedName name="SETWIDTHS" localSheetId="24">#REF!</definedName>
    <definedName name="SETWIDTHS">#REF!</definedName>
    <definedName name="ShiaB" localSheetId="31">#REF!</definedName>
    <definedName name="ShiaB" localSheetId="35">#REF!</definedName>
    <definedName name="ShiaB" localSheetId="38">#REF!</definedName>
    <definedName name="ShiaB" localSheetId="4">#REF!</definedName>
    <definedName name="ShiaB" localSheetId="27">#REF!</definedName>
    <definedName name="ShiaB" localSheetId="24">#REF!</definedName>
    <definedName name="ShiaB">#REF!</definedName>
    <definedName name="shower">335000</definedName>
    <definedName name="side1">#REF!</definedName>
    <definedName name="side2" localSheetId="31">#REF!</definedName>
    <definedName name="side2" localSheetId="35">#REF!</definedName>
    <definedName name="side2" localSheetId="38">#REF!</definedName>
    <definedName name="side2" localSheetId="4">#REF!</definedName>
    <definedName name="side2" localSheetId="27">#REF!</definedName>
    <definedName name="side2" localSheetId="24">#REF!</definedName>
    <definedName name="side2">#REF!</definedName>
    <definedName name="singleb">[7]RATES!$C$51</definedName>
    <definedName name="SITE__WORKS" localSheetId="31">#REF!</definedName>
    <definedName name="SITE__WORKS" localSheetId="35">#REF!</definedName>
    <definedName name="SITE__WORKS" localSheetId="38">#REF!</definedName>
    <definedName name="SITE__WORKS" localSheetId="39">#REF!</definedName>
    <definedName name="SITE__WORKS" localSheetId="40">#REF!</definedName>
    <definedName name="SITE__WORKS" localSheetId="41">#REF!</definedName>
    <definedName name="SITE__WORKS" localSheetId="4">#REF!</definedName>
    <definedName name="SITE__WORKS" localSheetId="5">#REF!</definedName>
    <definedName name="SITE__WORKS" localSheetId="17">#REF!</definedName>
    <definedName name="SITE__WORKS" localSheetId="21">#REF!</definedName>
    <definedName name="SITE__WORKS" localSheetId="27">#REF!</definedName>
    <definedName name="SITE__WORKS" localSheetId="24">#REF!</definedName>
    <definedName name="SITE__WORKS">#REF!</definedName>
    <definedName name="Skill_Unskill" localSheetId="31">#REF!</definedName>
    <definedName name="Skill_Unskill" localSheetId="35">#REF!</definedName>
    <definedName name="Skill_Unskill" localSheetId="38">#REF!</definedName>
    <definedName name="Skill_Unskill" localSheetId="39">#REF!</definedName>
    <definedName name="Skill_Unskill" localSheetId="40">#REF!</definedName>
    <definedName name="Skill_Unskill" localSheetId="41">#REF!</definedName>
    <definedName name="Skill_Unskill" localSheetId="4">#REF!</definedName>
    <definedName name="Skill_Unskill" localSheetId="27">#REF!</definedName>
    <definedName name="Skill_Unskill" localSheetId="24">#REF!</definedName>
    <definedName name="Skill_Unskill">#REF!</definedName>
    <definedName name="slab" localSheetId="31">#REF!</definedName>
    <definedName name="slab" localSheetId="35">#REF!</definedName>
    <definedName name="slab" localSheetId="38">#REF!</definedName>
    <definedName name="slab" localSheetId="39">#REF!</definedName>
    <definedName name="slab" localSheetId="40">#REF!</definedName>
    <definedName name="slab" localSheetId="41">#REF!</definedName>
    <definedName name="slab" localSheetId="4">#REF!</definedName>
    <definedName name="slab" localSheetId="27">#REF!</definedName>
    <definedName name="slab" localSheetId="24">#REF!</definedName>
    <definedName name="slab">#REF!</definedName>
    <definedName name="Slabs" localSheetId="31">#REF!</definedName>
    <definedName name="Slabs" localSheetId="35">#REF!</definedName>
    <definedName name="Slabs" localSheetId="38">#REF!</definedName>
    <definedName name="Slabs" localSheetId="4">#REF!</definedName>
    <definedName name="Slabs" localSheetId="27">#REF!</definedName>
    <definedName name="Slabs" localSheetId="24">#REF!</definedName>
    <definedName name="Slabs">#REF!</definedName>
    <definedName name="SM" localSheetId="31">#REF!</definedName>
    <definedName name="SM" localSheetId="35">#REF!</definedName>
    <definedName name="SM" localSheetId="38">#REF!</definedName>
    <definedName name="SM" localSheetId="4">#REF!</definedName>
    <definedName name="SM" localSheetId="27">#REF!</definedName>
    <definedName name="SM" localSheetId="24">#REF!</definedName>
    <definedName name="SM">#REF!</definedName>
    <definedName name="SMOKEVENT">[7]RATES!$C$44</definedName>
    <definedName name="soilsinglelane" localSheetId="31">#REF!</definedName>
    <definedName name="soilsinglelane" localSheetId="35">#REF!</definedName>
    <definedName name="soilsinglelane" localSheetId="38">#REF!</definedName>
    <definedName name="soilsinglelane" localSheetId="39">#REF!</definedName>
    <definedName name="soilsinglelane" localSheetId="40">#REF!</definedName>
    <definedName name="soilsinglelane" localSheetId="41">#REF!</definedName>
    <definedName name="soilsinglelane" localSheetId="4">#REF!</definedName>
    <definedName name="soilsinglelane" localSheetId="5">#REF!</definedName>
    <definedName name="soilsinglelane" localSheetId="17">#REF!</definedName>
    <definedName name="soilsinglelane" localSheetId="21">#REF!</definedName>
    <definedName name="soilsinglelane" localSheetId="27">#REF!</definedName>
    <definedName name="soilsinglelane" localSheetId="24">#REF!</definedName>
    <definedName name="soilsinglelane">#REF!</definedName>
    <definedName name="soiltwolane" localSheetId="31">#REF!</definedName>
    <definedName name="soiltwolane" localSheetId="35">#REF!</definedName>
    <definedName name="soiltwolane" localSheetId="38">#REF!</definedName>
    <definedName name="soiltwolane" localSheetId="39">#REF!</definedName>
    <definedName name="soiltwolane" localSheetId="40">#REF!</definedName>
    <definedName name="soiltwolane" localSheetId="41">#REF!</definedName>
    <definedName name="soiltwolane" localSheetId="4">#REF!</definedName>
    <definedName name="soiltwolane" localSheetId="27">#REF!</definedName>
    <definedName name="soiltwolane" localSheetId="24">#REF!</definedName>
    <definedName name="soiltwolane">#REF!</definedName>
    <definedName name="SPECIAL__INSTALLATIONS" localSheetId="31">#REF!</definedName>
    <definedName name="SPECIAL__INSTALLATIONS" localSheetId="35">#REF!</definedName>
    <definedName name="SPECIAL__INSTALLATIONS" localSheetId="38">#REF!</definedName>
    <definedName name="SPECIAL__INSTALLATIONS" localSheetId="39">#REF!</definedName>
    <definedName name="SPECIAL__INSTALLATIONS" localSheetId="40">#REF!</definedName>
    <definedName name="SPECIAL__INSTALLATIONS" localSheetId="41">#REF!</definedName>
    <definedName name="SPECIAL__INSTALLATIONS" localSheetId="4">#REF!</definedName>
    <definedName name="SPECIAL__INSTALLATIONS" localSheetId="27">#REF!</definedName>
    <definedName name="SPECIAL__INSTALLATIONS" localSheetId="24">#REF!</definedName>
    <definedName name="SPECIAL__INSTALLATIONS">#REF!</definedName>
    <definedName name="spno" localSheetId="31">#REF!</definedName>
    <definedName name="spno" localSheetId="35">#REF!</definedName>
    <definedName name="spno" localSheetId="38">#REF!</definedName>
    <definedName name="spno" localSheetId="4">#REF!</definedName>
    <definedName name="spno" localSheetId="27">#REF!</definedName>
    <definedName name="spno" localSheetId="24">#REF!</definedName>
    <definedName name="spno">#REF!</definedName>
    <definedName name="SPRINKDIESEL">[7]RATES!$C$16</definedName>
    <definedName name="SPRINKELEC">[7]RATES!$C$20</definedName>
    <definedName name="SPRINKJOCKEY">[7]RATES!$C$24</definedName>
    <definedName name="sprinkler">[7]RATES!$C$8</definedName>
    <definedName name="sprinkrate">[7]RATES!$C$82</definedName>
    <definedName name="SPRINKTANK">[7]RATES!$C$12</definedName>
    <definedName name="ss" localSheetId="39">'[11]H2O TREATMENT PLANT SITE(4.1)'!#REF!</definedName>
    <definedName name="ss" localSheetId="40">'[11]H2O TREATMENT PLANT SITE(4.1)'!#REF!</definedName>
    <definedName name="ss" localSheetId="41">'[11]H2O TREATMENT PLANT SITE(4.1)'!#REF!</definedName>
    <definedName name="ss" localSheetId="4">'[12]H2O TREATMENT PLANT SITE(4.1)'!#REF!</definedName>
    <definedName name="ss" localSheetId="5">'[13]H2O TREATMENT PLANT SITE(4.1)'!#REF!</definedName>
    <definedName name="ss" localSheetId="17">'[13]H2O TREATMENT PLANT SITE(4.1)'!#REF!</definedName>
    <definedName name="ss" localSheetId="21">'[13]H2O TREATMENT PLANT SITE(4.1)'!#REF!</definedName>
    <definedName name="ss">'[12]H2O TREATMENT PLANT SITE(4.1)'!#REF!</definedName>
    <definedName name="sss" localSheetId="31">#REF!</definedName>
    <definedName name="sss" localSheetId="35">#REF!</definedName>
    <definedName name="sss" localSheetId="38">#REF!</definedName>
    <definedName name="sss" localSheetId="39">#REF!</definedName>
    <definedName name="sss" localSheetId="40">#REF!</definedName>
    <definedName name="sss" localSheetId="41">#REF!</definedName>
    <definedName name="sss" localSheetId="4">#REF!</definedName>
    <definedName name="sss" localSheetId="5">#REF!</definedName>
    <definedName name="sss" localSheetId="17">#REF!</definedName>
    <definedName name="sss" localSheetId="21">#REF!</definedName>
    <definedName name="sss" localSheetId="27">#REF!</definedName>
    <definedName name="sss" localSheetId="24">#REF!</definedName>
    <definedName name="sss">#REF!</definedName>
    <definedName name="SSSS" localSheetId="31">#REF!</definedName>
    <definedName name="SSSS" localSheetId="35">#REF!</definedName>
    <definedName name="SSSS" localSheetId="38">#REF!</definedName>
    <definedName name="SSSS" localSheetId="39">#REF!</definedName>
    <definedName name="SSSS" localSheetId="40">#REF!</definedName>
    <definedName name="SSSS" localSheetId="41">#REF!</definedName>
    <definedName name="SSSS" localSheetId="4">#REF!</definedName>
    <definedName name="SSSS" localSheetId="27">#REF!</definedName>
    <definedName name="SSSS" localSheetId="24">#REF!</definedName>
    <definedName name="SSSS">#REF!</definedName>
    <definedName name="st10.75" localSheetId="31">#REF!</definedName>
    <definedName name="st10.75" localSheetId="35">#REF!</definedName>
    <definedName name="st10.75" localSheetId="38">#REF!</definedName>
    <definedName name="st10.75" localSheetId="39">#REF!</definedName>
    <definedName name="st10.75" localSheetId="40">#REF!</definedName>
    <definedName name="st10.75" localSheetId="41">#REF!</definedName>
    <definedName name="st10.75" localSheetId="4">#REF!</definedName>
    <definedName name="st10.75" localSheetId="27">#REF!</definedName>
    <definedName name="st10.75" localSheetId="24">#REF!</definedName>
    <definedName name="st10.75">#REF!</definedName>
    <definedName name="Stairs" localSheetId="31">#REF!</definedName>
    <definedName name="Stairs" localSheetId="35">#REF!</definedName>
    <definedName name="Stairs" localSheetId="38">#REF!</definedName>
    <definedName name="Stairs" localSheetId="4">#REF!</definedName>
    <definedName name="Stairs" localSheetId="27">#REF!</definedName>
    <definedName name="Stairs" localSheetId="24">#REF!</definedName>
    <definedName name="Stairs">#REF!</definedName>
    <definedName name="start" localSheetId="31">#REF!</definedName>
    <definedName name="start" localSheetId="35">#REF!</definedName>
    <definedName name="start" localSheetId="38">#REF!</definedName>
    <definedName name="start" localSheetId="4">#REF!</definedName>
    <definedName name="start" localSheetId="27">#REF!</definedName>
    <definedName name="start" localSheetId="24">#REF!</definedName>
    <definedName name="start">#REF!</definedName>
    <definedName name="STATUS" localSheetId="31">#REF!</definedName>
    <definedName name="STATUS" localSheetId="35">#REF!</definedName>
    <definedName name="STATUS" localSheetId="38">#REF!</definedName>
    <definedName name="STATUS" localSheetId="4">#REF!</definedName>
    <definedName name="STATUS" localSheetId="27">#REF!</definedName>
    <definedName name="STATUS" localSheetId="24">#REF!</definedName>
    <definedName name="STATUS">#REF!</definedName>
    <definedName name="steel" localSheetId="31">#REF!</definedName>
    <definedName name="steel" localSheetId="35">#REF!</definedName>
    <definedName name="steel" localSheetId="38">#REF!</definedName>
    <definedName name="steel" localSheetId="4">#REF!</definedName>
    <definedName name="steel" localSheetId="27">#REF!</definedName>
    <definedName name="steel" localSheetId="24">#REF!</definedName>
    <definedName name="steel">#REF!</definedName>
    <definedName name="steeltwo" localSheetId="31">#REF!</definedName>
    <definedName name="steeltwo" localSheetId="35">#REF!</definedName>
    <definedName name="steeltwo" localSheetId="38">#REF!</definedName>
    <definedName name="steeltwo" localSheetId="4">#REF!</definedName>
    <definedName name="steeltwo" localSheetId="27">#REF!</definedName>
    <definedName name="steeltwo" localSheetId="24">#REF!</definedName>
    <definedName name="steeltwo">#REF!</definedName>
    <definedName name="stinter" localSheetId="31">#REF!</definedName>
    <definedName name="stinter" localSheetId="35">#REF!</definedName>
    <definedName name="stinter" localSheetId="38">#REF!</definedName>
    <definedName name="stinter" localSheetId="4">#REF!</definedName>
    <definedName name="stinter" localSheetId="27">#REF!</definedName>
    <definedName name="stinter" localSheetId="24">#REF!</definedName>
    <definedName name="stinter">#REF!</definedName>
    <definedName name="strata" localSheetId="31">#REF!</definedName>
    <definedName name="strata" localSheetId="35">#REF!</definedName>
    <definedName name="strata" localSheetId="38">#REF!</definedName>
    <definedName name="strata" localSheetId="4">#REF!</definedName>
    <definedName name="strata" localSheetId="27">#REF!</definedName>
    <definedName name="strata" localSheetId="24">#REF!</definedName>
    <definedName name="strata">#REF!</definedName>
    <definedName name="stsingle" localSheetId="31">#REF!</definedName>
    <definedName name="stsingle" localSheetId="35">#REF!</definedName>
    <definedName name="stsingle" localSheetId="38">#REF!</definedName>
    <definedName name="stsingle" localSheetId="4">#REF!</definedName>
    <definedName name="stsingle" localSheetId="27">#REF!</definedName>
    <definedName name="stsingle" localSheetId="24">#REF!</definedName>
    <definedName name="stsingle">#REF!</definedName>
    <definedName name="sttwo" localSheetId="31">#REF!</definedName>
    <definedName name="sttwo" localSheetId="35">#REF!</definedName>
    <definedName name="sttwo" localSheetId="38">#REF!</definedName>
    <definedName name="sttwo" localSheetId="4">#REF!</definedName>
    <definedName name="sttwo" localSheetId="27">#REF!</definedName>
    <definedName name="sttwo" localSheetId="24">#REF!</definedName>
    <definedName name="sttwo">#REF!</definedName>
    <definedName name="SUBSTRUCTIRE" localSheetId="31">#REF!</definedName>
    <definedName name="SUBSTRUCTIRE" localSheetId="35">#REF!</definedName>
    <definedName name="SUBSTRUCTIRE" localSheetId="38">#REF!</definedName>
    <definedName name="SUBSTRUCTIRE" localSheetId="4">#REF!</definedName>
    <definedName name="SUBSTRUCTIRE" localSheetId="27">#REF!</definedName>
    <definedName name="SUBSTRUCTIRE" localSheetId="24">#REF!</definedName>
    <definedName name="SUBSTRUCTIRE">#REF!</definedName>
    <definedName name="SUBTOTALS" localSheetId="31">#REF!</definedName>
    <definedName name="SUBTOTALS" localSheetId="35">#REF!</definedName>
    <definedName name="SUBTOTALS" localSheetId="38">#REF!</definedName>
    <definedName name="SUBTOTALS" localSheetId="4">#REF!</definedName>
    <definedName name="SUBTOTALS" localSheetId="27">#REF!</definedName>
    <definedName name="SUBTOTALS" localSheetId="24">#REF!</definedName>
    <definedName name="SUBTOTALS">#REF!</definedName>
    <definedName name="Sum" localSheetId="31">#REF!</definedName>
    <definedName name="Sum" localSheetId="35">#REF!</definedName>
    <definedName name="Sum" localSheetId="38">#REF!</definedName>
    <definedName name="Sum" localSheetId="4">#REF!</definedName>
    <definedName name="Sum" localSheetId="27">#REF!</definedName>
    <definedName name="Sum" localSheetId="24">#REF!</definedName>
    <definedName name="Sum">#REF!</definedName>
    <definedName name="sum6C" localSheetId="31">#REF!</definedName>
    <definedName name="sum6C" localSheetId="35">#REF!</definedName>
    <definedName name="sum6C" localSheetId="38">#REF!</definedName>
    <definedName name="sum6C" localSheetId="4">#REF!</definedName>
    <definedName name="sum6C" localSheetId="27">#REF!</definedName>
    <definedName name="sum6C" localSheetId="24">#REF!</definedName>
    <definedName name="sum6C">#REF!</definedName>
    <definedName name="SUMMARY" localSheetId="31">#REF!</definedName>
    <definedName name="SUMMARY" localSheetId="35">#REF!</definedName>
    <definedName name="SUMMARY" localSheetId="38">#REF!</definedName>
    <definedName name="SUMMARY" localSheetId="4">#REF!</definedName>
    <definedName name="SUMMARY" localSheetId="27">#REF!</definedName>
    <definedName name="SUMMARY" localSheetId="24">#REF!</definedName>
    <definedName name="SUMMARY">#REF!</definedName>
    <definedName name="Summaryx" localSheetId="31">#REF!</definedName>
    <definedName name="Summaryx" localSheetId="35">#REF!</definedName>
    <definedName name="Summaryx" localSheetId="38">#REF!</definedName>
    <definedName name="Summaryx" localSheetId="4">#REF!</definedName>
    <definedName name="Summaryx" localSheetId="27">#REF!</definedName>
    <definedName name="Summaryx" localSheetId="24">#REF!</definedName>
    <definedName name="Summaryx">#REF!</definedName>
    <definedName name="Supp_Auth" localSheetId="31">#REF!</definedName>
    <definedName name="Supp_Auth" localSheetId="35">#REF!</definedName>
    <definedName name="Supp_Auth" localSheetId="38">#REF!</definedName>
    <definedName name="Supp_Auth" localSheetId="4">#REF!</definedName>
    <definedName name="Supp_Auth" localSheetId="27">#REF!</definedName>
    <definedName name="Supp_Auth" localSheetId="24">#REF!</definedName>
    <definedName name="Supp_Auth">#REF!</definedName>
    <definedName name="sw" localSheetId="31">#REF!</definedName>
    <definedName name="sw" localSheetId="35">#REF!</definedName>
    <definedName name="sw" localSheetId="38">#REF!</definedName>
    <definedName name="sw" localSheetId="4">#REF!</definedName>
    <definedName name="sw" localSheetId="27">#REF!</definedName>
    <definedName name="sw" localSheetId="24">#REF!</definedName>
    <definedName name="sw">#REF!</definedName>
    <definedName name="sxx" localSheetId="31">#REF!</definedName>
    <definedName name="sxx" localSheetId="35">#REF!</definedName>
    <definedName name="sxx" localSheetId="38">#REF!</definedName>
    <definedName name="sxx" localSheetId="4">#REF!</definedName>
    <definedName name="sxx" localSheetId="27">#REF!</definedName>
    <definedName name="sxx" localSheetId="24">#REF!</definedName>
    <definedName name="sxx">#REF!</definedName>
    <definedName name="t" localSheetId="31">#REF!</definedName>
    <definedName name="t" localSheetId="35">#REF!</definedName>
    <definedName name="t" localSheetId="38">#REF!</definedName>
    <definedName name="t" localSheetId="39">#REF!</definedName>
    <definedName name="t" localSheetId="40">#REF!</definedName>
    <definedName name="t" localSheetId="41">#REF!</definedName>
    <definedName name="t" localSheetId="4">#REF!</definedName>
    <definedName name="t" localSheetId="27">#REF!</definedName>
    <definedName name="t" localSheetId="24">#REF!</definedName>
    <definedName name="t">#REF!</definedName>
    <definedName name="tank" localSheetId="31">#REF!</definedName>
    <definedName name="tank" localSheetId="35">#REF!</definedName>
    <definedName name="tank" localSheetId="38">#REF!</definedName>
    <definedName name="tank" localSheetId="4">#REF!</definedName>
    <definedName name="tank" localSheetId="27">#REF!</definedName>
    <definedName name="tank" localSheetId="24">#REF!</definedName>
    <definedName name="tank">#REF!</definedName>
    <definedName name="Tapers" localSheetId="31">#REF!</definedName>
    <definedName name="Tapers" localSheetId="35">#REF!</definedName>
    <definedName name="Tapers" localSheetId="38">#REF!</definedName>
    <definedName name="Tapers" localSheetId="39">#REF!</definedName>
    <definedName name="Tapers" localSheetId="40">#REF!</definedName>
    <definedName name="Tapers" localSheetId="41">#REF!</definedName>
    <definedName name="Tapers" localSheetId="4">#REF!</definedName>
    <definedName name="Tapers" localSheetId="17">#REF!</definedName>
    <definedName name="Tapers" localSheetId="18">#REF!</definedName>
    <definedName name="Tapers" localSheetId="19">#REF!</definedName>
    <definedName name="Tapers" localSheetId="20">#REF!</definedName>
    <definedName name="Tapers" localSheetId="27">#REF!</definedName>
    <definedName name="Tapers" localSheetId="24">#REF!</definedName>
    <definedName name="Tapers">#REF!</definedName>
    <definedName name="Tariff_Charged" localSheetId="31">#REF!</definedName>
    <definedName name="Tariff_Charged" localSheetId="35">#REF!</definedName>
    <definedName name="Tariff_Charged" localSheetId="38">#REF!</definedName>
    <definedName name="Tariff_Charged" localSheetId="39">#REF!</definedName>
    <definedName name="Tariff_Charged" localSheetId="40">#REF!</definedName>
    <definedName name="Tariff_Charged" localSheetId="41">#REF!</definedName>
    <definedName name="Tariff_Charged" localSheetId="4">#REF!</definedName>
    <definedName name="Tariff_Charged" localSheetId="17">#REF!</definedName>
    <definedName name="Tariff_Charged" localSheetId="18">#REF!</definedName>
    <definedName name="Tariff_Charged" localSheetId="19">#REF!</definedName>
    <definedName name="Tariff_Charged" localSheetId="20">#REF!</definedName>
    <definedName name="Tariff_Charged" localSheetId="27">#REF!</definedName>
    <definedName name="Tariff_Charged" localSheetId="24">#REF!</definedName>
    <definedName name="Tariff_Charged">#REF!</definedName>
    <definedName name="tarrif" localSheetId="31">#REF!</definedName>
    <definedName name="tarrif" localSheetId="35">#REF!</definedName>
    <definedName name="tarrif" localSheetId="38">#REF!</definedName>
    <definedName name="tarrif" localSheetId="39">#REF!</definedName>
    <definedName name="tarrif" localSheetId="40">#REF!</definedName>
    <definedName name="tarrif" localSheetId="41">#REF!</definedName>
    <definedName name="tarrif" localSheetId="4">#REF!</definedName>
    <definedName name="tarrif" localSheetId="27">#REF!</definedName>
    <definedName name="tarrif" localSheetId="24">#REF!</definedName>
    <definedName name="tarrif">#REF!</definedName>
    <definedName name="test">[44]master!$A$2:$A$3077</definedName>
    <definedName name="tghyj" localSheetId="31">#REF!</definedName>
    <definedName name="tghyj" localSheetId="35">#REF!</definedName>
    <definedName name="tghyj" localSheetId="38">#REF!</definedName>
    <definedName name="tghyj" localSheetId="39">#REF!</definedName>
    <definedName name="tghyj" localSheetId="40">#REF!</definedName>
    <definedName name="tghyj" localSheetId="41">#REF!</definedName>
    <definedName name="tghyj" localSheetId="4">#REF!</definedName>
    <definedName name="tghyj" localSheetId="5">#REF!</definedName>
    <definedName name="tghyj" localSheetId="17">#REF!</definedName>
    <definedName name="tghyj" localSheetId="21">#REF!</definedName>
    <definedName name="tghyj" localSheetId="27">#REF!</definedName>
    <definedName name="tghyj" localSheetId="24">#REF!</definedName>
    <definedName name="tghyj">#REF!</definedName>
    <definedName name="tghyy" localSheetId="31">#REF!</definedName>
    <definedName name="tghyy" localSheetId="35">#REF!</definedName>
    <definedName name="tghyy" localSheetId="38">#REF!</definedName>
    <definedName name="tghyy" localSheetId="39">#REF!</definedName>
    <definedName name="tghyy" localSheetId="40">#REF!</definedName>
    <definedName name="tghyy" localSheetId="41">#REF!</definedName>
    <definedName name="tghyy" localSheetId="4">#REF!</definedName>
    <definedName name="tghyy" localSheetId="27">#REF!</definedName>
    <definedName name="tghyy" localSheetId="24">#REF!</definedName>
    <definedName name="tghyy">#REF!</definedName>
    <definedName name="tim">[45]Construction!$S$36:$S$74</definedName>
    <definedName name="TITLE" localSheetId="31">#REF!</definedName>
    <definedName name="TITLE" localSheetId="35">#REF!</definedName>
    <definedName name="TITLE" localSheetId="38">#REF!</definedName>
    <definedName name="TITLE" localSheetId="39">#REF!</definedName>
    <definedName name="TITLE" localSheetId="40">#REF!</definedName>
    <definedName name="TITLE" localSheetId="41">#REF!</definedName>
    <definedName name="TITLE" localSheetId="4">#REF!</definedName>
    <definedName name="TITLE" localSheetId="5">#REF!</definedName>
    <definedName name="TITLE" localSheetId="17">#REF!</definedName>
    <definedName name="TITLE" localSheetId="21">#REF!</definedName>
    <definedName name="TITLE" localSheetId="27">#REF!</definedName>
    <definedName name="TITLE" localSheetId="24">#REF!</definedName>
    <definedName name="TITLE">#REF!</definedName>
    <definedName name="Toil" localSheetId="38">'[18]H2O TREATMENT PLANT SITE(4.1)'!#REF!</definedName>
    <definedName name="Toil" localSheetId="39">'[18]H2O TREATMENT PLANT SITE(4.1)'!#REF!</definedName>
    <definedName name="Toil" localSheetId="40">'[18]H2O TREATMENT PLANT SITE(4.1)'!#REF!</definedName>
    <definedName name="Toil" localSheetId="41">'[18]H2O TREATMENT PLANT SITE(4.1)'!#REF!</definedName>
    <definedName name="Toil" localSheetId="4">'[18]H2O TREATMENT PLANT SITE(4.1)'!#REF!</definedName>
    <definedName name="Toil" localSheetId="5">'[18]H2O TREATMENT PLANT SITE(4.1)'!#REF!</definedName>
    <definedName name="Toil" localSheetId="17">'[18]H2O TREATMENT PLANT SITE(4.1)'!#REF!</definedName>
    <definedName name="Toil" localSheetId="21">'[18]H2O TREATMENT PLANT SITE(4.1)'!#REF!</definedName>
    <definedName name="Toil">'[18]H2O TREATMENT PLANT SITE(4.1)'!#REF!</definedName>
    <definedName name="toilet" localSheetId="39">'[10]H2O TREATMENT PLANT SITE(4.1)'!#REF!</definedName>
    <definedName name="toilet" localSheetId="40">'[10]H2O TREATMENT PLANT SITE(4.1)'!#REF!</definedName>
    <definedName name="toilet" localSheetId="41">'[10]H2O TREATMENT PLANT SITE(4.1)'!#REF!</definedName>
    <definedName name="toilet" localSheetId="21">'[10]H2O TREATMENT PLANT SITE(4.1)'!#REF!</definedName>
    <definedName name="toilet">'[10]H2O TREATMENT PLANT SITE(4.1)'!#REF!</definedName>
    <definedName name="Total_Interest" localSheetId="31">#REF!</definedName>
    <definedName name="Total_Interest" localSheetId="35">#REF!</definedName>
    <definedName name="Total_Interest" localSheetId="38">#REF!</definedName>
    <definedName name="Total_Interest" localSheetId="39">#REF!</definedName>
    <definedName name="Total_Interest" localSheetId="40">#REF!</definedName>
    <definedName name="Total_Interest" localSheetId="41">#REF!</definedName>
    <definedName name="Total_Interest" localSheetId="4">#REF!</definedName>
    <definedName name="Total_Interest" localSheetId="5">#REF!</definedName>
    <definedName name="Total_Interest" localSheetId="17">#REF!</definedName>
    <definedName name="Total_Interest" localSheetId="21">#REF!</definedName>
    <definedName name="Total_Interest" localSheetId="27">#REF!</definedName>
    <definedName name="Total_Interest" localSheetId="24">#REF!</definedName>
    <definedName name="Total_Interest">#REF!</definedName>
    <definedName name="Total_Pay" localSheetId="31">#REF!</definedName>
    <definedName name="Total_Pay" localSheetId="35">#REF!</definedName>
    <definedName name="Total_Pay" localSheetId="38">#REF!</definedName>
    <definedName name="Total_Pay" localSheetId="39">#REF!</definedName>
    <definedName name="Total_Pay" localSheetId="40">#REF!</definedName>
    <definedName name="Total_Pay" localSheetId="41">#REF!</definedName>
    <definedName name="Total_Pay" localSheetId="4">#REF!</definedName>
    <definedName name="Total_Pay" localSheetId="27">#REF!</definedName>
    <definedName name="Total_Pay" localSheetId="24">#REF!</definedName>
    <definedName name="Total_Pay">#REF!</definedName>
    <definedName name="Total_Payment" localSheetId="31">scheduled_payment+extra_payment</definedName>
    <definedName name="Total_Payment" localSheetId="35">scheduled_payment+extra_payment</definedName>
    <definedName name="Total_Payment" localSheetId="38">scheduled_payment+extra_payment</definedName>
    <definedName name="Total_Payment" localSheetId="39">scheduled_payment+extra_payment</definedName>
    <definedName name="Total_Payment" localSheetId="40">scheduled_payment+extra_payment</definedName>
    <definedName name="Total_Payment" localSheetId="41">scheduled_payment+extra_payment</definedName>
    <definedName name="Total_Payment" localSheetId="4">scheduled_payment+extra_payment</definedName>
    <definedName name="Total_Payment" localSheetId="5">scheduled_payment+extra_payment</definedName>
    <definedName name="Total_Payment" localSheetId="17">scheduled_payment+extra_payment</definedName>
    <definedName name="Total_Payment" localSheetId="20">scheduled_payment+extra_payment</definedName>
    <definedName name="Total_Payment" localSheetId="21">scheduled_payment+extra_payment</definedName>
    <definedName name="Total_Payment" localSheetId="8">scheduled_payment+extra_payment</definedName>
    <definedName name="Total_Payment" localSheetId="27">scheduled_payment+extra_payment</definedName>
    <definedName name="Total_Payment" localSheetId="1">scheduled_payment+extra_payment</definedName>
    <definedName name="Total_Payment" localSheetId="32">scheduled_payment+extra_payment</definedName>
    <definedName name="Total_Payment" localSheetId="33">scheduled_payment+extra_payment</definedName>
    <definedName name="Total_Payment" localSheetId="34">scheduled_payment+extra_payment</definedName>
    <definedName name="Total_Payment" localSheetId="36">scheduled_payment+extra_payment</definedName>
    <definedName name="Total_Payment" localSheetId="37">scheduled_payment+extra_payment</definedName>
    <definedName name="Total_Payment" localSheetId="24">scheduled_payment+extra_payment</definedName>
    <definedName name="Total_Payment" localSheetId="25">scheduled_payment+extra_payment</definedName>
    <definedName name="Total_Payment" localSheetId="26">scheduled_payment+extra_payment</definedName>
    <definedName name="Total_Payment" localSheetId="28">scheduled_payment+extra_payment</definedName>
    <definedName name="Total_Payment" localSheetId="29">scheduled_payment+extra_payment</definedName>
    <definedName name="Total_Payment" localSheetId="30">scheduled_payment+extra_payment</definedName>
    <definedName name="Total_Payment">scheduled_payment+extra_payment</definedName>
    <definedName name="TOTALITEM" localSheetId="31">#REF!</definedName>
    <definedName name="TOTALITEM" localSheetId="35">#REF!</definedName>
    <definedName name="TOTALITEM" localSheetId="38">#REF!</definedName>
    <definedName name="TOTALITEM" localSheetId="39">#REF!</definedName>
    <definedName name="TOTALITEM" localSheetId="40">#REF!</definedName>
    <definedName name="TOTALITEM" localSheetId="41">#REF!</definedName>
    <definedName name="TOTALITEM" localSheetId="4">#REF!</definedName>
    <definedName name="TOTALITEM" localSheetId="5">#REF!</definedName>
    <definedName name="TOTALITEM" localSheetId="17">#REF!</definedName>
    <definedName name="TOTALITEM" localSheetId="21">#REF!</definedName>
    <definedName name="TOTALITEM" localSheetId="27">#REF!</definedName>
    <definedName name="TOTALITEM" localSheetId="24">#REF!</definedName>
    <definedName name="TOTALITEM">#REF!</definedName>
    <definedName name="TRANSFER" localSheetId="31">#REF!</definedName>
    <definedName name="TRANSFER" localSheetId="35">#REF!</definedName>
    <definedName name="TRANSFER" localSheetId="38">#REF!</definedName>
    <definedName name="TRANSFER" localSheetId="39">#REF!</definedName>
    <definedName name="TRANSFER" localSheetId="40">#REF!</definedName>
    <definedName name="TRANSFER" localSheetId="41">#REF!</definedName>
    <definedName name="TRANSFER" localSheetId="4">#REF!</definedName>
    <definedName name="TRANSFER" localSheetId="27">#REF!</definedName>
    <definedName name="TRANSFER" localSheetId="24">#REF!</definedName>
    <definedName name="TRANSFER">#REF!</definedName>
    <definedName name="trench">[7]RATES!$C$28</definedName>
    <definedName name="TREW" localSheetId="31">#REF!</definedName>
    <definedName name="TREW" localSheetId="35">#REF!</definedName>
    <definedName name="TREW" localSheetId="38">#REF!</definedName>
    <definedName name="TREW" localSheetId="39">#REF!</definedName>
    <definedName name="TREW" localSheetId="40">#REF!</definedName>
    <definedName name="TREW" localSheetId="41">#REF!</definedName>
    <definedName name="TREW" localSheetId="4">#REF!</definedName>
    <definedName name="TREW" localSheetId="5">#REF!</definedName>
    <definedName name="TREW" localSheetId="17">#REF!</definedName>
    <definedName name="TREW" localSheetId="21">#REF!</definedName>
    <definedName name="TREW" localSheetId="27">#REF!</definedName>
    <definedName name="TREW" localSheetId="24">#REF!</definedName>
    <definedName name="TREW">#REF!</definedName>
    <definedName name="trm" localSheetId="31">#REF!</definedName>
    <definedName name="trm" localSheetId="35">#REF!</definedName>
    <definedName name="trm" localSheetId="38">#REF!</definedName>
    <definedName name="trm" localSheetId="39">#REF!</definedName>
    <definedName name="trm" localSheetId="40">#REF!</definedName>
    <definedName name="trm" localSheetId="41">#REF!</definedName>
    <definedName name="trm" localSheetId="4">#REF!</definedName>
    <definedName name="trm" localSheetId="27">#REF!</definedName>
    <definedName name="trm" localSheetId="24">#REF!</definedName>
    <definedName name="trm">#REF!</definedName>
    <definedName name="tt" localSheetId="31">#REF!</definedName>
    <definedName name="tt" localSheetId="35">#REF!</definedName>
    <definedName name="tt" localSheetId="38">#REF!</definedName>
    <definedName name="tt" localSheetId="39">#REF!</definedName>
    <definedName name="tt" localSheetId="40">#REF!</definedName>
    <definedName name="tt" localSheetId="41">#REF!</definedName>
    <definedName name="tt" localSheetId="4">#REF!</definedName>
    <definedName name="tt" localSheetId="27">#REF!</definedName>
    <definedName name="tt" localSheetId="24">#REF!</definedName>
    <definedName name="tt">#REF!</definedName>
    <definedName name="TTStandard" localSheetId="31">#REF!</definedName>
    <definedName name="TTStandard" localSheetId="35">#REF!</definedName>
    <definedName name="TTStandard" localSheetId="38">#REF!</definedName>
    <definedName name="TTStandard" localSheetId="4">#REF!</definedName>
    <definedName name="TTStandard" localSheetId="27">#REF!</definedName>
    <definedName name="TTStandard" localSheetId="24">#REF!</definedName>
    <definedName name="TTStandard">#REF!</definedName>
    <definedName name="tugh" localSheetId="31">#REF!</definedName>
    <definedName name="tugh" localSheetId="35">#REF!</definedName>
    <definedName name="tugh" localSheetId="38">#REF!</definedName>
    <definedName name="tugh" localSheetId="4">#REF!</definedName>
    <definedName name="tugh" localSheetId="27">#REF!</definedName>
    <definedName name="tugh" localSheetId="24">#REF!</definedName>
    <definedName name="tugh">#REF!</definedName>
    <definedName name="tyutut" localSheetId="31">#REF!</definedName>
    <definedName name="tyutut" localSheetId="35">#REF!</definedName>
    <definedName name="tyutut" localSheetId="38">#REF!</definedName>
    <definedName name="tyutut" localSheetId="4">#REF!</definedName>
    <definedName name="tyutut" localSheetId="27">#REF!</definedName>
    <definedName name="tyutut" localSheetId="24">#REF!</definedName>
    <definedName name="tyutut">#REF!</definedName>
    <definedName name="tyuuit" localSheetId="31">#REF!</definedName>
    <definedName name="tyuuit" localSheetId="35">#REF!</definedName>
    <definedName name="tyuuit" localSheetId="38">#REF!</definedName>
    <definedName name="tyuuit" localSheetId="4">#REF!</definedName>
    <definedName name="tyuuit" localSheetId="27">#REF!</definedName>
    <definedName name="tyuuit" localSheetId="24">#REF!</definedName>
    <definedName name="tyuuit">#REF!</definedName>
    <definedName name="u" localSheetId="31">#REF!</definedName>
    <definedName name="u" localSheetId="35">#REF!</definedName>
    <definedName name="u" localSheetId="38">#REF!</definedName>
    <definedName name="u" localSheetId="39">#REF!</definedName>
    <definedName name="u" localSheetId="40">#REF!</definedName>
    <definedName name="u" localSheetId="41">#REF!</definedName>
    <definedName name="u" localSheetId="4">#REF!</definedName>
    <definedName name="u" localSheetId="27">#REF!</definedName>
    <definedName name="u" localSheetId="24">#REF!</definedName>
    <definedName name="u">#REF!</definedName>
    <definedName name="UIYTTR" localSheetId="31">#REF!</definedName>
    <definedName name="UIYTTR" localSheetId="35">#REF!</definedName>
    <definedName name="UIYTTR" localSheetId="38">#REF!</definedName>
    <definedName name="UIYTTR" localSheetId="4">#REF!</definedName>
    <definedName name="UIYTTR" localSheetId="27">#REF!</definedName>
    <definedName name="UIYTTR" localSheetId="24">#REF!</definedName>
    <definedName name="UIYTTR">#REF!</definedName>
    <definedName name="UPC_1Week_WS">'[30]General Items'!$E$51:$E$188</definedName>
    <definedName name="UPC_Acrylics">'[30]General Items'!$E$262:$E$292</definedName>
    <definedName name="UPC_Beauty">[30]Beauty!$D$7:$D$135</definedName>
    <definedName name="UPC_Core">'[30]Core Eqpt'!$D$7:$D$469</definedName>
    <definedName name="UPC_Gen_WS">'[30]General Items'!$E$193:$E$258</definedName>
    <definedName name="UPC_GeneralItems">'[30]General Items'!$E$9:$E$46</definedName>
    <definedName name="UPC_Home">[30]Home!$D$7:$D$1446</definedName>
    <definedName name="UPC_Kids">[30]Kids!$D$7:$D$795</definedName>
    <definedName name="UPC_Lingerie">[30]Lingerie!$D$7:$D$616</definedName>
    <definedName name="UPC_Mens">[30]Mens!$D$7:$D$1120</definedName>
    <definedName name="UPC_NewHome">'[30]New Home'!$D$7:$D$1413</definedName>
    <definedName name="UPC_Peak">'[30]General Items'!$E$296:$E$315</definedName>
    <definedName name="UPC_Reusable">'[30]Re-Useable'!$C$6:$C$81</definedName>
    <definedName name="UPC_Womens">[30]Womens!$D$8:$D$1719</definedName>
    <definedName name="UPPER_FLOORS" localSheetId="31">#REF!</definedName>
    <definedName name="UPPER_FLOORS" localSheetId="35">#REF!</definedName>
    <definedName name="UPPER_FLOORS" localSheetId="38">#REF!</definedName>
    <definedName name="UPPER_FLOORS" localSheetId="39">#REF!</definedName>
    <definedName name="UPPER_FLOORS" localSheetId="40">#REF!</definedName>
    <definedName name="UPPER_FLOORS" localSheetId="41">#REF!</definedName>
    <definedName name="UPPER_FLOORS" localSheetId="4">#REF!</definedName>
    <definedName name="UPPER_FLOORS" localSheetId="5">#REF!</definedName>
    <definedName name="UPPER_FLOORS" localSheetId="17">#REF!</definedName>
    <definedName name="UPPER_FLOORS" localSheetId="21">#REF!</definedName>
    <definedName name="UPPER_FLOORS" localSheetId="27">#REF!</definedName>
    <definedName name="UPPER_FLOORS" localSheetId="24">#REF!</definedName>
    <definedName name="UPPER_FLOORS">#REF!</definedName>
    <definedName name="US" localSheetId="31">#REF!</definedName>
    <definedName name="US" localSheetId="35">#REF!</definedName>
    <definedName name="US" localSheetId="38">#REF!</definedName>
    <definedName name="US" localSheetId="39">#REF!</definedName>
    <definedName name="US" localSheetId="40">#REF!</definedName>
    <definedName name="US" localSheetId="41">#REF!</definedName>
    <definedName name="US" localSheetId="4">#REF!</definedName>
    <definedName name="US" localSheetId="27">#REF!</definedName>
    <definedName name="US" localSheetId="24">#REF!</definedName>
    <definedName name="US">#REF!</definedName>
    <definedName name="utuy" localSheetId="31">#REF!</definedName>
    <definedName name="utuy" localSheetId="35">#REF!</definedName>
    <definedName name="utuy" localSheetId="38">#REF!</definedName>
    <definedName name="utuy" localSheetId="39">#REF!</definedName>
    <definedName name="utuy" localSheetId="40">#REF!</definedName>
    <definedName name="utuy" localSheetId="41">#REF!</definedName>
    <definedName name="utuy" localSheetId="4">#REF!</definedName>
    <definedName name="utuy" localSheetId="27">#REF!</definedName>
    <definedName name="utuy" localSheetId="24">#REF!</definedName>
    <definedName name="utuy">#REF!</definedName>
    <definedName name="uu" localSheetId="31">#REF!</definedName>
    <definedName name="uu" localSheetId="35">#REF!</definedName>
    <definedName name="uu" localSheetId="38">#REF!</definedName>
    <definedName name="uu" localSheetId="39">#REF!</definedName>
    <definedName name="uu" localSheetId="40">#REF!</definedName>
    <definedName name="uu" localSheetId="41">#REF!</definedName>
    <definedName name="uu" localSheetId="4">#REF!</definedName>
    <definedName name="uu" localSheetId="27">#REF!</definedName>
    <definedName name="uu" localSheetId="24">#REF!</definedName>
    <definedName name="uu">#REF!</definedName>
    <definedName name="uuuuu" localSheetId="31">#REF!</definedName>
    <definedName name="uuuuu" localSheetId="35">#REF!</definedName>
    <definedName name="uuuuu" localSheetId="38">#REF!</definedName>
    <definedName name="uuuuu" localSheetId="4">#REF!</definedName>
    <definedName name="uuuuu" localSheetId="27">#REF!</definedName>
    <definedName name="uuuuu" localSheetId="24">#REF!</definedName>
    <definedName name="uuuuu">#REF!</definedName>
    <definedName name="uuuuuu" localSheetId="31">#REF!</definedName>
    <definedName name="uuuuuu" localSheetId="35">#REF!</definedName>
    <definedName name="uuuuuu" localSheetId="38">#REF!</definedName>
    <definedName name="uuuuuu" localSheetId="39">#REF!</definedName>
    <definedName name="uuuuuu" localSheetId="40">#REF!</definedName>
    <definedName name="uuuuuu" localSheetId="41">#REF!</definedName>
    <definedName name="uuuuuu" localSheetId="4">#REF!</definedName>
    <definedName name="uuuuuu" localSheetId="27">#REF!</definedName>
    <definedName name="uuuuuu" localSheetId="24">#REF!</definedName>
    <definedName name="uuuuuu">#REF!</definedName>
    <definedName name="UY" localSheetId="31">#REF!</definedName>
    <definedName name="UY" localSheetId="35">#REF!</definedName>
    <definedName name="UY" localSheetId="38">#REF!</definedName>
    <definedName name="UY" localSheetId="4">#REF!</definedName>
    <definedName name="UY" localSheetId="27">#REF!</definedName>
    <definedName name="UY" localSheetId="24">#REF!</definedName>
    <definedName name="UY">#REF!</definedName>
    <definedName name="uyut" localSheetId="31">#REF!</definedName>
    <definedName name="uyut" localSheetId="35">#REF!</definedName>
    <definedName name="uyut" localSheetId="38">#REF!</definedName>
    <definedName name="uyut" localSheetId="4">#REF!</definedName>
    <definedName name="uyut" localSheetId="27">#REF!</definedName>
    <definedName name="uyut" localSheetId="24">#REF!</definedName>
    <definedName name="uyut">#REF!</definedName>
    <definedName name="v" localSheetId="31">#REF!</definedName>
    <definedName name="v" localSheetId="35">#REF!</definedName>
    <definedName name="v" localSheetId="38">#REF!</definedName>
    <definedName name="v" localSheetId="39">#REF!</definedName>
    <definedName name="v" localSheetId="40">#REF!</definedName>
    <definedName name="v" localSheetId="41">#REF!</definedName>
    <definedName name="v" localSheetId="4">#REF!</definedName>
    <definedName name="v" localSheetId="27">#REF!</definedName>
    <definedName name="v" localSheetId="24">#REF!</definedName>
    <definedName name="v">#REF!</definedName>
    <definedName name="Value_Col" localSheetId="31">#REF!</definedName>
    <definedName name="Value_Col" localSheetId="35">#REF!</definedName>
    <definedName name="Value_Col" localSheetId="38">#REF!</definedName>
    <definedName name="Value_Col" localSheetId="4">#REF!</definedName>
    <definedName name="Value_Col" localSheetId="27">#REF!</definedName>
    <definedName name="Value_Col" localSheetId="24">#REF!</definedName>
    <definedName name="Value_Col">#REF!</definedName>
    <definedName name="Values_Entered" localSheetId="31">IF('B 10.1- Pump to Tank1'!Loan_Amount*'B 10.1- Pump to Tank1'!Interest_Rate*'B 10.1- Pump to Tank1'!Loan_Years*'B 10.1- Pump to Tank1'!Loan_Start&gt;0,1,0)</definedName>
    <definedName name="Values_Entered" localSheetId="35">IF('B 11.1 Pump to Ex Tk'!Loan_Amount*'B 11.1 Pump to Ex Tk'!Interest_Rate*'B 11.1 Pump to Ex Tk'!Loan_Years*'B 11.1 Pump to Ex Tk'!Loan_Start&gt;0,1,0)</definedName>
    <definedName name="Values_Entered" localSheetId="38">IF('B 12.1 - Water Office Type 1'!Loan_Amount*'B 12.1 - Water Office Type 1'!Interest_Rate*'B 12.1 - Water Office Type 1'!Loan_Years*'B 12.1 - Water Office Type 1'!Loan_Start&gt;0,1,0)</definedName>
    <definedName name="Values_Entered" localSheetId="39">IF(Loan_Amount*Interest_Rate*Loan_Years*Loan_Start&gt;0,1,0)</definedName>
    <definedName name="Values_Entered" localSheetId="40">IF([0]!Loan_Amount*[0]!Interest_Rate*[0]!Loan_Years*[0]!Loan_Start&gt;0,1,0)</definedName>
    <definedName name="Values_Entered" localSheetId="41">IF([25]!Loan_Amount*[25]!Interest_Rate*[25]!Loan_Years*[25]!Loan_Start&gt;0,1,0)</definedName>
    <definedName name="Values_Entered" localSheetId="4">IF('B 3.2 Intake House'!Loan_Amount*'B 3.2 Intake House'!Interest_Rate*'B 3.2 Intake House'!Loan_Years*'B 3.2 Intake House'!Loan_Start&gt;0,1,0)</definedName>
    <definedName name="Values_Entered" localSheetId="5">IF(Loan_Amount*Interest_Rate*Loan_Years*Loan_Start&gt;0,1,0)</definedName>
    <definedName name="Values_Entered" localSheetId="17">IF(Loan_Amount*Interest_Rate*Loan_Years*Loan_Start&gt;0,1,0)</definedName>
    <definedName name="Values_Entered" localSheetId="21">IF(Loan_Amount*Interest_Rate*Loan_Years*Loan_Start&gt;0,1,0)</definedName>
    <definedName name="Values_Entered" localSheetId="8">IF(Loan_Amount*Interest_Rate*Loan_Years*Loan_Start&gt;0,1,0)</definedName>
    <definedName name="Values_Entered" localSheetId="27">IF('B 9.1- Pump to Ndaapi Tk'!Loan_Amount*'B 9.1- Pump to Ndaapi Tk'!Interest_Rate*'B 9.1- Pump to Ndaapi Tk'!Loan_Years*'B 9.1- Pump to Ndaapi Tk'!Loan_Start&gt;0,1,0)</definedName>
    <definedName name="Values_Entered" localSheetId="1">IF(Loan_Amount*Interest_Rate*Loan_Years*Loan_Start&gt;0,1,0)</definedName>
    <definedName name="Values_Entered" localSheetId="32">IF(Loan_Amount*Interest_Rate*Loan_Years*Loan_Start&gt;0,1,0)</definedName>
    <definedName name="Values_Entered" localSheetId="33">IF([0]!Loan_Amount*[0]!Interest_Rate*[0]!Loan_Years*[0]!Loan_Start&gt;0,1,0)</definedName>
    <definedName name="Values_Entered" localSheetId="34">IF(Loan_Amount*Interest_Rate*Loan_Years*Loan_Start&gt;0,1,0)</definedName>
    <definedName name="Values_Entered" localSheetId="36">IF([0]!Loan_Amount*[0]!Interest_Rate*[0]!Loan_Years*[0]!Loan_Start&gt;0,1,0)</definedName>
    <definedName name="Values_Entered" localSheetId="37">IF(Loan_Amount*Interest_Rate*Loan_Years*Loan_Start&gt;0,1,0)</definedName>
    <definedName name="Values_Entered" localSheetId="24">IF('Bill 8.1 Trans TO Tank 2'!Loan_Amount*'Bill 8.1 Trans TO Tank 2'!Interest_Rate*'Bill 8.1 Trans TO Tank 2'!Loan_Years*'Bill 8.1 Trans TO Tank 2'!Loan_Start&gt;0,1,0)</definedName>
    <definedName name="Values_Entered" localSheetId="25">IF(Loan_Amount*Interest_Rate*Loan_Years*Loan_Start&gt;0,1,0)</definedName>
    <definedName name="Values_Entered" localSheetId="26">IF([0]!Loan_Amount*[0]!Interest_Rate*[0]!Loan_Years*[0]!Loan_Start&gt;0,1,0)</definedName>
    <definedName name="Values_Entered" localSheetId="28">IF(Loan_Amount*Interest_Rate*Loan_Years*Loan_Start&gt;0,1,0)</definedName>
    <definedName name="Values_Entered" localSheetId="29">IF([0]!Loan_Amount*[0]!Interest_Rate*[0]!Loan_Years*[0]!Loan_Start&gt;0,1,0)</definedName>
    <definedName name="Values_Entered" localSheetId="30">IF(Loan_Amount*Interest_Rate*Loan_Years*Loan_Start&gt;0,1,0)</definedName>
    <definedName name="Values_Entered">IF(Loan_Amount*Interest_Rate*Loan_Years*Loan_Start&gt;0,1,0)</definedName>
    <definedName name="valves" localSheetId="31">#REF!</definedName>
    <definedName name="valves" localSheetId="35">#REF!</definedName>
    <definedName name="valves" localSheetId="38">#REF!</definedName>
    <definedName name="valves" localSheetId="39">#REF!</definedName>
    <definedName name="valves" localSheetId="40">#REF!</definedName>
    <definedName name="valves" localSheetId="41">#REF!</definedName>
    <definedName name="valves" localSheetId="4">#REF!</definedName>
    <definedName name="valves" localSheetId="17">#REF!</definedName>
    <definedName name="valves" localSheetId="18">#REF!</definedName>
    <definedName name="valves" localSheetId="19">#REF!</definedName>
    <definedName name="valves" localSheetId="20">#REF!</definedName>
    <definedName name="valves" localSheetId="27">#REF!</definedName>
    <definedName name="valves" localSheetId="24">#REF!</definedName>
    <definedName name="valves">#REF!</definedName>
    <definedName name="vcd" localSheetId="31">#REF!</definedName>
    <definedName name="vcd" localSheetId="35">#REF!</definedName>
    <definedName name="vcd" localSheetId="38">#REF!</definedName>
    <definedName name="vcd" localSheetId="4">#REF!</definedName>
    <definedName name="vcd" localSheetId="27">#REF!</definedName>
    <definedName name="vcd" localSheetId="24">#REF!</definedName>
    <definedName name="vcd">#REF!</definedName>
    <definedName name="ve" localSheetId="31">#REF!</definedName>
    <definedName name="ve" localSheetId="35">#REF!</definedName>
    <definedName name="ve" localSheetId="38">#REF!</definedName>
    <definedName name="ve" localSheetId="4">#REF!</definedName>
    <definedName name="ve" localSheetId="27">#REF!</definedName>
    <definedName name="ve" localSheetId="24">#REF!</definedName>
    <definedName name="ve">#REF!</definedName>
    <definedName name="vhskvbdshkv" localSheetId="31">IF('B 10.1- Pump to Tank1'!Loan_Amount*'B 10.1- Pump to Tank1'!Interest_Rate*'B 10.1- Pump to Tank1'!Loan_Years*'B 10.1- Pump to Tank1'!Loan_Start&gt;0,1,0)</definedName>
    <definedName name="vhskvbdshkv" localSheetId="35">IF('B 11.1 Pump to Ex Tk'!Loan_Amount*'B 11.1 Pump to Ex Tk'!Interest_Rate*'B 11.1 Pump to Ex Tk'!Loan_Years*'B 11.1 Pump to Ex Tk'!Loan_Start&gt;0,1,0)</definedName>
    <definedName name="vhskvbdshkv" localSheetId="38">IF('B 12.1 - Water Office Type 1'!Loan_Amount*'B 12.1 - Water Office Type 1'!Interest_Rate*'B 12.1 - Water Office Type 1'!Loan_Years*'B 12.1 - Water Office Type 1'!Loan_Start&gt;0,1,0)</definedName>
    <definedName name="vhskvbdshkv" localSheetId="39">IF(Loan_Amount*Interest_Rate*Loan_Years*Loan_Start&gt;0,1,0)</definedName>
    <definedName name="vhskvbdshkv" localSheetId="40">IF([0]!Loan_Amount*[0]!Interest_Rate*[0]!Loan_Years*[0]!Loan_Start&gt;0,1,0)</definedName>
    <definedName name="vhskvbdshkv" localSheetId="41">IF([25]!Loan_Amount*[25]!Interest_Rate*[25]!Loan_Years*[25]!Loan_Start&gt;0,1,0)</definedName>
    <definedName name="vhskvbdshkv" localSheetId="4">IF('B 3.2 Intake House'!Loan_Amount*'B 3.2 Intake House'!Interest_Rate*'B 3.2 Intake House'!Loan_Years*'B 3.2 Intake House'!Loan_Start&gt;0,1,0)</definedName>
    <definedName name="vhskvbdshkv" localSheetId="5">IF(Loan_Amount*Interest_Rate*Loan_Years*Loan_Start&gt;0,1,0)</definedName>
    <definedName name="vhskvbdshkv" localSheetId="17">IF(Loan_Amount*Interest_Rate*Loan_Years*Loan_Start&gt;0,1,0)</definedName>
    <definedName name="vhskvbdshkv" localSheetId="21">IF(Loan_Amount*Interest_Rate*Loan_Years*Loan_Start&gt;0,1,0)</definedName>
    <definedName name="vhskvbdshkv" localSheetId="8">IF(Loan_Amount*Interest_Rate*Loan_Years*Loan_Start&gt;0,1,0)</definedName>
    <definedName name="vhskvbdshkv" localSheetId="27">IF('B 9.1- Pump to Ndaapi Tk'!Loan_Amount*'B 9.1- Pump to Ndaapi Tk'!Interest_Rate*'B 9.1- Pump to Ndaapi Tk'!Loan_Years*'B 9.1- Pump to Ndaapi Tk'!Loan_Start&gt;0,1,0)</definedName>
    <definedName name="vhskvbdshkv" localSheetId="1">IF(Loan_Amount*Interest_Rate*Loan_Years*Loan_Start&gt;0,1,0)</definedName>
    <definedName name="vhskvbdshkv" localSheetId="32">IF(Loan_Amount*Interest_Rate*Loan_Years*Loan_Start&gt;0,1,0)</definedName>
    <definedName name="vhskvbdshkv" localSheetId="33">IF([0]!Loan_Amount*[0]!Interest_Rate*[0]!Loan_Years*[0]!Loan_Start&gt;0,1,0)</definedName>
    <definedName name="vhskvbdshkv" localSheetId="34">IF(Loan_Amount*Interest_Rate*Loan_Years*Loan_Start&gt;0,1,0)</definedName>
    <definedName name="vhskvbdshkv" localSheetId="36">IF([0]!Loan_Amount*[0]!Interest_Rate*[0]!Loan_Years*[0]!Loan_Start&gt;0,1,0)</definedName>
    <definedName name="vhskvbdshkv" localSheetId="37">IF(Loan_Amount*Interest_Rate*Loan_Years*Loan_Start&gt;0,1,0)</definedName>
    <definedName name="vhskvbdshkv" localSheetId="24">IF('Bill 8.1 Trans TO Tank 2'!Loan_Amount*'Bill 8.1 Trans TO Tank 2'!Interest_Rate*'Bill 8.1 Trans TO Tank 2'!Loan_Years*'Bill 8.1 Trans TO Tank 2'!Loan_Start&gt;0,1,0)</definedName>
    <definedName name="vhskvbdshkv" localSheetId="25">IF(Loan_Amount*Interest_Rate*Loan_Years*Loan_Start&gt;0,1,0)</definedName>
    <definedName name="vhskvbdshkv" localSheetId="26">IF([0]!Loan_Amount*[0]!Interest_Rate*[0]!Loan_Years*[0]!Loan_Start&gt;0,1,0)</definedName>
    <definedName name="vhskvbdshkv" localSheetId="28">IF(Loan_Amount*Interest_Rate*Loan_Years*Loan_Start&gt;0,1,0)</definedName>
    <definedName name="vhskvbdshkv" localSheetId="29">IF([0]!Loan_Amount*[0]!Interest_Rate*[0]!Loan_Years*[0]!Loan_Start&gt;0,1,0)</definedName>
    <definedName name="vhskvbdshkv" localSheetId="30">IF(Loan_Amount*Interest_Rate*Loan_Years*Loan_Start&gt;0,1,0)</definedName>
    <definedName name="vhskvbdshkv">IF(Loan_Amount*Interest_Rate*Loan_Years*Loan_Start&gt;0,1,0)</definedName>
    <definedName name="vic" localSheetId="31">#REF!</definedName>
    <definedName name="vic" localSheetId="35">#REF!</definedName>
    <definedName name="vic" localSheetId="38">#REF!</definedName>
    <definedName name="vic" localSheetId="39">#REF!</definedName>
    <definedName name="vic" localSheetId="40">#REF!</definedName>
    <definedName name="vic" localSheetId="41">#REF!</definedName>
    <definedName name="vic" localSheetId="4">#REF!</definedName>
    <definedName name="vic" localSheetId="5">#REF!</definedName>
    <definedName name="vic" localSheetId="17">#REF!</definedName>
    <definedName name="vic" localSheetId="21">#REF!</definedName>
    <definedName name="vic" localSheetId="27">#REF!</definedName>
    <definedName name="vic" localSheetId="24">#REF!</definedName>
    <definedName name="vic">#REF!</definedName>
    <definedName name="vie" localSheetId="31">#REF!</definedName>
    <definedName name="vie" localSheetId="35">#REF!</definedName>
    <definedName name="vie" localSheetId="38">#REF!</definedName>
    <definedName name="vie" localSheetId="39">#REF!</definedName>
    <definedName name="vie" localSheetId="40">#REF!</definedName>
    <definedName name="vie" localSheetId="41">#REF!</definedName>
    <definedName name="vie" localSheetId="4">#REF!</definedName>
    <definedName name="vie" localSheetId="27">#REF!</definedName>
    <definedName name="vie" localSheetId="24">#REF!</definedName>
    <definedName name="vie">#REF!</definedName>
    <definedName name="vip" localSheetId="31">#REF!</definedName>
    <definedName name="vip" localSheetId="35">#REF!</definedName>
    <definedName name="vip" localSheetId="38">#REF!</definedName>
    <definedName name="vip" localSheetId="39">#REF!</definedName>
    <definedName name="vip" localSheetId="40">#REF!</definedName>
    <definedName name="vip" localSheetId="41">#REF!</definedName>
    <definedName name="vip" localSheetId="4">#REF!</definedName>
    <definedName name="vip" localSheetId="27">#REF!</definedName>
    <definedName name="vip" localSheetId="24">#REF!</definedName>
    <definedName name="vip">#REF!</definedName>
    <definedName name="VO" localSheetId="31">#REF!</definedName>
    <definedName name="VO" localSheetId="35">#REF!</definedName>
    <definedName name="VO" localSheetId="38">#REF!</definedName>
    <definedName name="VO" localSheetId="4">#REF!</definedName>
    <definedName name="VO" localSheetId="27">#REF!</definedName>
    <definedName name="VO" localSheetId="24">#REF!</definedName>
    <definedName name="VO">#REF!</definedName>
    <definedName name="VUI" localSheetId="31">#REF!</definedName>
    <definedName name="VUI" localSheetId="35">#REF!</definedName>
    <definedName name="VUI" localSheetId="38">#REF!</definedName>
    <definedName name="VUI" localSheetId="4">#REF!</definedName>
    <definedName name="VUI" localSheetId="27">#REF!</definedName>
    <definedName name="VUI" localSheetId="24">#REF!</definedName>
    <definedName name="VUI">#REF!</definedName>
    <definedName name="vv" localSheetId="31">#REF!</definedName>
    <definedName name="vv" localSheetId="35">#REF!</definedName>
    <definedName name="vv" localSheetId="38">#REF!</definedName>
    <definedName name="vv" localSheetId="39">#REF!</definedName>
    <definedName name="vv" localSheetId="40">#REF!</definedName>
    <definedName name="vv" localSheetId="41">#REF!</definedName>
    <definedName name="vv" localSheetId="4">#REF!</definedName>
    <definedName name="vv" localSheetId="27">#REF!</definedName>
    <definedName name="vv" localSheetId="24">#REF!</definedName>
    <definedName name="vv">#REF!</definedName>
    <definedName name="vvv" localSheetId="31">#REF!</definedName>
    <definedName name="vvv" localSheetId="35">#REF!</definedName>
    <definedName name="vvv" localSheetId="38">#REF!</definedName>
    <definedName name="vvv" localSheetId="39">#REF!</definedName>
    <definedName name="vvv" localSheetId="40">#REF!</definedName>
    <definedName name="vvv" localSheetId="41">#REF!</definedName>
    <definedName name="vvv" localSheetId="4">#REF!</definedName>
    <definedName name="vvv" localSheetId="27">#REF!</definedName>
    <definedName name="vvv" localSheetId="24">#REF!</definedName>
    <definedName name="vvv">#REF!</definedName>
    <definedName name="w" localSheetId="31">#REF!</definedName>
    <definedName name="w" localSheetId="35">#REF!</definedName>
    <definedName name="w" localSheetId="38">#REF!</definedName>
    <definedName name="w" localSheetId="39">#REF!</definedName>
    <definedName name="w" localSheetId="40">#REF!</definedName>
    <definedName name="w" localSheetId="41">#REF!</definedName>
    <definedName name="w" localSheetId="4">#REF!</definedName>
    <definedName name="w" localSheetId="27">#REF!</definedName>
    <definedName name="w" localSheetId="24">#REF!</definedName>
    <definedName name="w">#REF!</definedName>
    <definedName name="W.B.M.Abst" localSheetId="31">#REF!</definedName>
    <definedName name="W.B.M.Abst" localSheetId="35">#REF!</definedName>
    <definedName name="W.B.M.Abst" localSheetId="38">#REF!</definedName>
    <definedName name="W.B.M.Abst" localSheetId="4">#REF!</definedName>
    <definedName name="W.B.M.Abst" localSheetId="27">#REF!</definedName>
    <definedName name="W.B.M.Abst" localSheetId="24">#REF!</definedName>
    <definedName name="W.B.M.Abst">#REF!</definedName>
    <definedName name="W.B.M.Mts" localSheetId="31">#REF!</definedName>
    <definedName name="W.B.M.Mts" localSheetId="35">#REF!</definedName>
    <definedName name="W.B.M.Mts" localSheetId="38">#REF!</definedName>
    <definedName name="W.B.M.Mts" localSheetId="4">#REF!</definedName>
    <definedName name="W.B.M.Mts" localSheetId="27">#REF!</definedName>
    <definedName name="W.B.M.Mts" localSheetId="24">#REF!</definedName>
    <definedName name="W.B.M.Mts">#REF!</definedName>
    <definedName name="WALL__FINISHES" localSheetId="31">#REF!</definedName>
    <definedName name="WALL__FINISHES" localSheetId="35">#REF!</definedName>
    <definedName name="WALL__FINISHES" localSheetId="38">#REF!</definedName>
    <definedName name="WALL__FINISHES" localSheetId="4">#REF!</definedName>
    <definedName name="WALL__FINISHES" localSheetId="27">#REF!</definedName>
    <definedName name="WALL__FINISHES" localSheetId="24">#REF!</definedName>
    <definedName name="WALL__FINISHES">#REF!</definedName>
    <definedName name="Wansi" localSheetId="31">#REF!</definedName>
    <definedName name="Wansi" localSheetId="35">#REF!</definedName>
    <definedName name="Wansi" localSheetId="38">#REF!</definedName>
    <definedName name="Wansi" localSheetId="4">#REF!</definedName>
    <definedName name="Wansi" localSheetId="27">#REF!</definedName>
    <definedName name="Wansi" localSheetId="24">#REF!</definedName>
    <definedName name="Wansi">#REF!</definedName>
    <definedName name="water" localSheetId="31">#REF!</definedName>
    <definedName name="water" localSheetId="35">#REF!</definedName>
    <definedName name="water" localSheetId="38">#REF!</definedName>
    <definedName name="water" localSheetId="4">#REF!</definedName>
    <definedName name="water" localSheetId="27">#REF!</definedName>
    <definedName name="water" localSheetId="24">#REF!</definedName>
    <definedName name="water">#REF!</definedName>
    <definedName name="WATER__INSTALLATIONS" localSheetId="31">#REF!</definedName>
    <definedName name="WATER__INSTALLATIONS" localSheetId="35">#REF!</definedName>
    <definedName name="WATER__INSTALLATIONS" localSheetId="38">#REF!</definedName>
    <definedName name="WATER__INSTALLATIONS" localSheetId="4">#REF!</definedName>
    <definedName name="WATER__INSTALLATIONS" localSheetId="27">#REF!</definedName>
    <definedName name="WATER__INSTALLATIONS" localSheetId="24">#REF!</definedName>
    <definedName name="WATER__INSTALLATIONS">#REF!</definedName>
    <definedName name="Waterbar" localSheetId="31">#REF!</definedName>
    <definedName name="Waterbar" localSheetId="35">#REF!</definedName>
    <definedName name="Waterbar" localSheetId="38">#REF!</definedName>
    <definedName name="Waterbar" localSheetId="39">#REF!</definedName>
    <definedName name="Waterbar" localSheetId="40">#REF!</definedName>
    <definedName name="Waterbar" localSheetId="41">#REF!</definedName>
    <definedName name="Waterbar" localSheetId="4">#REF!</definedName>
    <definedName name="Waterbar" localSheetId="17">#REF!</definedName>
    <definedName name="Waterbar" localSheetId="18">#REF!</definedName>
    <definedName name="Waterbar" localSheetId="19">#REF!</definedName>
    <definedName name="Waterbar" localSheetId="20">#REF!</definedName>
    <definedName name="Waterbar" localSheetId="27">#REF!</definedName>
    <definedName name="Waterbar" localSheetId="24">#REF!</definedName>
    <definedName name="Waterbar">#REF!</definedName>
    <definedName name="watermeter" localSheetId="31">#REF!</definedName>
    <definedName name="watermeter" localSheetId="35">#REF!</definedName>
    <definedName name="watermeter" localSheetId="38">#REF!</definedName>
    <definedName name="watermeter" localSheetId="39">#REF!</definedName>
    <definedName name="watermeter" localSheetId="40">#REF!</definedName>
    <definedName name="watermeter" localSheetId="41">#REF!</definedName>
    <definedName name="watermeter" localSheetId="4">#REF!</definedName>
    <definedName name="watermeter" localSheetId="17">#REF!</definedName>
    <definedName name="watermeter" localSheetId="18">#REF!</definedName>
    <definedName name="watermeter" localSheetId="19">#REF!</definedName>
    <definedName name="watermeter" localSheetId="20">#REF!</definedName>
    <definedName name="watermeter" localSheetId="27">#REF!</definedName>
    <definedName name="watermeter" localSheetId="24">#REF!</definedName>
    <definedName name="watermeter">#REF!</definedName>
    <definedName name="waterproofing" localSheetId="31">#REF!</definedName>
    <definedName name="waterproofing" localSheetId="35">#REF!</definedName>
    <definedName name="waterproofing" localSheetId="38">#REF!</definedName>
    <definedName name="waterproofing" localSheetId="39">#REF!</definedName>
    <definedName name="waterproofing" localSheetId="40">#REF!</definedName>
    <definedName name="waterproofing" localSheetId="41">#REF!</definedName>
    <definedName name="waterproofing" localSheetId="4">#REF!</definedName>
    <definedName name="waterproofing" localSheetId="17">#REF!</definedName>
    <definedName name="waterproofing" localSheetId="18">#REF!</definedName>
    <definedName name="waterproofing" localSheetId="19">#REF!</definedName>
    <definedName name="waterproofing" localSheetId="20">#REF!</definedName>
    <definedName name="waterproofing" localSheetId="27">#REF!</definedName>
    <definedName name="waterproofing" localSheetId="24">#REF!</definedName>
    <definedName name="waterproofing">#REF!</definedName>
    <definedName name="WCV" localSheetId="31">#REF!</definedName>
    <definedName name="WCV" localSheetId="35">#REF!</definedName>
    <definedName name="WCV" localSheetId="38">#REF!</definedName>
    <definedName name="WCV" localSheetId="4">#REF!</definedName>
    <definedName name="WCV" localSheetId="27">#REF!</definedName>
    <definedName name="WCV" localSheetId="24">#REF!</definedName>
    <definedName name="WCV">#REF!</definedName>
    <definedName name="WCVD" localSheetId="31">#REF!</definedName>
    <definedName name="WCVD" localSheetId="35">#REF!</definedName>
    <definedName name="WCVD" localSheetId="38">#REF!</definedName>
    <definedName name="WCVD" localSheetId="4">#REF!</definedName>
    <definedName name="WCVD" localSheetId="27">#REF!</definedName>
    <definedName name="WCVD" localSheetId="24">#REF!</definedName>
    <definedName name="WCVD">#REF!</definedName>
    <definedName name="wd" localSheetId="31">#REF!</definedName>
    <definedName name="wd" localSheetId="35">#REF!</definedName>
    <definedName name="wd" localSheetId="38">#REF!</definedName>
    <definedName name="wd" localSheetId="4">#REF!</definedName>
    <definedName name="wd" localSheetId="27">#REF!</definedName>
    <definedName name="wd" localSheetId="24">#REF!</definedName>
    <definedName name="wd">#REF!</definedName>
    <definedName name="WDS" localSheetId="31">#REF!</definedName>
    <definedName name="WDS" localSheetId="35">#REF!</definedName>
    <definedName name="WDS" localSheetId="38">#REF!</definedName>
    <definedName name="WDS" localSheetId="4">#REF!</definedName>
    <definedName name="WDS" localSheetId="27">#REF!</definedName>
    <definedName name="WDS" localSheetId="24">#REF!</definedName>
    <definedName name="WDS">#REF!</definedName>
    <definedName name="we" localSheetId="31">#REF!</definedName>
    <definedName name="we" localSheetId="35">#REF!</definedName>
    <definedName name="we" localSheetId="38">#REF!</definedName>
    <definedName name="we" localSheetId="39">#REF!</definedName>
    <definedName name="we" localSheetId="40">#REF!</definedName>
    <definedName name="we" localSheetId="41">#REF!</definedName>
    <definedName name="we" localSheetId="4">#REF!</definedName>
    <definedName name="we" localSheetId="27">#REF!</definedName>
    <definedName name="we" localSheetId="24">#REF!</definedName>
    <definedName name="we">#REF!</definedName>
    <definedName name="wedw" localSheetId="31">#REF!</definedName>
    <definedName name="wedw" localSheetId="35">#REF!</definedName>
    <definedName name="wedw" localSheetId="38">#REF!</definedName>
    <definedName name="wedw" localSheetId="39">#REF!</definedName>
    <definedName name="wedw" localSheetId="40">#REF!</definedName>
    <definedName name="wedw" localSheetId="41">#REF!</definedName>
    <definedName name="wedw" localSheetId="4">#REF!</definedName>
    <definedName name="wedw" localSheetId="19">#REF!</definedName>
    <definedName name="wedw" localSheetId="20">#REF!</definedName>
    <definedName name="wedw" localSheetId="27">#REF!</definedName>
    <definedName name="wedw" localSheetId="24">#REF!</definedName>
    <definedName name="wedw">#REF!</definedName>
    <definedName name="wefrfff" localSheetId="31">#REF!</definedName>
    <definedName name="wefrfff" localSheetId="35">#REF!</definedName>
    <definedName name="wefrfff" localSheetId="38">#REF!</definedName>
    <definedName name="wefrfff" localSheetId="4">#REF!</definedName>
    <definedName name="wefrfff" localSheetId="27">#REF!</definedName>
    <definedName name="wefrfff" localSheetId="24">#REF!</definedName>
    <definedName name="wefrfff">#REF!</definedName>
    <definedName name="WEIGHT" localSheetId="31">#REF!</definedName>
    <definedName name="WEIGHT" localSheetId="35">#REF!</definedName>
    <definedName name="WEIGHT" localSheetId="38">#REF!</definedName>
    <definedName name="WEIGHT" localSheetId="4">#REF!</definedName>
    <definedName name="WEIGHT" localSheetId="27">#REF!</definedName>
    <definedName name="WEIGHT" localSheetId="24">#REF!</definedName>
    <definedName name="WEIGHT">#REF!</definedName>
    <definedName name="wer" localSheetId="31">#REF!</definedName>
    <definedName name="wer" localSheetId="35">#REF!</definedName>
    <definedName name="wer" localSheetId="38">#REF!</definedName>
    <definedName name="wer" localSheetId="4">#REF!</definedName>
    <definedName name="wer" localSheetId="27">#REF!</definedName>
    <definedName name="wer" localSheetId="24">#REF!</definedName>
    <definedName name="wer">#REF!</definedName>
    <definedName name="WINDOWS__AND__EXTERNAL__DOORS" localSheetId="31">#REF!</definedName>
    <definedName name="WINDOWS__AND__EXTERNAL__DOORS" localSheetId="35">#REF!</definedName>
    <definedName name="WINDOWS__AND__EXTERNAL__DOORS" localSheetId="38">#REF!</definedName>
    <definedName name="WINDOWS__AND__EXTERNAL__DOORS" localSheetId="4">#REF!</definedName>
    <definedName name="WINDOWS__AND__EXTERNAL__DOORS" localSheetId="27">#REF!</definedName>
    <definedName name="WINDOWS__AND__EXTERNAL__DOORS" localSheetId="24">#REF!</definedName>
    <definedName name="WINDOWS__AND__EXTERNAL__DOORS">#REF!</definedName>
    <definedName name="wnvb" localSheetId="31">#REF!</definedName>
    <definedName name="wnvb" localSheetId="35">#REF!</definedName>
    <definedName name="wnvb" localSheetId="38">#REF!</definedName>
    <definedName name="wnvb" localSheetId="4">#REF!</definedName>
    <definedName name="wnvb" localSheetId="27">#REF!</definedName>
    <definedName name="wnvb" localSheetId="24">#REF!</definedName>
    <definedName name="wnvb">#REF!</definedName>
    <definedName name="wrks" localSheetId="31">#REF!</definedName>
    <definedName name="wrks" localSheetId="35">#REF!</definedName>
    <definedName name="wrks" localSheetId="38">#REF!</definedName>
    <definedName name="wrks" localSheetId="4">#REF!</definedName>
    <definedName name="wrks" localSheetId="27">#REF!</definedName>
    <definedName name="wrks" localSheetId="24">#REF!</definedName>
    <definedName name="wrks">#REF!</definedName>
    <definedName name="wrn.Complete._.Cost._.Sheet." localSheetId="3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8">{"Cost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4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4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8">{"Cost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2">{"Cost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8">{"Cost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31">{"Cost Summary",#N/A,FALSE,"B";"Cost Detail 1",#N/A,FALSE,"C";"Cost Detail 2",#N/A,FALSE,"C"}</definedName>
    <definedName name="wrn.Cost._.Summary." localSheetId="35">{"Cost Summary",#N/A,FALSE,"B";"Cost Detail 1",#N/A,FALSE,"C";"Cost Detail 2",#N/A,FALSE,"C"}</definedName>
    <definedName name="wrn.Cost._.Summary." localSheetId="38">{"Cost Summary",#N/A,FALSE,"B";"Cost Detail 1",#N/A,FALSE,"C";"Cost Detail 2",#N/A,FALSE,"C"}</definedName>
    <definedName name="wrn.Cost._.Summary." localSheetId="39">{"Cost Summary",#N/A,FALSE,"B";"Cost Detail 1",#N/A,FALSE,"C";"Cost Detail 2",#N/A,FALSE,"C"}</definedName>
    <definedName name="wrn.Cost._.Summary." localSheetId="40">{"Cost Summary",#N/A,FALSE,"B";"Cost Detail 1",#N/A,FALSE,"C";"Cost Detail 2",#N/A,FALSE,"C"}</definedName>
    <definedName name="wrn.Cost._.Summary." localSheetId="41">{"Cost Summary",#N/A,FALSE,"B";"Cost Detail 1",#N/A,FALSE,"C";"Cost Detail 2",#N/A,FALSE,"C"}</definedName>
    <definedName name="wrn.Cost._.Summary." localSheetId="4">{"Cost Summary",#N/A,FALSE,"B";"Cost Detail 1",#N/A,FALSE,"C";"Cost Detail 2",#N/A,FALSE,"C"}</definedName>
    <definedName name="wrn.Cost._.Summary." localSheetId="5">{"Cost Summary",#N/A,FALSE,"B";"Cost Detail 1",#N/A,FALSE,"C";"Cost Detail 2",#N/A,FALSE,"C"}</definedName>
    <definedName name="wrn.Cost._.Summary." localSheetId="17">{"Cost Summary",#N/A,FALSE,"B";"Cost Detail 1",#N/A,FALSE,"C";"Cost Detail 2",#N/A,FALSE,"C"}</definedName>
    <definedName name="wrn.Cost._.Summary." localSheetId="21">{"Cost Summary",#N/A,FALSE,"B";"Cost Detail 1",#N/A,FALSE,"C";"Cost Detail 2",#N/A,FALSE,"C"}</definedName>
    <definedName name="wrn.Cost._.Summary." localSheetId="8">{"Cost Summary",#N/A,FALSE,"B";"Cost Detail 1",#N/A,FALSE,"C";"Cost Detail 2",#N/A,FALSE,"C"}</definedName>
    <definedName name="wrn.Cost._.Summary." localSheetId="27">{"Cost Summary",#N/A,FALSE,"B";"Cost Detail 1",#N/A,FALSE,"C";"Cost Detail 2",#N/A,FALSE,"C"}</definedName>
    <definedName name="wrn.Cost._.Summary." localSheetId="1">{"Cost Summary",#N/A,FALSE,"B";"Cost Detail 1",#N/A,FALSE,"C";"Cost Detail 2",#N/A,FALSE,"C"}</definedName>
    <definedName name="wrn.Cost._.Summary." localSheetId="32">{"Cost Summary",#N/A,FALSE,"B";"Cost Detail 1",#N/A,FALSE,"C";"Cost Detail 2",#N/A,FALSE,"C"}</definedName>
    <definedName name="wrn.Cost._.Summary." localSheetId="33">{"Cost Summary",#N/A,FALSE,"B";"Cost Detail 1",#N/A,FALSE,"C";"Cost Detail 2",#N/A,FALSE,"C"}</definedName>
    <definedName name="wrn.Cost._.Summary." localSheetId="34">{"Cost Summary",#N/A,FALSE,"B";"Cost Detail 1",#N/A,FALSE,"C";"Cost Detail 2",#N/A,FALSE,"C"}</definedName>
    <definedName name="wrn.Cost._.Summary." localSheetId="36">{"Cost Summary",#N/A,FALSE,"B";"Cost Detail 1",#N/A,FALSE,"C";"Cost Detail 2",#N/A,FALSE,"C"}</definedName>
    <definedName name="wrn.Cost._.Summary." localSheetId="37">{"Cost Summary",#N/A,FALSE,"B";"Cost Detail 1",#N/A,FALSE,"C";"Cost Detail 2",#N/A,FALSE,"C"}</definedName>
    <definedName name="wrn.Cost._.Summary." localSheetId="24">{"Cost Summary",#N/A,FALSE,"B";"Cost Detail 1",#N/A,FALSE,"C";"Cost Detail 2",#N/A,FALSE,"C"}</definedName>
    <definedName name="wrn.Cost._.Summary." localSheetId="25">{"Cost Summary",#N/A,FALSE,"B";"Cost Detail 1",#N/A,FALSE,"C";"Cost Detail 2",#N/A,FALSE,"C"}</definedName>
    <definedName name="wrn.Cost._.Summary." localSheetId="26">{"Cost Summary",#N/A,FALSE,"B";"Cost Detail 1",#N/A,FALSE,"C";"Cost Detail 2",#N/A,FALSE,"C"}</definedName>
    <definedName name="wrn.Cost._.Summary." localSheetId="28">{"Cost Summary",#N/A,FALSE,"B";"Cost Detail 1",#N/A,FALSE,"C";"Cost Detail 2",#N/A,FALSE,"C"}</definedName>
    <definedName name="wrn.Cost._.Summary." localSheetId="29">{"Cost Summary",#N/A,FALSE,"B";"Cost Detail 1",#N/A,FALSE,"C";"Cost Detail 2",#N/A,FALSE,"C"}</definedName>
    <definedName name="wrn.Cost._.Summary." localSheetId="30">{"Cost Summary",#N/A,FALSE,"B";"Cost Detail 1",#N/A,FALSE,"C";"Cost Detail 2",#N/A,FALSE,"C"}</definedName>
    <definedName name="wrn.Cost._.Summary.">{"Cost Summary",#N/A,FALSE,"B";"Cost Detail 1",#N/A,FALSE,"C";"Cost Detail 2",#N/A,FALSE,"C"}</definedName>
    <definedName name="wrn.costprint." localSheetId="31">{"cost",#N/A,FALSE,"B";"Sum",#N/A,FALSE,"C";"Sal1",#N/A,FALSE,"D";"Sal2",#N/A,FALSE,"D";"Mob",#N/A,FALSE,"E";"Eqpcst1",#N/A,FALSE,"F";"Eqpcst2",#N/A,FALSE,"F";"Eqpcst3",#N/A,FALSE,"F";"Est1",#N/A,FALSE,"G";"Est2",#N/A,FALSE,"G";"Fin",#N/A,FALSE,"H";"EqpCal",#N/A,FALSE,"I";"ManCal1",#N/A,FALSE,"J";"ManCal2",#N/A,FALSE,"J";"Consm",#N/A,FALSE,"L";"B O",#N/A,FALSE,"M";"S C",#N/A,FALSE,"N"}</definedName>
    <definedName name="wrn.costprint." localSheetId="35">{"cost",#N/A,FALSE,"B";"Sum",#N/A,FALSE,"C";"Sal1",#N/A,FALSE,"D";"Sal2",#N/A,FALSE,"D";"Mob",#N/A,FALSE,"E";"Eqpcst1",#N/A,FALSE,"F";"Eqpcst2",#N/A,FALSE,"F";"Eqpcst3",#N/A,FALSE,"F";"Est1",#N/A,FALSE,"G";"Est2",#N/A,FALSE,"G";"Fin",#N/A,FALSE,"H";"EqpCal",#N/A,FALSE,"I";"ManCal1",#N/A,FALSE,"J";"ManCal2",#N/A,FALSE,"J";"Consm",#N/A,FALSE,"L";"B O",#N/A,FALSE,"M";"S C",#N/A,FALSE,"N"}</definedName>
    <definedName name="wrn.costprint." localSheetId="38">{"cost",#N/A,FALSE,"B";"Sum",#N/A,FALSE,"C";"Sal1",#N/A,FALSE,"D";"Sal2",#N/A,FALSE,"D";"Mob",#N/A,FALSE,"E";"Eqpcst1",#N/A,FALSE,"F";"Eqpcst2",#N/A,FALSE,"F";"Eqpcst3",#N/A,FALSE,"F";"Est1",#N/A,FALSE,"G";"Est2",#N/A,FALSE,"G";"Fin",#N/A,FALSE,"H";"EqpCal",#N/A,FALSE,"I";"ManCal1",#N/A,FALSE,"J";"ManCal2",#N/A,FALSE,"J";"Consm",#N/A,FALSE,"L";"B O",#N/A,FALSE,"M";"S C",#N/A,FALSE,"N"}</definedName>
    <definedName name="wrn.costprint." localSheetId="39">{"cost",#N/A,FALSE,"B";"Sum",#N/A,FALSE,"C";"Sal1",#N/A,FALSE,"D";"Sal2",#N/A,FALSE,"D";"Mob",#N/A,FALSE,"E";"Eqpcst1",#N/A,FALSE,"F";"Eqpcst2",#N/A,FALSE,"F";"Eqpcst3",#N/A,FALSE,"F";"Est1",#N/A,FALSE,"G";"Est2",#N/A,FALSE,"G";"Fin",#N/A,FALSE,"H";"EqpCal",#N/A,FALSE,"I";"ManCal1",#N/A,FALSE,"J";"ManCal2",#N/A,FALSE,"J";"Consm",#N/A,FALSE,"L";"B O",#N/A,FALSE,"M";"S C",#N/A,FALSE,"N"}</definedName>
    <definedName name="wrn.costprint." localSheetId="40">{"cost",#N/A,FALSE,"B";"Sum",#N/A,FALSE,"C";"Sal1",#N/A,FALSE,"D";"Sal2",#N/A,FALSE,"D";"Mob",#N/A,FALSE,"E";"Eqpcst1",#N/A,FALSE,"F";"Eqpcst2",#N/A,FALSE,"F";"Eqpcst3",#N/A,FALSE,"F";"Est1",#N/A,FALSE,"G";"Est2",#N/A,FALSE,"G";"Fin",#N/A,FALSE,"H";"EqpCal",#N/A,FALSE,"I";"ManCal1",#N/A,FALSE,"J";"ManCal2",#N/A,FALSE,"J";"Consm",#N/A,FALSE,"L";"B O",#N/A,FALSE,"M";"S C",#N/A,FALSE,"N"}</definedName>
    <definedName name="wrn.costprint." localSheetId="41">{"cost",#N/A,FALSE,"B";"Sum",#N/A,FALSE,"C";"Sal1",#N/A,FALSE,"D";"Sal2",#N/A,FALSE,"D";"Mob",#N/A,FALSE,"E";"Eqpcst1",#N/A,FALSE,"F";"Eqpcst2",#N/A,FALSE,"F";"Eqpcst3",#N/A,FALSE,"F";"Est1",#N/A,FALSE,"G";"Est2",#N/A,FALSE,"G";"Fin",#N/A,FALSE,"H";"EqpCal",#N/A,FALSE,"I";"ManCal1",#N/A,FALSE,"J";"ManCal2",#N/A,FALSE,"J";"Consm",#N/A,FALSE,"L";"B O",#N/A,FALSE,"M";"S C",#N/A,FALSE,"N"}</definedName>
    <definedName name="wrn.costprint." localSheetId="4">{"cost",#N/A,FALSE,"B";"Sum",#N/A,FALSE,"C";"Sal1",#N/A,FALSE,"D";"Sal2",#N/A,FALSE,"D";"Mob",#N/A,FALSE,"E";"Eqpcst1",#N/A,FALSE,"F";"Eqpcst2",#N/A,FALSE,"F";"Eqpcst3",#N/A,FALSE,"F";"Est1",#N/A,FALSE,"G";"Est2",#N/A,FALSE,"G";"Fin",#N/A,FALSE,"H";"EqpCal",#N/A,FALSE,"I";"ManCal1",#N/A,FALSE,"J";"ManCal2",#N/A,FALSE,"J";"Consm",#N/A,FALSE,"L";"B O",#N/A,FALSE,"M";"S C",#N/A,FALSE,"N"}</definedName>
    <definedName name="wrn.costprint." localSheetId="5">{"cost",#N/A,FALSE,"B";"Sum",#N/A,FALSE,"C";"Sal1",#N/A,FALSE,"D";"Sal2",#N/A,FALSE,"D";"Mob",#N/A,FALSE,"E";"Eqpcst1",#N/A,FALSE,"F";"Eqpcst2",#N/A,FALSE,"F";"Eqpcst3",#N/A,FALSE,"F";"Est1",#N/A,FALSE,"G";"Est2",#N/A,FALSE,"G";"Fin",#N/A,FALSE,"H";"EqpCal",#N/A,FALSE,"I";"ManCal1",#N/A,FALSE,"J";"ManCal2",#N/A,FALSE,"J";"Consm",#N/A,FALSE,"L";"B O",#N/A,FALSE,"M";"S C",#N/A,FALSE,"N"}</definedName>
    <definedName name="wrn.costprint." localSheetId="17">{"cost",#N/A,FALSE,"B";"Sum",#N/A,FALSE,"C";"Sal1",#N/A,FALSE,"D";"Sal2",#N/A,FALSE,"D";"Mob",#N/A,FALSE,"E";"Eqpcst1",#N/A,FALSE,"F";"Eqpcst2",#N/A,FALSE,"F";"Eqpcst3",#N/A,FALSE,"F";"Est1",#N/A,FALSE,"G";"Est2",#N/A,FALSE,"G";"Fin",#N/A,FALSE,"H";"EqpCal",#N/A,FALSE,"I";"ManCal1",#N/A,FALSE,"J";"ManCal2",#N/A,FALSE,"J";"Consm",#N/A,FALSE,"L";"B O",#N/A,FALSE,"M";"S C",#N/A,FALSE,"N"}</definedName>
    <definedName name="wrn.costprint." localSheetId="21">{"cost",#N/A,FALSE,"B";"Sum",#N/A,FALSE,"C";"Sal1",#N/A,FALSE,"D";"Sal2",#N/A,FALSE,"D";"Mob",#N/A,FALSE,"E";"Eqpcst1",#N/A,FALSE,"F";"Eqpcst2",#N/A,FALSE,"F";"Eqpcst3",#N/A,FALSE,"F";"Est1",#N/A,FALSE,"G";"Est2",#N/A,FALSE,"G";"Fin",#N/A,FALSE,"H";"EqpCal",#N/A,FALSE,"I";"ManCal1",#N/A,FALSE,"J";"ManCal2",#N/A,FALSE,"J";"Consm",#N/A,FALSE,"L";"B O",#N/A,FALSE,"M";"S C",#N/A,FALSE,"N"}</definedName>
    <definedName name="wrn.costprint." localSheetId="8">{"cost",#N/A,FALSE,"B";"Sum",#N/A,FALSE,"C";"Sal1",#N/A,FALSE,"D";"Sal2",#N/A,FALSE,"D";"Mob",#N/A,FALSE,"E";"Eqpcst1",#N/A,FALSE,"F";"Eqpcst2",#N/A,FALSE,"F";"Eqpcst3",#N/A,FALSE,"F";"Est1",#N/A,FALSE,"G";"Est2",#N/A,FALSE,"G";"Fin",#N/A,FALSE,"H";"EqpCal",#N/A,FALSE,"I";"ManCal1",#N/A,FALSE,"J";"ManCal2",#N/A,FALSE,"J";"Consm",#N/A,FALSE,"L";"B O",#N/A,FALSE,"M";"S C",#N/A,FALSE,"N"}</definedName>
    <definedName name="wrn.costprint." localSheetId="27">{"cost",#N/A,FALSE,"B";"Sum",#N/A,FALSE,"C";"Sal1",#N/A,FALSE,"D";"Sal2",#N/A,FALSE,"D";"Mob",#N/A,FALSE,"E";"Eqpcst1",#N/A,FALSE,"F";"Eqpcst2",#N/A,FALSE,"F";"Eqpcst3",#N/A,FALSE,"F";"Est1",#N/A,FALSE,"G";"Est2",#N/A,FALSE,"G";"Fin",#N/A,FALSE,"H";"EqpCal",#N/A,FALSE,"I";"ManCal1",#N/A,FALSE,"J";"ManCal2",#N/A,FALSE,"J";"Consm",#N/A,FALSE,"L";"B O",#N/A,FALSE,"M";"S C",#N/A,FALSE,"N"}</definedName>
    <definedName name="wrn.costprint." localSheetId="1">{"cost",#N/A,FALSE,"B";"Sum",#N/A,FALSE,"C";"Sal1",#N/A,FALSE,"D";"Sal2",#N/A,FALSE,"D";"Mob",#N/A,FALSE,"E";"Eqpcst1",#N/A,FALSE,"F";"Eqpcst2",#N/A,FALSE,"F";"Eqpcst3",#N/A,FALSE,"F";"Est1",#N/A,FALSE,"G";"Est2",#N/A,FALSE,"G";"Fin",#N/A,FALSE,"H";"EqpCal",#N/A,FALSE,"I";"ManCal1",#N/A,FALSE,"J";"ManCal2",#N/A,FALSE,"J";"Consm",#N/A,FALSE,"L";"B O",#N/A,FALSE,"M";"S C",#N/A,FALSE,"N"}</definedName>
    <definedName name="wrn.costprint." localSheetId="32">{"cost",#N/A,FALSE,"B";"Sum",#N/A,FALSE,"C";"Sal1",#N/A,FALSE,"D";"Sal2",#N/A,FALSE,"D";"Mob",#N/A,FALSE,"E";"Eqpcst1",#N/A,FALSE,"F";"Eqpcst2",#N/A,FALSE,"F";"Eqpcst3",#N/A,FALSE,"F";"Est1",#N/A,FALSE,"G";"Est2",#N/A,FALSE,"G";"Fin",#N/A,FALSE,"H";"EqpCal",#N/A,FALSE,"I";"ManCal1",#N/A,FALSE,"J";"ManCal2",#N/A,FALSE,"J";"Consm",#N/A,FALSE,"L";"B O",#N/A,FALSE,"M";"S C",#N/A,FALSE,"N"}</definedName>
    <definedName name="wrn.costprint." localSheetId="33">{"cost",#N/A,FALSE,"B";"Sum",#N/A,FALSE,"C";"Sal1",#N/A,FALSE,"D";"Sal2",#N/A,FALSE,"D";"Mob",#N/A,FALSE,"E";"Eqpcst1",#N/A,FALSE,"F";"Eqpcst2",#N/A,FALSE,"F";"Eqpcst3",#N/A,FALSE,"F";"Est1",#N/A,FALSE,"G";"Est2",#N/A,FALSE,"G";"Fin",#N/A,FALSE,"H";"EqpCal",#N/A,FALSE,"I";"ManCal1",#N/A,FALSE,"J";"ManCal2",#N/A,FALSE,"J";"Consm",#N/A,FALSE,"L";"B O",#N/A,FALSE,"M";"S C",#N/A,FALSE,"N"}</definedName>
    <definedName name="wrn.costprint." localSheetId="34">{"cost",#N/A,FALSE,"B";"Sum",#N/A,FALSE,"C";"Sal1",#N/A,FALSE,"D";"Sal2",#N/A,FALSE,"D";"Mob",#N/A,FALSE,"E";"Eqpcst1",#N/A,FALSE,"F";"Eqpcst2",#N/A,FALSE,"F";"Eqpcst3",#N/A,FALSE,"F";"Est1",#N/A,FALSE,"G";"Est2",#N/A,FALSE,"G";"Fin",#N/A,FALSE,"H";"EqpCal",#N/A,FALSE,"I";"ManCal1",#N/A,FALSE,"J";"ManCal2",#N/A,FALSE,"J";"Consm",#N/A,FALSE,"L";"B O",#N/A,FALSE,"M";"S C",#N/A,FALSE,"N"}</definedName>
    <definedName name="wrn.costprint." localSheetId="36">{"cost",#N/A,FALSE,"B";"Sum",#N/A,FALSE,"C";"Sal1",#N/A,FALSE,"D";"Sal2",#N/A,FALSE,"D";"Mob",#N/A,FALSE,"E";"Eqpcst1",#N/A,FALSE,"F";"Eqpcst2",#N/A,FALSE,"F";"Eqpcst3",#N/A,FALSE,"F";"Est1",#N/A,FALSE,"G";"Est2",#N/A,FALSE,"G";"Fin",#N/A,FALSE,"H";"EqpCal",#N/A,FALSE,"I";"ManCal1",#N/A,FALSE,"J";"ManCal2",#N/A,FALSE,"J";"Consm",#N/A,FALSE,"L";"B O",#N/A,FALSE,"M";"S C",#N/A,FALSE,"N"}</definedName>
    <definedName name="wrn.costprint." localSheetId="37">{"cost",#N/A,FALSE,"B";"Sum",#N/A,FALSE,"C";"Sal1",#N/A,FALSE,"D";"Sal2",#N/A,FALSE,"D";"Mob",#N/A,FALSE,"E";"Eqpcst1",#N/A,FALSE,"F";"Eqpcst2",#N/A,FALSE,"F";"Eqpcst3",#N/A,FALSE,"F";"Est1",#N/A,FALSE,"G";"Est2",#N/A,FALSE,"G";"Fin",#N/A,FALSE,"H";"EqpCal",#N/A,FALSE,"I";"ManCal1",#N/A,FALSE,"J";"ManCal2",#N/A,FALSE,"J";"Consm",#N/A,FALSE,"L";"B O",#N/A,FALSE,"M";"S C",#N/A,FALSE,"N"}</definedName>
    <definedName name="wrn.costprint." localSheetId="24">{"cost",#N/A,FALSE,"B";"Sum",#N/A,FALSE,"C";"Sal1",#N/A,FALSE,"D";"Sal2",#N/A,FALSE,"D";"Mob",#N/A,FALSE,"E";"Eqpcst1",#N/A,FALSE,"F";"Eqpcst2",#N/A,FALSE,"F";"Eqpcst3",#N/A,FALSE,"F";"Est1",#N/A,FALSE,"G";"Est2",#N/A,FALSE,"G";"Fin",#N/A,FALSE,"H";"EqpCal",#N/A,FALSE,"I";"ManCal1",#N/A,FALSE,"J";"ManCal2",#N/A,FALSE,"J";"Consm",#N/A,FALSE,"L";"B O",#N/A,FALSE,"M";"S C",#N/A,FALSE,"N"}</definedName>
    <definedName name="wrn.costprint." localSheetId="25">{"cost",#N/A,FALSE,"B";"Sum",#N/A,FALSE,"C";"Sal1",#N/A,FALSE,"D";"Sal2",#N/A,FALSE,"D";"Mob",#N/A,FALSE,"E";"Eqpcst1",#N/A,FALSE,"F";"Eqpcst2",#N/A,FALSE,"F";"Eqpcst3",#N/A,FALSE,"F";"Est1",#N/A,FALSE,"G";"Est2",#N/A,FALSE,"G";"Fin",#N/A,FALSE,"H";"EqpCal",#N/A,FALSE,"I";"ManCal1",#N/A,FALSE,"J";"ManCal2",#N/A,FALSE,"J";"Consm",#N/A,FALSE,"L";"B O",#N/A,FALSE,"M";"S C",#N/A,FALSE,"N"}</definedName>
    <definedName name="wrn.costprint." localSheetId="26">{"cost",#N/A,FALSE,"B";"Sum",#N/A,FALSE,"C";"Sal1",#N/A,FALSE,"D";"Sal2",#N/A,FALSE,"D";"Mob",#N/A,FALSE,"E";"Eqpcst1",#N/A,FALSE,"F";"Eqpcst2",#N/A,FALSE,"F";"Eqpcst3",#N/A,FALSE,"F";"Est1",#N/A,FALSE,"G";"Est2",#N/A,FALSE,"G";"Fin",#N/A,FALSE,"H";"EqpCal",#N/A,FALSE,"I";"ManCal1",#N/A,FALSE,"J";"ManCal2",#N/A,FALSE,"J";"Consm",#N/A,FALSE,"L";"B O",#N/A,FALSE,"M";"S C",#N/A,FALSE,"N"}</definedName>
    <definedName name="wrn.costprint." localSheetId="28">{"cost",#N/A,FALSE,"B";"Sum",#N/A,FALSE,"C";"Sal1",#N/A,FALSE,"D";"Sal2",#N/A,FALSE,"D";"Mob",#N/A,FALSE,"E";"Eqpcst1",#N/A,FALSE,"F";"Eqpcst2",#N/A,FALSE,"F";"Eqpcst3",#N/A,FALSE,"F";"Est1",#N/A,FALSE,"G";"Est2",#N/A,FALSE,"G";"Fin",#N/A,FALSE,"H";"EqpCal",#N/A,FALSE,"I";"ManCal1",#N/A,FALSE,"J";"ManCal2",#N/A,FALSE,"J";"Consm",#N/A,FALSE,"L";"B O",#N/A,FALSE,"M";"S C",#N/A,FALSE,"N"}</definedName>
    <definedName name="wrn.costprint." localSheetId="29">{"cost",#N/A,FALSE,"B";"Sum",#N/A,FALSE,"C";"Sal1",#N/A,FALSE,"D";"Sal2",#N/A,FALSE,"D";"Mob",#N/A,FALSE,"E";"Eqpcst1",#N/A,FALSE,"F";"Eqpcst2",#N/A,FALSE,"F";"Eqpcst3",#N/A,FALSE,"F";"Est1",#N/A,FALSE,"G";"Est2",#N/A,FALSE,"G";"Fin",#N/A,FALSE,"H";"EqpCal",#N/A,FALSE,"I";"ManCal1",#N/A,FALSE,"J";"ManCal2",#N/A,FALSE,"J";"Consm",#N/A,FALSE,"L";"B O",#N/A,FALSE,"M";"S C",#N/A,FALSE,"N"}</definedName>
    <definedName name="wrn.costprint." localSheetId="30">{"cost",#N/A,FALSE,"B";"Sum",#N/A,FALSE,"C";"Sal1",#N/A,FALSE,"D";"Sal2",#N/A,FALSE,"D";"Mob",#N/A,FALSE,"E";"Eqpcst1",#N/A,FALSE,"F";"Eqpcst2",#N/A,FALSE,"F";"Eqpcst3",#N/A,FALSE,"F";"Est1",#N/A,FALSE,"G";"Est2",#N/A,FALSE,"G";"Fin",#N/A,FALSE,"H";"EqpCal",#N/A,FALSE,"I";"ManCal1",#N/A,FALSE,"J";"ManCal2",#N/A,FALSE,"J";"Consm",#N/A,FALSE,"L";"B O",#N/A,FALSE,"M";"S C",#N/A,FALSE,"N"}</definedName>
    <definedName name="wrn.costprint.">{"cost",#N/A,FALSE,"B";"Sum",#N/A,FALSE,"C";"Sal1",#N/A,FALSE,"D";"Sal2",#N/A,FALSE,"D";"Mob",#N/A,FALSE,"E";"Eqpcst1",#N/A,FALSE,"F";"Eqpcst2",#N/A,FALSE,"F";"Eqpcst3",#N/A,FALSE,"F";"Est1",#N/A,FALSE,"G";"Est2",#N/A,FALSE,"G";"Fin",#N/A,FALSE,"H";"EqpCal",#N/A,FALSE,"I";"ManCal1",#N/A,FALSE,"J";"ManCal2",#N/A,FALSE,"J";"Consm",#N/A,FALSE,"L";"B O",#N/A,FALSE,"M";"S C",#N/A,FALSE,"N"}</definedName>
    <definedName name="wrn.cp" localSheetId="31">{"cost",#N/A,FALSE,"B";"Sum",#N/A,FALSE,"C";"Sal1",#N/A,FALSE,"D";"Sal2",#N/A,FALSE,"D";"Mob",#N/A,FALSE,"E";"Eqpcst1",#N/A,FALSE,"F";"Eqpcst2",#N/A,FALSE,"F";"Eqpcst3",#N/A,FALSE,"F";"Est1",#N/A,FALSE,"G";"Est2",#N/A,FALSE,"G";"Fin",#N/A,FALSE,"H";"EqpCal",#N/A,FALSE,"I";"ManCal1",#N/A,FALSE,"J";"ManCal2",#N/A,FALSE,"J";"Consm",#N/A,FALSE,"L";"B O",#N/A,FALSE,"M";"S C",#N/A,FALSE,"N"}</definedName>
    <definedName name="wrn.cp" localSheetId="35">{"cost",#N/A,FALSE,"B";"Sum",#N/A,FALSE,"C";"Sal1",#N/A,FALSE,"D";"Sal2",#N/A,FALSE,"D";"Mob",#N/A,FALSE,"E";"Eqpcst1",#N/A,FALSE,"F";"Eqpcst2",#N/A,FALSE,"F";"Eqpcst3",#N/A,FALSE,"F";"Est1",#N/A,FALSE,"G";"Est2",#N/A,FALSE,"G";"Fin",#N/A,FALSE,"H";"EqpCal",#N/A,FALSE,"I";"ManCal1",#N/A,FALSE,"J";"ManCal2",#N/A,FALSE,"J";"Consm",#N/A,FALSE,"L";"B O",#N/A,FALSE,"M";"S C",#N/A,FALSE,"N"}</definedName>
    <definedName name="wrn.cp" localSheetId="38">{"cost",#N/A,FALSE,"B";"Sum",#N/A,FALSE,"C";"Sal1",#N/A,FALSE,"D";"Sal2",#N/A,FALSE,"D";"Mob",#N/A,FALSE,"E";"Eqpcst1",#N/A,FALSE,"F";"Eqpcst2",#N/A,FALSE,"F";"Eqpcst3",#N/A,FALSE,"F";"Est1",#N/A,FALSE,"G";"Est2",#N/A,FALSE,"G";"Fin",#N/A,FALSE,"H";"EqpCal",#N/A,FALSE,"I";"ManCal1",#N/A,FALSE,"J";"ManCal2",#N/A,FALSE,"J";"Consm",#N/A,FALSE,"L";"B O",#N/A,FALSE,"M";"S C",#N/A,FALSE,"N"}</definedName>
    <definedName name="wrn.cp" localSheetId="39">{"cost",#N/A,FALSE,"B";"Sum",#N/A,FALSE,"C";"Sal1",#N/A,FALSE,"D";"Sal2",#N/A,FALSE,"D";"Mob",#N/A,FALSE,"E";"Eqpcst1",#N/A,FALSE,"F";"Eqpcst2",#N/A,FALSE,"F";"Eqpcst3",#N/A,FALSE,"F";"Est1",#N/A,FALSE,"G";"Est2",#N/A,FALSE,"G";"Fin",#N/A,FALSE,"H";"EqpCal",#N/A,FALSE,"I";"ManCal1",#N/A,FALSE,"J";"ManCal2",#N/A,FALSE,"J";"Consm",#N/A,FALSE,"L";"B O",#N/A,FALSE,"M";"S C",#N/A,FALSE,"N"}</definedName>
    <definedName name="wrn.cp" localSheetId="40">{"cost",#N/A,FALSE,"B";"Sum",#N/A,FALSE,"C";"Sal1",#N/A,FALSE,"D";"Sal2",#N/A,FALSE,"D";"Mob",#N/A,FALSE,"E";"Eqpcst1",#N/A,FALSE,"F";"Eqpcst2",#N/A,FALSE,"F";"Eqpcst3",#N/A,FALSE,"F";"Est1",#N/A,FALSE,"G";"Est2",#N/A,FALSE,"G";"Fin",#N/A,FALSE,"H";"EqpCal",#N/A,FALSE,"I";"ManCal1",#N/A,FALSE,"J";"ManCal2",#N/A,FALSE,"J";"Consm",#N/A,FALSE,"L";"B O",#N/A,FALSE,"M";"S C",#N/A,FALSE,"N"}</definedName>
    <definedName name="wrn.cp" localSheetId="41">{"cost",#N/A,FALSE,"B";"Sum",#N/A,FALSE,"C";"Sal1",#N/A,FALSE,"D";"Sal2",#N/A,FALSE,"D";"Mob",#N/A,FALSE,"E";"Eqpcst1",#N/A,FALSE,"F";"Eqpcst2",#N/A,FALSE,"F";"Eqpcst3",#N/A,FALSE,"F";"Est1",#N/A,FALSE,"G";"Est2",#N/A,FALSE,"G";"Fin",#N/A,FALSE,"H";"EqpCal",#N/A,FALSE,"I";"ManCal1",#N/A,FALSE,"J";"ManCal2",#N/A,FALSE,"J";"Consm",#N/A,FALSE,"L";"B O",#N/A,FALSE,"M";"S C",#N/A,FALSE,"N"}</definedName>
    <definedName name="wrn.cp" localSheetId="4">{"cost",#N/A,FALSE,"B";"Sum",#N/A,FALSE,"C";"Sal1",#N/A,FALSE,"D";"Sal2",#N/A,FALSE,"D";"Mob",#N/A,FALSE,"E";"Eqpcst1",#N/A,FALSE,"F";"Eqpcst2",#N/A,FALSE,"F";"Eqpcst3",#N/A,FALSE,"F";"Est1",#N/A,FALSE,"G";"Est2",#N/A,FALSE,"G";"Fin",#N/A,FALSE,"H";"EqpCal",#N/A,FALSE,"I";"ManCal1",#N/A,FALSE,"J";"ManCal2",#N/A,FALSE,"J";"Consm",#N/A,FALSE,"L";"B O",#N/A,FALSE,"M";"S C",#N/A,FALSE,"N"}</definedName>
    <definedName name="wrn.cp" localSheetId="5">{"cost",#N/A,FALSE,"B";"Sum",#N/A,FALSE,"C";"Sal1",#N/A,FALSE,"D";"Sal2",#N/A,FALSE,"D";"Mob",#N/A,FALSE,"E";"Eqpcst1",#N/A,FALSE,"F";"Eqpcst2",#N/A,FALSE,"F";"Eqpcst3",#N/A,FALSE,"F";"Est1",#N/A,FALSE,"G";"Est2",#N/A,FALSE,"G";"Fin",#N/A,FALSE,"H";"EqpCal",#N/A,FALSE,"I";"ManCal1",#N/A,FALSE,"J";"ManCal2",#N/A,FALSE,"J";"Consm",#N/A,FALSE,"L";"B O",#N/A,FALSE,"M";"S C",#N/A,FALSE,"N"}</definedName>
    <definedName name="wrn.cp" localSheetId="17">{"cost",#N/A,FALSE,"B";"Sum",#N/A,FALSE,"C";"Sal1",#N/A,FALSE,"D";"Sal2",#N/A,FALSE,"D";"Mob",#N/A,FALSE,"E";"Eqpcst1",#N/A,FALSE,"F";"Eqpcst2",#N/A,FALSE,"F";"Eqpcst3",#N/A,FALSE,"F";"Est1",#N/A,FALSE,"G";"Est2",#N/A,FALSE,"G";"Fin",#N/A,FALSE,"H";"EqpCal",#N/A,FALSE,"I";"ManCal1",#N/A,FALSE,"J";"ManCal2",#N/A,FALSE,"J";"Consm",#N/A,FALSE,"L";"B O",#N/A,FALSE,"M";"S C",#N/A,FALSE,"N"}</definedName>
    <definedName name="wrn.cp" localSheetId="21">{"cost",#N/A,FALSE,"B";"Sum",#N/A,FALSE,"C";"Sal1",#N/A,FALSE,"D";"Sal2",#N/A,FALSE,"D";"Mob",#N/A,FALSE,"E";"Eqpcst1",#N/A,FALSE,"F";"Eqpcst2",#N/A,FALSE,"F";"Eqpcst3",#N/A,FALSE,"F";"Est1",#N/A,FALSE,"G";"Est2",#N/A,FALSE,"G";"Fin",#N/A,FALSE,"H";"EqpCal",#N/A,FALSE,"I";"ManCal1",#N/A,FALSE,"J";"ManCal2",#N/A,FALSE,"J";"Consm",#N/A,FALSE,"L";"B O",#N/A,FALSE,"M";"S C",#N/A,FALSE,"N"}</definedName>
    <definedName name="wrn.cp" localSheetId="8">{"cost",#N/A,FALSE,"B";"Sum",#N/A,FALSE,"C";"Sal1",#N/A,FALSE,"D";"Sal2",#N/A,FALSE,"D";"Mob",#N/A,FALSE,"E";"Eqpcst1",#N/A,FALSE,"F";"Eqpcst2",#N/A,FALSE,"F";"Eqpcst3",#N/A,FALSE,"F";"Est1",#N/A,FALSE,"G";"Est2",#N/A,FALSE,"G";"Fin",#N/A,FALSE,"H";"EqpCal",#N/A,FALSE,"I";"ManCal1",#N/A,FALSE,"J";"ManCal2",#N/A,FALSE,"J";"Consm",#N/A,FALSE,"L";"B O",#N/A,FALSE,"M";"S C",#N/A,FALSE,"N"}</definedName>
    <definedName name="wrn.cp" localSheetId="27">{"cost",#N/A,FALSE,"B";"Sum",#N/A,FALSE,"C";"Sal1",#N/A,FALSE,"D";"Sal2",#N/A,FALSE,"D";"Mob",#N/A,FALSE,"E";"Eqpcst1",#N/A,FALSE,"F";"Eqpcst2",#N/A,FALSE,"F";"Eqpcst3",#N/A,FALSE,"F";"Est1",#N/A,FALSE,"G";"Est2",#N/A,FALSE,"G";"Fin",#N/A,FALSE,"H";"EqpCal",#N/A,FALSE,"I";"ManCal1",#N/A,FALSE,"J";"ManCal2",#N/A,FALSE,"J";"Consm",#N/A,FALSE,"L";"B O",#N/A,FALSE,"M";"S C",#N/A,FALSE,"N"}</definedName>
    <definedName name="wrn.cp" localSheetId="1">{"cost",#N/A,FALSE,"B";"Sum",#N/A,FALSE,"C";"Sal1",#N/A,FALSE,"D";"Sal2",#N/A,FALSE,"D";"Mob",#N/A,FALSE,"E";"Eqpcst1",#N/A,FALSE,"F";"Eqpcst2",#N/A,FALSE,"F";"Eqpcst3",#N/A,FALSE,"F";"Est1",#N/A,FALSE,"G";"Est2",#N/A,FALSE,"G";"Fin",#N/A,FALSE,"H";"EqpCal",#N/A,FALSE,"I";"ManCal1",#N/A,FALSE,"J";"ManCal2",#N/A,FALSE,"J";"Consm",#N/A,FALSE,"L";"B O",#N/A,FALSE,"M";"S C",#N/A,FALSE,"N"}</definedName>
    <definedName name="wrn.cp" localSheetId="32">{"cost",#N/A,FALSE,"B";"Sum",#N/A,FALSE,"C";"Sal1",#N/A,FALSE,"D";"Sal2",#N/A,FALSE,"D";"Mob",#N/A,FALSE,"E";"Eqpcst1",#N/A,FALSE,"F";"Eqpcst2",#N/A,FALSE,"F";"Eqpcst3",#N/A,FALSE,"F";"Est1",#N/A,FALSE,"G";"Est2",#N/A,FALSE,"G";"Fin",#N/A,FALSE,"H";"EqpCal",#N/A,FALSE,"I";"ManCal1",#N/A,FALSE,"J";"ManCal2",#N/A,FALSE,"J";"Consm",#N/A,FALSE,"L";"B O",#N/A,FALSE,"M";"S C",#N/A,FALSE,"N"}</definedName>
    <definedName name="wrn.cp" localSheetId="33">{"cost",#N/A,FALSE,"B";"Sum",#N/A,FALSE,"C";"Sal1",#N/A,FALSE,"D";"Sal2",#N/A,FALSE,"D";"Mob",#N/A,FALSE,"E";"Eqpcst1",#N/A,FALSE,"F";"Eqpcst2",#N/A,FALSE,"F";"Eqpcst3",#N/A,FALSE,"F";"Est1",#N/A,FALSE,"G";"Est2",#N/A,FALSE,"G";"Fin",#N/A,FALSE,"H";"EqpCal",#N/A,FALSE,"I";"ManCal1",#N/A,FALSE,"J";"ManCal2",#N/A,FALSE,"J";"Consm",#N/A,FALSE,"L";"B O",#N/A,FALSE,"M";"S C",#N/A,FALSE,"N"}</definedName>
    <definedName name="wrn.cp" localSheetId="34">{"cost",#N/A,FALSE,"B";"Sum",#N/A,FALSE,"C";"Sal1",#N/A,FALSE,"D";"Sal2",#N/A,FALSE,"D";"Mob",#N/A,FALSE,"E";"Eqpcst1",#N/A,FALSE,"F";"Eqpcst2",#N/A,FALSE,"F";"Eqpcst3",#N/A,FALSE,"F";"Est1",#N/A,FALSE,"G";"Est2",#N/A,FALSE,"G";"Fin",#N/A,FALSE,"H";"EqpCal",#N/A,FALSE,"I";"ManCal1",#N/A,FALSE,"J";"ManCal2",#N/A,FALSE,"J";"Consm",#N/A,FALSE,"L";"B O",#N/A,FALSE,"M";"S C",#N/A,FALSE,"N"}</definedName>
    <definedName name="wrn.cp" localSheetId="36">{"cost",#N/A,FALSE,"B";"Sum",#N/A,FALSE,"C";"Sal1",#N/A,FALSE,"D";"Sal2",#N/A,FALSE,"D";"Mob",#N/A,FALSE,"E";"Eqpcst1",#N/A,FALSE,"F";"Eqpcst2",#N/A,FALSE,"F";"Eqpcst3",#N/A,FALSE,"F";"Est1",#N/A,FALSE,"G";"Est2",#N/A,FALSE,"G";"Fin",#N/A,FALSE,"H";"EqpCal",#N/A,FALSE,"I";"ManCal1",#N/A,FALSE,"J";"ManCal2",#N/A,FALSE,"J";"Consm",#N/A,FALSE,"L";"B O",#N/A,FALSE,"M";"S C",#N/A,FALSE,"N"}</definedName>
    <definedName name="wrn.cp" localSheetId="37">{"cost",#N/A,FALSE,"B";"Sum",#N/A,FALSE,"C";"Sal1",#N/A,FALSE,"D";"Sal2",#N/A,FALSE,"D";"Mob",#N/A,FALSE,"E";"Eqpcst1",#N/A,FALSE,"F";"Eqpcst2",#N/A,FALSE,"F";"Eqpcst3",#N/A,FALSE,"F";"Est1",#N/A,FALSE,"G";"Est2",#N/A,FALSE,"G";"Fin",#N/A,FALSE,"H";"EqpCal",#N/A,FALSE,"I";"ManCal1",#N/A,FALSE,"J";"ManCal2",#N/A,FALSE,"J";"Consm",#N/A,FALSE,"L";"B O",#N/A,FALSE,"M";"S C",#N/A,FALSE,"N"}</definedName>
    <definedName name="wrn.cp" localSheetId="24">{"cost",#N/A,FALSE,"B";"Sum",#N/A,FALSE,"C";"Sal1",#N/A,FALSE,"D";"Sal2",#N/A,FALSE,"D";"Mob",#N/A,FALSE,"E";"Eqpcst1",#N/A,FALSE,"F";"Eqpcst2",#N/A,FALSE,"F";"Eqpcst3",#N/A,FALSE,"F";"Est1",#N/A,FALSE,"G";"Est2",#N/A,FALSE,"G";"Fin",#N/A,FALSE,"H";"EqpCal",#N/A,FALSE,"I";"ManCal1",#N/A,FALSE,"J";"ManCal2",#N/A,FALSE,"J";"Consm",#N/A,FALSE,"L";"B O",#N/A,FALSE,"M";"S C",#N/A,FALSE,"N"}</definedName>
    <definedName name="wrn.cp" localSheetId="25">{"cost",#N/A,FALSE,"B";"Sum",#N/A,FALSE,"C";"Sal1",#N/A,FALSE,"D";"Sal2",#N/A,FALSE,"D";"Mob",#N/A,FALSE,"E";"Eqpcst1",#N/A,FALSE,"F";"Eqpcst2",#N/A,FALSE,"F";"Eqpcst3",#N/A,FALSE,"F";"Est1",#N/A,FALSE,"G";"Est2",#N/A,FALSE,"G";"Fin",#N/A,FALSE,"H";"EqpCal",#N/A,FALSE,"I";"ManCal1",#N/A,FALSE,"J";"ManCal2",#N/A,FALSE,"J";"Consm",#N/A,FALSE,"L";"B O",#N/A,FALSE,"M";"S C",#N/A,FALSE,"N"}</definedName>
    <definedName name="wrn.cp" localSheetId="26">{"cost",#N/A,FALSE,"B";"Sum",#N/A,FALSE,"C";"Sal1",#N/A,FALSE,"D";"Sal2",#N/A,FALSE,"D";"Mob",#N/A,FALSE,"E";"Eqpcst1",#N/A,FALSE,"F";"Eqpcst2",#N/A,FALSE,"F";"Eqpcst3",#N/A,FALSE,"F";"Est1",#N/A,FALSE,"G";"Est2",#N/A,FALSE,"G";"Fin",#N/A,FALSE,"H";"EqpCal",#N/A,FALSE,"I";"ManCal1",#N/A,FALSE,"J";"ManCal2",#N/A,FALSE,"J";"Consm",#N/A,FALSE,"L";"B O",#N/A,FALSE,"M";"S C",#N/A,FALSE,"N"}</definedName>
    <definedName name="wrn.cp" localSheetId="28">{"cost",#N/A,FALSE,"B";"Sum",#N/A,FALSE,"C";"Sal1",#N/A,FALSE,"D";"Sal2",#N/A,FALSE,"D";"Mob",#N/A,FALSE,"E";"Eqpcst1",#N/A,FALSE,"F";"Eqpcst2",#N/A,FALSE,"F";"Eqpcst3",#N/A,FALSE,"F";"Est1",#N/A,FALSE,"G";"Est2",#N/A,FALSE,"G";"Fin",#N/A,FALSE,"H";"EqpCal",#N/A,FALSE,"I";"ManCal1",#N/A,FALSE,"J";"ManCal2",#N/A,FALSE,"J";"Consm",#N/A,FALSE,"L";"B O",#N/A,FALSE,"M";"S C",#N/A,FALSE,"N"}</definedName>
    <definedName name="wrn.cp" localSheetId="29">{"cost",#N/A,FALSE,"B";"Sum",#N/A,FALSE,"C";"Sal1",#N/A,FALSE,"D";"Sal2",#N/A,FALSE,"D";"Mob",#N/A,FALSE,"E";"Eqpcst1",#N/A,FALSE,"F";"Eqpcst2",#N/A,FALSE,"F";"Eqpcst3",#N/A,FALSE,"F";"Est1",#N/A,FALSE,"G";"Est2",#N/A,FALSE,"G";"Fin",#N/A,FALSE,"H";"EqpCal",#N/A,FALSE,"I";"ManCal1",#N/A,FALSE,"J";"ManCal2",#N/A,FALSE,"J";"Consm",#N/A,FALSE,"L";"B O",#N/A,FALSE,"M";"S C",#N/A,FALSE,"N"}</definedName>
    <definedName name="wrn.cp" localSheetId="30">{"cost",#N/A,FALSE,"B";"Sum",#N/A,FALSE,"C";"Sal1",#N/A,FALSE,"D";"Sal2",#N/A,FALSE,"D";"Mob",#N/A,FALSE,"E";"Eqpcst1",#N/A,FALSE,"F";"Eqpcst2",#N/A,FALSE,"F";"Eqpcst3",#N/A,FALSE,"F";"Est1",#N/A,FALSE,"G";"Est2",#N/A,FALSE,"G";"Fin",#N/A,FALSE,"H";"EqpCal",#N/A,FALSE,"I";"ManCal1",#N/A,FALSE,"J";"ManCal2",#N/A,FALSE,"J";"Consm",#N/A,FALSE,"L";"B O",#N/A,FALSE,"M";"S C",#N/A,FALSE,"N"}</definedName>
    <definedName name="wrn.cp">{"cost",#N/A,FALSE,"B";"Sum",#N/A,FALSE,"C";"Sal1",#N/A,FALSE,"D";"Sal2",#N/A,FALSE,"D";"Mob",#N/A,FALSE,"E";"Eqpcst1",#N/A,FALSE,"F";"Eqpcst2",#N/A,FALSE,"F";"Eqpcst3",#N/A,FALSE,"F";"Est1",#N/A,FALSE,"G";"Est2",#N/A,FALSE,"G";"Fin",#N/A,FALSE,"H";"EqpCal",#N/A,FALSE,"I";"ManCal1",#N/A,FALSE,"J";"ManCal2",#N/A,FALSE,"J";"Consm",#N/A,FALSE,"L";"B O",#N/A,FALSE,"M";"S C",#N/A,FALSE,"N"}</definedName>
    <definedName name="wrn.full." localSheetId="31">{"b",#N/A,FALSE,"B";"C 1",#N/A,FALSE,"C";"C 2",#N/A,FALSE,"C";"D 1",#N/A,FALSE,"D";"d 2",#N/A,FALSE,"D";"D 3",#N/A,FALSE,"D";"E",#N/A,FALSE,"E";"F 1",#N/A,FALSE,"F";"F 2",#N/A,FALSE,"F";"F 3",#N/A,FALSE,"F";"G 1",#N/A,FALSE,"G";"G 2",#N/A,FALSE,"G";"I 1",#N/A,FALSE,"I";"J 1",#N/A,FALSE,"J";"J 2",#N/A,FALSE,"J";"L",#N/A,FALSE,"L";"M 1",#N/A,FALSE,"M";"N",#N/A,FALSE,"N"}</definedName>
    <definedName name="wrn.full." localSheetId="35">{"b",#N/A,FALSE,"B";"C 1",#N/A,FALSE,"C";"C 2",#N/A,FALSE,"C";"D 1",#N/A,FALSE,"D";"d 2",#N/A,FALSE,"D";"D 3",#N/A,FALSE,"D";"E",#N/A,FALSE,"E";"F 1",#N/A,FALSE,"F";"F 2",#N/A,FALSE,"F";"F 3",#N/A,FALSE,"F";"G 1",#N/A,FALSE,"G";"G 2",#N/A,FALSE,"G";"I 1",#N/A,FALSE,"I";"J 1",#N/A,FALSE,"J";"J 2",#N/A,FALSE,"J";"L",#N/A,FALSE,"L";"M 1",#N/A,FALSE,"M";"N",#N/A,FALSE,"N"}</definedName>
    <definedName name="wrn.full." localSheetId="38">{"b",#N/A,FALSE,"B";"C 1",#N/A,FALSE,"C";"C 2",#N/A,FALSE,"C";"D 1",#N/A,FALSE,"D";"d 2",#N/A,FALSE,"D";"D 3",#N/A,FALSE,"D";"E",#N/A,FALSE,"E";"F 1",#N/A,FALSE,"F";"F 2",#N/A,FALSE,"F";"F 3",#N/A,FALSE,"F";"G 1",#N/A,FALSE,"G";"G 2",#N/A,FALSE,"G";"I 1",#N/A,FALSE,"I";"J 1",#N/A,FALSE,"J";"J 2",#N/A,FALSE,"J";"L",#N/A,FALSE,"L";"M 1",#N/A,FALSE,"M";"N",#N/A,FALSE,"N"}</definedName>
    <definedName name="wrn.full." localSheetId="39">{"b",#N/A,FALSE,"B";"C 1",#N/A,FALSE,"C";"C 2",#N/A,FALSE,"C";"D 1",#N/A,FALSE,"D";"d 2",#N/A,FALSE,"D";"D 3",#N/A,FALSE,"D";"E",#N/A,FALSE,"E";"F 1",#N/A,FALSE,"F";"F 2",#N/A,FALSE,"F";"F 3",#N/A,FALSE,"F";"G 1",#N/A,FALSE,"G";"G 2",#N/A,FALSE,"G";"I 1",#N/A,FALSE,"I";"J 1",#N/A,FALSE,"J";"J 2",#N/A,FALSE,"J";"L",#N/A,FALSE,"L";"M 1",#N/A,FALSE,"M";"N",#N/A,FALSE,"N"}</definedName>
    <definedName name="wrn.full." localSheetId="40">{"b",#N/A,FALSE,"B";"C 1",#N/A,FALSE,"C";"C 2",#N/A,FALSE,"C";"D 1",#N/A,FALSE,"D";"d 2",#N/A,FALSE,"D";"D 3",#N/A,FALSE,"D";"E",#N/A,FALSE,"E";"F 1",#N/A,FALSE,"F";"F 2",#N/A,FALSE,"F";"F 3",#N/A,FALSE,"F";"G 1",#N/A,FALSE,"G";"G 2",#N/A,FALSE,"G";"I 1",#N/A,FALSE,"I";"J 1",#N/A,FALSE,"J";"J 2",#N/A,FALSE,"J";"L",#N/A,FALSE,"L";"M 1",#N/A,FALSE,"M";"N",#N/A,FALSE,"N"}</definedName>
    <definedName name="wrn.full." localSheetId="41">{"b",#N/A,FALSE,"B";"C 1",#N/A,FALSE,"C";"C 2",#N/A,FALSE,"C";"D 1",#N/A,FALSE,"D";"d 2",#N/A,FALSE,"D";"D 3",#N/A,FALSE,"D";"E",#N/A,FALSE,"E";"F 1",#N/A,FALSE,"F";"F 2",#N/A,FALSE,"F";"F 3",#N/A,FALSE,"F";"G 1",#N/A,FALSE,"G";"G 2",#N/A,FALSE,"G";"I 1",#N/A,FALSE,"I";"J 1",#N/A,FALSE,"J";"J 2",#N/A,FALSE,"J";"L",#N/A,FALSE,"L";"M 1",#N/A,FALSE,"M";"N",#N/A,FALSE,"N"}</definedName>
    <definedName name="wrn.full." localSheetId="4">{"b",#N/A,FALSE,"B";"C 1",#N/A,FALSE,"C";"C 2",#N/A,FALSE,"C";"D 1",#N/A,FALSE,"D";"d 2",#N/A,FALSE,"D";"D 3",#N/A,FALSE,"D";"E",#N/A,FALSE,"E";"F 1",#N/A,FALSE,"F";"F 2",#N/A,FALSE,"F";"F 3",#N/A,FALSE,"F";"G 1",#N/A,FALSE,"G";"G 2",#N/A,FALSE,"G";"I 1",#N/A,FALSE,"I";"J 1",#N/A,FALSE,"J";"J 2",#N/A,FALSE,"J";"L",#N/A,FALSE,"L";"M 1",#N/A,FALSE,"M";"N",#N/A,FALSE,"N"}</definedName>
    <definedName name="wrn.full." localSheetId="5">{"b",#N/A,FALSE,"B";"C 1",#N/A,FALSE,"C";"C 2",#N/A,FALSE,"C";"D 1",#N/A,FALSE,"D";"d 2",#N/A,FALSE,"D";"D 3",#N/A,FALSE,"D";"E",#N/A,FALSE,"E";"F 1",#N/A,FALSE,"F";"F 2",#N/A,FALSE,"F";"F 3",#N/A,FALSE,"F";"G 1",#N/A,FALSE,"G";"G 2",#N/A,FALSE,"G";"I 1",#N/A,FALSE,"I";"J 1",#N/A,FALSE,"J";"J 2",#N/A,FALSE,"J";"L",#N/A,FALSE,"L";"M 1",#N/A,FALSE,"M";"N",#N/A,FALSE,"N"}</definedName>
    <definedName name="wrn.full." localSheetId="17">{"b",#N/A,FALSE,"B";"C 1",#N/A,FALSE,"C";"C 2",#N/A,FALSE,"C";"D 1",#N/A,FALSE,"D";"d 2",#N/A,FALSE,"D";"D 3",#N/A,FALSE,"D";"E",#N/A,FALSE,"E";"F 1",#N/A,FALSE,"F";"F 2",#N/A,FALSE,"F";"F 3",#N/A,FALSE,"F";"G 1",#N/A,FALSE,"G";"G 2",#N/A,FALSE,"G";"I 1",#N/A,FALSE,"I";"J 1",#N/A,FALSE,"J";"J 2",#N/A,FALSE,"J";"L",#N/A,FALSE,"L";"M 1",#N/A,FALSE,"M";"N",#N/A,FALSE,"N"}</definedName>
    <definedName name="wrn.full." localSheetId="21">{"b",#N/A,FALSE,"B";"C 1",#N/A,FALSE,"C";"C 2",#N/A,FALSE,"C";"D 1",#N/A,FALSE,"D";"d 2",#N/A,FALSE,"D";"D 3",#N/A,FALSE,"D";"E",#N/A,FALSE,"E";"F 1",#N/A,FALSE,"F";"F 2",#N/A,FALSE,"F";"F 3",#N/A,FALSE,"F";"G 1",#N/A,FALSE,"G";"G 2",#N/A,FALSE,"G";"I 1",#N/A,FALSE,"I";"J 1",#N/A,FALSE,"J";"J 2",#N/A,FALSE,"J";"L",#N/A,FALSE,"L";"M 1",#N/A,FALSE,"M";"N",#N/A,FALSE,"N"}</definedName>
    <definedName name="wrn.full." localSheetId="8">{"b",#N/A,FALSE,"B";"C 1",#N/A,FALSE,"C";"C 2",#N/A,FALSE,"C";"D 1",#N/A,FALSE,"D";"d 2",#N/A,FALSE,"D";"D 3",#N/A,FALSE,"D";"E",#N/A,FALSE,"E";"F 1",#N/A,FALSE,"F";"F 2",#N/A,FALSE,"F";"F 3",#N/A,FALSE,"F";"G 1",#N/A,FALSE,"G";"G 2",#N/A,FALSE,"G";"I 1",#N/A,FALSE,"I";"J 1",#N/A,FALSE,"J";"J 2",#N/A,FALSE,"J";"L",#N/A,FALSE,"L";"M 1",#N/A,FALSE,"M";"N",#N/A,FALSE,"N"}</definedName>
    <definedName name="wrn.full." localSheetId="27">{"b",#N/A,FALSE,"B";"C 1",#N/A,FALSE,"C";"C 2",#N/A,FALSE,"C";"D 1",#N/A,FALSE,"D";"d 2",#N/A,FALSE,"D";"D 3",#N/A,FALSE,"D";"E",#N/A,FALSE,"E";"F 1",#N/A,FALSE,"F";"F 2",#N/A,FALSE,"F";"F 3",#N/A,FALSE,"F";"G 1",#N/A,FALSE,"G";"G 2",#N/A,FALSE,"G";"I 1",#N/A,FALSE,"I";"J 1",#N/A,FALSE,"J";"J 2",#N/A,FALSE,"J";"L",#N/A,FALSE,"L";"M 1",#N/A,FALSE,"M";"N",#N/A,FALSE,"N"}</definedName>
    <definedName name="wrn.full." localSheetId="1">{"b",#N/A,FALSE,"B";"C 1",#N/A,FALSE,"C";"C 2",#N/A,FALSE,"C";"D 1",#N/A,FALSE,"D";"d 2",#N/A,FALSE,"D";"D 3",#N/A,FALSE,"D";"E",#N/A,FALSE,"E";"F 1",#N/A,FALSE,"F";"F 2",#N/A,FALSE,"F";"F 3",#N/A,FALSE,"F";"G 1",#N/A,FALSE,"G";"G 2",#N/A,FALSE,"G";"I 1",#N/A,FALSE,"I";"J 1",#N/A,FALSE,"J";"J 2",#N/A,FALSE,"J";"L",#N/A,FALSE,"L";"M 1",#N/A,FALSE,"M";"N",#N/A,FALSE,"N"}</definedName>
    <definedName name="wrn.full." localSheetId="32">{"b",#N/A,FALSE,"B";"C 1",#N/A,FALSE,"C";"C 2",#N/A,FALSE,"C";"D 1",#N/A,FALSE,"D";"d 2",#N/A,FALSE,"D";"D 3",#N/A,FALSE,"D";"E",#N/A,FALSE,"E";"F 1",#N/A,FALSE,"F";"F 2",#N/A,FALSE,"F";"F 3",#N/A,FALSE,"F";"G 1",#N/A,FALSE,"G";"G 2",#N/A,FALSE,"G";"I 1",#N/A,FALSE,"I";"J 1",#N/A,FALSE,"J";"J 2",#N/A,FALSE,"J";"L",#N/A,FALSE,"L";"M 1",#N/A,FALSE,"M";"N",#N/A,FALSE,"N"}</definedName>
    <definedName name="wrn.full." localSheetId="33">{"b",#N/A,FALSE,"B";"C 1",#N/A,FALSE,"C";"C 2",#N/A,FALSE,"C";"D 1",#N/A,FALSE,"D";"d 2",#N/A,FALSE,"D";"D 3",#N/A,FALSE,"D";"E",#N/A,FALSE,"E";"F 1",#N/A,FALSE,"F";"F 2",#N/A,FALSE,"F";"F 3",#N/A,FALSE,"F";"G 1",#N/A,FALSE,"G";"G 2",#N/A,FALSE,"G";"I 1",#N/A,FALSE,"I";"J 1",#N/A,FALSE,"J";"J 2",#N/A,FALSE,"J";"L",#N/A,FALSE,"L";"M 1",#N/A,FALSE,"M";"N",#N/A,FALSE,"N"}</definedName>
    <definedName name="wrn.full." localSheetId="34">{"b",#N/A,FALSE,"B";"C 1",#N/A,FALSE,"C";"C 2",#N/A,FALSE,"C";"D 1",#N/A,FALSE,"D";"d 2",#N/A,FALSE,"D";"D 3",#N/A,FALSE,"D";"E",#N/A,FALSE,"E";"F 1",#N/A,FALSE,"F";"F 2",#N/A,FALSE,"F";"F 3",#N/A,FALSE,"F";"G 1",#N/A,FALSE,"G";"G 2",#N/A,FALSE,"G";"I 1",#N/A,FALSE,"I";"J 1",#N/A,FALSE,"J";"J 2",#N/A,FALSE,"J";"L",#N/A,FALSE,"L";"M 1",#N/A,FALSE,"M";"N",#N/A,FALSE,"N"}</definedName>
    <definedName name="wrn.full." localSheetId="36">{"b",#N/A,FALSE,"B";"C 1",#N/A,FALSE,"C";"C 2",#N/A,FALSE,"C";"D 1",#N/A,FALSE,"D";"d 2",#N/A,FALSE,"D";"D 3",#N/A,FALSE,"D";"E",#N/A,FALSE,"E";"F 1",#N/A,FALSE,"F";"F 2",#N/A,FALSE,"F";"F 3",#N/A,FALSE,"F";"G 1",#N/A,FALSE,"G";"G 2",#N/A,FALSE,"G";"I 1",#N/A,FALSE,"I";"J 1",#N/A,FALSE,"J";"J 2",#N/A,FALSE,"J";"L",#N/A,FALSE,"L";"M 1",#N/A,FALSE,"M";"N",#N/A,FALSE,"N"}</definedName>
    <definedName name="wrn.full." localSheetId="37">{"b",#N/A,FALSE,"B";"C 1",#N/A,FALSE,"C";"C 2",#N/A,FALSE,"C";"D 1",#N/A,FALSE,"D";"d 2",#N/A,FALSE,"D";"D 3",#N/A,FALSE,"D";"E",#N/A,FALSE,"E";"F 1",#N/A,FALSE,"F";"F 2",#N/A,FALSE,"F";"F 3",#N/A,FALSE,"F";"G 1",#N/A,FALSE,"G";"G 2",#N/A,FALSE,"G";"I 1",#N/A,FALSE,"I";"J 1",#N/A,FALSE,"J";"J 2",#N/A,FALSE,"J";"L",#N/A,FALSE,"L";"M 1",#N/A,FALSE,"M";"N",#N/A,FALSE,"N"}</definedName>
    <definedName name="wrn.full." localSheetId="24">{"b",#N/A,FALSE,"B";"C 1",#N/A,FALSE,"C";"C 2",#N/A,FALSE,"C";"D 1",#N/A,FALSE,"D";"d 2",#N/A,FALSE,"D";"D 3",#N/A,FALSE,"D";"E",#N/A,FALSE,"E";"F 1",#N/A,FALSE,"F";"F 2",#N/A,FALSE,"F";"F 3",#N/A,FALSE,"F";"G 1",#N/A,FALSE,"G";"G 2",#N/A,FALSE,"G";"I 1",#N/A,FALSE,"I";"J 1",#N/A,FALSE,"J";"J 2",#N/A,FALSE,"J";"L",#N/A,FALSE,"L";"M 1",#N/A,FALSE,"M";"N",#N/A,FALSE,"N"}</definedName>
    <definedName name="wrn.full." localSheetId="25">{"b",#N/A,FALSE,"B";"C 1",#N/A,FALSE,"C";"C 2",#N/A,FALSE,"C";"D 1",#N/A,FALSE,"D";"d 2",#N/A,FALSE,"D";"D 3",#N/A,FALSE,"D";"E",#N/A,FALSE,"E";"F 1",#N/A,FALSE,"F";"F 2",#N/A,FALSE,"F";"F 3",#N/A,FALSE,"F";"G 1",#N/A,FALSE,"G";"G 2",#N/A,FALSE,"G";"I 1",#N/A,FALSE,"I";"J 1",#N/A,FALSE,"J";"J 2",#N/A,FALSE,"J";"L",#N/A,FALSE,"L";"M 1",#N/A,FALSE,"M";"N",#N/A,FALSE,"N"}</definedName>
    <definedName name="wrn.full." localSheetId="26">{"b",#N/A,FALSE,"B";"C 1",#N/A,FALSE,"C";"C 2",#N/A,FALSE,"C";"D 1",#N/A,FALSE,"D";"d 2",#N/A,FALSE,"D";"D 3",#N/A,FALSE,"D";"E",#N/A,FALSE,"E";"F 1",#N/A,FALSE,"F";"F 2",#N/A,FALSE,"F";"F 3",#N/A,FALSE,"F";"G 1",#N/A,FALSE,"G";"G 2",#N/A,FALSE,"G";"I 1",#N/A,FALSE,"I";"J 1",#N/A,FALSE,"J";"J 2",#N/A,FALSE,"J";"L",#N/A,FALSE,"L";"M 1",#N/A,FALSE,"M";"N",#N/A,FALSE,"N"}</definedName>
    <definedName name="wrn.full." localSheetId="28">{"b",#N/A,FALSE,"B";"C 1",#N/A,FALSE,"C";"C 2",#N/A,FALSE,"C";"D 1",#N/A,FALSE,"D";"d 2",#N/A,FALSE,"D";"D 3",#N/A,FALSE,"D";"E",#N/A,FALSE,"E";"F 1",#N/A,FALSE,"F";"F 2",#N/A,FALSE,"F";"F 3",#N/A,FALSE,"F";"G 1",#N/A,FALSE,"G";"G 2",#N/A,FALSE,"G";"I 1",#N/A,FALSE,"I";"J 1",#N/A,FALSE,"J";"J 2",#N/A,FALSE,"J";"L",#N/A,FALSE,"L";"M 1",#N/A,FALSE,"M";"N",#N/A,FALSE,"N"}</definedName>
    <definedName name="wrn.full." localSheetId="29">{"b",#N/A,FALSE,"B";"C 1",#N/A,FALSE,"C";"C 2",#N/A,FALSE,"C";"D 1",#N/A,FALSE,"D";"d 2",#N/A,FALSE,"D";"D 3",#N/A,FALSE,"D";"E",#N/A,FALSE,"E";"F 1",#N/A,FALSE,"F";"F 2",#N/A,FALSE,"F";"F 3",#N/A,FALSE,"F";"G 1",#N/A,FALSE,"G";"G 2",#N/A,FALSE,"G";"I 1",#N/A,FALSE,"I";"J 1",#N/A,FALSE,"J";"J 2",#N/A,FALSE,"J";"L",#N/A,FALSE,"L";"M 1",#N/A,FALSE,"M";"N",#N/A,FALSE,"N"}</definedName>
    <definedName name="wrn.full." localSheetId="30">{"b",#N/A,FALSE,"B";"C 1",#N/A,FALSE,"C";"C 2",#N/A,FALSE,"C";"D 1",#N/A,FALSE,"D";"d 2",#N/A,FALSE,"D";"D 3",#N/A,FALSE,"D";"E",#N/A,FALSE,"E";"F 1",#N/A,FALSE,"F";"F 2",#N/A,FALSE,"F";"F 3",#N/A,FALSE,"F";"G 1",#N/A,FALSE,"G";"G 2",#N/A,FALSE,"G";"I 1",#N/A,FALSE,"I";"J 1",#N/A,FALSE,"J";"J 2",#N/A,FALSE,"J";"L",#N/A,FALSE,"L";"M 1",#N/A,FALSE,"M";"N",#N/A,FALSE,"N"}</definedName>
    <definedName name="wrn.full.">{"b",#N/A,FALSE,"B";"C 1",#N/A,FALSE,"C";"C 2",#N/A,FALSE,"C";"D 1",#N/A,FALSE,"D";"d 2",#N/A,FALSE,"D";"D 3",#N/A,FALSE,"D";"E",#N/A,FALSE,"E";"F 1",#N/A,FALSE,"F";"F 2",#N/A,FALSE,"F";"F 3",#N/A,FALSE,"F";"G 1",#N/A,FALSE,"G";"G 2",#N/A,FALSE,"G";"I 1",#N/A,FALSE,"I";"J 1",#N/A,FALSE,"J";"J 2",#N/A,FALSE,"J";"L",#N/A,FALSE,"L";"M 1",#N/A,FALSE,"M";"N",#N/A,FALSE,"N"}</definedName>
    <definedName name="wrn.Manpower._.Details." localSheetId="3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8">{"Total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9">{"Total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40">{"Total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4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4">{"Total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7">{"Total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8">{"Total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7">{"Total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2">{"Total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3">{"Total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4">{"Total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6">{"Total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7">{"Total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4">{"Total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6">{"Total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8">{"Total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9">{"Total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0">{"Total Indirect Manpower",#N/A,FALSE,"J";"Total Direct Manpower",#N/A,FALSE,"J";"Direct Structural Manpower",#N/A,FALSE,"J";"Direct Mechanical Manpower",#N/A,FALSE,"J";"Direct Piping Manpower",#N/A,FALSE,"J";"Direct Tanks Manpower",#N/A,FALSE,"J";"Direct ElecInstrSS Manpower",#N/A,FALSE,"J"}</definedName>
    <definedName name="wrn.Manpower._.Details.">{"Total Indirect Manpower",#N/A,FALSE,"J";"Total Direct Manpower",#N/A,FALSE,"J";"Direct Structural Manpower",#N/A,FALSE,"J";"Direct Mechanical Manpower",#N/A,FALSE,"J";"Direct Piping Manpower",#N/A,FALSE,"J";"Direct Tanks Manpower",#N/A,FALSE,"J";"Direct ElecInstrSS Manpower",#N/A,FALSE,"J"}</definedName>
    <definedName name="wrn.trial." localSheetId="31">{#N/A,#N/A,FALSE,"mpph1";#N/A,#N/A,FALSE,"mpmseb";#N/A,#N/A,FALSE,"mpph2"}</definedName>
    <definedName name="wrn.trial." localSheetId="35">{#N/A,#N/A,FALSE,"mpph1";#N/A,#N/A,FALSE,"mpmseb";#N/A,#N/A,FALSE,"mpph2"}</definedName>
    <definedName name="wrn.trial." localSheetId="38">{#N/A,#N/A,FALSE,"mpph1";#N/A,#N/A,FALSE,"mpmseb";#N/A,#N/A,FALSE,"mpph2"}</definedName>
    <definedName name="wrn.trial." localSheetId="39">{#N/A,#N/A,FALSE,"mpph1";#N/A,#N/A,FALSE,"mpmseb";#N/A,#N/A,FALSE,"mpph2"}</definedName>
    <definedName name="wrn.trial." localSheetId="40">{#N/A,#N/A,FALSE,"mpph1";#N/A,#N/A,FALSE,"mpmseb";#N/A,#N/A,FALSE,"mpph2"}</definedName>
    <definedName name="wrn.trial." localSheetId="41">{#N/A,#N/A,FALSE,"mpph1";#N/A,#N/A,FALSE,"mpmseb";#N/A,#N/A,FALSE,"mpph2"}</definedName>
    <definedName name="wrn.trial." localSheetId="4">{#N/A,#N/A,FALSE,"mpph1";#N/A,#N/A,FALSE,"mpmseb";#N/A,#N/A,FALSE,"mpph2"}</definedName>
    <definedName name="wrn.trial." localSheetId="5">{#N/A,#N/A,FALSE,"mpph1";#N/A,#N/A,FALSE,"mpmseb";#N/A,#N/A,FALSE,"mpph2"}</definedName>
    <definedName name="wrn.trial." localSheetId="17">{#N/A,#N/A,FALSE,"mpph1";#N/A,#N/A,FALSE,"mpmseb";#N/A,#N/A,FALSE,"mpph2"}</definedName>
    <definedName name="wrn.trial." localSheetId="21">{#N/A,#N/A,FALSE,"mpph1";#N/A,#N/A,FALSE,"mpmseb";#N/A,#N/A,FALSE,"mpph2"}</definedName>
    <definedName name="wrn.trial." localSheetId="8">{#N/A,#N/A,FALSE,"mpph1";#N/A,#N/A,FALSE,"mpmseb";#N/A,#N/A,FALSE,"mpph2"}</definedName>
    <definedName name="wrn.trial." localSheetId="27">{#N/A,#N/A,FALSE,"mpph1";#N/A,#N/A,FALSE,"mpmseb";#N/A,#N/A,FALSE,"mpph2"}</definedName>
    <definedName name="wrn.trial." localSheetId="1">{#N/A,#N/A,FALSE,"mpph1";#N/A,#N/A,FALSE,"mpmseb";#N/A,#N/A,FALSE,"mpph2"}</definedName>
    <definedName name="wrn.trial." localSheetId="32">{#N/A,#N/A,FALSE,"mpph1";#N/A,#N/A,FALSE,"mpmseb";#N/A,#N/A,FALSE,"mpph2"}</definedName>
    <definedName name="wrn.trial." localSheetId="33">{#N/A,#N/A,FALSE,"mpph1";#N/A,#N/A,FALSE,"mpmseb";#N/A,#N/A,FALSE,"mpph2"}</definedName>
    <definedName name="wrn.trial." localSheetId="34">{#N/A,#N/A,FALSE,"mpph1";#N/A,#N/A,FALSE,"mpmseb";#N/A,#N/A,FALSE,"mpph2"}</definedName>
    <definedName name="wrn.trial." localSheetId="36">{#N/A,#N/A,FALSE,"mpph1";#N/A,#N/A,FALSE,"mpmseb";#N/A,#N/A,FALSE,"mpph2"}</definedName>
    <definedName name="wrn.trial." localSheetId="37">{#N/A,#N/A,FALSE,"mpph1";#N/A,#N/A,FALSE,"mpmseb";#N/A,#N/A,FALSE,"mpph2"}</definedName>
    <definedName name="wrn.trial." localSheetId="24">{#N/A,#N/A,FALSE,"mpph1";#N/A,#N/A,FALSE,"mpmseb";#N/A,#N/A,FALSE,"mpph2"}</definedName>
    <definedName name="wrn.trial." localSheetId="25">{#N/A,#N/A,FALSE,"mpph1";#N/A,#N/A,FALSE,"mpmseb";#N/A,#N/A,FALSE,"mpph2"}</definedName>
    <definedName name="wrn.trial." localSheetId="26">{#N/A,#N/A,FALSE,"mpph1";#N/A,#N/A,FALSE,"mpmseb";#N/A,#N/A,FALSE,"mpph2"}</definedName>
    <definedName name="wrn.trial." localSheetId="28">{#N/A,#N/A,FALSE,"mpph1";#N/A,#N/A,FALSE,"mpmseb";#N/A,#N/A,FALSE,"mpph2"}</definedName>
    <definedName name="wrn.trial." localSheetId="29">{#N/A,#N/A,FALSE,"mpph1";#N/A,#N/A,FALSE,"mpmseb";#N/A,#N/A,FALSE,"mpph2"}</definedName>
    <definedName name="wrn.trial." localSheetId="30">{#N/A,#N/A,FALSE,"mpph1";#N/A,#N/A,FALSE,"mpmseb";#N/A,#N/A,FALSE,"mpph2"}</definedName>
    <definedName name="wrn.trial.">{#N/A,#N/A,FALSE,"mpph1";#N/A,#N/A,FALSE,"mpmseb";#N/A,#N/A,FALSE,"mpph2"}</definedName>
    <definedName name="wsder">#REF!</definedName>
    <definedName name="wsedd" localSheetId="31">#REF!</definedName>
    <definedName name="wsedd" localSheetId="35">#REF!</definedName>
    <definedName name="wsedd" localSheetId="38">#REF!</definedName>
    <definedName name="wsedd" localSheetId="39">#REF!</definedName>
    <definedName name="wsedd" localSheetId="40">#REF!</definedName>
    <definedName name="wsedd" localSheetId="41">#REF!</definedName>
    <definedName name="wsedd" localSheetId="4">#REF!</definedName>
    <definedName name="wsedd" localSheetId="21">#REF!</definedName>
    <definedName name="wsedd" localSheetId="27">#REF!</definedName>
    <definedName name="wsedd" localSheetId="24">#REF!</definedName>
    <definedName name="wsedd">#REF!</definedName>
    <definedName name="wsq" localSheetId="31">#REF!</definedName>
    <definedName name="wsq" localSheetId="35">#REF!</definedName>
    <definedName name="wsq" localSheetId="38">#REF!</definedName>
    <definedName name="wsq" localSheetId="39">#REF!</definedName>
    <definedName name="wsq" localSheetId="40">#REF!</definedName>
    <definedName name="wsq" localSheetId="41">#REF!</definedName>
    <definedName name="wsq" localSheetId="4">#REF!</definedName>
    <definedName name="wsq" localSheetId="27">#REF!</definedName>
    <definedName name="wsq" localSheetId="24">#REF!</definedName>
    <definedName name="wsq">#REF!</definedName>
    <definedName name="wsx" localSheetId="31">#REF!</definedName>
    <definedName name="wsx" localSheetId="35">#REF!</definedName>
    <definedName name="wsx" localSheetId="38">#REF!</definedName>
    <definedName name="wsx" localSheetId="4">#REF!</definedName>
    <definedName name="wsx" localSheetId="27">#REF!</definedName>
    <definedName name="wsx" localSheetId="24">#REF!</definedName>
    <definedName name="wsx">#REF!</definedName>
    <definedName name="ww" localSheetId="31">#REF!</definedName>
    <definedName name="ww" localSheetId="35">#REF!</definedName>
    <definedName name="ww" localSheetId="38">#REF!</definedName>
    <definedName name="ww" localSheetId="4">#REF!</definedName>
    <definedName name="ww" localSheetId="27">#REF!</definedName>
    <definedName name="ww" localSheetId="24">#REF!</definedName>
    <definedName name="ww">#REF!</definedName>
    <definedName name="www" localSheetId="38">'[46]H2O TREATMENT PLANT SITE(4.1)'!#REF!</definedName>
    <definedName name="www" localSheetId="39">'[47]H2O TREATMENT PLANT SITE(4.1)'!#REF!</definedName>
    <definedName name="www" localSheetId="40">'[47]H2O TREATMENT PLANT SITE(4.1)'!#REF!</definedName>
    <definedName name="www" localSheetId="41">'[47]H2O TREATMENT PLANT SITE(4.1)'!#REF!</definedName>
    <definedName name="www" localSheetId="4">'[46]H2O TREATMENT PLANT SITE(4.1)'!#REF!</definedName>
    <definedName name="www">'[46]H2O TREATMENT PLANT SITE(4.1)'!#REF!</definedName>
    <definedName name="wwww" localSheetId="31">#REF!</definedName>
    <definedName name="wwww" localSheetId="35">#REF!</definedName>
    <definedName name="wwww" localSheetId="38">#REF!</definedName>
    <definedName name="wwww" localSheetId="39">#REF!</definedName>
    <definedName name="wwww" localSheetId="40">#REF!</definedName>
    <definedName name="wwww" localSheetId="41">#REF!</definedName>
    <definedName name="wwww" localSheetId="4">#REF!</definedName>
    <definedName name="wwww" localSheetId="5">#REF!</definedName>
    <definedName name="wwww" localSheetId="17">#REF!</definedName>
    <definedName name="wwww" localSheetId="21">#REF!</definedName>
    <definedName name="wwww" localSheetId="27">#REF!</definedName>
    <definedName name="wwww" localSheetId="24">#REF!</definedName>
    <definedName name="wwww">#REF!</definedName>
    <definedName name="wwwww" localSheetId="31" hidden="1">{"'List1'!$A$1:$J$73"}</definedName>
    <definedName name="wwwww" localSheetId="35" hidden="1">{"'List1'!$A$1:$J$73"}</definedName>
    <definedName name="wwwww" localSheetId="38" hidden="1">{"'List1'!$A$1:$J$73"}</definedName>
    <definedName name="wwwww" localSheetId="39" hidden="1">{"'List1'!$A$1:$J$73"}</definedName>
    <definedName name="wwwww" localSheetId="40" hidden="1">{"'List1'!$A$1:$J$73"}</definedName>
    <definedName name="wwwww" localSheetId="41" hidden="1">{"'List1'!$A$1:$J$73"}</definedName>
    <definedName name="wwwww" localSheetId="4" hidden="1">{"'List1'!$A$1:$J$73"}</definedName>
    <definedName name="wwwww" localSheetId="5" hidden="1">{"'List1'!$A$1:$J$73"}</definedName>
    <definedName name="wwwww" localSheetId="17" hidden="1">{"'List1'!$A$1:$J$73"}</definedName>
    <definedName name="wwwww" localSheetId="21" hidden="1">{"'List1'!$A$1:$J$73"}</definedName>
    <definedName name="wwwww" localSheetId="8" hidden="1">{"'List1'!$A$1:$J$73"}</definedName>
    <definedName name="wwwww" localSheetId="27" hidden="1">{"'List1'!$A$1:$J$73"}</definedName>
    <definedName name="wwwww" localSheetId="1" hidden="1">{"'List1'!$A$1:$J$73"}</definedName>
    <definedName name="wwwww" localSheetId="32" hidden="1">{"'List1'!$A$1:$J$73"}</definedName>
    <definedName name="wwwww" localSheetId="33" hidden="1">{"'List1'!$A$1:$J$73"}</definedName>
    <definedName name="wwwww" localSheetId="34" hidden="1">{"'List1'!$A$1:$J$73"}</definedName>
    <definedName name="wwwww" localSheetId="36" hidden="1">{"'List1'!$A$1:$J$73"}</definedName>
    <definedName name="wwwww" localSheetId="37" hidden="1">{"'List1'!$A$1:$J$73"}</definedName>
    <definedName name="wwwww" localSheetId="24" hidden="1">{"'List1'!$A$1:$J$73"}</definedName>
    <definedName name="wwwww" localSheetId="25" hidden="1">{"'List1'!$A$1:$J$73"}</definedName>
    <definedName name="wwwww" localSheetId="26" hidden="1">{"'List1'!$A$1:$J$73"}</definedName>
    <definedName name="wwwww" localSheetId="28" hidden="1">{"'List1'!$A$1:$J$73"}</definedName>
    <definedName name="wwwww" localSheetId="29" hidden="1">{"'List1'!$A$1:$J$73"}</definedName>
    <definedName name="wwwww" localSheetId="30" hidden="1">{"'List1'!$A$1:$J$73"}</definedName>
    <definedName name="wwwww" hidden="1">{"'List1'!$A$1:$J$73"}</definedName>
    <definedName name="X">#REF!</definedName>
    <definedName name="XX" localSheetId="31">#REF!</definedName>
    <definedName name="XX" localSheetId="35">#REF!</definedName>
    <definedName name="XX" localSheetId="38">#REF!</definedName>
    <definedName name="XX" localSheetId="4">#REF!</definedName>
    <definedName name="XX" localSheetId="27">#REF!</definedName>
    <definedName name="XX" localSheetId="24">#REF!</definedName>
    <definedName name="XX">#REF!</definedName>
    <definedName name="XXX">[48]Construction!$S$36:$S$74</definedName>
    <definedName name="xxxx" localSheetId="31">#REF!</definedName>
    <definedName name="xxxx" localSheetId="35">#REF!</definedName>
    <definedName name="xxxx" localSheetId="38">#REF!</definedName>
    <definedName name="xxxx" localSheetId="39">#REF!</definedName>
    <definedName name="xxxx" localSheetId="40">#REF!</definedName>
    <definedName name="xxxx" localSheetId="41">#REF!</definedName>
    <definedName name="xxxx" localSheetId="4">#REF!</definedName>
    <definedName name="xxxx" localSheetId="5">#REF!</definedName>
    <definedName name="xxxx" localSheetId="17">#REF!</definedName>
    <definedName name="xxxx" localSheetId="21">#REF!</definedName>
    <definedName name="xxxx" localSheetId="27">#REF!</definedName>
    <definedName name="xxxx" localSheetId="24">#REF!</definedName>
    <definedName name="xxxx">#REF!</definedName>
    <definedName name="xzs" localSheetId="31">#REF!</definedName>
    <definedName name="xzs" localSheetId="35">#REF!</definedName>
    <definedName name="xzs" localSheetId="38">#REF!</definedName>
    <definedName name="xzs" localSheetId="39">#REF!</definedName>
    <definedName name="xzs" localSheetId="40">#REF!</definedName>
    <definedName name="xzs" localSheetId="41">#REF!</definedName>
    <definedName name="xzs" localSheetId="4">#REF!</definedName>
    <definedName name="xzs" localSheetId="27">#REF!</definedName>
    <definedName name="xzs" localSheetId="24">#REF!</definedName>
    <definedName name="xzs">#REF!</definedName>
    <definedName name="y" localSheetId="31">#REF!</definedName>
    <definedName name="y" localSheetId="35">#REF!</definedName>
    <definedName name="y" localSheetId="38">#REF!</definedName>
    <definedName name="y" localSheetId="39">#REF!</definedName>
    <definedName name="y" localSheetId="40">#REF!</definedName>
    <definedName name="y" localSheetId="41">#REF!</definedName>
    <definedName name="y" localSheetId="4">#REF!</definedName>
    <definedName name="y" localSheetId="27">#REF!</definedName>
    <definedName name="y" localSheetId="24">#REF!</definedName>
    <definedName name="y">#REF!</definedName>
    <definedName name="yellow" localSheetId="31" hidden="1">'[6]PHASE ONE'!#REF!</definedName>
    <definedName name="yellow" localSheetId="35" hidden="1">'[6]PHASE ONE'!#REF!</definedName>
    <definedName name="yellow" localSheetId="38" hidden="1">'[6]PHASE ONE'!#REF!</definedName>
    <definedName name="yellow" localSheetId="4" hidden="1">'[6]PHASE ONE'!#REF!</definedName>
    <definedName name="yellow" localSheetId="27" hidden="1">'[6]PHASE ONE'!#REF!</definedName>
    <definedName name="yellow" localSheetId="24" hidden="1">'[6]PHASE ONE'!#REF!</definedName>
    <definedName name="yellow" hidden="1">'[6]PHASE ONE'!#REF!</definedName>
    <definedName name="yk" localSheetId="31">#REF!</definedName>
    <definedName name="yk" localSheetId="35">#REF!</definedName>
    <definedName name="yk" localSheetId="38">#REF!</definedName>
    <definedName name="yk" localSheetId="39">#REF!</definedName>
    <definedName name="yk" localSheetId="40">#REF!</definedName>
    <definedName name="yk" localSheetId="41">#REF!</definedName>
    <definedName name="yk" localSheetId="4">#REF!</definedName>
    <definedName name="yk" localSheetId="5">#REF!</definedName>
    <definedName name="yk" localSheetId="17">#REF!</definedName>
    <definedName name="yk" localSheetId="21">#REF!</definedName>
    <definedName name="yk" localSheetId="27">#REF!</definedName>
    <definedName name="yk" localSheetId="24">#REF!</definedName>
    <definedName name="yk">#REF!</definedName>
    <definedName name="ytr" localSheetId="31">#REF!</definedName>
    <definedName name="ytr" localSheetId="35">#REF!</definedName>
    <definedName name="ytr" localSheetId="38">#REF!</definedName>
    <definedName name="ytr" localSheetId="39">#REF!</definedName>
    <definedName name="ytr" localSheetId="40">#REF!</definedName>
    <definedName name="ytr" localSheetId="41">#REF!</definedName>
    <definedName name="ytr" localSheetId="4">#REF!</definedName>
    <definedName name="ytr" localSheetId="27">#REF!</definedName>
    <definedName name="ytr" localSheetId="24">#REF!</definedName>
    <definedName name="ytr">#REF!</definedName>
    <definedName name="yufth" localSheetId="31">#REF!</definedName>
    <definedName name="yufth" localSheetId="35">#REF!</definedName>
    <definedName name="yufth" localSheetId="38">#REF!</definedName>
    <definedName name="yufth" localSheetId="4">#REF!</definedName>
    <definedName name="yufth" localSheetId="27">#REF!</definedName>
    <definedName name="yufth" localSheetId="24">#REF!</definedName>
    <definedName name="yufth">#REF!</definedName>
    <definedName name="yuo" localSheetId="31">#REF!</definedName>
    <definedName name="yuo" localSheetId="35">#REF!</definedName>
    <definedName name="yuo" localSheetId="38">#REF!</definedName>
    <definedName name="yuo" localSheetId="4">#REF!</definedName>
    <definedName name="yuo" localSheetId="27">#REF!</definedName>
    <definedName name="yuo" localSheetId="24">#REF!</definedName>
    <definedName name="yuo">#REF!</definedName>
    <definedName name="yutu" localSheetId="31">#REF!</definedName>
    <definedName name="yutu" localSheetId="35">#REF!</definedName>
    <definedName name="yutu" localSheetId="38">#REF!</definedName>
    <definedName name="yutu" localSheetId="4">#REF!</definedName>
    <definedName name="yutu" localSheetId="27">#REF!</definedName>
    <definedName name="yutu" localSheetId="24">#REF!</definedName>
    <definedName name="yutu">#REF!</definedName>
    <definedName name="yutuyu" localSheetId="31">#REF!</definedName>
    <definedName name="yutuyu" localSheetId="35">#REF!</definedName>
    <definedName name="yutuyu" localSheetId="38">#REF!</definedName>
    <definedName name="yutuyu" localSheetId="4">#REF!</definedName>
    <definedName name="yutuyu" localSheetId="27">#REF!</definedName>
    <definedName name="yutuyu" localSheetId="24">#REF!</definedName>
    <definedName name="yutuyu">#REF!</definedName>
    <definedName name="yy" localSheetId="31">#REF!</definedName>
    <definedName name="yy" localSheetId="35">#REF!</definedName>
    <definedName name="yy" localSheetId="38">#REF!</definedName>
    <definedName name="yy" localSheetId="39">#REF!</definedName>
    <definedName name="yy" localSheetId="40">#REF!</definedName>
    <definedName name="yy" localSheetId="41">#REF!</definedName>
    <definedName name="yy" localSheetId="4">#REF!</definedName>
    <definedName name="yy" localSheetId="27">#REF!</definedName>
    <definedName name="yy" localSheetId="24">#REF!</definedName>
    <definedName name="yy">#REF!</definedName>
    <definedName name="yyjhg" localSheetId="31">#REF!</definedName>
    <definedName name="yyjhg" localSheetId="35">#REF!</definedName>
    <definedName name="yyjhg" localSheetId="38">#REF!</definedName>
    <definedName name="yyjhg" localSheetId="4">#REF!</definedName>
    <definedName name="yyjhg" localSheetId="27">#REF!</definedName>
    <definedName name="yyjhg" localSheetId="24">#REF!</definedName>
    <definedName name="yyjhg">#REF!</definedName>
    <definedName name="yyy" localSheetId="31" hidden="1">{"'List1'!$A$1:$J$73"}</definedName>
    <definedName name="yyy" localSheetId="35" hidden="1">{"'List1'!$A$1:$J$73"}</definedName>
    <definedName name="yyy" localSheetId="38" hidden="1">{"'List1'!$A$1:$J$73"}</definedName>
    <definedName name="yyy" localSheetId="39" hidden="1">{"'List1'!$A$1:$J$73"}</definedName>
    <definedName name="yyy" localSheetId="40" hidden="1">{"'List1'!$A$1:$J$73"}</definedName>
    <definedName name="yyy" localSheetId="41" hidden="1">{"'List1'!$A$1:$J$73"}</definedName>
    <definedName name="yyy" localSheetId="4" hidden="1">{"'List1'!$A$1:$J$73"}</definedName>
    <definedName name="yyy" localSheetId="5" hidden="1">{"'List1'!$A$1:$J$73"}</definedName>
    <definedName name="yyy" localSheetId="17" hidden="1">{"'List1'!$A$1:$J$73"}</definedName>
    <definedName name="yyy" localSheetId="21" hidden="1">{"'List1'!$A$1:$J$73"}</definedName>
    <definedName name="yyy" localSheetId="8" hidden="1">{"'List1'!$A$1:$J$73"}</definedName>
    <definedName name="yyy" localSheetId="27" hidden="1">{"'List1'!$A$1:$J$73"}</definedName>
    <definedName name="yyy" localSheetId="1" hidden="1">{"'List1'!$A$1:$J$73"}</definedName>
    <definedName name="yyy" localSheetId="32" hidden="1">{"'List1'!$A$1:$J$73"}</definedName>
    <definedName name="yyy" localSheetId="33" hidden="1">{"'List1'!$A$1:$J$73"}</definedName>
    <definedName name="yyy" localSheetId="34" hidden="1">{"'List1'!$A$1:$J$73"}</definedName>
    <definedName name="yyy" localSheetId="36" hidden="1">{"'List1'!$A$1:$J$73"}</definedName>
    <definedName name="yyy" localSheetId="37" hidden="1">{"'List1'!$A$1:$J$73"}</definedName>
    <definedName name="yyy" localSheetId="24" hidden="1">{"'List1'!$A$1:$J$73"}</definedName>
    <definedName name="yyy" localSheetId="25" hidden="1">{"'List1'!$A$1:$J$73"}</definedName>
    <definedName name="yyy" localSheetId="26" hidden="1">{"'List1'!$A$1:$J$73"}</definedName>
    <definedName name="yyy" localSheetId="28" hidden="1">{"'List1'!$A$1:$J$73"}</definedName>
    <definedName name="yyy" localSheetId="29" hidden="1">{"'List1'!$A$1:$J$73"}</definedName>
    <definedName name="yyy" localSheetId="30" hidden="1">{"'List1'!$A$1:$J$73"}</definedName>
    <definedName name="yyy" hidden="1">{"'List1'!$A$1:$J$73"}</definedName>
    <definedName name="yyyyyyyy">[31]Ragama!#REF!</definedName>
    <definedName name="z" localSheetId="31">#REF!</definedName>
    <definedName name="z" localSheetId="35">#REF!</definedName>
    <definedName name="z" localSheetId="38">#REF!</definedName>
    <definedName name="z" localSheetId="39">#REF!</definedName>
    <definedName name="z" localSheetId="40">#REF!</definedName>
    <definedName name="z" localSheetId="41">#REF!</definedName>
    <definedName name="z" localSheetId="4">#REF!</definedName>
    <definedName name="z" localSheetId="5">#REF!</definedName>
    <definedName name="z" localSheetId="17">#REF!</definedName>
    <definedName name="z" localSheetId="21">#REF!</definedName>
    <definedName name="z" localSheetId="27">#REF!</definedName>
    <definedName name="z" localSheetId="24">#REF!</definedName>
    <definedName name="z">#REF!</definedName>
    <definedName name="Z_524946E0_95F0_11D3_ABDB_006097CD877F_.wvu.PrintArea" localSheetId="31" hidden="1">'B 10.1- Pump to Tank1'!$A$1:$F$204</definedName>
    <definedName name="Z_524946E0_95F0_11D3_ABDB_006097CD877F_.wvu.PrintArea" localSheetId="35" hidden="1">'B 11.1 Pump to Ex Tk'!$A$1:$F$204</definedName>
    <definedName name="Z_524946E0_95F0_11D3_ABDB_006097CD877F_.wvu.PrintArea" localSheetId="39" hidden="1">'B 13.1 - SAN BOYS'!#REF!</definedName>
    <definedName name="Z_524946E0_95F0_11D3_ABDB_006097CD877F_.wvu.PrintArea" localSheetId="40" hidden="1">'B 13.2 - SAN GIRLS'!#REF!</definedName>
    <definedName name="Z_524946E0_95F0_11D3_ABDB_006097CD877F_.wvu.PrintArea" localSheetId="41" hidden="1">'B 13.3 - PUBLIC TOILET'!#REF!</definedName>
    <definedName name="Z_524946E0_95F0_11D3_ABDB_006097CD877F_.wvu.PrintArea" localSheetId="5" hidden="1">'B 3.3 VIP'!$A$5:$F$76</definedName>
    <definedName name="Z_524946E0_95F0_11D3_ABDB_006097CD877F_.wvu.PrintArea" localSheetId="22" hidden="1">'B 6 - Access Road to WTW'!$A$1:$F$136</definedName>
    <definedName name="Z_524946E0_95F0_11D3_ABDB_006097CD877F_.wvu.PrintArea" localSheetId="27" hidden="1">'B 9.1- Pump to Ndaapi Tk'!$A$1:$F$208</definedName>
    <definedName name="Z_524946E0_95F0_11D3_ABDB_006097CD877F_.wvu.PrintArea" localSheetId="32" hidden="1">'Bill 10.2 - Tank 1 '!$A$3:$F$322</definedName>
    <definedName name="Z_524946E0_95F0_11D3_ABDB_006097CD877F_.wvu.PrintArea" localSheetId="24" hidden="1">'Bill 8.1 Trans TO Tank 2'!$A$1:$F$208</definedName>
    <definedName name="Z_524946E0_95F0_11D3_ABDB_006097CD877F_.wvu.PrintArea" localSheetId="25" hidden="1">'Bill 8.2 - Tank 2 '!$A$3:$F$321</definedName>
    <definedName name="Z_524946E0_95F0_11D3_ABDB_006097CD877F_.wvu.PrintArea" localSheetId="28" hidden="1">'Bill 9.2 - Ndaapi Tank'!$A$3:$F$322</definedName>
    <definedName name="Z_524946E0_95F0_11D3_ABDB_006097CD877F_.wvu.PrintTitles" localSheetId="31" hidden="1">'B 10.1- Pump to Tank1'!$1:$4</definedName>
    <definedName name="Z_524946E0_95F0_11D3_ABDB_006097CD877F_.wvu.PrintTitles" localSheetId="35" hidden="1">'B 11.1 Pump to Ex Tk'!$1:$4</definedName>
    <definedName name="Z_524946E0_95F0_11D3_ABDB_006097CD877F_.wvu.PrintTitles" localSheetId="39" hidden="1">'B 13.1 - SAN BOYS'!#REF!</definedName>
    <definedName name="Z_524946E0_95F0_11D3_ABDB_006097CD877F_.wvu.PrintTitles" localSheetId="40" hidden="1">'B 13.2 - SAN GIRLS'!#REF!</definedName>
    <definedName name="Z_524946E0_95F0_11D3_ABDB_006097CD877F_.wvu.PrintTitles" localSheetId="41" hidden="1">'B 13.3 - PUBLIC TOILET'!#REF!</definedName>
    <definedName name="Z_524946E0_95F0_11D3_ABDB_006097CD877F_.wvu.PrintTitles" localSheetId="5" hidden="1">'B 3.3 VIP'!$1:$2</definedName>
    <definedName name="Z_524946E0_95F0_11D3_ABDB_006097CD877F_.wvu.PrintTitles" localSheetId="22" hidden="1">'B 6 - Access Road to WTW'!$1:$4</definedName>
    <definedName name="Z_524946E0_95F0_11D3_ABDB_006097CD877F_.wvu.PrintTitles" localSheetId="27" hidden="1">'B 9.1- Pump to Ndaapi Tk'!$1:$4</definedName>
    <definedName name="Z_524946E0_95F0_11D3_ABDB_006097CD877F_.wvu.PrintTitles" localSheetId="32" hidden="1">'Bill 10.2 - Tank 1 '!$3:$5</definedName>
    <definedName name="Z_524946E0_95F0_11D3_ABDB_006097CD877F_.wvu.PrintTitles" localSheetId="24" hidden="1">'Bill 8.1 Trans TO Tank 2'!$1:$4</definedName>
    <definedName name="Z_524946E0_95F0_11D3_ABDB_006097CD877F_.wvu.PrintTitles" localSheetId="25" hidden="1">'Bill 8.2 - Tank 2 '!$3:$5</definedName>
    <definedName name="Z_524946E0_95F0_11D3_ABDB_006097CD877F_.wvu.PrintTitles" localSheetId="28" hidden="1">'Bill 9.2 - Ndaapi Tank'!$3:$5</definedName>
    <definedName name="Z_955D931D_2C82_4B1D_A9AB_3707895B1D73_.wvu.PrintArea" localSheetId="17" hidden="1">'B 5.11 - Admin Building'!$A$5:$F$472</definedName>
    <definedName name="Z_955D931D_2C82_4B1D_A9AB_3707895B1D73_.wvu.PrintArea" localSheetId="18" hidden="1">'B 5.12 - Superitendant House'!$A$5:$F$423</definedName>
    <definedName name="Z_955D931D_2C82_4B1D_A9AB_3707895B1D73_.wvu.PrintArea" localSheetId="19" hidden="1">'B 5.13 - Attendant''s Hse'!$A$5:$F$446</definedName>
    <definedName name="Z_955D931D_2C82_4B1D_A9AB_3707895B1D73_.wvu.PrintArea" localSheetId="20" hidden="1">'B 5.14 - Guard Hse'!$A$4:$F$427</definedName>
    <definedName name="Z_955D931D_2C82_4B1D_A9AB_3707895B1D73_.wvu.PrintTitles" localSheetId="17" hidden="1">'B 5.11 - Admin Building'!$5:$6</definedName>
    <definedName name="Z_955D931D_2C82_4B1D_A9AB_3707895B1D73_.wvu.PrintTitles" localSheetId="18" hidden="1">'B 5.12 - Superitendant House'!$5:$6</definedName>
    <definedName name="Z_955D931D_2C82_4B1D_A9AB_3707895B1D73_.wvu.PrintTitles" localSheetId="19" hidden="1">'B 5.13 - Attendant''s Hse'!$5:$5</definedName>
    <definedName name="Z_955D931D_2C82_4B1D_A9AB_3707895B1D73_.wvu.PrintTitles" localSheetId="20" hidden="1">'B 5.14 - Guard Hse'!$4:$5</definedName>
    <definedName name="Z_E44072B1_B17A_4515_AE22_6FBF2C98DF61_.wvu.PrintArea" localSheetId="17" hidden="1">'B 5.11 - Admin Building'!$A$5:$F$472</definedName>
    <definedName name="Z_E44072B1_B17A_4515_AE22_6FBF2C98DF61_.wvu.PrintArea" localSheetId="18" hidden="1">'B 5.12 - Superitendant House'!$A$5:$F$423</definedName>
    <definedName name="Z_E44072B1_B17A_4515_AE22_6FBF2C98DF61_.wvu.PrintArea" localSheetId="19" hidden="1">'B 5.13 - Attendant''s Hse'!$A$5:$F$446</definedName>
    <definedName name="Z_E44072B1_B17A_4515_AE22_6FBF2C98DF61_.wvu.PrintArea" localSheetId="20" hidden="1">'B 5.14 - Guard Hse'!$A$4:$F$427</definedName>
    <definedName name="Z_E44072B1_B17A_4515_AE22_6FBF2C98DF61_.wvu.PrintTitles" localSheetId="17" hidden="1">'B 5.11 - Admin Building'!$5:$6</definedName>
    <definedName name="Z_E44072B1_B17A_4515_AE22_6FBF2C98DF61_.wvu.PrintTitles" localSheetId="18" hidden="1">'B 5.12 - Superitendant House'!$5:$6</definedName>
    <definedName name="Z_E44072B1_B17A_4515_AE22_6FBF2C98DF61_.wvu.PrintTitles" localSheetId="19" hidden="1">'B 5.13 - Attendant''s Hse'!$5:$5</definedName>
    <definedName name="Z_E44072B1_B17A_4515_AE22_6FBF2C98DF61_.wvu.PrintTitles" localSheetId="20" hidden="1">'B 5.14 - Guard Hse'!$4:$5</definedName>
    <definedName name="zae" localSheetId="31">#REF!</definedName>
    <definedName name="zae" localSheetId="35">#REF!</definedName>
    <definedName name="zae" localSheetId="38">#REF!</definedName>
    <definedName name="zae" localSheetId="39">#REF!</definedName>
    <definedName name="zae" localSheetId="40">#REF!</definedName>
    <definedName name="zae" localSheetId="41">#REF!</definedName>
    <definedName name="zae" localSheetId="4">#REF!</definedName>
    <definedName name="zae" localSheetId="5">#REF!</definedName>
    <definedName name="zae" localSheetId="17">#REF!</definedName>
    <definedName name="zae" localSheetId="21">#REF!</definedName>
    <definedName name="zae" localSheetId="27">#REF!</definedName>
    <definedName name="zae" localSheetId="24">#REF!</definedName>
    <definedName name="zae">#REF!</definedName>
    <definedName name="zap" localSheetId="31">#REF!</definedName>
    <definedName name="zap" localSheetId="35">#REF!</definedName>
    <definedName name="zap" localSheetId="38">#REF!</definedName>
    <definedName name="zap" localSheetId="39">#REF!</definedName>
    <definedName name="zap" localSheetId="40">#REF!</definedName>
    <definedName name="zap" localSheetId="41">#REF!</definedName>
    <definedName name="zap" localSheetId="4">#REF!</definedName>
    <definedName name="zap" localSheetId="27">#REF!</definedName>
    <definedName name="zap" localSheetId="24">#REF!</definedName>
    <definedName name="zap">#REF!</definedName>
    <definedName name="ZONEVALVE">[7]RATES!$C$11</definedName>
    <definedName name="zxz" localSheetId="31">#REF!</definedName>
    <definedName name="zxz" localSheetId="35">#REF!</definedName>
    <definedName name="zxz" localSheetId="38">#REF!</definedName>
    <definedName name="zxz" localSheetId="39">#REF!</definedName>
    <definedName name="zxz" localSheetId="40">#REF!</definedName>
    <definedName name="zxz" localSheetId="41">#REF!</definedName>
    <definedName name="zxz" localSheetId="4">#REF!</definedName>
    <definedName name="zxz" localSheetId="5">#REF!</definedName>
    <definedName name="zxz" localSheetId="17">#REF!</definedName>
    <definedName name="zxz" localSheetId="21">#REF!</definedName>
    <definedName name="zxz" localSheetId="27">#REF!</definedName>
    <definedName name="zxz" localSheetId="24">#REF!</definedName>
    <definedName name="zxz">#REF!</definedName>
    <definedName name="ZZZ" localSheetId="31">#REF!</definedName>
    <definedName name="ZZZ" localSheetId="35">#REF!</definedName>
    <definedName name="ZZZ" localSheetId="38">#REF!</definedName>
    <definedName name="ZZZ" localSheetId="39">#REF!</definedName>
    <definedName name="ZZZ" localSheetId="40">#REF!</definedName>
    <definedName name="ZZZ" localSheetId="41">#REF!</definedName>
    <definedName name="ZZZ" localSheetId="4">#REF!</definedName>
    <definedName name="ZZZ" localSheetId="27">#REF!</definedName>
    <definedName name="ZZZ" localSheetId="24">#REF!</definedName>
    <definedName name="ZZZ">#REF!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3" i="22" l="1"/>
  <c r="E77" i="22"/>
  <c r="F40" i="110"/>
  <c r="F38" i="110"/>
  <c r="F36" i="110"/>
  <c r="F34" i="110"/>
  <c r="F32" i="110"/>
  <c r="F30" i="110"/>
  <c r="F28" i="110"/>
  <c r="F26" i="110"/>
  <c r="F24" i="110"/>
  <c r="F22" i="110"/>
  <c r="F20" i="110"/>
  <c r="F18" i="110"/>
  <c r="F16" i="110"/>
  <c r="F14" i="110"/>
  <c r="F12" i="110"/>
  <c r="F10" i="110"/>
  <c r="F48" i="110" s="1"/>
  <c r="F136" i="83"/>
  <c r="F71" i="24"/>
  <c r="F72" i="24"/>
  <c r="F73" i="24"/>
  <c r="F74" i="24"/>
  <c r="F75" i="24"/>
  <c r="F76" i="24"/>
  <c r="F77" i="24"/>
  <c r="F70" i="24"/>
  <c r="F92" i="24"/>
  <c r="F91" i="24"/>
  <c r="F99" i="24"/>
  <c r="F100" i="24"/>
  <c r="F101" i="24"/>
  <c r="F102" i="24"/>
  <c r="F98" i="24"/>
  <c r="F56" i="24"/>
  <c r="F10" i="24"/>
  <c r="F11" i="24"/>
  <c r="F12" i="24"/>
  <c r="F13" i="24"/>
  <c r="F9" i="24"/>
  <c r="F156" i="109"/>
  <c r="F151" i="109"/>
  <c r="F150" i="109"/>
  <c r="F149" i="109"/>
  <c r="F148" i="109"/>
  <c r="F145" i="109"/>
  <c r="F142" i="109"/>
  <c r="F139" i="109"/>
  <c r="F138" i="109"/>
  <c r="D132" i="109"/>
  <c r="F132" i="109" s="1"/>
  <c r="F130" i="109"/>
  <c r="D129" i="109"/>
  <c r="F129" i="109" s="1"/>
  <c r="F126" i="109"/>
  <c r="F124" i="109"/>
  <c r="F123" i="109"/>
  <c r="F117" i="109"/>
  <c r="F115" i="109"/>
  <c r="F114" i="109"/>
  <c r="F111" i="109"/>
  <c r="F110" i="109"/>
  <c r="F107" i="109"/>
  <c r="F106" i="109"/>
  <c r="F103" i="109"/>
  <c r="F102" i="109"/>
  <c r="F98" i="109"/>
  <c r="F120" i="109" s="1"/>
  <c r="F184" i="109" s="1"/>
  <c r="F96" i="109"/>
  <c r="F94" i="109"/>
  <c r="F88" i="109"/>
  <c r="F73" i="109"/>
  <c r="F60" i="109"/>
  <c r="F59" i="109"/>
  <c r="F58" i="109"/>
  <c r="F57" i="109"/>
  <c r="F56" i="109"/>
  <c r="F28" i="109"/>
  <c r="F27" i="109"/>
  <c r="F24" i="109"/>
  <c r="F16" i="109"/>
  <c r="F13" i="109"/>
  <c r="F10" i="109"/>
  <c r="F63" i="109" l="1"/>
  <c r="F182" i="109" s="1"/>
  <c r="F169" i="109" l="1"/>
  <c r="F175" i="109" s="1"/>
  <c r="F186" i="109" s="1"/>
  <c r="F245" i="109" s="1"/>
  <c r="E39" i="22" s="1"/>
  <c r="F350" i="93" l="1"/>
  <c r="F366" i="108"/>
  <c r="F364" i="108"/>
  <c r="F362" i="108"/>
  <c r="F360" i="108"/>
  <c r="F358" i="108"/>
  <c r="F356" i="108"/>
  <c r="F353" i="108"/>
  <c r="F351" i="108"/>
  <c r="F349" i="108"/>
  <c r="F347" i="108"/>
  <c r="F343" i="108"/>
  <c r="F340" i="108"/>
  <c r="F339" i="108"/>
  <c r="F338" i="108"/>
  <c r="F337" i="108"/>
  <c r="F333" i="108"/>
  <c r="F332" i="108"/>
  <c r="D329" i="108"/>
  <c r="F329" i="108" s="1"/>
  <c r="F328" i="108"/>
  <c r="F323" i="108"/>
  <c r="F322" i="108"/>
  <c r="F321" i="108"/>
  <c r="F318" i="108"/>
  <c r="F316" i="108"/>
  <c r="F315" i="108"/>
  <c r="F312" i="108"/>
  <c r="F311" i="108"/>
  <c r="F306" i="108"/>
  <c r="F302" i="108"/>
  <c r="F300" i="108"/>
  <c r="F297" i="108"/>
  <c r="F295" i="108"/>
  <c r="F292" i="108"/>
  <c r="D286" i="108"/>
  <c r="F286" i="108" s="1"/>
  <c r="F280" i="108"/>
  <c r="F276" i="108"/>
  <c r="F268" i="108"/>
  <c r="F266" i="108"/>
  <c r="F263" i="108"/>
  <c r="F259" i="108"/>
  <c r="F254" i="108"/>
  <c r="D238" i="108"/>
  <c r="F238" i="108" s="1"/>
  <c r="F234" i="108"/>
  <c r="F227" i="108"/>
  <c r="D221" i="108"/>
  <c r="F221" i="108" s="1"/>
  <c r="D220" i="108"/>
  <c r="F220" i="108" s="1"/>
  <c r="F214" i="108"/>
  <c r="F210" i="108"/>
  <c r="F208" i="108"/>
  <c r="F202" i="108"/>
  <c r="F198" i="108"/>
  <c r="F190" i="108"/>
  <c r="D189" i="108"/>
  <c r="F189" i="108" s="1"/>
  <c r="F181" i="108"/>
  <c r="D175" i="108"/>
  <c r="F175" i="108" s="1"/>
  <c r="D167" i="108"/>
  <c r="F167" i="108" s="1"/>
  <c r="F166" i="108"/>
  <c r="F160" i="108"/>
  <c r="F159" i="108"/>
  <c r="F141" i="108"/>
  <c r="D136" i="108"/>
  <c r="F136" i="108" s="1"/>
  <c r="F122" i="108"/>
  <c r="D114" i="108"/>
  <c r="F114" i="108" s="1"/>
  <c r="F103" i="108"/>
  <c r="F99" i="108"/>
  <c r="D95" i="108"/>
  <c r="F95" i="108" s="1"/>
  <c r="D89" i="108"/>
  <c r="F89" i="108" s="1"/>
  <c r="D87" i="108"/>
  <c r="F87" i="108" s="1"/>
  <c r="F79" i="108"/>
  <c r="F75" i="108"/>
  <c r="F68" i="108"/>
  <c r="D66" i="108"/>
  <c r="F66" i="108" s="1"/>
  <c r="F48" i="108"/>
  <c r="D42" i="108"/>
  <c r="D85" i="108" s="1"/>
  <c r="F85" i="108" s="1"/>
  <c r="F41" i="108"/>
  <c r="F35" i="108"/>
  <c r="F27" i="108"/>
  <c r="F21" i="108"/>
  <c r="F20" i="108"/>
  <c r="F14" i="108"/>
  <c r="F30" i="107"/>
  <c r="F55" i="107"/>
  <c r="F53" i="107"/>
  <c r="F51" i="107"/>
  <c r="F49" i="107"/>
  <c r="F47" i="107"/>
  <c r="F45" i="107"/>
  <c r="F43" i="107"/>
  <c r="F41" i="107"/>
  <c r="F39" i="107"/>
  <c r="F37" i="107"/>
  <c r="F33" i="107"/>
  <c r="F28" i="107"/>
  <c r="F26" i="107"/>
  <c r="F24" i="107"/>
  <c r="F20" i="107"/>
  <c r="F10" i="107"/>
  <c r="F8" i="107"/>
  <c r="F56" i="107" s="1"/>
  <c r="F31" i="106"/>
  <c r="F56" i="106"/>
  <c r="F54" i="106"/>
  <c r="F52" i="106"/>
  <c r="F50" i="106"/>
  <c r="F48" i="106"/>
  <c r="F46" i="106"/>
  <c r="F44" i="106"/>
  <c r="F42" i="106"/>
  <c r="F40" i="106"/>
  <c r="F38" i="106"/>
  <c r="F34" i="106"/>
  <c r="F28" i="106"/>
  <c r="F26" i="106"/>
  <c r="F24" i="106"/>
  <c r="F20" i="106"/>
  <c r="F10" i="106"/>
  <c r="F8" i="106"/>
  <c r="F30" i="105"/>
  <c r="F33" i="105"/>
  <c r="F55" i="105"/>
  <c r="F53" i="105"/>
  <c r="F51" i="105"/>
  <c r="F49" i="105"/>
  <c r="F47" i="105"/>
  <c r="F45" i="105"/>
  <c r="F43" i="105"/>
  <c r="F41" i="105"/>
  <c r="F39" i="105"/>
  <c r="F37" i="105"/>
  <c r="F28" i="105"/>
  <c r="F26" i="105"/>
  <c r="F24" i="105"/>
  <c r="F20" i="105"/>
  <c r="F10" i="105"/>
  <c r="F8" i="105"/>
  <c r="F58" i="106" l="1"/>
  <c r="E58" i="22" s="1"/>
  <c r="F57" i="105"/>
  <c r="E51" i="22" s="1"/>
  <c r="E64" i="22"/>
  <c r="D129" i="108"/>
  <c r="F129" i="108" s="1"/>
  <c r="F150" i="108" s="1"/>
  <c r="F377" i="108" s="1"/>
  <c r="F370" i="108"/>
  <c r="F382" i="108" s="1"/>
  <c r="F42" i="108"/>
  <c r="F58" i="108" s="1"/>
  <c r="F375" i="108" s="1"/>
  <c r="F325" i="108"/>
  <c r="F381" i="108" s="1"/>
  <c r="F289" i="108"/>
  <c r="F380" i="108" s="1"/>
  <c r="F247" i="108"/>
  <c r="F379" i="108" s="1"/>
  <c r="D74" i="108"/>
  <c r="F74" i="108" s="1"/>
  <c r="F203" i="108"/>
  <c r="F378" i="108" s="1"/>
  <c r="F100" i="108"/>
  <c r="F376" i="108" s="1"/>
  <c r="F405" i="108" l="1"/>
  <c r="D68" i="22" s="1"/>
  <c r="F203" i="63" l="1"/>
  <c r="F201" i="63"/>
  <c r="F199" i="63"/>
  <c r="F197" i="63"/>
  <c r="F221" i="63"/>
  <c r="F218" i="63"/>
  <c r="F212" i="63"/>
  <c r="F208" i="63"/>
  <c r="F39" i="99"/>
  <c r="F321" i="59" l="1"/>
  <c r="F319" i="59"/>
  <c r="F317" i="59"/>
  <c r="F314" i="59"/>
  <c r="F312" i="59"/>
  <c r="F310" i="59"/>
  <c r="F308" i="59"/>
  <c r="F248" i="59"/>
  <c r="F332" i="90"/>
  <c r="F243" i="51"/>
  <c r="F195" i="95"/>
  <c r="F376" i="93"/>
  <c r="F365" i="92"/>
  <c r="F203" i="95"/>
  <c r="F201" i="95"/>
  <c r="F199" i="95"/>
  <c r="F197" i="95"/>
  <c r="F193" i="95"/>
  <c r="F188" i="95"/>
  <c r="F186" i="95"/>
  <c r="F184" i="95"/>
  <c r="F338" i="94"/>
  <c r="F333" i="94"/>
  <c r="F10" i="99"/>
  <c r="F224" i="95" l="1"/>
  <c r="F370" i="59"/>
  <c r="F388" i="59"/>
  <c r="F346" i="94"/>
  <c r="F344" i="94"/>
  <c r="F342" i="94"/>
  <c r="F340" i="94"/>
  <c r="F336" i="94"/>
  <c r="F331" i="94"/>
  <c r="F329" i="94"/>
  <c r="F327" i="94"/>
  <c r="F339" i="93"/>
  <c r="F337" i="93"/>
  <c r="F384" i="93"/>
  <c r="F382" i="93"/>
  <c r="F380" i="93"/>
  <c r="F378" i="93"/>
  <c r="F374" i="93"/>
  <c r="F369" i="93"/>
  <c r="F367" i="93"/>
  <c r="F365" i="93"/>
  <c r="F373" i="92"/>
  <c r="F371" i="92"/>
  <c r="F369" i="92"/>
  <c r="F367" i="92"/>
  <c r="F363" i="92"/>
  <c r="F358" i="92"/>
  <c r="F356" i="92"/>
  <c r="F354" i="92"/>
  <c r="F330" i="92"/>
  <c r="F328" i="92"/>
  <c r="F326" i="92"/>
  <c r="F398" i="91"/>
  <c r="F396" i="91"/>
  <c r="F394" i="91"/>
  <c r="F392" i="91"/>
  <c r="F390" i="91"/>
  <c r="F388" i="91"/>
  <c r="F385" i="91"/>
  <c r="F383" i="91"/>
  <c r="F381" i="91"/>
  <c r="F379" i="91"/>
  <c r="F251" i="51"/>
  <c r="F249" i="51"/>
  <c r="F247" i="51"/>
  <c r="F245" i="51"/>
  <c r="F241" i="51"/>
  <c r="F238" i="51"/>
  <c r="F236" i="51"/>
  <c r="F234" i="51"/>
  <c r="F232" i="51"/>
  <c r="F88" i="99"/>
  <c r="F86" i="99"/>
  <c r="F72" i="99"/>
  <c r="F69" i="99"/>
  <c r="F90" i="99"/>
  <c r="F65" i="99"/>
  <c r="F63" i="99"/>
  <c r="F61" i="99"/>
  <c r="F59" i="99"/>
  <c r="F57" i="99"/>
  <c r="F55" i="99"/>
  <c r="F53" i="99"/>
  <c r="F51" i="99"/>
  <c r="F49" i="99"/>
  <c r="F47" i="99"/>
  <c r="F43" i="99"/>
  <c r="F37" i="99"/>
  <c r="F35" i="99"/>
  <c r="F33" i="99"/>
  <c r="F31" i="99"/>
  <c r="F28" i="99"/>
  <c r="F26" i="99"/>
  <c r="F21" i="99"/>
  <c r="F19" i="99"/>
  <c r="F8" i="99"/>
  <c r="F343" i="90"/>
  <c r="F340" i="90"/>
  <c r="F338" i="90"/>
  <c r="F336" i="90"/>
  <c r="F334" i="90"/>
  <c r="F330" i="90"/>
  <c r="F328" i="90"/>
  <c r="F325" i="90"/>
  <c r="F323" i="90"/>
  <c r="F321" i="90"/>
  <c r="F319" i="90"/>
  <c r="F375" i="94" l="1"/>
  <c r="F392" i="94" s="1"/>
  <c r="F93" i="99"/>
  <c r="F289" i="51"/>
  <c r="F303" i="51" s="1"/>
  <c r="E28" i="22"/>
  <c r="F206" i="83" l="1"/>
  <c r="F204" i="83"/>
  <c r="D70" i="3" l="1"/>
  <c r="D74" i="3" s="1"/>
  <c r="D69" i="3"/>
  <c r="D82" i="3" s="1"/>
  <c r="D68" i="3"/>
  <c r="D56" i="3"/>
  <c r="F56" i="3" s="1"/>
  <c r="F60" i="3"/>
  <c r="F59" i="3"/>
  <c r="D48" i="3"/>
  <c r="D31" i="3"/>
  <c r="D67" i="3" s="1"/>
  <c r="F249" i="3"/>
  <c r="F247" i="3"/>
  <c r="F240" i="3"/>
  <c r="F237" i="3"/>
  <c r="F232" i="3"/>
  <c r="F226" i="3"/>
  <c r="F220" i="3"/>
  <c r="F215" i="3"/>
  <c r="F211" i="3"/>
  <c r="F210" i="3"/>
  <c r="F209" i="3"/>
  <c r="F40" i="3"/>
  <c r="D76" i="3" l="1"/>
  <c r="F70" i="3"/>
  <c r="D11" i="3"/>
  <c r="F209" i="61" l="1"/>
  <c r="F206" i="61"/>
  <c r="F200" i="61"/>
  <c r="F196" i="61"/>
  <c r="F177" i="61"/>
  <c r="F168" i="61"/>
  <c r="F169" i="61"/>
  <c r="F167" i="61"/>
  <c r="F164" i="61"/>
  <c r="F154" i="61"/>
  <c r="F153" i="61"/>
  <c r="F152" i="61"/>
  <c r="F160" i="61"/>
  <c r="F159" i="61"/>
  <c r="F158" i="61"/>
  <c r="F157" i="61"/>
  <c r="F156" i="61"/>
  <c r="F155" i="61"/>
  <c r="F149" i="61"/>
  <c r="F136" i="61"/>
  <c r="F135" i="61"/>
  <c r="F122" i="61"/>
  <c r="F124" i="61"/>
  <c r="F123" i="61"/>
  <c r="F121" i="61"/>
  <c r="F120" i="61"/>
  <c r="F208" i="65" l="1"/>
  <c r="F205" i="65"/>
  <c r="F199" i="65"/>
  <c r="F195" i="65"/>
  <c r="F162" i="65"/>
  <c r="F163" i="65"/>
  <c r="F159" i="65"/>
  <c r="F155" i="65"/>
  <c r="F154" i="65"/>
  <c r="F153" i="65"/>
  <c r="F152" i="65"/>
  <c r="F151" i="65"/>
  <c r="F150" i="65"/>
  <c r="F147" i="65"/>
  <c r="F144" i="65"/>
  <c r="F143" i="65"/>
  <c r="F135" i="65"/>
  <c r="F134" i="65"/>
  <c r="F123" i="65"/>
  <c r="F122" i="65"/>
  <c r="F121" i="65"/>
  <c r="F120" i="65"/>
  <c r="F181" i="63" l="1"/>
  <c r="F171" i="63"/>
  <c r="F172" i="63"/>
  <c r="F166" i="63"/>
  <c r="F162" i="63"/>
  <c r="F161" i="63"/>
  <c r="F160" i="63"/>
  <c r="F159" i="63"/>
  <c r="F158" i="63"/>
  <c r="F157" i="63"/>
  <c r="F156" i="63"/>
  <c r="F155" i="63"/>
  <c r="F154" i="63"/>
  <c r="F149" i="63"/>
  <c r="F145" i="63"/>
  <c r="F146" i="63"/>
  <c r="F135" i="63"/>
  <c r="F136" i="63"/>
  <c r="F124" i="63"/>
  <c r="F123" i="63"/>
  <c r="F125" i="63"/>
  <c r="F122" i="63"/>
  <c r="F121" i="63"/>
  <c r="F120" i="63"/>
  <c r="F149" i="14"/>
  <c r="F145" i="14"/>
  <c r="F141" i="14"/>
  <c r="F140" i="14"/>
  <c r="F139" i="14"/>
  <c r="F129" i="14"/>
  <c r="F125" i="14"/>
  <c r="F124" i="14"/>
  <c r="F123" i="14"/>
  <c r="F122" i="14"/>
  <c r="F121" i="14"/>
  <c r="F120" i="14"/>
  <c r="F119" i="14"/>
  <c r="F118" i="14"/>
  <c r="F117" i="14"/>
  <c r="F111" i="14"/>
  <c r="F105" i="14"/>
  <c r="F104" i="14"/>
  <c r="F99" i="14"/>
  <c r="F98" i="14"/>
  <c r="F95" i="14"/>
  <c r="F89" i="14"/>
  <c r="F88" i="14"/>
  <c r="F87" i="14"/>
  <c r="F86" i="14"/>
  <c r="F85" i="14"/>
  <c r="F84" i="14"/>
  <c r="D171" i="51" l="1"/>
  <c r="D169" i="51"/>
  <c r="D152" i="51"/>
  <c r="D144" i="51"/>
  <c r="D117" i="51"/>
  <c r="D115" i="51"/>
  <c r="D107" i="51"/>
  <c r="D150" i="51" s="1"/>
  <c r="D99" i="51"/>
  <c r="D97" i="51"/>
  <c r="D96" i="51"/>
  <c r="D92" i="51"/>
  <c r="D68" i="51"/>
  <c r="D58" i="51"/>
  <c r="D105" i="51" s="1"/>
  <c r="D32" i="51" l="1"/>
  <c r="D34" i="51" s="1"/>
  <c r="D18" i="51"/>
  <c r="D14" i="51"/>
  <c r="D111" i="51"/>
  <c r="F86" i="96"/>
  <c r="F82" i="96"/>
  <c r="F81" i="96"/>
  <c r="F80" i="96"/>
  <c r="F79" i="96"/>
  <c r="F78" i="96"/>
  <c r="F76" i="96"/>
  <c r="D70" i="96"/>
  <c r="F70" i="96" s="1"/>
  <c r="F69" i="96"/>
  <c r="F67" i="96"/>
  <c r="F66" i="96"/>
  <c r="D64" i="96"/>
  <c r="D68" i="96" s="1"/>
  <c r="F68" i="96" s="1"/>
  <c r="F60" i="96"/>
  <c r="D58" i="96"/>
  <c r="F58" i="96" s="1"/>
  <c r="F57" i="96"/>
  <c r="F55" i="96"/>
  <c r="F53" i="96"/>
  <c r="F51" i="96"/>
  <c r="F50" i="96"/>
  <c r="F49" i="96"/>
  <c r="F47" i="96"/>
  <c r="F46" i="96"/>
  <c r="F45" i="96"/>
  <c r="F42" i="96"/>
  <c r="F41" i="96"/>
  <c r="F39" i="96"/>
  <c r="F38" i="96"/>
  <c r="F35" i="96"/>
  <c r="F34" i="96"/>
  <c r="F30" i="96"/>
  <c r="F29" i="96"/>
  <c r="F27" i="96"/>
  <c r="F26" i="96"/>
  <c r="F25" i="96"/>
  <c r="F23" i="96"/>
  <c r="F17" i="96"/>
  <c r="F16" i="96"/>
  <c r="D12" i="96"/>
  <c r="D13" i="96" s="1"/>
  <c r="D11" i="96"/>
  <c r="F11" i="96" s="1"/>
  <c r="D8" i="96"/>
  <c r="F8" i="96" s="1"/>
  <c r="F216" i="59"/>
  <c r="F90" i="96" l="1"/>
  <c r="D24" i="51"/>
  <c r="F101" i="96"/>
  <c r="F13" i="96"/>
  <c r="D22" i="96"/>
  <c r="F22" i="96" s="1"/>
  <c r="F64" i="96"/>
  <c r="F12" i="96"/>
  <c r="F74" i="96" l="1"/>
  <c r="F99" i="96" s="1"/>
  <c r="F43" i="96"/>
  <c r="F97" i="96" s="1"/>
  <c r="F205" i="51"/>
  <c r="E68" i="22"/>
  <c r="E69" i="22" s="1"/>
  <c r="D10" i="4"/>
  <c r="F238" i="95"/>
  <c r="F177" i="95"/>
  <c r="F173" i="95"/>
  <c r="F167" i="95"/>
  <c r="F165" i="95"/>
  <c r="F163" i="95"/>
  <c r="F161" i="95"/>
  <c r="F157" i="95"/>
  <c r="F153" i="95"/>
  <c r="F147" i="95"/>
  <c r="F145" i="95"/>
  <c r="F179" i="95" s="1"/>
  <c r="F138" i="95"/>
  <c r="D134" i="95"/>
  <c r="F134" i="95" s="1"/>
  <c r="F128" i="95"/>
  <c r="F118" i="95"/>
  <c r="F114" i="95"/>
  <c r="D109" i="95"/>
  <c r="D120" i="95" s="1"/>
  <c r="F107" i="95"/>
  <c r="F100" i="95"/>
  <c r="F96" i="95"/>
  <c r="F94" i="95"/>
  <c r="F87" i="95"/>
  <c r="F82" i="95"/>
  <c r="F74" i="95"/>
  <c r="D70" i="95"/>
  <c r="F70" i="95" s="1"/>
  <c r="F64" i="95"/>
  <c r="F58" i="95"/>
  <c r="F102" i="95" s="1"/>
  <c r="F46" i="95"/>
  <c r="D34" i="95"/>
  <c r="F34" i="95" s="1"/>
  <c r="F32" i="95"/>
  <c r="D30" i="95"/>
  <c r="F30" i="95" s="1"/>
  <c r="D28" i="95"/>
  <c r="F28" i="95" s="1"/>
  <c r="D24" i="95"/>
  <c r="F24" i="95" s="1"/>
  <c r="F18" i="95"/>
  <c r="F14" i="95"/>
  <c r="F52" i="95" s="1"/>
  <c r="D313" i="94"/>
  <c r="F313" i="94" s="1"/>
  <c r="D309" i="94"/>
  <c r="F309" i="94" s="1"/>
  <c r="D298" i="94"/>
  <c r="F298" i="94" s="1"/>
  <c r="F290" i="94"/>
  <c r="D283" i="94"/>
  <c r="F283" i="94" s="1"/>
  <c r="D280" i="94"/>
  <c r="F280" i="94" s="1"/>
  <c r="F323" i="94" s="1"/>
  <c r="F271" i="94"/>
  <c r="F256" i="94"/>
  <c r="F243" i="94"/>
  <c r="F234" i="94"/>
  <c r="D208" i="94"/>
  <c r="F208" i="94" s="1"/>
  <c r="F202" i="94"/>
  <c r="F189" i="94"/>
  <c r="D189" i="94"/>
  <c r="D187" i="94"/>
  <c r="F187" i="94" s="1"/>
  <c r="D183" i="94"/>
  <c r="F183" i="94" s="1"/>
  <c r="D157" i="94"/>
  <c r="F157" i="94" s="1"/>
  <c r="D155" i="94"/>
  <c r="F155" i="94" s="1"/>
  <c r="D139" i="94"/>
  <c r="F139" i="94" s="1"/>
  <c r="D134" i="94"/>
  <c r="F134" i="94" s="1"/>
  <c r="F125" i="94"/>
  <c r="F176" i="94" s="1"/>
  <c r="D125" i="94"/>
  <c r="D119" i="94"/>
  <c r="F119" i="94" s="1"/>
  <c r="D114" i="94"/>
  <c r="F114" i="94" s="1"/>
  <c r="F106" i="94"/>
  <c r="D104" i="94"/>
  <c r="F97" i="94"/>
  <c r="F88" i="94"/>
  <c r="F81" i="94"/>
  <c r="F71" i="94"/>
  <c r="F65" i="94"/>
  <c r="F58" i="94"/>
  <c r="F45" i="94"/>
  <c r="F38" i="94"/>
  <c r="F36" i="94"/>
  <c r="F29" i="94"/>
  <c r="F25" i="94"/>
  <c r="F18" i="94"/>
  <c r="F16" i="94"/>
  <c r="F61" i="94" s="1"/>
  <c r="F361" i="93"/>
  <c r="F358" i="93"/>
  <c r="D355" i="93"/>
  <c r="F355" i="93" s="1"/>
  <c r="D350" i="93"/>
  <c r="F345" i="93"/>
  <c r="F388" i="93" s="1"/>
  <c r="F335" i="93"/>
  <c r="F331" i="93"/>
  <c r="F330" i="93"/>
  <c r="F328" i="93"/>
  <c r="D320" i="93"/>
  <c r="F320" i="93" s="1"/>
  <c r="F316" i="93"/>
  <c r="D309" i="93"/>
  <c r="F309" i="93" s="1"/>
  <c r="D300" i="93"/>
  <c r="F298" i="93"/>
  <c r="D296" i="93"/>
  <c r="F296" i="93" s="1"/>
  <c r="D291" i="93"/>
  <c r="F291" i="93" s="1"/>
  <c r="D288" i="93"/>
  <c r="F288" i="93" s="1"/>
  <c r="D279" i="93"/>
  <c r="F279" i="93" s="1"/>
  <c r="D264" i="93"/>
  <c r="F264" i="93" s="1"/>
  <c r="F244" i="93"/>
  <c r="F240" i="93"/>
  <c r="F233" i="93"/>
  <c r="F231" i="93"/>
  <c r="F224" i="93"/>
  <c r="F222" i="93"/>
  <c r="D210" i="93"/>
  <c r="F210" i="93" s="1"/>
  <c r="F204" i="93"/>
  <c r="D191" i="93"/>
  <c r="F191" i="93" s="1"/>
  <c r="D189" i="93"/>
  <c r="F189" i="93" s="1"/>
  <c r="D185" i="93"/>
  <c r="F185" i="93" s="1"/>
  <c r="D157" i="93"/>
  <c r="F157" i="93" s="1"/>
  <c r="D155" i="93"/>
  <c r="F155" i="93" s="1"/>
  <c r="F139" i="93"/>
  <c r="D134" i="93"/>
  <c r="F134" i="93" s="1"/>
  <c r="D125" i="93"/>
  <c r="F125" i="93" s="1"/>
  <c r="D120" i="93"/>
  <c r="F120" i="93" s="1"/>
  <c r="F111" i="93"/>
  <c r="F103" i="93"/>
  <c r="F94" i="93"/>
  <c r="F85" i="93"/>
  <c r="F78" i="93"/>
  <c r="F70" i="93"/>
  <c r="F64" i="93"/>
  <c r="F57" i="93"/>
  <c r="F45" i="93"/>
  <c r="F38" i="93"/>
  <c r="F36" i="93"/>
  <c r="F29" i="93"/>
  <c r="D25" i="93"/>
  <c r="F25" i="93" s="1"/>
  <c r="F18" i="93"/>
  <c r="F16" i="93"/>
  <c r="F350" i="92"/>
  <c r="F347" i="92"/>
  <c r="F344" i="92"/>
  <c r="F339" i="92"/>
  <c r="F331" i="92"/>
  <c r="F324" i="92"/>
  <c r="F323" i="92"/>
  <c r="F321" i="92"/>
  <c r="F314" i="92"/>
  <c r="F310" i="92"/>
  <c r="F302" i="92"/>
  <c r="D295" i="92"/>
  <c r="F293" i="92"/>
  <c r="F291" i="92"/>
  <c r="F279" i="92"/>
  <c r="F277" i="92"/>
  <c r="D272" i="92"/>
  <c r="F272" i="92" s="1"/>
  <c r="F258" i="92"/>
  <c r="F242" i="92"/>
  <c r="F238" i="92"/>
  <c r="F232" i="92"/>
  <c r="F230" i="92"/>
  <c r="F223" i="92"/>
  <c r="F221" i="92"/>
  <c r="F211" i="92"/>
  <c r="F247" i="92" s="1"/>
  <c r="D204" i="92"/>
  <c r="F204" i="92" s="1"/>
  <c r="D191" i="92"/>
  <c r="F191" i="92" s="1"/>
  <c r="D187" i="92"/>
  <c r="D283" i="92" s="1"/>
  <c r="F283" i="92" s="1"/>
  <c r="D169" i="92"/>
  <c r="F169" i="92" s="1"/>
  <c r="D167" i="92"/>
  <c r="F167" i="92" s="1"/>
  <c r="F146" i="92"/>
  <c r="D141" i="92"/>
  <c r="F141" i="92" s="1"/>
  <c r="D132" i="92"/>
  <c r="F132" i="92" s="1"/>
  <c r="D127" i="92"/>
  <c r="F127" i="92" s="1"/>
  <c r="D122" i="92"/>
  <c r="F122" i="92" s="1"/>
  <c r="D114" i="92"/>
  <c r="E114" i="92"/>
  <c r="D104" i="92"/>
  <c r="F104" i="92" s="1"/>
  <c r="D95" i="92"/>
  <c r="F95" i="92" s="1"/>
  <c r="F88" i="92"/>
  <c r="D78" i="92"/>
  <c r="F78" i="92" s="1"/>
  <c r="D71" i="92"/>
  <c r="F71" i="92" s="1"/>
  <c r="D64" i="92"/>
  <c r="F64" i="92" s="1"/>
  <c r="F107" i="92" s="1"/>
  <c r="D38" i="92"/>
  <c r="D45" i="92" s="1"/>
  <c r="F45" i="92" s="1"/>
  <c r="D36" i="92"/>
  <c r="F36" i="92" s="1"/>
  <c r="D29" i="92"/>
  <c r="F29" i="92" s="1"/>
  <c r="D25" i="92"/>
  <c r="F25" i="92" s="1"/>
  <c r="D18" i="92"/>
  <c r="F18" i="92" s="1"/>
  <c r="D16" i="92"/>
  <c r="F16" i="92" s="1"/>
  <c r="F375" i="91"/>
  <c r="F372" i="91"/>
  <c r="D369" i="91"/>
  <c r="F369" i="91" s="1"/>
  <c r="F355" i="91"/>
  <c r="F350" i="91"/>
  <c r="F348" i="91"/>
  <c r="F345" i="91"/>
  <c r="F343" i="91"/>
  <c r="F334" i="91"/>
  <c r="F333" i="91"/>
  <c r="F331" i="91"/>
  <c r="F319" i="91"/>
  <c r="F315" i="91"/>
  <c r="F311" i="91"/>
  <c r="F305" i="91"/>
  <c r="F295" i="91"/>
  <c r="F289" i="91"/>
  <c r="F287" i="91"/>
  <c r="F285" i="91"/>
  <c r="D279" i="91"/>
  <c r="D277" i="91"/>
  <c r="F277" i="91" s="1"/>
  <c r="F273" i="91"/>
  <c r="F259" i="91"/>
  <c r="F250" i="91"/>
  <c r="F248" i="91"/>
  <c r="F246" i="91"/>
  <c r="F229" i="91"/>
  <c r="F218" i="91"/>
  <c r="F216" i="91"/>
  <c r="F205" i="91"/>
  <c r="F240" i="91" s="1"/>
  <c r="F195" i="91"/>
  <c r="F182" i="91"/>
  <c r="F172" i="91"/>
  <c r="F164" i="91"/>
  <c r="F199" i="91" s="1"/>
  <c r="F152" i="91"/>
  <c r="F150" i="91"/>
  <c r="F146" i="91"/>
  <c r="F132" i="91"/>
  <c r="F127" i="91"/>
  <c r="F118" i="91"/>
  <c r="F113" i="91"/>
  <c r="D99" i="91"/>
  <c r="F99" i="91" s="1"/>
  <c r="D89" i="91"/>
  <c r="F89" i="91" s="1"/>
  <c r="D81" i="91"/>
  <c r="F81" i="91" s="1"/>
  <c r="F75" i="91"/>
  <c r="F67" i="91"/>
  <c r="F61" i="91"/>
  <c r="F54" i="91"/>
  <c r="D37" i="91"/>
  <c r="D43" i="91" s="1"/>
  <c r="F43" i="91" s="1"/>
  <c r="F35" i="91"/>
  <c r="D25" i="91"/>
  <c r="D29" i="91" s="1"/>
  <c r="F29" i="91" s="1"/>
  <c r="F19" i="91"/>
  <c r="F17" i="91"/>
  <c r="F377" i="92" l="1"/>
  <c r="F141" i="95"/>
  <c r="F272" i="94"/>
  <c r="F226" i="94"/>
  <c r="F386" i="94" s="1"/>
  <c r="F342" i="93"/>
  <c r="F304" i="93"/>
  <c r="F254" i="93"/>
  <c r="F213" i="93"/>
  <c r="F399" i="93" s="1"/>
  <c r="F167" i="93"/>
  <c r="F58" i="93"/>
  <c r="F334" i="92"/>
  <c r="F297" i="92"/>
  <c r="F391" i="92" s="1"/>
  <c r="F417" i="91"/>
  <c r="F439" i="91" s="1"/>
  <c r="F437" i="91"/>
  <c r="F364" i="91"/>
  <c r="F324" i="91"/>
  <c r="F435" i="91" s="1"/>
  <c r="F282" i="91"/>
  <c r="F433" i="91" s="1"/>
  <c r="F154" i="91"/>
  <c r="F427" i="91" s="1"/>
  <c r="F108" i="91"/>
  <c r="F425" i="91" s="1"/>
  <c r="F122" i="96"/>
  <c r="E14" i="22" s="1"/>
  <c r="F236" i="95"/>
  <c r="D286" i="92"/>
  <c r="F286" i="92" s="1"/>
  <c r="F395" i="92"/>
  <c r="F389" i="92"/>
  <c r="F295" i="92"/>
  <c r="F232" i="95"/>
  <c r="F388" i="94"/>
  <c r="F380" i="94"/>
  <c r="F390" i="94"/>
  <c r="F401" i="93"/>
  <c r="F393" i="93"/>
  <c r="F300" i="93"/>
  <c r="F405" i="93"/>
  <c r="F101" i="93"/>
  <c r="F114" i="93" s="1"/>
  <c r="F407" i="93"/>
  <c r="F114" i="92"/>
  <c r="F159" i="92" s="1"/>
  <c r="F385" i="92" s="1"/>
  <c r="F393" i="92"/>
  <c r="F187" i="92"/>
  <c r="F205" i="92" s="1"/>
  <c r="F387" i="92" s="1"/>
  <c r="F279" i="91"/>
  <c r="F429" i="91"/>
  <c r="F37" i="91"/>
  <c r="F431" i="91"/>
  <c r="D132" i="95"/>
  <c r="F132" i="95" s="1"/>
  <c r="F120" i="95"/>
  <c r="F383" i="92"/>
  <c r="F384" i="94"/>
  <c r="F230" i="95"/>
  <c r="F25" i="91"/>
  <c r="F55" i="91" s="1"/>
  <c r="F109" i="95"/>
  <c r="F38" i="92"/>
  <c r="F53" i="92" s="1"/>
  <c r="F104" i="94"/>
  <c r="F122" i="94" l="1"/>
  <c r="F382" i="94" s="1"/>
  <c r="F427" i="94" s="1"/>
  <c r="E33" i="22" s="1"/>
  <c r="F403" i="93"/>
  <c r="F381" i="92"/>
  <c r="F423" i="91"/>
  <c r="F423" i="92"/>
  <c r="E31" i="22" s="1"/>
  <c r="F472" i="91"/>
  <c r="E30" i="22" s="1"/>
  <c r="F234" i="95"/>
  <c r="F272" i="95" s="1"/>
  <c r="E34" i="22" s="1"/>
  <c r="F397" i="93"/>
  <c r="F395" i="93"/>
  <c r="F446" i="93" l="1"/>
  <c r="E32" i="22" s="1"/>
  <c r="F315" i="90" l="1"/>
  <c r="D309" i="90"/>
  <c r="F309" i="90" s="1"/>
  <c r="F305" i="90"/>
  <c r="F304" i="90"/>
  <c r="F301" i="90"/>
  <c r="F299" i="90"/>
  <c r="F298" i="90"/>
  <c r="F295" i="90"/>
  <c r="F294" i="90"/>
  <c r="F289" i="90"/>
  <c r="F284" i="90"/>
  <c r="F282" i="90"/>
  <c r="F279" i="90"/>
  <c r="F277" i="90"/>
  <c r="F274" i="90"/>
  <c r="D270" i="90"/>
  <c r="F270" i="90" s="1"/>
  <c r="F264" i="90"/>
  <c r="F260" i="90"/>
  <c r="F252" i="90"/>
  <c r="F245" i="90"/>
  <c r="D240" i="90"/>
  <c r="F240" i="90" s="1"/>
  <c r="D228" i="90"/>
  <c r="F228" i="90" s="1"/>
  <c r="D221" i="90"/>
  <c r="F221" i="90" s="1"/>
  <c r="D215" i="90"/>
  <c r="F215" i="90" s="1"/>
  <c r="D214" i="90"/>
  <c r="D308" i="90" s="1"/>
  <c r="F308" i="90" s="1"/>
  <c r="D213" i="90"/>
  <c r="F213" i="90" s="1"/>
  <c r="F207" i="90"/>
  <c r="F202" i="90"/>
  <c r="F200" i="90"/>
  <c r="F194" i="90"/>
  <c r="F190" i="90"/>
  <c r="F180" i="90"/>
  <c r="F179" i="90"/>
  <c r="F171" i="90"/>
  <c r="D165" i="90"/>
  <c r="F165" i="90" s="1"/>
  <c r="F157" i="90"/>
  <c r="F156" i="90"/>
  <c r="F149" i="90"/>
  <c r="D148" i="90"/>
  <c r="F148" i="90" s="1"/>
  <c r="F138" i="90"/>
  <c r="D125" i="90"/>
  <c r="F125" i="90" s="1"/>
  <c r="D118" i="90"/>
  <c r="F118" i="90" s="1"/>
  <c r="D110" i="90"/>
  <c r="D132" i="90" s="1"/>
  <c r="F132" i="90" s="1"/>
  <c r="F92" i="90"/>
  <c r="F88" i="90"/>
  <c r="D84" i="90"/>
  <c r="F84" i="90" s="1"/>
  <c r="D78" i="90"/>
  <c r="F78" i="90" s="1"/>
  <c r="D76" i="90"/>
  <c r="F76" i="90" s="1"/>
  <c r="D74" i="90"/>
  <c r="F74" i="90" s="1"/>
  <c r="F68" i="90"/>
  <c r="F64" i="90"/>
  <c r="F57" i="90"/>
  <c r="D55" i="90"/>
  <c r="F55" i="90" s="1"/>
  <c r="F47" i="90"/>
  <c r="F41" i="90"/>
  <c r="D40" i="90"/>
  <c r="F40" i="90" s="1"/>
  <c r="D34" i="90"/>
  <c r="D63" i="90" s="1"/>
  <c r="F63" i="90" s="1"/>
  <c r="F26" i="90"/>
  <c r="F20" i="90"/>
  <c r="F19" i="90"/>
  <c r="F13" i="90"/>
  <c r="F352" i="90" l="1"/>
  <c r="F364" i="90" s="1"/>
  <c r="F312" i="90"/>
  <c r="F204" i="90"/>
  <c r="F100" i="90"/>
  <c r="F360" i="90"/>
  <c r="D232" i="90"/>
  <c r="D249" i="90" s="1"/>
  <c r="F249" i="90" s="1"/>
  <c r="F363" i="90"/>
  <c r="F34" i="90"/>
  <c r="F214" i="90"/>
  <c r="F358" i="90"/>
  <c r="F232" i="90"/>
  <c r="F246" i="90" s="1"/>
  <c r="F110" i="90"/>
  <c r="F286" i="90" l="1"/>
  <c r="F362" i="90" s="1"/>
  <c r="F151" i="90"/>
  <c r="F359" i="90" s="1"/>
  <c r="F56" i="90"/>
  <c r="F357" i="90" s="1"/>
  <c r="F361" i="90"/>
  <c r="F191" i="3"/>
  <c r="F197" i="3"/>
  <c r="F202" i="3"/>
  <c r="F203" i="3"/>
  <c r="F223" i="3"/>
  <c r="D133" i="83"/>
  <c r="F133" i="83" s="1"/>
  <c r="D128" i="78"/>
  <c r="D129" i="78"/>
  <c r="D12" i="83"/>
  <c r="F12" i="83" s="1"/>
  <c r="F62" i="83" s="1"/>
  <c r="F242" i="83" s="1"/>
  <c r="F194" i="83"/>
  <c r="F191" i="83"/>
  <c r="F190" i="83"/>
  <c r="D187" i="83"/>
  <c r="F187" i="83" s="1"/>
  <c r="F185" i="83"/>
  <c r="F180" i="83"/>
  <c r="D178" i="83"/>
  <c r="F178" i="83" s="1"/>
  <c r="F166" i="83"/>
  <c r="F152" i="83"/>
  <c r="F148" i="83"/>
  <c r="F145" i="83"/>
  <c r="F142" i="83"/>
  <c r="F137" i="83"/>
  <c r="F118" i="83"/>
  <c r="F117" i="83"/>
  <c r="F113" i="83"/>
  <c r="F111" i="83"/>
  <c r="F110" i="83"/>
  <c r="F109" i="83"/>
  <c r="F108" i="83"/>
  <c r="F105" i="83"/>
  <c r="F123" i="83" s="1"/>
  <c r="F244" i="83" s="1"/>
  <c r="F103" i="83"/>
  <c r="F102" i="83"/>
  <c r="F99" i="83"/>
  <c r="F97" i="83"/>
  <c r="F96" i="83"/>
  <c r="F93" i="83"/>
  <c r="F91" i="83"/>
  <c r="F90" i="83"/>
  <c r="F77" i="83"/>
  <c r="F76" i="83"/>
  <c r="F54" i="83"/>
  <c r="F51" i="83"/>
  <c r="F50" i="83"/>
  <c r="F49" i="83"/>
  <c r="F48" i="83"/>
  <c r="F19" i="83"/>
  <c r="F18" i="83"/>
  <c r="F15" i="83"/>
  <c r="D12" i="82"/>
  <c r="F12" i="82" s="1"/>
  <c r="F196" i="82"/>
  <c r="F195" i="82"/>
  <c r="F192" i="82"/>
  <c r="F189" i="82"/>
  <c r="F188" i="82"/>
  <c r="D185" i="82"/>
  <c r="F185" i="82" s="1"/>
  <c r="F183" i="82"/>
  <c r="F246" i="82" s="1"/>
  <c r="F259" i="82" s="1"/>
  <c r="F177" i="82"/>
  <c r="D175" i="82"/>
  <c r="F175" i="82" s="1"/>
  <c r="F171" i="82"/>
  <c r="F170" i="82"/>
  <c r="F162" i="82"/>
  <c r="F161" i="82"/>
  <c r="F151" i="82"/>
  <c r="D150" i="82"/>
  <c r="F147" i="82"/>
  <c r="F144" i="82"/>
  <c r="F141" i="82"/>
  <c r="F140" i="82"/>
  <c r="F136" i="82"/>
  <c r="F135" i="82"/>
  <c r="F111" i="82"/>
  <c r="F110" i="82"/>
  <c r="F109" i="82"/>
  <c r="F108" i="82"/>
  <c r="F103" i="82"/>
  <c r="F102" i="82"/>
  <c r="F101" i="82"/>
  <c r="F100" i="82"/>
  <c r="F97" i="82"/>
  <c r="F96" i="82"/>
  <c r="F95" i="82"/>
  <c r="F94" i="82"/>
  <c r="F91" i="82"/>
  <c r="F90" i="82"/>
  <c r="F89" i="82"/>
  <c r="F88" i="82"/>
  <c r="F55" i="82"/>
  <c r="F54" i="82"/>
  <c r="F53" i="82"/>
  <c r="F52" i="82"/>
  <c r="F51" i="82"/>
  <c r="F50" i="82"/>
  <c r="F18" i="82"/>
  <c r="F15" i="82"/>
  <c r="D12" i="81"/>
  <c r="F12" i="81" s="1"/>
  <c r="F62" i="81" s="1"/>
  <c r="F197" i="81"/>
  <c r="F196" i="81"/>
  <c r="D193" i="81"/>
  <c r="F193" i="81" s="1"/>
  <c r="F191" i="81"/>
  <c r="F186" i="81"/>
  <c r="F244" i="81" s="1"/>
  <c r="F145" i="81"/>
  <c r="F142" i="81"/>
  <c r="F141" i="81"/>
  <c r="F137" i="81"/>
  <c r="F136" i="81"/>
  <c r="F112" i="81"/>
  <c r="F110" i="81"/>
  <c r="F109" i="81"/>
  <c r="F104" i="81"/>
  <c r="F103" i="81"/>
  <c r="F102" i="81"/>
  <c r="F101" i="81"/>
  <c r="F98" i="81"/>
  <c r="F96" i="81"/>
  <c r="F95" i="81"/>
  <c r="F92" i="81"/>
  <c r="F90" i="81"/>
  <c r="F89" i="81"/>
  <c r="F54" i="81"/>
  <c r="F53" i="81"/>
  <c r="F51" i="81"/>
  <c r="F50" i="81"/>
  <c r="F19" i="81"/>
  <c r="F18" i="81"/>
  <c r="F15" i="81"/>
  <c r="F106" i="78"/>
  <c r="F105" i="78"/>
  <c r="F104" i="78"/>
  <c r="F126" i="81" l="1"/>
  <c r="F125" i="82"/>
  <c r="F255" i="82" s="1"/>
  <c r="F235" i="83"/>
  <c r="F248" i="83" s="1"/>
  <c r="F388" i="90"/>
  <c r="E13" i="22"/>
  <c r="F244" i="3"/>
  <c r="F181" i="81"/>
  <c r="F61" i="82"/>
  <c r="F253" i="82" s="1"/>
  <c r="F175" i="83"/>
  <c r="F246" i="83" s="1"/>
  <c r="F178" i="82"/>
  <c r="F257" i="82" s="1"/>
  <c r="F251" i="81"/>
  <c r="F255" i="81"/>
  <c r="F318" i="82" l="1"/>
  <c r="E57" i="22" s="1"/>
  <c r="F193" i="78" l="1"/>
  <c r="F192" i="78"/>
  <c r="F189" i="78"/>
  <c r="F186" i="78"/>
  <c r="F185" i="78"/>
  <c r="D182" i="78"/>
  <c r="F182" i="78" s="1"/>
  <c r="F180" i="78"/>
  <c r="F174" i="78"/>
  <c r="D172" i="78"/>
  <c r="F172" i="78" s="1"/>
  <c r="F168" i="78"/>
  <c r="F167" i="78"/>
  <c r="F166" i="78"/>
  <c r="F165" i="78"/>
  <c r="F164" i="78"/>
  <c r="F163" i="78"/>
  <c r="F162" i="78"/>
  <c r="F159" i="78"/>
  <c r="F158" i="78"/>
  <c r="F157" i="78"/>
  <c r="F156" i="78"/>
  <c r="F155" i="78"/>
  <c r="F154" i="78"/>
  <c r="F153" i="78"/>
  <c r="F148" i="78"/>
  <c r="D147" i="78"/>
  <c r="F147" i="78" s="1"/>
  <c r="F144" i="78"/>
  <c r="F143" i="78"/>
  <c r="F142" i="78"/>
  <c r="F141" i="78"/>
  <c r="F138" i="78"/>
  <c r="F137" i="78"/>
  <c r="F136" i="78"/>
  <c r="F133" i="78"/>
  <c r="F132" i="78"/>
  <c r="F129" i="78"/>
  <c r="F128" i="78"/>
  <c r="F127" i="78"/>
  <c r="F122" i="78"/>
  <c r="F121" i="78"/>
  <c r="F169" i="78" s="1"/>
  <c r="F244" i="78" s="1"/>
  <c r="F118" i="78"/>
  <c r="F117" i="78"/>
  <c r="F116" i="78"/>
  <c r="F115" i="78"/>
  <c r="F114" i="78"/>
  <c r="F113" i="78"/>
  <c r="F109" i="78"/>
  <c r="F108" i="78"/>
  <c r="F107" i="78"/>
  <c r="F101" i="78"/>
  <c r="F100" i="78"/>
  <c r="F99" i="78"/>
  <c r="F98" i="78"/>
  <c r="F95" i="78"/>
  <c r="F94" i="78"/>
  <c r="F93" i="78"/>
  <c r="F92" i="78"/>
  <c r="F89" i="78"/>
  <c r="F88" i="78"/>
  <c r="F87" i="78"/>
  <c r="F86" i="78"/>
  <c r="F81" i="78"/>
  <c r="F80" i="78"/>
  <c r="F77" i="78"/>
  <c r="F76" i="78"/>
  <c r="F75" i="78"/>
  <c r="F74" i="78"/>
  <c r="F73" i="78"/>
  <c r="F72" i="78"/>
  <c r="F69" i="78"/>
  <c r="F68" i="78"/>
  <c r="F67" i="78"/>
  <c r="F66" i="78"/>
  <c r="F55" i="78"/>
  <c r="F54" i="78"/>
  <c r="F53" i="78"/>
  <c r="F52" i="78"/>
  <c r="F51" i="78"/>
  <c r="F50" i="78"/>
  <c r="F49" i="78"/>
  <c r="F48" i="78"/>
  <c r="F35" i="78"/>
  <c r="F34" i="78"/>
  <c r="F31" i="78"/>
  <c r="F30" i="78"/>
  <c r="F27" i="78"/>
  <c r="F26" i="78"/>
  <c r="F19" i="78"/>
  <c r="F18" i="78"/>
  <c r="F15" i="78"/>
  <c r="D12" i="78"/>
  <c r="F12" i="78" s="1"/>
  <c r="F233" i="78" l="1"/>
  <c r="F246" i="78" s="1"/>
  <c r="F119" i="78"/>
  <c r="F242" i="78" s="1"/>
  <c r="F306" i="78" s="1"/>
  <c r="F59" i="78"/>
  <c r="F240" i="78" s="1"/>
  <c r="D10" i="76"/>
  <c r="F10" i="76" s="1"/>
  <c r="F165" i="76"/>
  <c r="F159" i="76"/>
  <c r="F158" i="76"/>
  <c r="F157" i="76"/>
  <c r="F151" i="76"/>
  <c r="F150" i="76"/>
  <c r="F149" i="76"/>
  <c r="F146" i="76"/>
  <c r="F143" i="76"/>
  <c r="F140" i="76"/>
  <c r="F139" i="76"/>
  <c r="D133" i="76"/>
  <c r="F133" i="76" s="1"/>
  <c r="F131" i="76"/>
  <c r="D130" i="76"/>
  <c r="F130" i="76" s="1"/>
  <c r="F127" i="76"/>
  <c r="F125" i="76"/>
  <c r="F124" i="76"/>
  <c r="F116" i="76"/>
  <c r="F114" i="76"/>
  <c r="F113" i="76"/>
  <c r="F110" i="76"/>
  <c r="F109" i="76"/>
  <c r="F106" i="76"/>
  <c r="F105" i="76"/>
  <c r="F101" i="76"/>
  <c r="F97" i="76"/>
  <c r="F93" i="76"/>
  <c r="F87" i="76"/>
  <c r="F39" i="76"/>
  <c r="F16" i="76"/>
  <c r="F13" i="76"/>
  <c r="D10" i="74"/>
  <c r="F10" i="74" s="1"/>
  <c r="F165" i="74"/>
  <c r="F159" i="74"/>
  <c r="F158" i="74"/>
  <c r="F157" i="74"/>
  <c r="F151" i="74"/>
  <c r="F150" i="74"/>
  <c r="F149" i="74"/>
  <c r="F146" i="74"/>
  <c r="F143" i="74"/>
  <c r="F140" i="74"/>
  <c r="F139" i="74"/>
  <c r="D133" i="74"/>
  <c r="F133" i="74" s="1"/>
  <c r="F131" i="74"/>
  <c r="D130" i="74"/>
  <c r="F130" i="74" s="1"/>
  <c r="F127" i="74"/>
  <c r="F125" i="74"/>
  <c r="F124" i="74"/>
  <c r="F117" i="74"/>
  <c r="F115" i="74"/>
  <c r="F114" i="74"/>
  <c r="F111" i="74"/>
  <c r="F110" i="74"/>
  <c r="F107" i="74"/>
  <c r="F106" i="74"/>
  <c r="F103" i="74"/>
  <c r="F102" i="74"/>
  <c r="F97" i="74"/>
  <c r="F95" i="74"/>
  <c r="F93" i="74"/>
  <c r="F91" i="74"/>
  <c r="F90" i="74"/>
  <c r="F87" i="74"/>
  <c r="F81" i="74"/>
  <c r="F80" i="74"/>
  <c r="F79" i="74"/>
  <c r="F78" i="74"/>
  <c r="F75" i="74"/>
  <c r="F74" i="74"/>
  <c r="F73" i="74"/>
  <c r="F72" i="74"/>
  <c r="F69" i="74"/>
  <c r="F68" i="74"/>
  <c r="F67" i="74"/>
  <c r="F66" i="74"/>
  <c r="F65" i="74"/>
  <c r="F64" i="74"/>
  <c r="F60" i="74"/>
  <c r="F59" i="74"/>
  <c r="F58" i="74"/>
  <c r="F57" i="74"/>
  <c r="F56" i="74"/>
  <c r="F54" i="74"/>
  <c r="F46" i="74"/>
  <c r="F45" i="74"/>
  <c r="F44" i="74"/>
  <c r="F43" i="74"/>
  <c r="F40" i="74"/>
  <c r="F39" i="74"/>
  <c r="F38" i="74"/>
  <c r="F37" i="74"/>
  <c r="F33" i="74"/>
  <c r="F32" i="74"/>
  <c r="F31" i="74"/>
  <c r="F30" i="74"/>
  <c r="F29" i="74"/>
  <c r="F28" i="74"/>
  <c r="F27" i="74"/>
  <c r="F24" i="74"/>
  <c r="F23" i="74"/>
  <c r="F16" i="74"/>
  <c r="F13" i="74"/>
  <c r="D10" i="73"/>
  <c r="D10" i="71"/>
  <c r="F121" i="76" l="1"/>
  <c r="F186" i="76" s="1"/>
  <c r="F62" i="76"/>
  <c r="F184" i="76" s="1"/>
  <c r="F62" i="74"/>
  <c r="F180" i="74" s="1"/>
  <c r="F121" i="74"/>
  <c r="F182" i="74" s="1"/>
  <c r="F166" i="74"/>
  <c r="F167" i="76"/>
  <c r="F168" i="74"/>
  <c r="F167" i="74"/>
  <c r="F169" i="74" l="1"/>
  <c r="F170" i="74" l="1"/>
  <c r="F172" i="74" l="1"/>
  <c r="F173" i="74" s="1"/>
  <c r="F184" i="74" s="1"/>
  <c r="F171" i="74"/>
  <c r="F243" i="74" l="1"/>
  <c r="E62" i="22" s="1"/>
  <c r="F172" i="76"/>
  <c r="F177" i="76" l="1"/>
  <c r="F188" i="76" s="1"/>
  <c r="F166" i="73"/>
  <c r="F165" i="73"/>
  <c r="F159" i="73"/>
  <c r="F158" i="73"/>
  <c r="F157" i="73"/>
  <c r="F151" i="73"/>
  <c r="F150" i="73"/>
  <c r="F149" i="73"/>
  <c r="F146" i="73"/>
  <c r="F143" i="73"/>
  <c r="F140" i="73"/>
  <c r="F139" i="73"/>
  <c r="F133" i="73"/>
  <c r="F131" i="73"/>
  <c r="F130" i="73"/>
  <c r="F127" i="73"/>
  <c r="F125" i="73"/>
  <c r="F124" i="73"/>
  <c r="F119" i="73"/>
  <c r="F116" i="73"/>
  <c r="F113" i="73"/>
  <c r="F112" i="73"/>
  <c r="F109" i="73"/>
  <c r="F108" i="73"/>
  <c r="F105" i="73"/>
  <c r="F104" i="73"/>
  <c r="F100" i="73"/>
  <c r="F43" i="73"/>
  <c r="F65" i="73" s="1"/>
  <c r="F180" i="73" s="1"/>
  <c r="F16" i="73"/>
  <c r="F13" i="73"/>
  <c r="F10" i="73"/>
  <c r="F247" i="76" l="1"/>
  <c r="E48" i="22" s="1"/>
  <c r="F121" i="73"/>
  <c r="F182" i="73" s="1"/>
  <c r="F164" i="71"/>
  <c r="F158" i="71"/>
  <c r="F157" i="71"/>
  <c r="F156" i="71"/>
  <c r="F150" i="71"/>
  <c r="F149" i="71"/>
  <c r="F148" i="71"/>
  <c r="F145" i="71"/>
  <c r="F142" i="71"/>
  <c r="F139" i="71"/>
  <c r="F138" i="71"/>
  <c r="F132" i="71"/>
  <c r="F130" i="71"/>
  <c r="F129" i="71"/>
  <c r="F126" i="71"/>
  <c r="F124" i="71"/>
  <c r="F123" i="71"/>
  <c r="F116" i="71"/>
  <c r="F114" i="71"/>
  <c r="F113" i="71"/>
  <c r="F110" i="71"/>
  <c r="F109" i="71"/>
  <c r="F106" i="71"/>
  <c r="F105" i="71"/>
  <c r="F102" i="71"/>
  <c r="F101" i="71"/>
  <c r="F97" i="71"/>
  <c r="F95" i="71"/>
  <c r="F93" i="71"/>
  <c r="F91" i="71"/>
  <c r="F90" i="71"/>
  <c r="F87" i="71"/>
  <c r="F81" i="71"/>
  <c r="F80" i="71"/>
  <c r="F79" i="71"/>
  <c r="F78" i="71"/>
  <c r="F75" i="71"/>
  <c r="F74" i="71"/>
  <c r="F73" i="71"/>
  <c r="F72" i="71"/>
  <c r="F69" i="71"/>
  <c r="F68" i="71"/>
  <c r="F67" i="71"/>
  <c r="F66" i="71"/>
  <c r="F65" i="71"/>
  <c r="F64" i="71"/>
  <c r="F120" i="71" s="1"/>
  <c r="F61" i="71"/>
  <c r="F60" i="71"/>
  <c r="F59" i="71"/>
  <c r="F58" i="71"/>
  <c r="F57" i="71"/>
  <c r="F54" i="71"/>
  <c r="F45" i="71"/>
  <c r="F44" i="71"/>
  <c r="F43" i="71"/>
  <c r="F40" i="71"/>
  <c r="F39" i="71"/>
  <c r="F38" i="71"/>
  <c r="F37" i="71"/>
  <c r="F33" i="71"/>
  <c r="F32" i="71"/>
  <c r="F62" i="71" s="1"/>
  <c r="F31" i="71"/>
  <c r="F30" i="71"/>
  <c r="F29" i="71"/>
  <c r="F28" i="71"/>
  <c r="F27" i="71"/>
  <c r="F24" i="71"/>
  <c r="F23" i="71"/>
  <c r="F16" i="71"/>
  <c r="F13" i="71"/>
  <c r="F10" i="71"/>
  <c r="F186" i="71" l="1"/>
  <c r="F184" i="71"/>
  <c r="F167" i="73"/>
  <c r="F168" i="73"/>
  <c r="F169" i="73"/>
  <c r="F166" i="71"/>
  <c r="F165" i="71"/>
  <c r="F170" i="73" l="1"/>
  <c r="F167" i="71"/>
  <c r="F177" i="71" s="1"/>
  <c r="F188" i="71" s="1"/>
  <c r="F247" i="71" s="1"/>
  <c r="F172" i="73" l="1"/>
  <c r="F171" i="73"/>
  <c r="D24" i="65"/>
  <c r="D33" i="65" s="1"/>
  <c r="F220" i="65"/>
  <c r="F217" i="65"/>
  <c r="F212" i="65"/>
  <c r="F180" i="65"/>
  <c r="F178" i="65"/>
  <c r="F176" i="65"/>
  <c r="F174" i="65"/>
  <c r="F167" i="65"/>
  <c r="F140" i="65"/>
  <c r="F139" i="65"/>
  <c r="F138" i="65"/>
  <c r="F129" i="65"/>
  <c r="F126" i="65"/>
  <c r="F113" i="65"/>
  <c r="F110" i="65"/>
  <c r="F107" i="65"/>
  <c r="F104" i="65"/>
  <c r="F98" i="65"/>
  <c r="F97" i="65"/>
  <c r="F93" i="65"/>
  <c r="F92" i="65"/>
  <c r="D89" i="65"/>
  <c r="F89" i="65" s="1"/>
  <c r="F86" i="65"/>
  <c r="F83" i="65"/>
  <c r="F82" i="65"/>
  <c r="F81" i="65"/>
  <c r="F77" i="65"/>
  <c r="F75" i="65"/>
  <c r="F69" i="65"/>
  <c r="D68" i="65"/>
  <c r="F68" i="65" s="1"/>
  <c r="F65" i="65"/>
  <c r="F64" i="65"/>
  <c r="D61" i="65"/>
  <c r="F61" i="65" s="1"/>
  <c r="D60" i="65"/>
  <c r="F60" i="65" s="1"/>
  <c r="D54" i="65"/>
  <c r="F54" i="65" s="1"/>
  <c r="F50" i="65"/>
  <c r="F49" i="65"/>
  <c r="F48" i="65"/>
  <c r="F41" i="65"/>
  <c r="F34" i="65"/>
  <c r="D32" i="65"/>
  <c r="F32" i="65" s="1"/>
  <c r="F28" i="65"/>
  <c r="F25" i="65"/>
  <c r="F21" i="65"/>
  <c r="F14" i="65"/>
  <c r="F11" i="65"/>
  <c r="F173" i="73" l="1"/>
  <c r="F184" i="73" s="1"/>
  <c r="F237" i="73" s="1"/>
  <c r="E55" i="22" s="1"/>
  <c r="F131" i="65"/>
  <c r="F262" i="65" s="1"/>
  <c r="F191" i="65"/>
  <c r="F264" i="65" s="1"/>
  <c r="F250" i="65"/>
  <c r="F266" i="65" s="1"/>
  <c r="D37" i="65"/>
  <c r="F37" i="65" s="1"/>
  <c r="F33" i="65"/>
  <c r="F24" i="65"/>
  <c r="F70" i="65" s="1"/>
  <c r="D38" i="65"/>
  <c r="F38" i="65" s="1"/>
  <c r="F260" i="65" l="1"/>
  <c r="F322" i="65" s="1"/>
  <c r="E42" i="22" l="1"/>
  <c r="D78" i="63"/>
  <c r="E49" i="22" l="1"/>
  <c r="F233" i="63"/>
  <c r="F230" i="63"/>
  <c r="F225" i="63"/>
  <c r="F177" i="63"/>
  <c r="F170" i="63"/>
  <c r="F144" i="63"/>
  <c r="F141" i="63"/>
  <c r="F140" i="63"/>
  <c r="F139" i="63"/>
  <c r="F131" i="63"/>
  <c r="F128" i="63"/>
  <c r="F114" i="63"/>
  <c r="F111" i="63"/>
  <c r="F108" i="63"/>
  <c r="F105" i="63"/>
  <c r="F99" i="63"/>
  <c r="F98" i="63"/>
  <c r="F94" i="63"/>
  <c r="F93" i="63"/>
  <c r="F87" i="63"/>
  <c r="F84" i="63"/>
  <c r="F83" i="63"/>
  <c r="F82" i="63"/>
  <c r="F78" i="63"/>
  <c r="F76" i="63"/>
  <c r="F69" i="63"/>
  <c r="F65" i="63"/>
  <c r="F64" i="63"/>
  <c r="D61" i="63"/>
  <c r="F61" i="63" s="1"/>
  <c r="D60" i="63"/>
  <c r="F60" i="63" s="1"/>
  <c r="D54" i="63"/>
  <c r="F54" i="63" s="1"/>
  <c r="F50" i="63"/>
  <c r="F49" i="63"/>
  <c r="F48" i="63"/>
  <c r="F41" i="63"/>
  <c r="F34" i="63"/>
  <c r="D32" i="63"/>
  <c r="F32" i="63" s="1"/>
  <c r="F28" i="63"/>
  <c r="F26" i="63"/>
  <c r="D25" i="63"/>
  <c r="D33" i="63" s="1"/>
  <c r="F22" i="63"/>
  <c r="F15" i="63"/>
  <c r="F12" i="63"/>
  <c r="F221" i="61"/>
  <c r="F218" i="61"/>
  <c r="F213" i="61"/>
  <c r="F187" i="61"/>
  <c r="F185" i="61"/>
  <c r="F183" i="61"/>
  <c r="F181" i="61"/>
  <c r="F173" i="61"/>
  <c r="F146" i="61"/>
  <c r="F145" i="61"/>
  <c r="F144" i="61"/>
  <c r="F141" i="61"/>
  <c r="F140" i="61"/>
  <c r="F139" i="61"/>
  <c r="F130" i="61"/>
  <c r="F127" i="61"/>
  <c r="F119" i="61"/>
  <c r="F112" i="61"/>
  <c r="F109" i="61"/>
  <c r="F106" i="61"/>
  <c r="F103" i="61"/>
  <c r="F97" i="61"/>
  <c r="F96" i="61"/>
  <c r="F92" i="61"/>
  <c r="F91" i="61"/>
  <c r="F85" i="61"/>
  <c r="F82" i="61"/>
  <c r="F81" i="61"/>
  <c r="F80" i="61"/>
  <c r="F76" i="61"/>
  <c r="F74" i="61"/>
  <c r="F68" i="61"/>
  <c r="F64" i="61"/>
  <c r="F63" i="61"/>
  <c r="D60" i="61"/>
  <c r="F60" i="61" s="1"/>
  <c r="D59" i="61"/>
  <c r="F59" i="61" s="1"/>
  <c r="D53" i="61"/>
  <c r="F53" i="61" s="1"/>
  <c r="D49" i="61"/>
  <c r="F49" i="61" s="1"/>
  <c r="F48" i="61"/>
  <c r="F47" i="61"/>
  <c r="F40" i="61"/>
  <c r="F33" i="61"/>
  <c r="D32" i="61"/>
  <c r="F32" i="61" s="1"/>
  <c r="D31" i="61"/>
  <c r="F31" i="61" s="1"/>
  <c r="F27" i="61"/>
  <c r="F25" i="61"/>
  <c r="F24" i="61"/>
  <c r="F21" i="61"/>
  <c r="F14" i="61"/>
  <c r="F11" i="61"/>
  <c r="F250" i="61" l="1"/>
  <c r="F266" i="61" s="1"/>
  <c r="F250" i="63"/>
  <c r="F266" i="63" s="1"/>
  <c r="F191" i="63"/>
  <c r="F264" i="63" s="1"/>
  <c r="F192" i="61"/>
  <c r="F264" i="61" s="1"/>
  <c r="D88" i="61"/>
  <c r="F88" i="61" s="1"/>
  <c r="F132" i="61" s="1"/>
  <c r="F262" i="61" s="1"/>
  <c r="D36" i="61"/>
  <c r="F36" i="61" s="1"/>
  <c r="D67" i="61"/>
  <c r="F67" i="61" s="1"/>
  <c r="D37" i="61"/>
  <c r="F37" i="61" s="1"/>
  <c r="D38" i="63"/>
  <c r="F38" i="63" s="1"/>
  <c r="F33" i="63"/>
  <c r="D37" i="63"/>
  <c r="F37" i="63" s="1"/>
  <c r="F25" i="63"/>
  <c r="D90" i="63"/>
  <c r="F90" i="63" s="1"/>
  <c r="D68" i="63"/>
  <c r="F68" i="63" s="1"/>
  <c r="F72" i="63" l="1"/>
  <c r="F133" i="63"/>
  <c r="F262" i="63" s="1"/>
  <c r="F260" i="63"/>
  <c r="F69" i="61"/>
  <c r="F260" i="61" s="1"/>
  <c r="F247" i="5"/>
  <c r="F290" i="59"/>
  <c r="F284" i="59"/>
  <c r="F282" i="59"/>
  <c r="F276" i="59"/>
  <c r="F274" i="59"/>
  <c r="F272" i="59"/>
  <c r="F270" i="59"/>
  <c r="F266" i="59"/>
  <c r="F264" i="59"/>
  <c r="F260" i="59"/>
  <c r="F256" i="59"/>
  <c r="F254" i="59"/>
  <c r="F240" i="59"/>
  <c r="F238" i="59"/>
  <c r="F234" i="59"/>
  <c r="F232" i="59"/>
  <c r="F226" i="59"/>
  <c r="F224" i="59"/>
  <c r="F222" i="59"/>
  <c r="F220" i="59"/>
  <c r="F213" i="59"/>
  <c r="F212" i="59"/>
  <c r="F208" i="59"/>
  <c r="F205" i="59"/>
  <c r="F204" i="59"/>
  <c r="F199" i="59"/>
  <c r="F198" i="59"/>
  <c r="F192" i="59"/>
  <c r="F191" i="59"/>
  <c r="F185" i="59"/>
  <c r="F184" i="59"/>
  <c r="F180" i="59"/>
  <c r="F179" i="59"/>
  <c r="F178" i="59"/>
  <c r="F177" i="59"/>
  <c r="F176" i="59"/>
  <c r="F175" i="59"/>
  <c r="F164" i="59"/>
  <c r="F162" i="59"/>
  <c r="F156" i="59"/>
  <c r="F155" i="59"/>
  <c r="F149" i="59"/>
  <c r="F147" i="59"/>
  <c r="F142" i="59"/>
  <c r="F141" i="59"/>
  <c r="F140" i="59"/>
  <c r="F139" i="59"/>
  <c r="F127" i="59"/>
  <c r="F126" i="59"/>
  <c r="F116" i="59"/>
  <c r="F112" i="59"/>
  <c r="F110" i="59"/>
  <c r="F105" i="59"/>
  <c r="F99" i="59"/>
  <c r="F93" i="59"/>
  <c r="F91" i="59"/>
  <c r="F89" i="59"/>
  <c r="F83" i="59"/>
  <c r="F81" i="59"/>
  <c r="F79" i="59"/>
  <c r="F77" i="59"/>
  <c r="F75" i="59"/>
  <c r="F73" i="59"/>
  <c r="F69" i="59"/>
  <c r="D58" i="59"/>
  <c r="F58" i="59" s="1"/>
  <c r="F46" i="59"/>
  <c r="F34" i="59"/>
  <c r="F32" i="59"/>
  <c r="F30" i="59"/>
  <c r="F28" i="59"/>
  <c r="F24" i="59"/>
  <c r="F18" i="59"/>
  <c r="F14" i="59"/>
  <c r="F64" i="59" s="1"/>
  <c r="D31" i="20"/>
  <c r="F305" i="59" l="1"/>
  <c r="F250" i="59"/>
  <c r="F195" i="59"/>
  <c r="F382" i="59" s="1"/>
  <c r="F321" i="63"/>
  <c r="F386" i="59"/>
  <c r="F384" i="59"/>
  <c r="F378" i="59"/>
  <c r="D103" i="59"/>
  <c r="F103" i="59" s="1"/>
  <c r="F169" i="3"/>
  <c r="F168" i="3"/>
  <c r="F32" i="3"/>
  <c r="F31" i="3"/>
  <c r="F380" i="59" l="1"/>
  <c r="F134" i="59"/>
  <c r="F441" i="59"/>
  <c r="E27" i="22" s="1"/>
  <c r="F322" i="61"/>
  <c r="E56" i="22" s="1"/>
  <c r="E59" i="22" s="1"/>
  <c r="E43" i="22" l="1"/>
  <c r="F244" i="5"/>
  <c r="F242" i="5"/>
  <c r="F32" i="24" l="1"/>
  <c r="F31" i="24"/>
  <c r="F30" i="24"/>
  <c r="F29" i="24"/>
  <c r="F28" i="24"/>
  <c r="F27" i="24"/>
  <c r="F26" i="24"/>
  <c r="F25" i="24"/>
  <c r="F44" i="24"/>
  <c r="F43" i="24"/>
  <c r="F42" i="24"/>
  <c r="F85" i="24"/>
  <c r="F20" i="24"/>
  <c r="F19" i="24"/>
  <c r="F52" i="24"/>
  <c r="F53" i="24"/>
  <c r="F150" i="5" l="1"/>
  <c r="F149" i="5"/>
  <c r="F148" i="5"/>
  <c r="F255" i="3"/>
  <c r="F253" i="3"/>
  <c r="F163" i="3"/>
  <c r="F161" i="3"/>
  <c r="F96" i="2"/>
  <c r="F92" i="2"/>
  <c r="F91" i="2"/>
  <c r="F102" i="2" l="1"/>
  <c r="F101" i="2"/>
  <c r="F97" i="2" l="1"/>
  <c r="F243" i="55"/>
  <c r="F242" i="55"/>
  <c r="F241" i="55"/>
  <c r="F240" i="55"/>
  <c r="F237" i="55"/>
  <c r="F236" i="55"/>
  <c r="F235" i="55"/>
  <c r="F234" i="55"/>
  <c r="F233" i="55"/>
  <c r="F232" i="55"/>
  <c r="F229" i="55"/>
  <c r="F225" i="55"/>
  <c r="F224" i="55"/>
  <c r="F220" i="55"/>
  <c r="F217" i="55"/>
  <c r="F210" i="55"/>
  <c r="F206" i="55"/>
  <c r="F200" i="55"/>
  <c r="F197" i="55"/>
  <c r="F194" i="55"/>
  <c r="F187" i="55"/>
  <c r="F181" i="55"/>
  <c r="F170" i="55"/>
  <c r="F161" i="55"/>
  <c r="F158" i="55"/>
  <c r="F155" i="55"/>
  <c r="F148" i="55"/>
  <c r="F143" i="55"/>
  <c r="F138" i="55"/>
  <c r="F132" i="55"/>
  <c r="F128" i="55"/>
  <c r="F127" i="55"/>
  <c r="F119" i="55"/>
  <c r="F111" i="55"/>
  <c r="F106" i="55"/>
  <c r="F104" i="55"/>
  <c r="F100" i="55"/>
  <c r="D94" i="55"/>
  <c r="F94" i="55" s="1"/>
  <c r="F89" i="55"/>
  <c r="F84" i="55"/>
  <c r="F73" i="55"/>
  <c r="F70" i="55"/>
  <c r="F69" i="55"/>
  <c r="F63" i="55"/>
  <c r="D62" i="55"/>
  <c r="F62" i="55" s="1"/>
  <c r="F53" i="55"/>
  <c r="F52" i="55"/>
  <c r="F48" i="55"/>
  <c r="F47" i="55"/>
  <c r="F40" i="55"/>
  <c r="F39" i="55"/>
  <c r="F38" i="55"/>
  <c r="F34" i="55"/>
  <c r="F33" i="55"/>
  <c r="F32" i="55"/>
  <c r="F31" i="55"/>
  <c r="F27" i="55"/>
  <c r="F20" i="55"/>
  <c r="F16" i="55"/>
  <c r="F12" i="55"/>
  <c r="F227" i="55" l="1"/>
  <c r="F277" i="55" s="1"/>
  <c r="F177" i="55"/>
  <c r="F275" i="55" s="1"/>
  <c r="F59" i="55"/>
  <c r="F271" i="55" s="1"/>
  <c r="F116" i="55"/>
  <c r="F273" i="55" s="1"/>
  <c r="F263" i="55"/>
  <c r="F279" i="55" s="1"/>
  <c r="D24" i="48" l="1"/>
  <c r="D85" i="46"/>
  <c r="D55" i="46"/>
  <c r="F218" i="5"/>
  <c r="D14" i="5"/>
  <c r="F335" i="55" l="1"/>
  <c r="F246" i="53"/>
  <c r="F245" i="53"/>
  <c r="F244" i="53"/>
  <c r="F242" i="53"/>
  <c r="F241" i="53"/>
  <c r="F240" i="53"/>
  <c r="F239" i="53"/>
  <c r="F237" i="53"/>
  <c r="F236" i="53"/>
  <c r="F235" i="53"/>
  <c r="F232" i="53"/>
  <c r="F231" i="53"/>
  <c r="F230" i="53"/>
  <c r="F229" i="53"/>
  <c r="F225" i="53"/>
  <c r="F221" i="53"/>
  <c r="F218" i="53"/>
  <c r="F217" i="53"/>
  <c r="F216" i="53"/>
  <c r="F201" i="53"/>
  <c r="F195" i="53"/>
  <c r="F192" i="53"/>
  <c r="F187" i="53"/>
  <c r="F185" i="53"/>
  <c r="F180" i="53"/>
  <c r="F175" i="53"/>
  <c r="F171" i="53"/>
  <c r="F158" i="53"/>
  <c r="F155" i="53"/>
  <c r="F152" i="53"/>
  <c r="F149" i="53"/>
  <c r="F142" i="53"/>
  <c r="F141" i="53"/>
  <c r="F134" i="53"/>
  <c r="F130" i="53"/>
  <c r="F124" i="53"/>
  <c r="F120" i="53"/>
  <c r="F111" i="53"/>
  <c r="F108" i="53"/>
  <c r="F102" i="53"/>
  <c r="F97" i="53"/>
  <c r="F90" i="53"/>
  <c r="F85" i="53"/>
  <c r="F81" i="53"/>
  <c r="F71" i="53"/>
  <c r="F68" i="53"/>
  <c r="F67" i="53"/>
  <c r="F61" i="53"/>
  <c r="F60" i="53"/>
  <c r="F51" i="53"/>
  <c r="F50" i="53"/>
  <c r="F45" i="53"/>
  <c r="F44" i="53"/>
  <c r="F37" i="53"/>
  <c r="F36" i="53"/>
  <c r="F32" i="53"/>
  <c r="F31" i="53"/>
  <c r="F30" i="53"/>
  <c r="F26" i="53"/>
  <c r="F19" i="53"/>
  <c r="F15" i="53"/>
  <c r="F11" i="53"/>
  <c r="F57" i="53" s="1"/>
  <c r="F286" i="53" s="1"/>
  <c r="F199" i="51"/>
  <c r="F197" i="51"/>
  <c r="F195" i="51"/>
  <c r="F193" i="51"/>
  <c r="F191" i="51"/>
  <c r="F187" i="51"/>
  <c r="F183" i="51"/>
  <c r="F181" i="51"/>
  <c r="F179" i="51"/>
  <c r="F177" i="51"/>
  <c r="F175" i="51"/>
  <c r="F171" i="51"/>
  <c r="F169" i="51"/>
  <c r="F166" i="51"/>
  <c r="F162" i="51"/>
  <c r="F158" i="51"/>
  <c r="F152" i="51"/>
  <c r="F150" i="51"/>
  <c r="D148" i="51"/>
  <c r="F148" i="51" s="1"/>
  <c r="F144" i="51"/>
  <c r="D132" i="51"/>
  <c r="D138" i="51" s="1"/>
  <c r="F138" i="51" s="1"/>
  <c r="F130" i="51"/>
  <c r="F126" i="51"/>
  <c r="F123" i="51"/>
  <c r="F117" i="51"/>
  <c r="F115" i="51"/>
  <c r="F111" i="51"/>
  <c r="F107" i="51"/>
  <c r="F105" i="51"/>
  <c r="F99" i="51"/>
  <c r="F98" i="51"/>
  <c r="F97" i="51"/>
  <c r="F96" i="51"/>
  <c r="F92" i="51"/>
  <c r="F84" i="51"/>
  <c r="F80" i="51"/>
  <c r="F76" i="51"/>
  <c r="F72" i="51"/>
  <c r="F68" i="51"/>
  <c r="F124" i="51" s="1"/>
  <c r="F58" i="51"/>
  <c r="F52" i="51"/>
  <c r="F46" i="51"/>
  <c r="F34" i="51"/>
  <c r="F32" i="51"/>
  <c r="D30" i="51"/>
  <c r="F30" i="51" s="1"/>
  <c r="D28" i="51"/>
  <c r="F28" i="51" s="1"/>
  <c r="F24" i="51"/>
  <c r="F18" i="51"/>
  <c r="F14" i="51"/>
  <c r="F202" i="50"/>
  <c r="F200" i="50"/>
  <c r="F198" i="50"/>
  <c r="F196" i="50"/>
  <c r="F194" i="50"/>
  <c r="F257" i="50" s="1"/>
  <c r="F182" i="50"/>
  <c r="F178" i="50"/>
  <c r="F174" i="50"/>
  <c r="F170" i="50"/>
  <c r="F164" i="50"/>
  <c r="F158" i="50"/>
  <c r="F152" i="50"/>
  <c r="F148" i="50"/>
  <c r="F142" i="50"/>
  <c r="F141" i="50"/>
  <c r="F140" i="50"/>
  <c r="F136" i="50"/>
  <c r="F130" i="50"/>
  <c r="F120" i="50"/>
  <c r="F119" i="50"/>
  <c r="F118" i="50"/>
  <c r="F110" i="50"/>
  <c r="F106" i="50"/>
  <c r="F101" i="50"/>
  <c r="F87" i="50"/>
  <c r="F86" i="50"/>
  <c r="F85" i="50"/>
  <c r="F81" i="50"/>
  <c r="F73" i="50"/>
  <c r="F69" i="50"/>
  <c r="F63" i="50"/>
  <c r="D57" i="50"/>
  <c r="F57" i="50" s="1"/>
  <c r="D49" i="50"/>
  <c r="F49" i="50" s="1"/>
  <c r="F43" i="50"/>
  <c r="D32" i="50"/>
  <c r="F32" i="50" s="1"/>
  <c r="D28" i="50"/>
  <c r="F28" i="50" s="1"/>
  <c r="F22" i="50"/>
  <c r="F18" i="50"/>
  <c r="F14" i="50"/>
  <c r="F66" i="50" s="1"/>
  <c r="F195" i="49"/>
  <c r="F193" i="49"/>
  <c r="F191" i="49"/>
  <c r="F189" i="49"/>
  <c r="F187" i="49"/>
  <c r="F185" i="49"/>
  <c r="F168" i="49"/>
  <c r="F167" i="49"/>
  <c r="F161" i="49"/>
  <c r="F157" i="49"/>
  <c r="F156" i="49"/>
  <c r="F155" i="49"/>
  <c r="F149" i="49"/>
  <c r="F148" i="49"/>
  <c r="F147" i="49"/>
  <c r="F143" i="49"/>
  <c r="F142" i="49"/>
  <c r="F141" i="49"/>
  <c r="F135" i="49"/>
  <c r="F134" i="49"/>
  <c r="F133" i="49"/>
  <c r="F181" i="49" s="1"/>
  <c r="F261" i="49" s="1"/>
  <c r="F127" i="49"/>
  <c r="F121" i="49"/>
  <c r="F117" i="49"/>
  <c r="F116" i="49"/>
  <c r="F106" i="49"/>
  <c r="F105" i="49"/>
  <c r="F104" i="49"/>
  <c r="F100" i="49"/>
  <c r="F95" i="49"/>
  <c r="F81" i="49"/>
  <c r="F80" i="49"/>
  <c r="F76" i="49"/>
  <c r="F68" i="49"/>
  <c r="D63" i="49"/>
  <c r="F63" i="49" s="1"/>
  <c r="D59" i="49"/>
  <c r="F59" i="49" s="1"/>
  <c r="D55" i="49"/>
  <c r="F55" i="49" s="1"/>
  <c r="D49" i="49"/>
  <c r="F49" i="49" s="1"/>
  <c r="D41" i="49"/>
  <c r="D89" i="49" s="1"/>
  <c r="F89" i="49" s="1"/>
  <c r="F35" i="49"/>
  <c r="D24" i="49"/>
  <c r="F24" i="49" s="1"/>
  <c r="F18" i="49"/>
  <c r="F14" i="49"/>
  <c r="F207" i="48"/>
  <c r="F205" i="48"/>
  <c r="F203" i="48"/>
  <c r="F201" i="48"/>
  <c r="F199" i="48"/>
  <c r="F197" i="48"/>
  <c r="F195" i="48"/>
  <c r="F193" i="48"/>
  <c r="F191" i="48"/>
  <c r="F182" i="48"/>
  <c r="F176" i="48"/>
  <c r="F172" i="48"/>
  <c r="F170" i="48"/>
  <c r="F169" i="48"/>
  <c r="F168" i="48"/>
  <c r="F162" i="48"/>
  <c r="F161" i="48"/>
  <c r="F160" i="48"/>
  <c r="F159" i="48"/>
  <c r="F158" i="48"/>
  <c r="F157" i="48"/>
  <c r="F153" i="48"/>
  <c r="F152" i="48"/>
  <c r="F146" i="48"/>
  <c r="F140" i="48"/>
  <c r="F134" i="48"/>
  <c r="F128" i="48"/>
  <c r="F127" i="48"/>
  <c r="F121" i="48"/>
  <c r="F120" i="48"/>
  <c r="F110" i="48"/>
  <c r="F109" i="48"/>
  <c r="F108" i="48"/>
  <c r="F107" i="48"/>
  <c r="F104" i="48"/>
  <c r="F103" i="48"/>
  <c r="F99" i="48"/>
  <c r="F94" i="48"/>
  <c r="F80" i="48"/>
  <c r="F79" i="48"/>
  <c r="F78" i="48"/>
  <c r="F73" i="48"/>
  <c r="F63" i="48"/>
  <c r="F59" i="48"/>
  <c r="F55" i="48"/>
  <c r="D49" i="48"/>
  <c r="F49" i="48" s="1"/>
  <c r="D41" i="48"/>
  <c r="D88" i="48" s="1"/>
  <c r="F88" i="48" s="1"/>
  <c r="F35" i="48"/>
  <c r="F24" i="48"/>
  <c r="F18" i="48"/>
  <c r="F14" i="48"/>
  <c r="F191" i="47"/>
  <c r="F189" i="47"/>
  <c r="F187" i="47"/>
  <c r="F185" i="47"/>
  <c r="F181" i="47"/>
  <c r="F177" i="47"/>
  <c r="F176" i="47"/>
  <c r="F175" i="47"/>
  <c r="F169" i="47"/>
  <c r="F168" i="47"/>
  <c r="F167" i="47"/>
  <c r="F163" i="47"/>
  <c r="F162" i="47"/>
  <c r="F161" i="47"/>
  <c r="F155" i="47"/>
  <c r="F154" i="47"/>
  <c r="F153" i="47"/>
  <c r="F152" i="47"/>
  <c r="F148" i="47"/>
  <c r="F147" i="47"/>
  <c r="F146" i="47"/>
  <c r="F145" i="47"/>
  <c r="F139" i="47"/>
  <c r="F138" i="47"/>
  <c r="F137" i="47"/>
  <c r="F131" i="47"/>
  <c r="F130" i="47"/>
  <c r="F129" i="47"/>
  <c r="F121" i="47"/>
  <c r="F120" i="47"/>
  <c r="F119" i="47"/>
  <c r="F109" i="47"/>
  <c r="F108" i="47"/>
  <c r="F104" i="47"/>
  <c r="F99" i="47"/>
  <c r="D92" i="47"/>
  <c r="F92" i="47" s="1"/>
  <c r="F84" i="47"/>
  <c r="F83" i="47"/>
  <c r="F82" i="47"/>
  <c r="F78" i="47"/>
  <c r="F70" i="47"/>
  <c r="F66" i="47"/>
  <c r="F62" i="47"/>
  <c r="F58" i="47"/>
  <c r="F54" i="47"/>
  <c r="D48" i="47"/>
  <c r="F48" i="47" s="1"/>
  <c r="F40" i="47"/>
  <c r="F34" i="47"/>
  <c r="D24" i="47"/>
  <c r="F24" i="47" s="1"/>
  <c r="F18" i="47"/>
  <c r="F14" i="47"/>
  <c r="F177" i="46"/>
  <c r="F175" i="46"/>
  <c r="F173" i="46"/>
  <c r="F171" i="46"/>
  <c r="F167" i="46"/>
  <c r="F166" i="46"/>
  <c r="F165" i="46"/>
  <c r="F159" i="46"/>
  <c r="F158" i="46"/>
  <c r="F157" i="46"/>
  <c r="F153" i="46"/>
  <c r="F152" i="46"/>
  <c r="F147" i="46"/>
  <c r="F146" i="46"/>
  <c r="F145" i="46"/>
  <c r="F141" i="46"/>
  <c r="F140" i="46"/>
  <c r="F139" i="46"/>
  <c r="F133" i="46"/>
  <c r="F132" i="46"/>
  <c r="F178" i="46" s="1"/>
  <c r="F187" i="46" s="1"/>
  <c r="F120" i="46"/>
  <c r="F119" i="46"/>
  <c r="F113" i="46"/>
  <c r="F112" i="46"/>
  <c r="F103" i="46"/>
  <c r="F102" i="46"/>
  <c r="F101" i="46"/>
  <c r="F100" i="46"/>
  <c r="F96" i="46"/>
  <c r="F91" i="46"/>
  <c r="F85" i="46"/>
  <c r="F77" i="46"/>
  <c r="F76" i="46"/>
  <c r="F75" i="46"/>
  <c r="F71" i="46"/>
  <c r="F63" i="46"/>
  <c r="F59" i="46"/>
  <c r="F55" i="46"/>
  <c r="D49" i="46"/>
  <c r="F49" i="46" s="1"/>
  <c r="F42" i="46"/>
  <c r="F36" i="46"/>
  <c r="D24" i="46"/>
  <c r="F24" i="46" s="1"/>
  <c r="F18" i="46"/>
  <c r="F14" i="46"/>
  <c r="F240" i="5"/>
  <c r="F279" i="53" l="1"/>
  <c r="F296" i="53" s="1"/>
  <c r="F238" i="53"/>
  <c r="F294" i="53" s="1"/>
  <c r="F212" i="53"/>
  <c r="F292" i="53" s="1"/>
  <c r="F164" i="53"/>
  <c r="F290" i="53" s="1"/>
  <c r="F109" i="53"/>
  <c r="F288" i="53" s="1"/>
  <c r="E73" i="22"/>
  <c r="F227" i="51"/>
  <c r="F63" i="51"/>
  <c r="F191" i="50"/>
  <c r="F249" i="49"/>
  <c r="F263" i="49" s="1"/>
  <c r="F128" i="49"/>
  <c r="F259" i="49" s="1"/>
  <c r="F247" i="48"/>
  <c r="F260" i="48" s="1"/>
  <c r="F188" i="48"/>
  <c r="F258" i="48" s="1"/>
  <c r="F129" i="48"/>
  <c r="F256" i="48" s="1"/>
  <c r="F238" i="47"/>
  <c r="F250" i="47" s="1"/>
  <c r="F178" i="47"/>
  <c r="F248" i="47" s="1"/>
  <c r="F124" i="47"/>
  <c r="F246" i="47" s="1"/>
  <c r="F61" i="47"/>
  <c r="F244" i="47" s="1"/>
  <c r="F127" i="46"/>
  <c r="F185" i="46" s="1"/>
  <c r="F64" i="46"/>
  <c r="F183" i="46" s="1"/>
  <c r="F268" i="50"/>
  <c r="F270" i="50"/>
  <c r="F301" i="51"/>
  <c r="F264" i="50"/>
  <c r="F295" i="51"/>
  <c r="F297" i="51"/>
  <c r="D95" i="50"/>
  <c r="F95" i="50" s="1"/>
  <c r="F41" i="48"/>
  <c r="D140" i="51"/>
  <c r="F140" i="51" s="1"/>
  <c r="F41" i="49"/>
  <c r="F65" i="49" s="1"/>
  <c r="F257" i="49" s="1"/>
  <c r="F132" i="51"/>
  <c r="F172" i="51" s="1"/>
  <c r="F333" i="53" l="1"/>
  <c r="F131" i="50"/>
  <c r="F266" i="50" s="1"/>
  <c r="F327" i="50" s="1"/>
  <c r="F308" i="49"/>
  <c r="F66" i="48"/>
  <c r="F254" i="48" s="1"/>
  <c r="F317" i="48" s="1"/>
  <c r="F287" i="47"/>
  <c r="F250" i="46"/>
  <c r="F299" i="51"/>
  <c r="F359" i="51" s="1"/>
  <c r="F142" i="4"/>
  <c r="F136" i="4"/>
  <c r="E26" i="22" l="1"/>
  <c r="E23" i="22"/>
  <c r="E25" i="22" l="1"/>
  <c r="D81" i="26"/>
  <c r="E24" i="22" l="1"/>
  <c r="E22" i="22"/>
  <c r="E21" i="22"/>
  <c r="F159" i="3"/>
  <c r="F135" i="4"/>
  <c r="F103" i="4"/>
  <c r="F104" i="4"/>
  <c r="F105" i="4"/>
  <c r="F84" i="3"/>
  <c r="F82" i="3"/>
  <c r="F76" i="3"/>
  <c r="F68" i="3"/>
  <c r="F69" i="3"/>
  <c r="F50" i="3"/>
  <c r="F48" i="3"/>
  <c r="F24" i="3"/>
  <c r="F23" i="3"/>
  <c r="F17" i="3"/>
  <c r="F16" i="3"/>
  <c r="F11" i="3"/>
  <c r="F59" i="2"/>
  <c r="F58" i="2"/>
  <c r="F25" i="2"/>
  <c r="F36" i="2"/>
  <c r="F37" i="2"/>
  <c r="F35" i="2"/>
  <c r="F24" i="2"/>
  <c r="F57" i="24"/>
  <c r="F83" i="5"/>
  <c r="F84" i="5"/>
  <c r="F85" i="5"/>
  <c r="F86" i="5"/>
  <c r="F87" i="5"/>
  <c r="F74" i="2"/>
  <c r="F67" i="2"/>
  <c r="F65" i="2"/>
  <c r="F245" i="26"/>
  <c r="F244" i="26"/>
  <c r="F243" i="26"/>
  <c r="F239" i="26"/>
  <c r="F238" i="26"/>
  <c r="F237" i="26"/>
  <c r="F236" i="26"/>
  <c r="F233" i="26"/>
  <c r="F232" i="26"/>
  <c r="F231" i="26"/>
  <c r="F230" i="26"/>
  <c r="F229" i="26"/>
  <c r="F228" i="26"/>
  <c r="F224" i="26"/>
  <c r="F219" i="26"/>
  <c r="F218" i="26"/>
  <c r="F214" i="26"/>
  <c r="F211" i="26"/>
  <c r="F203" i="26"/>
  <c r="F199" i="26"/>
  <c r="F193" i="26"/>
  <c r="F190" i="26"/>
  <c r="F184" i="26"/>
  <c r="F178" i="26"/>
  <c r="F171" i="26"/>
  <c r="F163" i="26"/>
  <c r="F160" i="26"/>
  <c r="F157" i="26"/>
  <c r="F154" i="26"/>
  <c r="F147" i="26"/>
  <c r="F140" i="26"/>
  <c r="F135" i="26"/>
  <c r="F129" i="26"/>
  <c r="F124" i="26"/>
  <c r="F123" i="26"/>
  <c r="F174" i="26" s="1"/>
  <c r="F270" i="26" s="1"/>
  <c r="F107" i="26"/>
  <c r="F103" i="26"/>
  <c r="F97" i="26"/>
  <c r="F94" i="26"/>
  <c r="F88" i="26"/>
  <c r="F81" i="26"/>
  <c r="F77" i="26"/>
  <c r="F66" i="26"/>
  <c r="F63" i="26"/>
  <c r="F62" i="26"/>
  <c r="F55" i="26"/>
  <c r="F54" i="26"/>
  <c r="F50" i="26"/>
  <c r="F49" i="26"/>
  <c r="F44" i="26"/>
  <c r="F43" i="26"/>
  <c r="F36" i="26"/>
  <c r="F35" i="26"/>
  <c r="F34" i="26"/>
  <c r="F30" i="26"/>
  <c r="F29" i="26"/>
  <c r="F28" i="26"/>
  <c r="F27" i="26"/>
  <c r="F24" i="26"/>
  <c r="F18" i="26"/>
  <c r="F15" i="26"/>
  <c r="F11" i="26"/>
  <c r="F147" i="24"/>
  <c r="F146" i="24"/>
  <c r="F118" i="24"/>
  <c r="F133" i="24" s="1"/>
  <c r="F95" i="24"/>
  <c r="F88" i="24"/>
  <c r="F82" i="24"/>
  <c r="F81" i="24"/>
  <c r="F80" i="24"/>
  <c r="F68" i="24"/>
  <c r="F67" i="24"/>
  <c r="F51" i="24"/>
  <c r="F50" i="24"/>
  <c r="F47" i="24"/>
  <c r="F41" i="24"/>
  <c r="F40" i="24"/>
  <c r="F36" i="24"/>
  <c r="F35" i="24"/>
  <c r="F24" i="24"/>
  <c r="F18" i="24"/>
  <c r="F17" i="24"/>
  <c r="F74" i="20"/>
  <c r="F71" i="20"/>
  <c r="F136" i="20" s="1"/>
  <c r="F62" i="20"/>
  <c r="F58" i="20"/>
  <c r="F57" i="20"/>
  <c r="F56" i="20"/>
  <c r="F49" i="20"/>
  <c r="F48" i="20"/>
  <c r="F42" i="20"/>
  <c r="F41" i="20"/>
  <c r="F35" i="20"/>
  <c r="F33" i="20"/>
  <c r="F31" i="20"/>
  <c r="D30" i="20"/>
  <c r="F30" i="20" s="1"/>
  <c r="F26" i="20"/>
  <c r="F25" i="20"/>
  <c r="F20" i="20"/>
  <c r="F19" i="20"/>
  <c r="F16" i="20"/>
  <c r="F15" i="20"/>
  <c r="F12" i="20"/>
  <c r="F155" i="14"/>
  <c r="F153" i="14"/>
  <c r="F198" i="14" s="1"/>
  <c r="F74" i="14"/>
  <c r="F134" i="14" s="1"/>
  <c r="F63" i="14"/>
  <c r="D55" i="14"/>
  <c r="F55" i="14" s="1"/>
  <c r="D49" i="14"/>
  <c r="F49" i="14" s="1"/>
  <c r="F41" i="14"/>
  <c r="F35" i="14"/>
  <c r="D24" i="14"/>
  <c r="F24" i="14" s="1"/>
  <c r="F18" i="14"/>
  <c r="F14" i="14"/>
  <c r="F238" i="5"/>
  <c r="F236" i="5"/>
  <c r="F295" i="5" s="1"/>
  <c r="F308" i="5" s="1"/>
  <c r="F216" i="5"/>
  <c r="F214" i="5"/>
  <c r="F212" i="5"/>
  <c r="F210" i="5"/>
  <c r="F208" i="5"/>
  <c r="F204" i="5"/>
  <c r="F200" i="5"/>
  <c r="F194" i="5"/>
  <c r="F190" i="5"/>
  <c r="F182" i="5"/>
  <c r="F178" i="5"/>
  <c r="F174" i="5"/>
  <c r="F170" i="5"/>
  <c r="F183" i="5" s="1"/>
  <c r="F304" i="5" s="1"/>
  <c r="F164" i="5"/>
  <c r="F163" i="5"/>
  <c r="F162" i="5"/>
  <c r="F156" i="5"/>
  <c r="F144" i="5"/>
  <c r="F143" i="5"/>
  <c r="F137" i="5"/>
  <c r="F136" i="5"/>
  <c r="F130" i="5"/>
  <c r="F129" i="5"/>
  <c r="F123" i="5"/>
  <c r="F122" i="5"/>
  <c r="F121" i="5"/>
  <c r="F115" i="5"/>
  <c r="F114" i="5"/>
  <c r="F110" i="5"/>
  <c r="F106" i="5"/>
  <c r="F96" i="5"/>
  <c r="F95" i="5"/>
  <c r="F94" i="5"/>
  <c r="F93" i="5"/>
  <c r="F92" i="5"/>
  <c r="F91" i="5"/>
  <c r="F82" i="5"/>
  <c r="F73" i="5"/>
  <c r="F69" i="5"/>
  <c r="F124" i="5" s="1"/>
  <c r="F302" i="5" s="1"/>
  <c r="F65" i="5"/>
  <c r="F61" i="5"/>
  <c r="F53" i="5"/>
  <c r="D49" i="5"/>
  <c r="F49" i="5" s="1"/>
  <c r="F42" i="5"/>
  <c r="F38" i="5"/>
  <c r="F34" i="5"/>
  <c r="F28" i="5"/>
  <c r="F27" i="5"/>
  <c r="F21" i="5"/>
  <c r="F20" i="5"/>
  <c r="F14" i="5"/>
  <c r="F134" i="4"/>
  <c r="F129" i="4"/>
  <c r="F123" i="4"/>
  <c r="F119" i="4"/>
  <c r="F115" i="4"/>
  <c r="F111" i="4"/>
  <c r="F102" i="4"/>
  <c r="F98" i="4"/>
  <c r="F97" i="4"/>
  <c r="F89" i="4"/>
  <c r="F85" i="4"/>
  <c r="F79" i="4"/>
  <c r="F73" i="4"/>
  <c r="F72" i="4"/>
  <c r="F64" i="4"/>
  <c r="F63" i="4"/>
  <c r="F57" i="4"/>
  <c r="F52" i="4"/>
  <c r="F47" i="4"/>
  <c r="F43" i="4"/>
  <c r="F39" i="4"/>
  <c r="F29" i="4"/>
  <c r="F28" i="4"/>
  <c r="F22" i="4"/>
  <c r="F21" i="4"/>
  <c r="F15" i="4"/>
  <c r="F10" i="4"/>
  <c r="F257" i="3"/>
  <c r="F251" i="3"/>
  <c r="F321" i="3" s="1"/>
  <c r="F180" i="3"/>
  <c r="F154" i="3"/>
  <c r="F148" i="3"/>
  <c r="F139" i="3"/>
  <c r="F138" i="3"/>
  <c r="F137" i="3"/>
  <c r="D129" i="3"/>
  <c r="F129" i="3" s="1"/>
  <c r="D125" i="3"/>
  <c r="D115" i="3"/>
  <c r="F115" i="3" s="1"/>
  <c r="F107" i="3"/>
  <c r="F95" i="3"/>
  <c r="F74" i="3"/>
  <c r="F67" i="3"/>
  <c r="F39" i="3"/>
  <c r="F35" i="3"/>
  <c r="F87" i="2"/>
  <c r="F86" i="2"/>
  <c r="F84" i="2"/>
  <c r="F83" i="2"/>
  <c r="F79" i="2"/>
  <c r="F78" i="2"/>
  <c r="F75" i="2"/>
  <c r="F71" i="2"/>
  <c r="F70" i="2"/>
  <c r="F66" i="2"/>
  <c r="F62" i="2"/>
  <c r="F57" i="2"/>
  <c r="F56" i="2"/>
  <c r="F53" i="2"/>
  <c r="F52" i="2"/>
  <c r="F49" i="2"/>
  <c r="F48" i="2"/>
  <c r="F45" i="2"/>
  <c r="F44" i="2"/>
  <c r="F41" i="2"/>
  <c r="F34" i="2"/>
  <c r="F33" i="2"/>
  <c r="F32" i="2"/>
  <c r="F31" i="2"/>
  <c r="F29" i="2"/>
  <c r="F28" i="2"/>
  <c r="F27" i="2"/>
  <c r="F26" i="2"/>
  <c r="F23" i="2"/>
  <c r="F22" i="2"/>
  <c r="F21" i="2"/>
  <c r="F20" i="2"/>
  <c r="F19" i="2"/>
  <c r="F18" i="2"/>
  <c r="F14" i="2"/>
  <c r="F13" i="2"/>
  <c r="F12" i="2"/>
  <c r="F11" i="2"/>
  <c r="F10" i="2"/>
  <c r="F9" i="2"/>
  <c r="F8" i="2"/>
  <c r="F221" i="26" l="1"/>
  <c r="F114" i="26"/>
  <c r="F268" i="26" s="1"/>
  <c r="F56" i="26"/>
  <c r="F266" i="26" s="1"/>
  <c r="F67" i="20"/>
  <c r="F67" i="14"/>
  <c r="F232" i="5"/>
  <c r="F306" i="5" s="1"/>
  <c r="F345" i="5" s="1"/>
  <c r="F66" i="5"/>
  <c r="F300" i="5" s="1"/>
  <c r="F107" i="2"/>
  <c r="F124" i="4"/>
  <c r="F186" i="4" s="1"/>
  <c r="F65" i="4"/>
  <c r="F184" i="4" s="1"/>
  <c r="F54" i="2"/>
  <c r="F111" i="24"/>
  <c r="F64" i="24"/>
  <c r="F201" i="24"/>
  <c r="F214" i="24" s="1"/>
  <c r="F118" i="3"/>
  <c r="F186" i="3"/>
  <c r="F62" i="3"/>
  <c r="F325" i="3" s="1"/>
  <c r="F205" i="14"/>
  <c r="F143" i="20"/>
  <c r="D74" i="22"/>
  <c r="E74" i="22" s="1"/>
  <c r="F212" i="24"/>
  <c r="F144" i="4"/>
  <c r="F259" i="26" l="1"/>
  <c r="F274" i="26" s="1"/>
  <c r="F272" i="26"/>
  <c r="F145" i="20"/>
  <c r="F115" i="2"/>
  <c r="F146" i="4" l="1"/>
  <c r="F179" i="4" s="1"/>
  <c r="F188" i="4" s="1"/>
  <c r="F250" i="4" s="1"/>
  <c r="F206" i="20"/>
  <c r="E37" i="22" s="1"/>
  <c r="F207" i="14"/>
  <c r="F209" i="14"/>
  <c r="E20" i="22"/>
  <c r="F327" i="3"/>
  <c r="F269" i="14" l="1"/>
  <c r="E29" i="22" s="1"/>
  <c r="E17" i="22"/>
  <c r="F329" i="3"/>
  <c r="F329" i="26" l="1"/>
  <c r="D72" i="22" s="1"/>
  <c r="E72" i="22" s="1"/>
  <c r="F331" i="3"/>
  <c r="F333" i="3"/>
  <c r="F388" i="3" l="1"/>
  <c r="E75" i="22"/>
  <c r="E35" i="22"/>
  <c r="E12" i="22"/>
  <c r="E15" i="22" s="1"/>
  <c r="F210" i="24"/>
  <c r="F208" i="24"/>
  <c r="F271" i="24" l="1"/>
  <c r="E7" i="22" s="1"/>
  <c r="E79" i="22" s="1"/>
  <c r="F253" i="81"/>
  <c r="F316" i="81" s="1"/>
  <c r="E63" i="22" s="1"/>
  <c r="E65" i="22" s="1"/>
  <c r="F307" i="83"/>
  <c r="E50" i="22" s="1"/>
  <c r="E52" i="22" s="1"/>
  <c r="E44" i="22"/>
  <c r="E45" i="22" s="1"/>
  <c r="F113" i="2"/>
  <c r="F180" i="2" l="1"/>
  <c r="E8" i="22" s="1"/>
  <c r="E9" i="22" s="1"/>
  <c r="E80" i="22" l="1"/>
  <c r="E81" i="22" l="1"/>
  <c r="E82" i="22" l="1"/>
  <c r="E83" i="22" s="1"/>
</calcChain>
</file>

<file path=xl/sharedStrings.xml><?xml version="1.0" encoding="utf-8"?>
<sst xmlns="http://schemas.openxmlformats.org/spreadsheetml/2006/main" count="11280" uniqueCount="2567">
  <si>
    <t>MINISTRY OF WATER AND ENVIRONMENT</t>
  </si>
  <si>
    <t>ITEM NO.</t>
  </si>
  <si>
    <t>DESCRIPTION</t>
  </si>
  <si>
    <t>UNIT</t>
  </si>
  <si>
    <t>QUANTITY</t>
  </si>
  <si>
    <t>RATE(Ushs)</t>
  </si>
  <si>
    <t>AMOUNT(Ushs)</t>
  </si>
  <si>
    <t>Contractual Requirements</t>
  </si>
  <si>
    <t>Sum</t>
  </si>
  <si>
    <t>Third party insurance</t>
  </si>
  <si>
    <t>Specified Requirements</t>
  </si>
  <si>
    <t>A211.1</t>
  </si>
  <si>
    <t>A211.2</t>
  </si>
  <si>
    <t xml:space="preserve">Maintenance of offices </t>
  </si>
  <si>
    <t>A221.1</t>
  </si>
  <si>
    <t>A221.2</t>
  </si>
  <si>
    <t>A221.3</t>
  </si>
  <si>
    <t>A233</t>
  </si>
  <si>
    <t>A250.1</t>
  </si>
  <si>
    <t>nr</t>
  </si>
  <si>
    <t>A250.2</t>
  </si>
  <si>
    <t>A260.1</t>
  </si>
  <si>
    <t>km</t>
  </si>
  <si>
    <t>A260.2</t>
  </si>
  <si>
    <t>A279.1</t>
  </si>
  <si>
    <t>A279.2</t>
  </si>
  <si>
    <t>month</t>
  </si>
  <si>
    <t>Provisional Sums</t>
  </si>
  <si>
    <t>COLLECTION</t>
  </si>
  <si>
    <t>Labour</t>
  </si>
  <si>
    <t>Working ganger</t>
  </si>
  <si>
    <t>hr</t>
  </si>
  <si>
    <t>Artisan</t>
  </si>
  <si>
    <t>Semi-skilled</t>
  </si>
  <si>
    <t>Unskilled</t>
  </si>
  <si>
    <t>Driver for light vehicle</t>
  </si>
  <si>
    <t>Driver for heavy vehicle</t>
  </si>
  <si>
    <t>Operator for heavy equipment</t>
  </si>
  <si>
    <t>Materials</t>
  </si>
  <si>
    <t>Ordinary Portland Cement in 50 kg bags</t>
  </si>
  <si>
    <t>t</t>
  </si>
  <si>
    <t>Coarse aggregate for concrete.</t>
  </si>
  <si>
    <t>m³</t>
  </si>
  <si>
    <t>Fine aggregate for concrete.</t>
  </si>
  <si>
    <t>Water for concrete</t>
  </si>
  <si>
    <t>l</t>
  </si>
  <si>
    <t>Sand for building</t>
  </si>
  <si>
    <t>Sand for plaster</t>
  </si>
  <si>
    <t>m²</t>
  </si>
  <si>
    <t>Concrete blocks for building, 150 mm thick.</t>
  </si>
  <si>
    <t>kg</t>
  </si>
  <si>
    <t>Timber, sawn.</t>
  </si>
  <si>
    <t>Timber wrot.</t>
  </si>
  <si>
    <t>High yield steel reinforcement:-</t>
  </si>
  <si>
    <t>8-10 mm dia</t>
  </si>
  <si>
    <t>12-16 mm dia.</t>
  </si>
  <si>
    <t>20-25 mm dia.</t>
  </si>
  <si>
    <t>Hardcore filling</t>
  </si>
  <si>
    <t>Topsoil delivered to site</t>
  </si>
  <si>
    <t>Contractors Equipment</t>
  </si>
  <si>
    <t xml:space="preserve">Road vehicles:Lorries: </t>
  </si>
  <si>
    <t>Tipping :</t>
  </si>
  <si>
    <t>5t capacity</t>
  </si>
  <si>
    <t>10t capacity</t>
  </si>
  <si>
    <t xml:space="preserve"> Water tankers with pump and hoses:</t>
  </si>
  <si>
    <t>tracked including bull and angle dozer with ripper:</t>
  </si>
  <si>
    <t>Tractors:</t>
  </si>
  <si>
    <t>rubber tyred with trailer, 75 kw.</t>
  </si>
  <si>
    <t xml:space="preserve">    (i)  150 kw.</t>
  </si>
  <si>
    <t xml:space="preserve">    (ii)  200 kw</t>
  </si>
  <si>
    <t xml:space="preserve">    (iii)  250 kw.</t>
  </si>
  <si>
    <t>Rollers:</t>
  </si>
  <si>
    <t>vibratory, self, propelled, 1500 kg.</t>
  </si>
  <si>
    <t>Concrete mixers with weigh batchers and loading hoppers:</t>
  </si>
  <si>
    <t>Concrete vibrator, pneumatic with hoses:</t>
  </si>
  <si>
    <t xml:space="preserve">poker type, 50 mm </t>
  </si>
  <si>
    <t>shutter type</t>
  </si>
  <si>
    <t>Bar bending and shearing machines:</t>
  </si>
  <si>
    <t>bending:-</t>
  </si>
  <si>
    <t xml:space="preserve">     (1) hand operated.</t>
  </si>
  <si>
    <t xml:space="preserve">     (2) power operated.</t>
  </si>
  <si>
    <t>shearing:-</t>
  </si>
  <si>
    <t xml:space="preserve">     (1)  hand operated</t>
  </si>
  <si>
    <t xml:space="preserve">     (2)  power operated.</t>
  </si>
  <si>
    <t>Preamble:</t>
  </si>
  <si>
    <t>EARTHWORKS</t>
  </si>
  <si>
    <t>Excavation in material other than topsoil, rock or artificial hard material, commencing surface is the stripped ground level</t>
  </si>
  <si>
    <t>E324</t>
  </si>
  <si>
    <t>Excavation in rock material, commencing surface is the existing bed</t>
  </si>
  <si>
    <t>E334</t>
  </si>
  <si>
    <t>Disposal of Excavated Material</t>
  </si>
  <si>
    <t>Disposal of excavated material to sites as  specified and as directed by the Engineer</t>
  </si>
  <si>
    <t>E531</t>
  </si>
  <si>
    <t>Filling</t>
  </si>
  <si>
    <t>E615</t>
  </si>
  <si>
    <t>IN-SITU CONCRETE</t>
  </si>
  <si>
    <t>Provision of Concrete</t>
  </si>
  <si>
    <t>Designed Mix Concrete</t>
  </si>
  <si>
    <t>Grade C15</t>
  </si>
  <si>
    <t>Designed mix, grade C15 concrete, to BS 5328, with ordinary portland cement to BS 12, aggregate to BS 882, for the following aggregate sizes</t>
  </si>
  <si>
    <t>F231</t>
  </si>
  <si>
    <t>10mm aggregate</t>
  </si>
  <si>
    <t>Carried to Collection</t>
  </si>
  <si>
    <t>Grade C20</t>
  </si>
  <si>
    <t>Designed mix, grade C20 concrete, to BS 5328, with ordinary portland cement to BS 12, aggregate to BS 882, for the following aggregate sizes</t>
  </si>
  <si>
    <t>F243</t>
  </si>
  <si>
    <t>20mm aggregate</t>
  </si>
  <si>
    <t>Grade C25</t>
  </si>
  <si>
    <t>Designed mix, grade C25 concrete, to BS 5328, with ordinary portland cement to BS 12, aggregate to BS 882, for the following aggregate sizes</t>
  </si>
  <si>
    <t>F253</t>
  </si>
  <si>
    <t>Placing Mass Concrete</t>
  </si>
  <si>
    <t>Blinding</t>
  </si>
  <si>
    <t xml:space="preserve">Placing blinding concrete, grade C15, of the following thickness </t>
  </si>
  <si>
    <t>F511</t>
  </si>
  <si>
    <t>Thickness not exceeding 150mm</t>
  </si>
  <si>
    <t>Placing Reinforced Concrete</t>
  </si>
  <si>
    <t>Bases, Footings and Ground Slabs</t>
  </si>
  <si>
    <t>F622</t>
  </si>
  <si>
    <t>Thickness  150-300mm</t>
  </si>
  <si>
    <t>F642</t>
  </si>
  <si>
    <t>CONCRETE ANCILLARIES</t>
  </si>
  <si>
    <t>Formwork</t>
  </si>
  <si>
    <t>Fair finish formwork in vertical plane of the following width</t>
  </si>
  <si>
    <t>G242</t>
  </si>
  <si>
    <t>Width 0.1-0.2m</t>
  </si>
  <si>
    <t>m</t>
  </si>
  <si>
    <t>G244</t>
  </si>
  <si>
    <t>Width 0.4-1.22m</t>
  </si>
  <si>
    <t>G245</t>
  </si>
  <si>
    <t>Width exceeding 1.22m</t>
  </si>
  <si>
    <t>Reinforcement</t>
  </si>
  <si>
    <t>High Yield Steel</t>
  </si>
  <si>
    <t>Twisted high yield steel bars to BS4449 and of the following sizes</t>
  </si>
  <si>
    <t>G524</t>
  </si>
  <si>
    <t>Nominal size, 6mm-16mm</t>
  </si>
  <si>
    <t>Joints</t>
  </si>
  <si>
    <t>Plastic or rubber water stops of the following width</t>
  </si>
  <si>
    <t>G652</t>
  </si>
  <si>
    <t>150-200mm</t>
  </si>
  <si>
    <t>PIPEWORK-FITTINGS AND VALVES</t>
  </si>
  <si>
    <t>Steel fittings</t>
  </si>
  <si>
    <t>Double Collars</t>
  </si>
  <si>
    <t>Viking Johnson coupling, maxi type or similar  to ISO 2441, flanges to ISO 2441, all to PN 10 for pipes of the following sizes</t>
  </si>
  <si>
    <t>J341.1</t>
  </si>
  <si>
    <t>Straight Specials</t>
  </si>
  <si>
    <t>Plain ended pipes with puddle flange 100mm from one end, class K9 to BS 4772 or ISO 2531 with cement mortar lining all to PN 10 and of the following sizes and length</t>
  </si>
  <si>
    <t>J381.1</t>
  </si>
  <si>
    <t>Valves and Penstocks</t>
  </si>
  <si>
    <t>Supply and install manually operated penstock for the following openings in wall</t>
  </si>
  <si>
    <t>300mm ND</t>
  </si>
  <si>
    <t>MISCELLANEOUS WORKS</t>
  </si>
  <si>
    <t>Collection, Page 1 of 5</t>
  </si>
  <si>
    <t>Collection, Page 2 of 5</t>
  </si>
  <si>
    <t>Collection, Page 3 of 5</t>
  </si>
  <si>
    <t>Collection, Page 4 of 5</t>
  </si>
  <si>
    <t>RATE (Ushs)</t>
  </si>
  <si>
    <t>AMOUNT (Ushs)</t>
  </si>
  <si>
    <t>General Site Clearance</t>
  </si>
  <si>
    <t>D100</t>
  </si>
  <si>
    <t>Ha</t>
  </si>
  <si>
    <t>Trees</t>
  </si>
  <si>
    <t>Cut and dispose of trees of the following girth, include removal of stump and backfilling the hole left with top soil</t>
  </si>
  <si>
    <t>D210</t>
  </si>
  <si>
    <t>Girth 500 mm-1 m</t>
  </si>
  <si>
    <t>Stumps</t>
  </si>
  <si>
    <t>Remove and dispose of stumps of the following diameter; include for grabbing up the roots and backfilling the hole left with top soil</t>
  </si>
  <si>
    <t>D310</t>
  </si>
  <si>
    <t>Diameter 150-500 mm</t>
  </si>
  <si>
    <t>D320</t>
  </si>
  <si>
    <t>Diameter 500 mm -1 m</t>
  </si>
  <si>
    <t>Iron Pipes</t>
  </si>
  <si>
    <t>I312</t>
  </si>
  <si>
    <t>Depth not exceeding 1.5m</t>
  </si>
  <si>
    <t>Depth 1.5-2.0m</t>
  </si>
  <si>
    <t>Iron or Steel Pipe Fittings</t>
  </si>
  <si>
    <t>Bends</t>
  </si>
  <si>
    <t>All flanged 11.25 degree bends to BS 3601 , flanges drilled to BS 4504 ,all to PN 16, and of the following sizes</t>
  </si>
  <si>
    <t>J313.1</t>
  </si>
  <si>
    <t>All flanged 22.5 degree bends to BS 3601 , flanges drilled to BS 4504 ,all to PN 16, and of the following sizes</t>
  </si>
  <si>
    <t>All flanged 45 degree bends to BS 3601 , flanges drilled to BS 4504 ,all to PN 16, and of the following sizes</t>
  </si>
  <si>
    <t>All flanged 90 degree bends to BS 3601 , flanges drilled to BS 4504 ,all to PN 16, and of the following sizes</t>
  </si>
  <si>
    <t>Junctions</t>
  </si>
  <si>
    <t>All flanged tees to BS 4346 , flanges  to ISO 2441 , all to PN 16, and of the following sizes</t>
  </si>
  <si>
    <t>Adaptors</t>
  </si>
  <si>
    <t>Flange adaptors of Viking Johnson maxi type, to fit pipes, to ISO 2441, flanges to ISO 2441, all to PN 16, and of the following sizes</t>
  </si>
  <si>
    <t>100 mm ND</t>
  </si>
  <si>
    <t>Gate Valves: Hand Operated</t>
  </si>
  <si>
    <t>Flanged CI gate valves to BS 5150 ,flanges to BS 4505 , all to PN 16 for operation by tee-key, with 3m long distance piece of the following sizes</t>
  </si>
  <si>
    <t>J811</t>
  </si>
  <si>
    <t>J813</t>
  </si>
  <si>
    <t>Non-Return Valves</t>
  </si>
  <si>
    <t>Flanged CI flap valve  as specified , flanges to ISO 2441, all to PN 16 for the following sizes</t>
  </si>
  <si>
    <t>J831</t>
  </si>
  <si>
    <t>Air Valves</t>
  </si>
  <si>
    <t>Flanged CI single orifice air relief valve, 100 mm ND, as specified ,flanges to ISO 2441, PN 16, complete with all pipework and fittings for installation steel pipes of the following sizes.</t>
  </si>
  <si>
    <t>J863.1</t>
  </si>
  <si>
    <t>Flanged CI double orifice air relief valve, 100 mm ND, as specified ,flanges to ISO 2441, PN 10, complete with all pipework and fittings for installation steel pipes of the following sizes.</t>
  </si>
  <si>
    <t>J863.2</t>
  </si>
  <si>
    <t>MANHOLES AND PIPEWORK ANCILLARIES</t>
  </si>
  <si>
    <t>Man holes</t>
  </si>
  <si>
    <t>K112</t>
  </si>
  <si>
    <t>Depth 1.5-2.0 m</t>
  </si>
  <si>
    <t>K111</t>
  </si>
  <si>
    <t>K231.1</t>
  </si>
  <si>
    <t>Depth not exceeding 1.5 m</t>
  </si>
  <si>
    <t>Other pipework ancillaries</t>
  </si>
  <si>
    <t>SUPPORTS AND PROTECTION, ANCILLARIES TO LAYING AND EXCAVATION</t>
  </si>
  <si>
    <t>Extras to Excavation and Backfilling</t>
  </si>
  <si>
    <t>L111</t>
  </si>
  <si>
    <t>Excavation in rock</t>
  </si>
  <si>
    <t>Pipe surrounds, of sand, for the following pipe sizes</t>
  </si>
  <si>
    <t>L513</t>
  </si>
  <si>
    <t>Diameter not exceeding  600 mm ND</t>
  </si>
  <si>
    <t>Pipe surrounds, of selected excavated granular material,  for the following pipe sizes</t>
  </si>
  <si>
    <t>L523</t>
  </si>
  <si>
    <t>Pipe surrounds, of mass concrete, for the following pipe sizes</t>
  </si>
  <si>
    <t>L543</t>
  </si>
  <si>
    <t>Thrust Blocks</t>
  </si>
  <si>
    <t>Mass concrete grade C15 thrust blocks for pipes and fittings, volume  0.2-0.5 m³ ,for the following pipe sizes</t>
  </si>
  <si>
    <t>L733</t>
  </si>
  <si>
    <t>Isolated Pipe Supports</t>
  </si>
  <si>
    <t>Collection, Page 1 of 6</t>
  </si>
  <si>
    <t>Collection, Page 2 of 6</t>
  </si>
  <si>
    <t>Collection, Page 3 of 6</t>
  </si>
  <si>
    <t>Collection, Page 4 of 6</t>
  </si>
  <si>
    <t>Collection, Page 5 of 6</t>
  </si>
  <si>
    <t>DEMOLITION AND SITE CLEARANCE</t>
  </si>
  <si>
    <t xml:space="preserve">General site clearance </t>
  </si>
  <si>
    <t>Cut and dispose of trees of the following girth; include removal of stump and backfilling the hole left with top soil</t>
  </si>
  <si>
    <t>D220</t>
  </si>
  <si>
    <t>Girth 1-2 m</t>
  </si>
  <si>
    <t>Remove and dispose of stumps of the following diameter; include for grubbing up the roots and backfilling the hole left with top soil</t>
  </si>
  <si>
    <t>Topsoil</t>
  </si>
  <si>
    <t>E111</t>
  </si>
  <si>
    <t xml:space="preserve">Strip top soil, depth not exceeding 250mm </t>
  </si>
  <si>
    <t>Excavation in rock material, commencing surface is the stripped ground level</t>
  </si>
  <si>
    <t>Land scaping</t>
  </si>
  <si>
    <t>E810</t>
  </si>
  <si>
    <t>Turfing  including importation of top soil and preparation of surface</t>
  </si>
  <si>
    <t>PIPEWORK-PIPES</t>
  </si>
  <si>
    <t>Steel pipes with spigot and socket type flexible joints, 100 mm ND , all  to BS 4772 and to PN 10 laid in trench to  the following depths</t>
  </si>
  <si>
    <t>I322.1</t>
  </si>
  <si>
    <t>Steel pipes with spigot and socket type flexible joints, 200 mm ND , all  to BS 4772 and to PN 10 laid in trench to  the following depths</t>
  </si>
  <si>
    <t>I322.2</t>
  </si>
  <si>
    <t>Steel pipes with spigot and socket type flexible joints, 250 mm ND , all  to BS 4772 and to PN 10 laid in trench to  the following depths</t>
  </si>
  <si>
    <t>I332.1</t>
  </si>
  <si>
    <t>Steel pipes with spigot and socket type flexible joints, 300 mm ND , all  to BS 4772 and to PN 10 laid in trench to  the following depths</t>
  </si>
  <si>
    <t>I332.2</t>
  </si>
  <si>
    <t>Plastic Pipes</t>
  </si>
  <si>
    <t>Polyvinyl Chloride Pipes</t>
  </si>
  <si>
    <t>uPVC pressure pipes  to ISO 2441, with flexible joints to BS 4346 all to PN 10, 160mm OD,  laid in trenches to the following depths</t>
  </si>
  <si>
    <t>I512.1</t>
  </si>
  <si>
    <t>I513.1</t>
  </si>
  <si>
    <t>I514.1</t>
  </si>
  <si>
    <t>Depth 2-2.5 m</t>
  </si>
  <si>
    <t>I515.1</t>
  </si>
  <si>
    <t>Depth 2.5 - 3.0m</t>
  </si>
  <si>
    <t>I516.1</t>
  </si>
  <si>
    <t>Depth 3.0 - 3.5m</t>
  </si>
  <si>
    <t>I517.1</t>
  </si>
  <si>
    <t>Depth 3.5 - 4.0m</t>
  </si>
  <si>
    <t>I512.2</t>
  </si>
  <si>
    <t>I513.2</t>
  </si>
  <si>
    <t>I514.2</t>
  </si>
  <si>
    <t>I515.2</t>
  </si>
  <si>
    <t>I516.2</t>
  </si>
  <si>
    <t>I517.2</t>
  </si>
  <si>
    <t>J311</t>
  </si>
  <si>
    <t>200 mm ND</t>
  </si>
  <si>
    <t>All flanged 11.25 degree bends to BS 3601 , flanges drilled to BS 4504 ,all to PN 10, and of the following sizes</t>
  </si>
  <si>
    <t>J312.1</t>
  </si>
  <si>
    <t>300 mm ND</t>
  </si>
  <si>
    <t>All flanged 90 degree bends to BS 3601 , flanges drilled to BS 4504 ,all to PN 10, and of the following sizes</t>
  </si>
  <si>
    <t>J312.2</t>
  </si>
  <si>
    <t>250 mm ND</t>
  </si>
  <si>
    <t>J312.3</t>
  </si>
  <si>
    <t>All flanged tees to BS 4346 , flanges  to ISO 2441, all to PN 10, and of the following sizes</t>
  </si>
  <si>
    <t>J322.1</t>
  </si>
  <si>
    <t>J322.2</t>
  </si>
  <si>
    <t xml:space="preserve">300/250/300 mm ND </t>
  </si>
  <si>
    <t>J322.3</t>
  </si>
  <si>
    <t xml:space="preserve">300/300/300 mm ND </t>
  </si>
  <si>
    <t>Flanged adaptors maxi type  or similar to ISO 2441, flanges to ISO 2441, all to PN 10 and of the following sizes</t>
  </si>
  <si>
    <t>J352.1</t>
  </si>
  <si>
    <t xml:space="preserve">250 mm ND </t>
  </si>
  <si>
    <t>J352.2</t>
  </si>
  <si>
    <t xml:space="preserve">300 mm ND </t>
  </si>
  <si>
    <t>Flanged CI gate valves to BS 5150 , flanges to BS 4505 , all to PN 10 for operation by tee-key, with 3m long distance piece of the following sizes</t>
  </si>
  <si>
    <t>J812.1</t>
  </si>
  <si>
    <t>J812.2</t>
  </si>
  <si>
    <t>PIPEWORK-MANHOLES AND PIPEWORK ANCILLARIES</t>
  </si>
  <si>
    <t>Depth 2.5-3m</t>
  </si>
  <si>
    <t>Depth 3-3.5m</t>
  </si>
  <si>
    <t>Depth 3.5-4.0m</t>
  </si>
  <si>
    <t>Other Chambers</t>
  </si>
  <si>
    <t>Outfall structures as shown in standard drawing and to the following depth</t>
  </si>
  <si>
    <t>K231</t>
  </si>
  <si>
    <t>Depth not exceeding 4.5m</t>
  </si>
  <si>
    <t>Valve Surface Boxes</t>
  </si>
  <si>
    <t>K254</t>
  </si>
  <si>
    <t>K255</t>
  </si>
  <si>
    <t>K256</t>
  </si>
  <si>
    <t>Depth 3.5-4m</t>
  </si>
  <si>
    <t>Concrete Stools and Thrust Blocks</t>
  </si>
  <si>
    <t>Fencing</t>
  </si>
  <si>
    <t>X134</t>
  </si>
  <si>
    <t>Gates</t>
  </si>
  <si>
    <t>X232.1</t>
  </si>
  <si>
    <t>3m double leaf with 1.0m single leaf , pedestrian gate</t>
  </si>
  <si>
    <t>X232.2</t>
  </si>
  <si>
    <t>1.0m single leaf , pedestrian gate</t>
  </si>
  <si>
    <t>Supply alminium push-up ladder in two sections. total extended length 5m</t>
  </si>
  <si>
    <t>Construct 1.2m wide precast  concrete walk way slabs, placed on sand bed on well compacted  ground</t>
  </si>
  <si>
    <t>Construction of drainage system for the above road and parking include excavation, disposal of excess material, provision of concrete culverts 600/ 900mm diameter, inlet and outlet structures to culverts, reinforced concrete aprons, headwalls, wing walls for culverts; etc to the satisfaction of the Engineer</t>
  </si>
  <si>
    <t>Provision of security lighting for treatment plant site, include concrete foundations, erection of 4m high galvanised steel poles, galvanised bolts and nuts, under ground cables to distribution board in pump house, 70W high pressure sodium lantern as thorn beta 79, 20A DP switch for lights and all accessories</t>
  </si>
  <si>
    <t>Not exceeding 150mm</t>
  </si>
  <si>
    <t>150-300mm</t>
  </si>
  <si>
    <t xml:space="preserve">Placing reinforced concrete, grade C25 for suspended slabs of the following thickness </t>
  </si>
  <si>
    <t>F632</t>
  </si>
  <si>
    <t>300-500mm</t>
  </si>
  <si>
    <t xml:space="preserve">Placing reinforced concrete, grade C25 for walls of the following thickness </t>
  </si>
  <si>
    <t>Fair finish formwork in horizontal plane of the following width</t>
  </si>
  <si>
    <t>G215</t>
  </si>
  <si>
    <t>J311.1</t>
  </si>
  <si>
    <t>150 mm ND</t>
  </si>
  <si>
    <t>J311.2</t>
  </si>
  <si>
    <t>All flanged tees to BS 4346 , flanges  to ISO 2441, all to PN 10 and of the following sizes</t>
  </si>
  <si>
    <t xml:space="preserve">150/150/150mm ND </t>
  </si>
  <si>
    <t>300/300/300 mm ND</t>
  </si>
  <si>
    <t>J351.1</t>
  </si>
  <si>
    <t xml:space="preserve">150 mm ND </t>
  </si>
  <si>
    <t>J351.2</t>
  </si>
  <si>
    <t>Flanged /spigot pipes with puddle flange 100mm from one end, class K9 to BS 4772 or ISO 2531 with cement mortar lining all to PN 10 and of the following sizes and length</t>
  </si>
  <si>
    <t>150 mm ND length not exceeding 1.0m</t>
  </si>
  <si>
    <t>J381.2</t>
  </si>
  <si>
    <t>150 mm ND length not exceeding 1.5m</t>
  </si>
  <si>
    <t>J383.3</t>
  </si>
  <si>
    <t>300 mm ND length not exceeding 1.0m</t>
  </si>
  <si>
    <t>Double flanged pipes, class K9 to BS 4772 or ISO 2531 with cement mortar lining all to PN 10 and of the following sizes and length</t>
  </si>
  <si>
    <t>150 mm ND length not exceeding 3.2m</t>
  </si>
  <si>
    <t>J381.5</t>
  </si>
  <si>
    <t>300 mm ND length not exceeding 1.5m</t>
  </si>
  <si>
    <t>300 mm ND length not exceeding 2.4m</t>
  </si>
  <si>
    <t>All flanged CI gate valves to BS 5150 , flanges to ISO 2441 , all to PN 10 for operation by tee-key,for the following sizes</t>
  </si>
  <si>
    <t>J811.1</t>
  </si>
  <si>
    <t>J811.2</t>
  </si>
  <si>
    <t>J891.1</t>
  </si>
  <si>
    <t>J891.2</t>
  </si>
  <si>
    <t>Depth not exceeding 1.5-2m</t>
  </si>
  <si>
    <t>J891.3</t>
  </si>
  <si>
    <t>Depth not exceeding 2-2.5m</t>
  </si>
  <si>
    <t>K113</t>
  </si>
  <si>
    <t>Screeding to drain structure as per specified slope</t>
  </si>
  <si>
    <t>Provision of 600mm wide x 150mm thick C25/20 suspended reinforced concrete walkway slabs around structure</t>
  </si>
  <si>
    <t>Provision of mild steel handrails to BS 1387 , galvanised to BS 729 , around the walkways, include painting and rawbolting</t>
  </si>
  <si>
    <t>External galvanised mild steel ladder to BS 4211 , galvanised to BS 729 , fixed onto reinforced concrete rising from finshed ground around filter structure and landing on walkway on top of filter, include hand railing</t>
  </si>
  <si>
    <t>F631</t>
  </si>
  <si>
    <t>Not exceeeding 150mm</t>
  </si>
  <si>
    <t>Placing reinforced concrete, grade C20 for columns of the following cross sectional areas</t>
  </si>
  <si>
    <t>F652</t>
  </si>
  <si>
    <t>J311.3</t>
  </si>
  <si>
    <t>J321.1</t>
  </si>
  <si>
    <t>J321.2</t>
  </si>
  <si>
    <t>250/250/250 mm ND</t>
  </si>
  <si>
    <t>J321.3</t>
  </si>
  <si>
    <t>J351.3</t>
  </si>
  <si>
    <t>J381.3</t>
  </si>
  <si>
    <t>250 mm ND length not exceeding 1.0m</t>
  </si>
  <si>
    <t>J381.4</t>
  </si>
  <si>
    <t>150 mm ND length not exceeding 3.0m</t>
  </si>
  <si>
    <t>J381.6</t>
  </si>
  <si>
    <t>250 mm ND length not exceeding 2.5m</t>
  </si>
  <si>
    <t>J381.7</t>
  </si>
  <si>
    <t>250 mm ND length not exceeding 4.0m</t>
  </si>
  <si>
    <t>J381.8</t>
  </si>
  <si>
    <t>300 mm ND length not exceeding 2.5m</t>
  </si>
  <si>
    <t>J811.3</t>
  </si>
  <si>
    <t>Provision of orifices as shown on drawing</t>
  </si>
  <si>
    <t>Tapers</t>
  </si>
  <si>
    <t>All flanged concentric tapers to BS 4346 , flanges  to ISO 2441, all to PN 10 and of the following sizes</t>
  </si>
  <si>
    <t>J331</t>
  </si>
  <si>
    <t xml:space="preserve">250/150 mm ND </t>
  </si>
  <si>
    <t>Blank Flange</t>
  </si>
  <si>
    <t>Blank flange to ISO 2441, all to PN 10 and of the following sizes</t>
  </si>
  <si>
    <t xml:space="preserve">200 mm ND </t>
  </si>
  <si>
    <t>200 mm ND length not exceeding 2.0m</t>
  </si>
  <si>
    <t>150 mm ND length not exceeding 2.5m</t>
  </si>
  <si>
    <t>200 mm ND length not exceeding 2.6m</t>
  </si>
  <si>
    <t>200 mm ND length not exceeding 3.0m</t>
  </si>
  <si>
    <t>250 mm ND length not exceeding 3.0m</t>
  </si>
  <si>
    <t>80mm ND</t>
  </si>
  <si>
    <t>J811.4</t>
  </si>
  <si>
    <t>Supply and install stainless steel hand stocks including lifting handle as shown in the drawing</t>
  </si>
  <si>
    <t>Supply and place filter media of effective size 0.5mm as per the specifications</t>
  </si>
  <si>
    <t>Supply and place sand of effective size 3mm as per the specifications</t>
  </si>
  <si>
    <t>Supply and place aggregate of effective size 10mm as per the specifications</t>
  </si>
  <si>
    <t>Supply and place aggregate of effective size 20 mm as per the specifications</t>
  </si>
  <si>
    <t>Supply and install filter under drain pipe work as shown in the drawing</t>
  </si>
  <si>
    <t>BRICKWORK, BLOCKWORK AND MASONRY</t>
  </si>
  <si>
    <t>U521</t>
  </si>
  <si>
    <t>W153</t>
  </si>
  <si>
    <t xml:space="preserve">150/150/150 mm ND </t>
  </si>
  <si>
    <t>Double flanged pipes class K9 to BS 4772 or ISO 2531 with cement mortar lining all to PN 10 and of the following sizes and length</t>
  </si>
  <si>
    <t>100 mm ND length not exceeding 1.0m</t>
  </si>
  <si>
    <t>150 mm ND length not exceeding 2.3m</t>
  </si>
  <si>
    <t>Strainers</t>
  </si>
  <si>
    <t>Flanged CI strainer to BS 5150, flanges to ISO 2441, all to PN 10 of  the following sizes</t>
  </si>
  <si>
    <t>J991.1</t>
  </si>
  <si>
    <t>100mm ND</t>
  </si>
  <si>
    <t>J992.1</t>
  </si>
  <si>
    <t>Screeding to drain structure and roof cover as per specified by the Engineer</t>
  </si>
  <si>
    <t>Provision of float water level indicator as approved by the Engineer</t>
  </si>
  <si>
    <t>Filling below structure in imported approved natural material other than top soil or rock and compacting to 95% MDD AASHTO or as approved</t>
  </si>
  <si>
    <t>Width 0.4 - 1.22m</t>
  </si>
  <si>
    <t>Concrete Pipes</t>
  </si>
  <si>
    <t>Concrete pipes 500 mm ND, placed as sleeves at the following depths</t>
  </si>
  <si>
    <t>I232</t>
  </si>
  <si>
    <t>I233</t>
  </si>
  <si>
    <t>I234</t>
  </si>
  <si>
    <t>Depth 2.0-2.5 m</t>
  </si>
  <si>
    <t>Depth 1.5-2m</t>
  </si>
  <si>
    <t>Depth not exceeding 2.0m</t>
  </si>
  <si>
    <t>Supply and install under drain pipe work as shown in the drawing</t>
  </si>
  <si>
    <t>Depth 0.5-1m</t>
  </si>
  <si>
    <t>E332</t>
  </si>
  <si>
    <t>Depth 0.25-0.5m</t>
  </si>
  <si>
    <t>E535</t>
  </si>
  <si>
    <t>E613</t>
  </si>
  <si>
    <t>Filling to structures in non selected excavated material other than top soil or rock</t>
  </si>
  <si>
    <t xml:space="preserve">Filling to structures in imported natural material other than top soil or rock </t>
  </si>
  <si>
    <t>E617</t>
  </si>
  <si>
    <t>300mm thick bed of approved imported hardcore well spread, leveled, rammed to consolidation on stabilized and compacted ground to Engineer’s satisfaction</t>
  </si>
  <si>
    <t>E724</t>
  </si>
  <si>
    <t>Sand blinding on top of hard core fill</t>
  </si>
  <si>
    <t>F233</t>
  </si>
  <si>
    <t xml:space="preserve">Placing reinforced concrete, grade C20 for bases, footings and ground slabs of the following thickness </t>
  </si>
  <si>
    <t>Placing reinforced concrete, grade C25 for beams and lintels of the following cross sectional areas</t>
  </si>
  <si>
    <t>F662</t>
  </si>
  <si>
    <t>G243</t>
  </si>
  <si>
    <t>Width 0.2-0.4m</t>
  </si>
  <si>
    <t>Plain rounded steel bars to BS4449 and of the following sizes</t>
  </si>
  <si>
    <t>G512</t>
  </si>
  <si>
    <t>Nominal size, 8mm</t>
  </si>
  <si>
    <t>Deformed high yield steel bars to BS4449 and of the following sizes</t>
  </si>
  <si>
    <t>Nominal size, 6mm-12mm</t>
  </si>
  <si>
    <t>G567</t>
  </si>
  <si>
    <t>Steel fabric reinforcement to BS4483 , fabric  A252</t>
  </si>
  <si>
    <t>Concrete Accessories</t>
  </si>
  <si>
    <t>G811</t>
  </si>
  <si>
    <t>Finishing of top surfaces with wood float</t>
  </si>
  <si>
    <t>U511</t>
  </si>
  <si>
    <t>150mm thick walls in approved solid blocks bonded in 1:5  cement sand mortar</t>
  </si>
  <si>
    <t>U512</t>
  </si>
  <si>
    <t>230mm thick walls in approved solid blocks bonded in 1:5  cement sand mortar</t>
  </si>
  <si>
    <t>PAINTING</t>
  </si>
  <si>
    <t>High Gloss Oil Paint</t>
  </si>
  <si>
    <t>V323</t>
  </si>
  <si>
    <t>External quality high gloss oil paint, two coats, to facia board include surface preparation and undercoat</t>
  </si>
  <si>
    <t>V333</t>
  </si>
  <si>
    <t>External quality high gloss oil paint, two coats, to smooth concrete surfaces; include surface preparation as specified</t>
  </si>
  <si>
    <t>Emulsion Paint</t>
  </si>
  <si>
    <t>V567.1</t>
  </si>
  <si>
    <t>Internal quality vinyl silk emulsion paint , under coat &amp; two overcoats, to interior block work wall surfaces to the Engineer's satisfaction, include surface preparation as specified</t>
  </si>
  <si>
    <t>V567.2</t>
  </si>
  <si>
    <t>Exterior quality weather guard paint , under coat &amp; two overcoats, to rendered block work wall surfaces to the Engineer's satisfaction, include surface preparation as specified</t>
  </si>
  <si>
    <t>WATER PROOFING</t>
  </si>
  <si>
    <t>Damp Proof</t>
  </si>
  <si>
    <t>Damp proof course of bitumen impregnated fabric to BS 6398 for the following wall thicknesses</t>
  </si>
  <si>
    <t>W116</t>
  </si>
  <si>
    <t>230mm</t>
  </si>
  <si>
    <t>Rendering</t>
  </si>
  <si>
    <t>W153.1</t>
  </si>
  <si>
    <t>1:4 cement sand screed plaster to external walls 25mm thick and finished with wooden float and rough cast to the Engineer's satisfaction</t>
  </si>
  <si>
    <t>W153.2</t>
  </si>
  <si>
    <t>1:4 cement sand screed plaster to internal walls 25mm thick and finished smooth with with white lime, using steel troweling</t>
  </si>
  <si>
    <t>Roofing</t>
  </si>
  <si>
    <t>W321</t>
  </si>
  <si>
    <t>Construct roofings, complete as in the drawings and as specified; with interlocking approved clay tiles, complete with chicken wire mesh, polythene sheet, purlins, rafters, wall plate, ridge tiles, barge boards, eaves boards with wood protection coat, and uPVC rain water guttering and drainage all to the Engineer's satisfaction</t>
  </si>
  <si>
    <t>Protective Layers</t>
  </si>
  <si>
    <t>W421</t>
  </si>
  <si>
    <t>Flexible polyethylene sheeting, gauge 1000, or similar approved, laid to the surface of blinding concrete or sand blinded hardcore fill</t>
  </si>
  <si>
    <t>W441</t>
  </si>
  <si>
    <t>1:3 cement sand 25mm floor screed finished to hard and smooth  surface with a steel float using cement grout</t>
  </si>
  <si>
    <t>W453.1</t>
  </si>
  <si>
    <t xml:space="preserve">Ceramic tiles lining to interior of chemical mixing tanks, jointed with approved corrosion resistant concrete </t>
  </si>
  <si>
    <t>Windows, Doors and Glazing</t>
  </si>
  <si>
    <t>Windows</t>
  </si>
  <si>
    <t>Z311.1</t>
  </si>
  <si>
    <t>Supply and fix wooden frame double leaf glass windows overall size 1.0m x 1.2m complete including, approved non corrosive fasteners. hinges and stays</t>
  </si>
  <si>
    <t>Z321.1</t>
  </si>
  <si>
    <t>Doors</t>
  </si>
  <si>
    <t>Z313.1</t>
  </si>
  <si>
    <t>Z323.1</t>
  </si>
  <si>
    <t>Mild solid steel single leaf door overall size 1200 x 2100mm high primed with redoxide paint before delivery to site complete with all the necessary iron mongery  and accessories.</t>
  </si>
  <si>
    <t xml:space="preserve">Supply and fix ventilation blocks size 1.0m x 0.5m </t>
  </si>
  <si>
    <t>Construct 600mm wide splash apron including screeding</t>
  </si>
  <si>
    <t xml:space="preserve">12mm thick cement/sand plaster as ceiling on expanded metal lathing stretched and nailed on 100 x 50mm ceiling branderings at 600mm centres on150 x 50mm ceiling joists  </t>
  </si>
  <si>
    <t>Cabling</t>
  </si>
  <si>
    <t xml:space="preserve">Cabling from  MCC in backwash pump house to mixers </t>
  </si>
  <si>
    <t>Cabling from  DB in backwash pump house to chemical stores and chemical mixing platforms</t>
  </si>
  <si>
    <t>Lightening protection for  house and mixing/dosing platforms</t>
  </si>
  <si>
    <t>Chemical Mixing</t>
  </si>
  <si>
    <t>Supply and install  solar electric mixers, with stainless steel propellor shaft and mixing blades, including precast reinforced concrete support slabs on top of the mixing tanks</t>
  </si>
  <si>
    <t xml:space="preserve">Chemical Dosing </t>
  </si>
  <si>
    <t>Supply and fix OD 32mm HDPE pipe and fittings, including valves, elbows and connection to 350mm ND steel pipe for fresh water supply to mixing tanks from the back wash/ treatment plant service tank, maximum length 150m</t>
  </si>
  <si>
    <t>Supply and fix all plastic pipes and fittings, including valves, elbows, adaptors for overflow and draining mixing tanks to treatment plant drainage system</t>
  </si>
  <si>
    <t>Supply and fix all plastic pipe, fittings and accessories for connection of mixing tanks to 4no. gravity dosers</t>
  </si>
  <si>
    <t>Supply and fix OD 25mm plastic pipe and fittings, including valves, elbows, adaptors for dosing at flocculation chambers, maximum length 10m</t>
  </si>
  <si>
    <t>Supply and fix OD 25mm plastic pipe and fittings, including valves, elbows, adaptors for dosing at clear water well, maximum length 10m</t>
  </si>
  <si>
    <t>Carried to Summary</t>
  </si>
  <si>
    <t>80 mm ND</t>
  </si>
  <si>
    <t>J311.4</t>
  </si>
  <si>
    <t>J341.2</t>
  </si>
  <si>
    <t xml:space="preserve">80 mm ND </t>
  </si>
  <si>
    <t>80 mm ND length not exceeding 1.0m</t>
  </si>
  <si>
    <t>J831.1</t>
  </si>
  <si>
    <t>Lightening protection for  house</t>
  </si>
  <si>
    <t>All flanged 90 degree bends to BS 3601 , flanges drilled to BS 4504 , all to PN 10, and of the following sizes</t>
  </si>
  <si>
    <t>J323.1</t>
  </si>
  <si>
    <t>Flange adaptors of Viking Johnson maxi type, to fit plastic pipes,  to ISO 2441, flanges to ISO 2441, all to PN 10, and of the following sizes</t>
  </si>
  <si>
    <t>Bellmouths</t>
  </si>
  <si>
    <t xml:space="preserve">Double flanged bellmouths all to PN 10 and of the following sizes </t>
  </si>
  <si>
    <t>All flanged CI butter fly valves to BS 5150 , flanges to ISO 2441 , all to PN 10 for operation by hand,for the following sizes</t>
  </si>
  <si>
    <t>J841.1</t>
  </si>
  <si>
    <t>Steel Tank</t>
  </si>
  <si>
    <t>E523</t>
  </si>
  <si>
    <t>Surfaces inclined at an angle not exceeding 45 degrees to the horizontal</t>
  </si>
  <si>
    <t>E522</t>
  </si>
  <si>
    <t>E614</t>
  </si>
  <si>
    <t>U111</t>
  </si>
  <si>
    <t>Z313.2</t>
  </si>
  <si>
    <t>ADMINISTRATION BUILDING</t>
  </si>
  <si>
    <t>PREAMBLE</t>
  </si>
  <si>
    <t>CLASS E: EARTHWORKS</t>
  </si>
  <si>
    <t>Excavation for foundations</t>
  </si>
  <si>
    <t>E323</t>
  </si>
  <si>
    <t>Depth 0 - 1m</t>
  </si>
  <si>
    <t>Depth 1 - 2m</t>
  </si>
  <si>
    <t>Disposal of excavated material off site</t>
  </si>
  <si>
    <t>E532</t>
  </si>
  <si>
    <t>Material other than topsoil, rock, or artificial hard material.</t>
  </si>
  <si>
    <t xml:space="preserve">Double handling of excavated material </t>
  </si>
  <si>
    <t>E542</t>
  </si>
  <si>
    <t>Material other than topsoil, rock or artificial hard material - Return fill and compact selected excavated material in foundations to 95% MDD</t>
  </si>
  <si>
    <t xml:space="preserve">Filling to Structures by methods specified and to depths as shown in the drawings </t>
  </si>
  <si>
    <t>Imported granular material - 50mm sand blinding</t>
  </si>
  <si>
    <t>E647</t>
  </si>
  <si>
    <t>Hardcore filling; 200mm deep</t>
  </si>
  <si>
    <r>
      <t>m</t>
    </r>
    <r>
      <rPr>
        <vertAlign val="superscript"/>
        <sz val="10"/>
        <rFont val="Arial"/>
        <family val="2"/>
      </rPr>
      <t>2</t>
    </r>
  </si>
  <si>
    <t>FILLING ANCILLARIES</t>
  </si>
  <si>
    <t>Preparation of Filled Surfaces</t>
  </si>
  <si>
    <t>E712.1</t>
  </si>
  <si>
    <t>Hardcore materials</t>
  </si>
  <si>
    <t>CLASS F: IN-SITU CONCRETE</t>
  </si>
  <si>
    <t>Ordinary Designed Mix Concrete</t>
  </si>
  <si>
    <t>Designed mix, grade 15/20 concrete, to BS 5328, with ordinary portland cement to BS 12 , aggregate to BS882 , for the following aggregate sizes</t>
  </si>
  <si>
    <t>Designed mix, grade 25/20 concrete, to BS 5328, with ordinary portland cement to BS 12 , aggregate to BS882 , for the following aggregate sizes</t>
  </si>
  <si>
    <t>Placing  Mass Concrete</t>
  </si>
  <si>
    <t>Rate Only</t>
  </si>
  <si>
    <t>Strip foundation</t>
  </si>
  <si>
    <t>Nominal thickness 230mm</t>
  </si>
  <si>
    <t>Placing  Reinforced Concrete</t>
  </si>
  <si>
    <t>Ring Beams</t>
  </si>
  <si>
    <t>Formwork; Rough Finish</t>
  </si>
  <si>
    <t>Plane horizontal</t>
  </si>
  <si>
    <t>G112</t>
  </si>
  <si>
    <t>Width 0.1 to 0.2m</t>
  </si>
  <si>
    <t>Formwork-Fair Finish</t>
  </si>
  <si>
    <t>Plane Vertical</t>
  </si>
  <si>
    <t>Width 0.1m - 0.2m to edges of slab</t>
  </si>
  <si>
    <t xml:space="preserve">To ring beam 200mm x 200mm; Width 0.2m - 0.4m </t>
  </si>
  <si>
    <t xml:space="preserve">Deformed High Yield Steel </t>
  </si>
  <si>
    <t>Hot rolled high yield ribbed bars of yield strength of 460N/mm2  to BS 4449 or BS EN 10080 and BS EN 1993 and of the following sizes</t>
  </si>
  <si>
    <t>All sizes</t>
  </si>
  <si>
    <t>Steel Fabric</t>
  </si>
  <si>
    <t>Steel fabric to BS4483</t>
  </si>
  <si>
    <t>G522</t>
  </si>
  <si>
    <r>
      <t>Nominal mass: 2 - 3 kg/m</t>
    </r>
    <r>
      <rPr>
        <vertAlign val="superscript"/>
        <sz val="10"/>
        <rFont val="Arial"/>
        <family val="2"/>
      </rPr>
      <t xml:space="preserve">2 </t>
    </r>
    <r>
      <rPr>
        <sz val="10"/>
        <rFont val="Arial"/>
        <family val="2"/>
      </rPr>
      <t>- A142</t>
    </r>
  </si>
  <si>
    <t>CLASS N: MISCELLANEOUS METAL WORK</t>
  </si>
  <si>
    <t>Steel veranda supports: tubular section</t>
  </si>
  <si>
    <t>N164</t>
  </si>
  <si>
    <t>100mm diameter x 4mm thick Round hollow section: size 2700mm long including 500mm length bedded in concrete grade 20: top welded with 4mm thick mild steel plate to receive timber beam (m/s): bottom welded with fixing lugs: bottom  4mm base plate welded to the steel pipe: including Bolts and nuts, painted in accordance with engineers spcification. complete.</t>
  </si>
  <si>
    <t>CLASS U; BRICKWORK, BLOCKWORK AND MASONRY</t>
  </si>
  <si>
    <t>Dense Concrete Blockwork</t>
  </si>
  <si>
    <t>Dense concrete blockwork to BS 7263, jointed with ordinary 1:3 cement mortar, hoop irons every three courses</t>
  </si>
  <si>
    <t>U521.1</t>
  </si>
  <si>
    <t xml:space="preserve">m² </t>
  </si>
  <si>
    <t>U521.2</t>
  </si>
  <si>
    <t>Damp proof course of bitumen impregnated fabric to BS 6398 for the following wall thickness</t>
  </si>
  <si>
    <t>U582</t>
  </si>
  <si>
    <t>Width 150-200mm  wide</t>
  </si>
  <si>
    <t>CLASS V: PAINTING</t>
  </si>
  <si>
    <t>High Gloss</t>
  </si>
  <si>
    <t>Timber Surfaces</t>
  </si>
  <si>
    <t>External quality high gloss oil paint, two coats, to the following timber surfaces; include surface preparation and undercoat</t>
  </si>
  <si>
    <t>V321</t>
  </si>
  <si>
    <t>Upper surfaces of facia board inclined at an angle not exceeding 30 degrees to the horizontal</t>
  </si>
  <si>
    <t>Masonry</t>
  </si>
  <si>
    <t>External quality emulsion paint (weather guard), two coats, to the following smooth masonry surfaces, include surface preparation and undercoat as specified</t>
  </si>
  <si>
    <t>V553</t>
  </si>
  <si>
    <t>Surfaces of walls inclined at an angle exceeding 60  degrees to the horizontal</t>
  </si>
  <si>
    <t>CLASS V: PAINTING (Cont'd)</t>
  </si>
  <si>
    <t>Emulsion Paint (Cont'd)</t>
  </si>
  <si>
    <t>Internal quality emulsion paint, two coats, to plastered blockwork; include surface preparation and undercoat as specified</t>
  </si>
  <si>
    <t>Surfaces of walls; inclined at an angle exceeding 60  degrees to the horizontal</t>
  </si>
  <si>
    <t>Approved Floor Paint</t>
  </si>
  <si>
    <t>Horizontal Surfaces of steel trowelled concrete  floor; applied strictly  in accordance with suppliers recommendations.</t>
  </si>
  <si>
    <t>V639</t>
  </si>
  <si>
    <t>Surfaces of floors;  horizontal - Office, store, Labourer's rest area and veranda</t>
  </si>
  <si>
    <t>CLASS W: WATER PROOFING</t>
  </si>
  <si>
    <t>Surfaces inclined at an angle not exceeding 30 degrees to the horizontal</t>
  </si>
  <si>
    <t>CLASS Z: SIMPLE BUILDING WORKS</t>
  </si>
  <si>
    <t>WINDOWS DOORS &amp; GLAZING</t>
  </si>
  <si>
    <t>Timber Doors</t>
  </si>
  <si>
    <t>Supply and install 45mm thick wrot hardwood timber doors as described to: 45 mm thick framed, ledged and battened size as shown below overall comprising 45 x 125 mm stile and top rail, 25 x 125 mm ledges, 20 x 100 mm battens with V joints, all glued and assembled, including painting general surfaces woodwork and all necessary iron mongery.</t>
  </si>
  <si>
    <t>Size 900mm x 2100mm high</t>
  </si>
  <si>
    <t>Size 800mm x 2100mm high</t>
  </si>
  <si>
    <t>CLASS Z: SIMPLE BUILDING WORKS (Cont'd)</t>
  </si>
  <si>
    <t>WINDOWS DOORS &amp; GLAZING (Cont'd)</t>
  </si>
  <si>
    <t>Metal Doors</t>
  </si>
  <si>
    <t>Supply and install steel door fabricated from standard steel sections not less than 3mm thick and comprising 300mm high vent filled in with 4no 2mm thick x 75mm wide steel louvre blades, 2no 6mm thick clear glass and glazing panels complete with all iron mongery, steel burglar proof grilles, heavy duty stainless steel door lock to as union or equal approved and including painting to Engineer's satisfaction.</t>
  </si>
  <si>
    <t>Z323.2</t>
  </si>
  <si>
    <t>Door size 900mm x 2100mm high</t>
  </si>
  <si>
    <t xml:space="preserve">Metal  Windows </t>
  </si>
  <si>
    <t>Supply and install steel casement window with frames and sashes in standard sections as described: timber including timber sub-frames;  including glazing, complete with all ironmongery, burglar proof and including painting to Engineer's specification.</t>
  </si>
  <si>
    <t>Z321.2</t>
  </si>
  <si>
    <t>Window Size 1000mm x 1200mm high, with 1000mm x 250mm vent on top; casement</t>
  </si>
  <si>
    <t>Z321.3</t>
  </si>
  <si>
    <t>Precast concrete</t>
  </si>
  <si>
    <t>Window Cills</t>
  </si>
  <si>
    <t>Supply and install 265 x 68mm weathered and throated window sill finished fair on exposed surfaces and bedded in cement mortar (1:4) including gloss oil painting applied in three coats</t>
  </si>
  <si>
    <t>Z350</t>
  </si>
  <si>
    <t>Cross-sectional area not exceeding 0.1 m2</t>
  </si>
  <si>
    <t>SURFACE FINISHINGS, LININGS AND PARTITIONS</t>
  </si>
  <si>
    <t>In situ finishes, beds and backings</t>
  </si>
  <si>
    <t>Floors</t>
  </si>
  <si>
    <t>Sand and Cement Screed</t>
  </si>
  <si>
    <t>Sand and cement screed of 1:4 cement sand mortar, applied to concrete floors, 50 mm thick, prepared and applied as specified, and finished with a steel float</t>
  </si>
  <si>
    <t>Surfaces of floors inclined at an angle not exceeding 30 degrees to the horizontal</t>
  </si>
  <si>
    <t>Wall Finishes</t>
  </si>
  <si>
    <t>Z413.1</t>
  </si>
  <si>
    <t>External: 20 mm thick plaster (1:5) in two coats to walls, trowelled hard and smooth</t>
  </si>
  <si>
    <t>Z413.2</t>
  </si>
  <si>
    <t>Internal: 15 mm plaster in two coats, steel trowelled to hard and smooth finish to walls internally</t>
  </si>
  <si>
    <t>Tiles</t>
  </si>
  <si>
    <t>Z421.1</t>
  </si>
  <si>
    <t>300x 300 x 8mm thick approved non-slip ceramic floor tiles on 42mm thick screed - toilets, pantry and laboratory.</t>
  </si>
  <si>
    <t>Z421.2</t>
  </si>
  <si>
    <t>8x100mm high skirting</t>
  </si>
  <si>
    <t>Z423</t>
  </si>
  <si>
    <t>300x 150 x 8mm thick approved ceramic wall tiles on 25mm thick cement and sand mortar backing - 1.8m high.</t>
  </si>
  <si>
    <t>Ceiling Finishes</t>
  </si>
  <si>
    <t>Soffits</t>
  </si>
  <si>
    <t>Z414</t>
  </si>
  <si>
    <t>In situ finishes, beds and backings: plastered ceiling with applied finish to provide a smooth surface: complete with timber backing &amp; expanded metal as required.</t>
  </si>
  <si>
    <t>FIXTURES &amp; FITTINGS</t>
  </si>
  <si>
    <t>Laboratory fittings</t>
  </si>
  <si>
    <t>Factory manufactured laboratory fittings</t>
  </si>
  <si>
    <t>Z371.1</t>
  </si>
  <si>
    <t xml:space="preserve">Cupboard units and bench tops as specified; to make up units 7000mm x 550mm wide </t>
  </si>
  <si>
    <t>Item</t>
  </si>
  <si>
    <t>Pantry fittings</t>
  </si>
  <si>
    <t>Factory manufactured pantry fittings</t>
  </si>
  <si>
    <t>Z371.2</t>
  </si>
  <si>
    <t>Cupboard units and bench tops as specified; to make up units 2050mm &amp;  950mm long - width 550mm</t>
  </si>
  <si>
    <t xml:space="preserve">Office Furniture </t>
  </si>
  <si>
    <t>Z371.3</t>
  </si>
  <si>
    <t>sum</t>
  </si>
  <si>
    <t>Roof</t>
  </si>
  <si>
    <t>Z800</t>
  </si>
  <si>
    <t>Piped building services</t>
  </si>
  <si>
    <t>Pipework</t>
  </si>
  <si>
    <t>Supply and install complete cold water distribution system for the building from the main water supply line to laboratories, ladies &amp; gents washrooms as shown in Drawings in PE or PPR plastic pipes, including all bends, elbows, tees, tapers, ball valves and accessories</t>
  </si>
  <si>
    <t>Z511-1</t>
  </si>
  <si>
    <t>Administration  Building cold water distribution system</t>
  </si>
  <si>
    <t>Supply and install complete internal sewage collection system to laboratories, pantry, ladies &amp; gents washrooms and  as shown in Drawings  in PVC DN 40 mm to DN 110 mm pipes with flexible rubber joints, including all bends, elbows, tees, tapers and accessories</t>
  </si>
  <si>
    <t>Z511-3</t>
  </si>
  <si>
    <t>Administration building internal sewage drainage system</t>
  </si>
  <si>
    <t>Piped building services (Cont'd)</t>
  </si>
  <si>
    <t>Sanitary appliances and fittings</t>
  </si>
  <si>
    <t>Z701</t>
  </si>
  <si>
    <t>Supply and Install Vitreous China WC as Twyford Classic bowl with P outlet 9 litre cistern with valve fittings and seat and cover, complete with valve cistern fittings, including outlet and inlet valves, internal overflow, connecting fitments from cistern to bowl and all accessories.</t>
  </si>
  <si>
    <t>Z702</t>
  </si>
  <si>
    <t>Wash hand basin in Vitreous China approximately 560 x 405mm with one tap hole and chain-stay hole, complete with Amazon mixer pillar tap, Chrome plated chain waste, plastic bottle trap, pedestal and all accessories as TWYFORDS CLASSIC 560 or equal approve</t>
  </si>
  <si>
    <t>Z703</t>
  </si>
  <si>
    <t>Stainless steel kitchen sink: single bowl/ single drainer</t>
  </si>
  <si>
    <t>Concrete Splash Apron</t>
  </si>
  <si>
    <t xml:space="preserve">Concrete Grade 25/20 100mm thick laid on  150mm thick blinded hardcore sub-base; include for wood float surface finish to falls; formwork to external edge and movement/ construction joints as required. </t>
  </si>
  <si>
    <t>m2</t>
  </si>
  <si>
    <t>RAINWATER DISPOSAL</t>
  </si>
  <si>
    <t>Z5.04</t>
  </si>
  <si>
    <t>160mm uPVC rainwater gutters; fixed to eaves beam with and including brackets, outlets and ends.</t>
  </si>
  <si>
    <t>Z505</t>
  </si>
  <si>
    <t>110mm diameter uPVC pipes; including hopperheads, bends and outlet shoes; to convey rainwater to the water tank</t>
  </si>
  <si>
    <t>5000 litre plastic water tank with all the necesssary valves and outflow pipes  including masonry base</t>
  </si>
  <si>
    <t>Bill Summary</t>
  </si>
  <si>
    <t>Carried to Grand Summary</t>
  </si>
  <si>
    <t>hardcore materials</t>
  </si>
  <si>
    <r>
      <rPr>
        <sz val="10"/>
        <rFont val="Arial"/>
        <family val="2"/>
      </rPr>
      <t>m</t>
    </r>
    <r>
      <rPr>
        <vertAlign val="superscript"/>
        <sz val="10"/>
        <rFont val="Arial"/>
        <family val="2"/>
      </rPr>
      <t>2</t>
    </r>
  </si>
  <si>
    <t>100mm diameter x 4mm thick Round hollow section: size 2700mm long including 250mm length bedded in concrete grade 20: top welded with 4mm thick mild steel plate to receive timber beam (m/s): bottom welded with fixing lugs: bottom  4mm base plate welded to the steel pipe: including Bolts and nuts, painted in accordance with engineers spcification. complete.</t>
  </si>
  <si>
    <t>150mm thick solid block wall</t>
  </si>
  <si>
    <t>200mm thick solid block walling</t>
  </si>
  <si>
    <t>V553.1</t>
  </si>
  <si>
    <t>V553.2</t>
  </si>
  <si>
    <t>Supply and install casement door fabricated from standard steel sections not less than 3mm thick and comprising 300mm high vent filled in with 4no 2mm thick x 75mm wide steel louvre blades, 2no 6mm thick clear glass and glazing panels complete with all iron mongery, steel burglar proof grilles, heavy duty stainless steel door lock to as union or equal approved and including painting to Engineer's satisfaction.</t>
  </si>
  <si>
    <t>Door size 1000mm x 2100mm high</t>
  </si>
  <si>
    <t>Window  Size 1200mm x 1500mm high, with 1200mm x 300mm vent on top; casement</t>
  </si>
  <si>
    <t>Window Size 600mm x 600mm high, with 600mm x 300mm vent on top; top hung</t>
  </si>
  <si>
    <r>
      <t>Cross-sectional area not exceeding 0.1 m</t>
    </r>
    <r>
      <rPr>
        <vertAlign val="superscript"/>
        <sz val="10"/>
        <rFont val="Arial"/>
        <family val="2"/>
      </rPr>
      <t>2</t>
    </r>
  </si>
  <si>
    <t>X900.1</t>
  </si>
  <si>
    <t>Chimney stack as per Drawing.</t>
  </si>
  <si>
    <r>
      <t>15m</t>
    </r>
    <r>
      <rPr>
        <vertAlign val="superscript"/>
        <sz val="10"/>
        <rFont val="Arial"/>
        <family val="2"/>
      </rPr>
      <t>3</t>
    </r>
    <r>
      <rPr>
        <sz val="10"/>
        <rFont val="Arial"/>
        <family val="2"/>
      </rPr>
      <t xml:space="preserve"> Septic tank to detail</t>
    </r>
  </si>
  <si>
    <t xml:space="preserve">300x 300 x 8mm thick approved non-slip ceramic floor tiles on 42mm thick screed - toilets, pantry and Kitchen </t>
  </si>
  <si>
    <t>Cupboard units and bench tops as specified; to make up units 6000mm &amp;  950mm long - width 550mm</t>
  </si>
  <si>
    <t>Supply and install complete cold water distribution system for the building from the main water supply line to laboratories, ladies &amp; gents washrooms as shown in Drawings,  in PE or PPR plastic pipes, including all bends, elbows, tees, tapers, ball valves and accessories</t>
  </si>
  <si>
    <t>House cold water distribution system</t>
  </si>
  <si>
    <t>Supply and install complete internal sewage collection system to laboratories, pantry, ladies &amp; gents washrooms and  as shown in Drawings,  in PVC DN 40 mm to DN 110 mm pipes with flexible rubber joints, including all bends, elbows, tees, tapers and accessories</t>
  </si>
  <si>
    <t>Building internal sewage drainage system</t>
  </si>
  <si>
    <t>Stainless steel sink: Single bowl  as "ASL" or equal approved  (2000 x 500mm): 615/041 40mm chain waste: Bricon 365/50 tap: 40mm S.P. bottle trap: 75mm seal: including fixing with necessary screws and brackets.</t>
  </si>
  <si>
    <t>F132</t>
  </si>
  <si>
    <t>F142</t>
  </si>
  <si>
    <t>F611</t>
  </si>
  <si>
    <t>Nominal thickness 200mm</t>
  </si>
  <si>
    <t>Ring Beams &amp; Columns</t>
  </si>
  <si>
    <t>F762</t>
  </si>
  <si>
    <t>F752</t>
  </si>
  <si>
    <t>G143</t>
  </si>
  <si>
    <t>U121.1</t>
  </si>
  <si>
    <t>V531</t>
  </si>
  <si>
    <t>Upper surfaces inclined at an angle not exceeding 30 degrees to the horizontal</t>
  </si>
  <si>
    <t>Surfaces of floors;  horizontal -  veranda</t>
  </si>
  <si>
    <t>Size 900mm x 2100mm high, with 900 mm x 300mm vent on top</t>
  </si>
  <si>
    <t>Size 800mm x 2100mm high, with 900 mm x 300mm vent on top</t>
  </si>
  <si>
    <t>Door size 1000mm x 2100mm high, with 900 mm x 300mm vent on top</t>
  </si>
  <si>
    <t>Door size 900mm x 2100mm high, with 900 mm x 300mm vent on top</t>
  </si>
  <si>
    <t>Window  Size 1500mm x 1500mm high, with 1500mm x 300mm vent on top; casement</t>
  </si>
  <si>
    <t>Window sills</t>
  </si>
  <si>
    <t xml:space="preserve">300x 300 x 8mm thick approved non-slip ceramic floor tiles on 42mm thick screed </t>
  </si>
  <si>
    <t>Attendant's House cold water distribution system</t>
  </si>
  <si>
    <t>Attendant's house internal sewage drainage system</t>
  </si>
  <si>
    <t>Window Size 1000mm x 1200mm high, with 1000mm x 300mm vent on top; casement and buglar proofing</t>
  </si>
  <si>
    <t>Item Nr.</t>
  </si>
  <si>
    <t>Description</t>
  </si>
  <si>
    <t>Unit</t>
  </si>
  <si>
    <t>Quantity</t>
  </si>
  <si>
    <t>Rate (USh)</t>
  </si>
  <si>
    <t>Amount (USh)</t>
  </si>
  <si>
    <t>The works under this bill cover rehabilitation of the existing access road and construction of a new road into the Works. ALL WORK UNDER THIS BILL IS PROVISIONAL</t>
  </si>
  <si>
    <t xml:space="preserve">  </t>
  </si>
  <si>
    <t xml:space="preserve">General clearance along road alignment to 9-m width </t>
  </si>
  <si>
    <t>Diameter 150 - 500mm</t>
  </si>
  <si>
    <t>Diameter 500mm - 1m</t>
  </si>
  <si>
    <t>Excavation for cuttings</t>
  </si>
  <si>
    <t>E222</t>
  </si>
  <si>
    <t>Depth 0.25 - 0.5m</t>
  </si>
  <si>
    <t>E232</t>
  </si>
  <si>
    <t>Rock; depth not exceeding 0.25m; commencing surface top of exposed rock</t>
  </si>
  <si>
    <t>Excavation Ancillaries</t>
  </si>
  <si>
    <t>Preparation of road formation</t>
  </si>
  <si>
    <t>E522.1</t>
  </si>
  <si>
    <t>Reshaping of existing road formation</t>
  </si>
  <si>
    <t>E522.2</t>
  </si>
  <si>
    <t>Disposal of excavated material</t>
  </si>
  <si>
    <t>E569</t>
  </si>
  <si>
    <t xml:space="preserve">Excavation of unsuitable material below formation level as directed by the Project Manager and replacement with improved subgrade murram as specified  </t>
  </si>
  <si>
    <t>PIPEWORK - PIPES</t>
  </si>
  <si>
    <t>Concrete pipe culverts including concrete headwalls</t>
  </si>
  <si>
    <t>I243</t>
  </si>
  <si>
    <t xml:space="preserve">DN600 mm </t>
  </si>
  <si>
    <t>I244</t>
  </si>
  <si>
    <t xml:space="preserve">DN900 mm </t>
  </si>
  <si>
    <t>PIPEWORK - MANHOLES AND PIPEWORK ANCILLARIES</t>
  </si>
  <si>
    <t>In-situ concrete catch-pits</t>
  </si>
  <si>
    <t>K232</t>
  </si>
  <si>
    <t>Depth 1.5 - 2 m</t>
  </si>
  <si>
    <t>Drainage ditches</t>
  </si>
  <si>
    <r>
      <t>Cross-sectional area 0.25 - 0.5 m</t>
    </r>
    <r>
      <rPr>
        <vertAlign val="superscript"/>
        <sz val="10"/>
        <rFont val="Arial"/>
        <family val="2"/>
      </rPr>
      <t>2</t>
    </r>
  </si>
  <si>
    <r>
      <t>Cross-sectional area 0.5 -0.75 m</t>
    </r>
    <r>
      <rPr>
        <vertAlign val="superscript"/>
        <sz val="10"/>
        <rFont val="Arial"/>
        <family val="2"/>
      </rPr>
      <t>2</t>
    </r>
  </si>
  <si>
    <t>Stone-pitched lined trapezoidal ditches as follows</t>
  </si>
  <si>
    <t>K492</t>
  </si>
  <si>
    <t>K493</t>
  </si>
  <si>
    <r>
      <t>Cross-sectional area 0.75 - 1 m</t>
    </r>
    <r>
      <rPr>
        <vertAlign val="superscript"/>
        <sz val="10"/>
        <rFont val="Arial"/>
        <family val="2"/>
      </rPr>
      <t>2</t>
    </r>
  </si>
  <si>
    <t>Scour check walls</t>
  </si>
  <si>
    <t>K999</t>
  </si>
  <si>
    <t xml:space="preserve">Scour check walls in stone masonry </t>
  </si>
  <si>
    <t>ROADS AND PAVING</t>
  </si>
  <si>
    <t>Gravel Sub-base</t>
  </si>
  <si>
    <t>R195.1</t>
  </si>
  <si>
    <t>Gravel wearing course</t>
  </si>
  <si>
    <t>R195.2</t>
  </si>
  <si>
    <t xml:space="preserve">Imported gravel wearing course material to approval of Project Manager compacted to 95% maximum dry density; compacted depth 100 mm </t>
  </si>
  <si>
    <t xml:space="preserve">BILL NO. 6   -  ACCESS ROAD TO WATER TREATMENT PLANT </t>
  </si>
  <si>
    <t>Summary Page</t>
  </si>
  <si>
    <t>Page 1 of 2</t>
  </si>
  <si>
    <t>Page 2 of 2</t>
  </si>
  <si>
    <t>General site clearance for pipe trench</t>
  </si>
  <si>
    <t>ha</t>
  </si>
  <si>
    <t>Not in trenches</t>
  </si>
  <si>
    <t>I411</t>
  </si>
  <si>
    <t>I431</t>
  </si>
  <si>
    <t>In trenches depths as follows:</t>
  </si>
  <si>
    <t>I432</t>
  </si>
  <si>
    <t>DN300 depth not exceeding 1.5m</t>
  </si>
  <si>
    <t>DN300; depth 1.5 - 2m</t>
  </si>
  <si>
    <t>uPVC pressure pipes to UNBS US 264: 2000 and DIN 8062 with integral rubber ring socket joints laid in trenches depth not exceeding 1.5m</t>
  </si>
  <si>
    <t>I512</t>
  </si>
  <si>
    <t>Socketed bends</t>
  </si>
  <si>
    <r>
      <t>DN300 x 11.25</t>
    </r>
    <r>
      <rPr>
        <vertAlign val="superscript"/>
        <sz val="10"/>
        <rFont val="Arial"/>
        <family val="2"/>
      </rPr>
      <t>o</t>
    </r>
    <r>
      <rPr>
        <sz val="10"/>
        <rFont val="Arial"/>
        <family val="2"/>
      </rPr>
      <t xml:space="preserve"> </t>
    </r>
  </si>
  <si>
    <r>
      <t>DN300 x 22.5</t>
    </r>
    <r>
      <rPr>
        <vertAlign val="superscript"/>
        <sz val="10"/>
        <rFont val="Arial"/>
        <family val="2"/>
      </rPr>
      <t>o</t>
    </r>
  </si>
  <si>
    <r>
      <t>DN300 x 45</t>
    </r>
    <r>
      <rPr>
        <vertAlign val="superscript"/>
        <sz val="10"/>
        <rFont val="Arial"/>
        <family val="2"/>
      </rPr>
      <t>o</t>
    </r>
  </si>
  <si>
    <t xml:space="preserve">nr </t>
  </si>
  <si>
    <t>All flanged tees; flanges to PN16</t>
  </si>
  <si>
    <t>J321</t>
  </si>
  <si>
    <t>Double socket tees with flanged branches; flanges to PN16</t>
  </si>
  <si>
    <t>DN200 x 80</t>
  </si>
  <si>
    <t>J332</t>
  </si>
  <si>
    <t>DN200</t>
  </si>
  <si>
    <t>DN300</t>
  </si>
  <si>
    <t xml:space="preserve">Cast Iron gate valves to BS 5150 with PN 16 flanges to BS 4505; with T-key length not exceeding 1.5 m </t>
  </si>
  <si>
    <t>DN100</t>
  </si>
  <si>
    <t>Cast iron butterfly valve to BS EN 593 with actuator and PN16 flanges to BS EN 1092; T-key operated</t>
  </si>
  <si>
    <t>J861</t>
  </si>
  <si>
    <r>
      <t xml:space="preserve">DN50 x 3-stage anti-surge anti-shock air valve as manufactured by </t>
    </r>
    <r>
      <rPr>
        <i/>
        <sz val="10"/>
        <rFont val="Arial"/>
        <family val="2"/>
      </rPr>
      <t>Vent-o-Mat®</t>
    </r>
    <r>
      <rPr>
        <sz val="10"/>
        <rFont val="Arial"/>
        <family val="2"/>
      </rPr>
      <t xml:space="preserve"> complete with DN50 isolating valve</t>
    </r>
  </si>
  <si>
    <t>J891</t>
  </si>
  <si>
    <t>DN100 Circular Flap Valve at washouts; PN16 flanges</t>
  </si>
  <si>
    <t>Concrete Chambers; depth not exceeding 1.5m</t>
  </si>
  <si>
    <t>Washout chamber and cover complete</t>
  </si>
  <si>
    <t>K231.4</t>
  </si>
  <si>
    <t>Airvalve chamber and cover complete</t>
  </si>
  <si>
    <t>Stone-pitch lined trapezoidal ditches;</t>
  </si>
  <si>
    <r>
      <t>Cross-sectional area 1.5-2m</t>
    </r>
    <r>
      <rPr>
        <vertAlign val="superscript"/>
        <sz val="10"/>
        <rFont val="Arial"/>
        <family val="2"/>
      </rPr>
      <t>2</t>
    </r>
  </si>
  <si>
    <r>
      <t>Cross-sectional area 2-3m</t>
    </r>
    <r>
      <rPr>
        <vertAlign val="superscript"/>
        <sz val="10"/>
        <rFont val="Arial"/>
        <family val="2"/>
      </rPr>
      <t>2</t>
    </r>
  </si>
  <si>
    <t>K652</t>
  </si>
  <si>
    <t>Brick and blockwork walls</t>
  </si>
  <si>
    <t>K662</t>
  </si>
  <si>
    <t>Fences; barbed wire and chainlink</t>
  </si>
  <si>
    <t>Breaking up, temporary and permanent reinstatement inclusive of processing the necessary approvals from the relevant authorities</t>
  </si>
  <si>
    <t>K731.1</t>
  </si>
  <si>
    <t>K731.2</t>
  </si>
  <si>
    <t>K742</t>
  </si>
  <si>
    <t>Concrete paving slab walkways including kerbstones</t>
  </si>
  <si>
    <t>Reinstatement of land as directed by the Project Manager</t>
  </si>
  <si>
    <t>K752.1</t>
  </si>
  <si>
    <t>Re-grassing</t>
  </si>
  <si>
    <t>K752.2</t>
  </si>
  <si>
    <t xml:space="preserve">Planting trees </t>
  </si>
  <si>
    <t>Stone-pitched lined drains</t>
  </si>
  <si>
    <t>K799</t>
  </si>
  <si>
    <t>Concrete-lined drains</t>
  </si>
  <si>
    <t>K820.1</t>
  </si>
  <si>
    <t>Marker posts</t>
  </si>
  <si>
    <t>K820.2</t>
  </si>
  <si>
    <t>Pipe markers</t>
  </si>
  <si>
    <t>K899.1</t>
  </si>
  <si>
    <t>PIPEWORK - SUPPORTS AND PROTECTION, ANCILLARIES TO LAYING AND EXCAVATION</t>
  </si>
  <si>
    <t>Extras to excavation and backfilling; excavation of rock</t>
  </si>
  <si>
    <t>In pipe trenches</t>
  </si>
  <si>
    <r>
      <t>m</t>
    </r>
    <r>
      <rPr>
        <vertAlign val="superscript"/>
        <sz val="10"/>
        <rFont val="Arial"/>
        <family val="2"/>
      </rPr>
      <t>3</t>
    </r>
  </si>
  <si>
    <t>L121</t>
  </si>
  <si>
    <t>In chambers</t>
  </si>
  <si>
    <t xml:space="preserve">Imported granular material </t>
  </si>
  <si>
    <t>Class 20/20 mass concrete thrust blocks</t>
  </si>
  <si>
    <t>L731</t>
  </si>
  <si>
    <r>
      <t>Volume 0.2-0.5m</t>
    </r>
    <r>
      <rPr>
        <vertAlign val="superscript"/>
        <sz val="10"/>
        <rFont val="Arial"/>
        <family val="2"/>
      </rPr>
      <t>3</t>
    </r>
  </si>
  <si>
    <t>L741</t>
  </si>
  <si>
    <r>
      <t>Volume 0.5-1m</t>
    </r>
    <r>
      <rPr>
        <vertAlign val="superscript"/>
        <sz val="10"/>
        <rFont val="Arial"/>
        <family val="2"/>
      </rPr>
      <t>3</t>
    </r>
  </si>
  <si>
    <t>L753.1</t>
  </si>
  <si>
    <r>
      <t>Volume 1 - 2m</t>
    </r>
    <r>
      <rPr>
        <vertAlign val="superscript"/>
        <sz val="10"/>
        <rFont val="Arial"/>
        <family val="2"/>
      </rPr>
      <t>3</t>
    </r>
  </si>
  <si>
    <t>TOTAL AMOUNT(Ushs)</t>
  </si>
  <si>
    <t>GENERAL</t>
  </si>
  <si>
    <t>General Items</t>
  </si>
  <si>
    <t>Dayworks</t>
  </si>
  <si>
    <t>WORKS ITEMS</t>
  </si>
  <si>
    <t>Intake</t>
  </si>
  <si>
    <t>Raw Water Main</t>
  </si>
  <si>
    <t>Treatment Plant Site Works</t>
  </si>
  <si>
    <t>Flocculators</t>
  </si>
  <si>
    <t>Clarifiers</t>
  </si>
  <si>
    <t>Rapid Sand Filters</t>
  </si>
  <si>
    <t>Clear Water Well</t>
  </si>
  <si>
    <t>Sludge Drying Beds</t>
  </si>
  <si>
    <t>Backwash Pumping House</t>
  </si>
  <si>
    <t>Backwash Tank</t>
  </si>
  <si>
    <t>A110</t>
  </si>
  <si>
    <t xml:space="preserve">Performance security </t>
  </si>
  <si>
    <t>A120.1</t>
  </si>
  <si>
    <t xml:space="preserve">Insurance of the Works </t>
  </si>
  <si>
    <t>A120.2</t>
  </si>
  <si>
    <t>A120.3</t>
  </si>
  <si>
    <t xml:space="preserve">Insurance of Contractors Equipment </t>
  </si>
  <si>
    <t>A120.4</t>
  </si>
  <si>
    <t>Workmen's Compensation</t>
  </si>
  <si>
    <t>Accommodation for the Project Manager's staff</t>
  </si>
  <si>
    <t xml:space="preserve">Provision of offices </t>
  </si>
  <si>
    <t>Services for the Project Manager's staff</t>
  </si>
  <si>
    <t>Transport vehicles as specified</t>
  </si>
  <si>
    <t>A221.4</t>
  </si>
  <si>
    <t xml:space="preserve">Communication System </t>
  </si>
  <si>
    <t>A222.1</t>
  </si>
  <si>
    <t>Establish communication system</t>
  </si>
  <si>
    <t>A222.2</t>
  </si>
  <si>
    <t>Maintenance of the communication system</t>
  </si>
  <si>
    <t>Equipment for use by the Project Manager's staff</t>
  </si>
  <si>
    <t>Office Equipment</t>
  </si>
  <si>
    <t>A231.1</t>
  </si>
  <si>
    <t xml:space="preserve">Provision of office furniture &amp; equipment </t>
  </si>
  <si>
    <t>A231.2</t>
  </si>
  <si>
    <t>Maintenance of office furniture &amp; equipment</t>
  </si>
  <si>
    <t>A231.3</t>
  </si>
  <si>
    <t>Provision of office stationary and consummables</t>
  </si>
  <si>
    <t>Surveying Equipment</t>
  </si>
  <si>
    <t xml:space="preserve">Provision of surveying equipment </t>
  </si>
  <si>
    <t>Attendance upon the Project Manager's staff</t>
  </si>
  <si>
    <t>A241</t>
  </si>
  <si>
    <t xml:space="preserve">Provide services of drivers </t>
  </si>
  <si>
    <t>A242</t>
  </si>
  <si>
    <t>Provide services of chainmen</t>
  </si>
  <si>
    <t>Testing of Materials</t>
  </si>
  <si>
    <t>Pipes at Uganda Bureau of Standards</t>
  </si>
  <si>
    <t>Concrete cubes at Ministry of Works Central Laboratories</t>
  </si>
  <si>
    <t>Testing of the Works</t>
  </si>
  <si>
    <t>Pipeline pressure testing</t>
  </si>
  <si>
    <t>A260.3</t>
  </si>
  <si>
    <t>Water Tightness testing  of tanks</t>
  </si>
  <si>
    <t>A260.4</t>
  </si>
  <si>
    <t>Testing and certification of mechanical and electrical systems</t>
  </si>
  <si>
    <t>Temporary Works</t>
  </si>
  <si>
    <t>A275</t>
  </si>
  <si>
    <t>A277</t>
  </si>
  <si>
    <t xml:space="preserve">De-watering; Allow for work in water affected areas, including all temporary works, pumping, protection, access, etc to ensure the works are completed as specified; include removal of facilities. </t>
  </si>
  <si>
    <t>Site Sign Boards as follows</t>
  </si>
  <si>
    <t xml:space="preserve">Establishment </t>
  </si>
  <si>
    <t>wk</t>
  </si>
  <si>
    <t>A279.3</t>
  </si>
  <si>
    <t>Removal on completion</t>
  </si>
  <si>
    <t>Surveys of Pipeline Routes as specified</t>
  </si>
  <si>
    <t>A299.1</t>
  </si>
  <si>
    <t>Weather Records as specified</t>
  </si>
  <si>
    <t>Weather Records</t>
  </si>
  <si>
    <t>Record Drawings</t>
  </si>
  <si>
    <t>A299.3</t>
  </si>
  <si>
    <t>Production of As-Built Record drawings to Project Manager's approval</t>
  </si>
  <si>
    <t>A299.4</t>
  </si>
  <si>
    <t>Production of Operating Manuals to Project Manager's approval</t>
  </si>
  <si>
    <t>Raw Water Quality Testing</t>
  </si>
  <si>
    <t>A299.5</t>
  </si>
  <si>
    <t>A299.6</t>
  </si>
  <si>
    <t>Train appointed staff in operation and maintenance procedures of all plant and equipment supplied for period not exceeding 60 days and to the Project Manager's approval</t>
  </si>
  <si>
    <t>Tests on Completion of the Water Treatment Plant</t>
  </si>
  <si>
    <t>A299.7</t>
  </si>
  <si>
    <t>A299.8</t>
  </si>
  <si>
    <t>A420.1</t>
  </si>
  <si>
    <t>A999</t>
  </si>
  <si>
    <t>%</t>
  </si>
  <si>
    <t>Method-Related Charges</t>
  </si>
  <si>
    <t>Method-related charges, if any, may be inserted by the Tenderer in accordance with Section 7 of CESMM4.</t>
  </si>
  <si>
    <t>Fixed</t>
  </si>
  <si>
    <t>A310</t>
  </si>
  <si>
    <t>Mobilisation on site</t>
  </si>
  <si>
    <t>A311</t>
  </si>
  <si>
    <t>Demobilise on completion of the Works</t>
  </si>
  <si>
    <t>A312</t>
  </si>
  <si>
    <t>Supply and/or erect Contractor's site offices, stores and workshop</t>
  </si>
  <si>
    <t>A314</t>
  </si>
  <si>
    <t>Remove Contractor's site facilities on completion of the Works</t>
  </si>
  <si>
    <t>Variable</t>
  </si>
  <si>
    <t>A329</t>
  </si>
  <si>
    <t>Maintain Contractor's site offices, including all services</t>
  </si>
  <si>
    <t>A371</t>
  </si>
  <si>
    <t>Contractors Superintendance of Works</t>
  </si>
  <si>
    <t xml:space="preserve"> </t>
  </si>
  <si>
    <t>BILL NO. 1   -  GENERAL ITEMS</t>
  </si>
  <si>
    <t>Page 1 of 4</t>
  </si>
  <si>
    <t>Page 2 of 4</t>
  </si>
  <si>
    <t>Page 3 of 4</t>
  </si>
  <si>
    <t>Page 4 of 4</t>
  </si>
  <si>
    <t>Road vehicles:Pick-up,1.5t.</t>
  </si>
  <si>
    <t xml:space="preserve">The works under this bill are covered under the Particular Specifications. </t>
  </si>
  <si>
    <t>D110</t>
  </si>
  <si>
    <t>General site clearance for office premises</t>
  </si>
  <si>
    <t>Cut and dispose of trees of the following girths; include removal of stump and backfilling the hole left with top soil</t>
  </si>
  <si>
    <t>E310</t>
  </si>
  <si>
    <t>Strip top soil, depth not exceeding 0.15 m for site</t>
  </si>
  <si>
    <t>Ordinary Soil</t>
  </si>
  <si>
    <t>Excavation for foundations in material other than topsoil,rock or artificial hard material,commencing surface is the formation level</t>
  </si>
  <si>
    <t>E322</t>
  </si>
  <si>
    <t>Depth  0.25-0.5m</t>
  </si>
  <si>
    <t>Depth  0.5-1m</t>
  </si>
  <si>
    <t>Rock</t>
  </si>
  <si>
    <t>Excavation for foundations in rock,commencing surface is the exposed surface of the rock</t>
  </si>
  <si>
    <t>E333</t>
  </si>
  <si>
    <t>Depth  0.5 - 1.0 m</t>
  </si>
  <si>
    <t>Preparation</t>
  </si>
  <si>
    <t>Preparation of excavated surfaces for whole structure in the following materials</t>
  </si>
  <si>
    <t>Material other than topsoil,rock,or artificial hard material inclined at an angle not exceeding 45 degrees to the horizontal</t>
  </si>
  <si>
    <t>Rock surfaces inclined at an angle not exceeding 45 degrees to the horizontal</t>
  </si>
  <si>
    <t>Disposal of excavated material to fill sites as specified and as directed by the Engineer</t>
  </si>
  <si>
    <t>Material other than topsoil,rock,or artificial hard material</t>
  </si>
  <si>
    <t>E533</t>
  </si>
  <si>
    <t>Anti-termite Treatment</t>
  </si>
  <si>
    <t>E597</t>
  </si>
  <si>
    <t>Apply approved anti-termite treatment to surfaces of hardcore blinding, sides and bottoms of foundation excavations to the manufacturer's instructions</t>
  </si>
  <si>
    <t>Filling to structures by methods specified and to depths as shown in the drawings with the following materials</t>
  </si>
  <si>
    <t>Selected imported granular material other than topsoil, rock or artificial hard material to office area and compacted to 98% MOD AASHTO</t>
  </si>
  <si>
    <t>E645</t>
  </si>
  <si>
    <t xml:space="preserve">50mm thick bed of approved imported sand blinding on top of hardcore fill well spread, levelled, rammed and consolidated  to the Engineer's satisfaction </t>
  </si>
  <si>
    <t xml:space="preserve">300mm thick bed of approved imported hardcore well spread, levelled, rammed and consolidated on stabilized ground to the Engineer's satisfaction </t>
  </si>
  <si>
    <t>Trimming</t>
  </si>
  <si>
    <t>Trimming of surfaces filled with material other than topsoil, rock or artificial hard material, for the following types of work surfaces</t>
  </si>
  <si>
    <t>E712</t>
  </si>
  <si>
    <t>Trimming of surfaces filled with rock for the following types of work surfaces</t>
  </si>
  <si>
    <t>E713</t>
  </si>
  <si>
    <t>Landscaping</t>
  </si>
  <si>
    <t>Turfing for lawns inside fenced off compound; include filling with excavated topsoil, levelling and the preparation of the surfaces. Include the planting of water friendly trees as recommended by the Engineer</t>
  </si>
  <si>
    <t>IN SITU CONCRETE</t>
  </si>
  <si>
    <t>Designed mix, grade C20 concrete, to BS 5328, with ordinary portland cement to BS 12, aggregate to BS882, for the following aggregate sizes</t>
  </si>
  <si>
    <t>Designed mix, grade C25 concrete, to BS 5328, with ordinary portland cement to BS 12, aggregate to BS882, for the following aggregate sizes</t>
  </si>
  <si>
    <t>Placing mass concrete, for strip foundations, grade C20, of the following thickness</t>
  </si>
  <si>
    <t>Thickness 150-300mm</t>
  </si>
  <si>
    <t>Beams</t>
  </si>
  <si>
    <t>Placing reinforced concrete, grade C25, for ring beam of the following cross-sectional area</t>
  </si>
  <si>
    <t>Fair Finish Plane Horizontal</t>
  </si>
  <si>
    <t>Plane fair finish horizontal formwork to office block of the following width</t>
  </si>
  <si>
    <t>G213</t>
  </si>
  <si>
    <t>Width 0.2 - 0.4m</t>
  </si>
  <si>
    <t>G214</t>
  </si>
  <si>
    <t>Fair Finish Plane Vertical</t>
  </si>
  <si>
    <t>Plane fair finish vertical formwork of the following width</t>
  </si>
  <si>
    <t>G241</t>
  </si>
  <si>
    <t>Width not exceeding 0.15m</t>
  </si>
  <si>
    <t>Deformed High Yield Steel Bars</t>
  </si>
  <si>
    <t>High yield square twisted or ribbed bars to BS4449  and of the following sizes</t>
  </si>
  <si>
    <t>G525</t>
  </si>
  <si>
    <t>Nominal size, 6 - 16mm</t>
  </si>
  <si>
    <t>High tensile steel fabric reinforcement to BS 4483, fabric reference A252, cast in concrete slab with minimum 200mm end side laps, and of the following mass</t>
  </si>
  <si>
    <t>G564</t>
  </si>
  <si>
    <t>Nominal mass 4-5 kg/m²</t>
  </si>
  <si>
    <t>Finishing of Top Surfaces</t>
  </si>
  <si>
    <t>Finishing of top surfaces by the following methods</t>
  </si>
  <si>
    <t>Class U2 wood float finish to top of floor of office block</t>
  </si>
  <si>
    <t>G812</t>
  </si>
  <si>
    <t>Steel float finish</t>
  </si>
  <si>
    <t>ROADS AND PAVINGS</t>
  </si>
  <si>
    <t>Road Base and Wearing Course</t>
  </si>
  <si>
    <t>Shape road surface and parking area by medium grading to camber and crossfall with a motor grader</t>
  </si>
  <si>
    <t>R111</t>
  </si>
  <si>
    <t>Depth not exceeding 200 mm</t>
  </si>
  <si>
    <t>Provide, transport up to site, spread, shape, stabilise and compact to atleast 95% MDD AASHTO approved gravel material for flexible base and wearing course, of the following thickness</t>
  </si>
  <si>
    <t>R112</t>
  </si>
  <si>
    <t>Depth 150-300 mm</t>
  </si>
  <si>
    <t>Kerbs</t>
  </si>
  <si>
    <t>Construct Kerbs of pre-cast concrete to BS 7263 of cross section area 0.05-0.1 m² to the following alignment</t>
  </si>
  <si>
    <t>R711</t>
  </si>
  <si>
    <t>Straight or curved to a radius exceeding 12 m</t>
  </si>
  <si>
    <t>R712</t>
  </si>
  <si>
    <t>To a radius not exceeding 12 m</t>
  </si>
  <si>
    <t>Walkways</t>
  </si>
  <si>
    <t>R911</t>
  </si>
  <si>
    <t>Concrete (C20) paved walkway in 600 x 600 x 50mm thick sections; include sand bedding, earthworks, jointing and concrete edge protection</t>
  </si>
  <si>
    <t>BRICKWORK &amp; MASONRY</t>
  </si>
  <si>
    <t>Dense concrete blockwork to BS 7263, jointed with ordinary 1:5 cement mortar, hoop irons every three courses, including 1:4 cement plaster to both faces complete, as detailed in the drawings, for walls of the following thickness</t>
  </si>
  <si>
    <t>150 mm thick</t>
  </si>
  <si>
    <t>230 mm thick</t>
  </si>
  <si>
    <t>Permanent Vents</t>
  </si>
  <si>
    <t>U589</t>
  </si>
  <si>
    <t>150 - 230 mm thick</t>
  </si>
  <si>
    <t>External quality weather guard paint, two coats, to the following timber surfaces; include surface preparation and undercoat</t>
  </si>
  <si>
    <t>Upper surfaces of fascia board inclined at an angle not exceeding 30 degrees to the horizontal</t>
  </si>
  <si>
    <t>External quality weather guard paint, two coats, to the following smooth concrete surfaces; include surface preparation and under coat as specified</t>
  </si>
  <si>
    <t>V363</t>
  </si>
  <si>
    <t>Surfaces of walls inclined at an angle exceeding 60 degrees to the horizontal</t>
  </si>
  <si>
    <t>Internal quality vinyl silk paint, two coats, to the following smooth concrete surfaces; include surface preparation as specified</t>
  </si>
  <si>
    <t>V563</t>
  </si>
  <si>
    <t>Surfaces to walls inclined at an angle exceeding 60 degrees to the horizontal in ordinary cement mortar</t>
  </si>
  <si>
    <t>W322</t>
  </si>
  <si>
    <t>Construct roofing, complete as in the drawings and as specified; include tie beams, purlins, rafters, struts, wall plate, fascia board and all roofing timber, Kiln fired clay roofing tiles; including ridge caps for pitched trussed roof. and 112mm uPVC rain water guttering and DN 80 drainage pipes to the Engineer's satisfaction.</t>
  </si>
  <si>
    <t>W371</t>
  </si>
  <si>
    <t>Flexible Sheeting</t>
  </si>
  <si>
    <t>Flexible polyethylene sheeting, gauge 1000, or similar approved, laid with 300mm overlaps at joints, to the surface of sand blinded hardcore fill</t>
  </si>
  <si>
    <t>W421.1</t>
  </si>
  <si>
    <t>Surfaces of blinding hardcore inclined at an angle not exceeding 30 degrees to the horizontal</t>
  </si>
  <si>
    <t>Damp proof course of Hessian based bitumen impregnated fabric to BS 6398 bedded on 1:4 cement and sand mortar with 150mm overlaps at joints; for the following wall</t>
  </si>
  <si>
    <t>W421.2</t>
  </si>
  <si>
    <t>Sand and cement screed of 1:3 cement sand mortar, applied to concrete floors, 25 mm thick, prepared and applied as specified, and finished with a steel float</t>
  </si>
  <si>
    <t>Fences</t>
  </si>
  <si>
    <t>X135</t>
  </si>
  <si>
    <t>Concrete post and chainlink wire fence complete as shown on drawings; height  2 - 2.5 m</t>
  </si>
  <si>
    <t>X235</t>
  </si>
  <si>
    <t>Metal field gate; width 3 - 4 m double leaf with personnel-access gate 1.0m wide</t>
  </si>
  <si>
    <t>X399</t>
  </si>
  <si>
    <t>Drain to splash apron around building as specified and shown on drawings</t>
  </si>
  <si>
    <t>Site Works</t>
  </si>
  <si>
    <t>X999.1</t>
  </si>
  <si>
    <t>Water supply connection to the Office block</t>
  </si>
  <si>
    <t>X999.2</t>
  </si>
  <si>
    <t xml:space="preserve">Sanitary drainage system comprising in situ concrete manholes, OD160 PVC drain pipes, in situ concrete septic tank including manhole covers together with rock-filled soak-pit all as detailed on the drawings </t>
  </si>
  <si>
    <t>SIMPLE BUILDING WORKS INCIDENTAL TO CIVIL ENGINEERING WORKS</t>
  </si>
  <si>
    <t>Z119</t>
  </si>
  <si>
    <t>Supply and install expanded metal and plastered ceiling nailed to brandering made from sawn treated Cyprus or other similar grade and approved timber in roof structure; complete including 3 coats of matt emulsion paint and 600 x 600mm hardwood access trap door</t>
  </si>
  <si>
    <t>Windows, doors and glazing</t>
  </si>
  <si>
    <t>Timber solid panel hardwood doors include frame, all ironmongery, varnishing and locking arrangements with a permanent vent of 200mm</t>
  </si>
  <si>
    <t xml:space="preserve">Single leaf  size 2.4 x 0.9m </t>
  </si>
  <si>
    <t xml:space="preserve">Double leaf size 2.4 x 0.8m wide </t>
  </si>
  <si>
    <t>Steel frame glazed window include frame, burglar proofing, glazing and all iron mongery with louvered permanent vent of 200mm as follows</t>
  </si>
  <si>
    <t>Casement window 1.2m x 1.2m clear opening</t>
  </si>
  <si>
    <t xml:space="preserve">Casement window 0.6 x 0.8m clear opening </t>
  </si>
  <si>
    <t>Mild steel permanent vent overall size 800mm x 300mm high comprising 50 x 50 x 2mm angle section steel framing and 75 x 2mm thick mild steel louvres welded to frame</t>
  </si>
  <si>
    <t>Single leaf steel casement door including frame, burglar proofing, glazing and all iron mongery and locks with louvered permanent vent of 200mm</t>
  </si>
  <si>
    <t>Door 2.4 x 1.5m wide clear opening; full glazing</t>
  </si>
  <si>
    <t>Door 2.4 x 1.2m wide clear opening; full glazing</t>
  </si>
  <si>
    <t xml:space="preserve">Door 2.4 x 0.9m wide; half steel plate and half glazed </t>
  </si>
  <si>
    <t>Surface finishes</t>
  </si>
  <si>
    <t xml:space="preserve">Cement plaster </t>
  </si>
  <si>
    <t>Z413</t>
  </si>
  <si>
    <t xml:space="preserve">To walls </t>
  </si>
  <si>
    <t>To ceiling and eaves soffit on expanded metal and timber frame including cornices</t>
  </si>
  <si>
    <r>
      <t>m</t>
    </r>
    <r>
      <rPr>
        <vertAlign val="superscript"/>
        <sz val="11"/>
        <rFont val="Arial"/>
        <family val="2"/>
      </rPr>
      <t>2</t>
    </r>
  </si>
  <si>
    <t>Ceramic tiles</t>
  </si>
  <si>
    <t>Z421</t>
  </si>
  <si>
    <t>Floor tiles to washrooms</t>
  </si>
  <si>
    <t>Walls tiles in washrooms</t>
  </si>
  <si>
    <t>Z519.1</t>
  </si>
  <si>
    <t xml:space="preserve">Water supply to all sanitary appliances and fittings within building including pipes and fittings </t>
  </si>
  <si>
    <t>Z519.2</t>
  </si>
  <si>
    <t>Washwater drainage system from all sanitary appliances and fittings complete to first manhole including vent pipes</t>
  </si>
  <si>
    <t>Z539.1</t>
  </si>
  <si>
    <t>Wash hand basin complete</t>
  </si>
  <si>
    <t>Z539.2</t>
  </si>
  <si>
    <t xml:space="preserve">Water Closet complete </t>
  </si>
  <si>
    <t>Supply of Office Furniture and Equipment</t>
  </si>
  <si>
    <t>Z999</t>
  </si>
  <si>
    <t>Collection, Page 1/9</t>
  </si>
  <si>
    <t>Collection, Page 2/9</t>
  </si>
  <si>
    <t>Collection, Page 3/9</t>
  </si>
  <si>
    <t>Collection, Page 4/9</t>
  </si>
  <si>
    <t>Collection, Page 5/9</t>
  </si>
  <si>
    <t>Collection, Page 6/9</t>
  </si>
  <si>
    <t>Collection, Page 7/9</t>
  </si>
  <si>
    <t>Collection, Page 8/9</t>
  </si>
  <si>
    <t>General site clearance for toilet</t>
  </si>
  <si>
    <t>Strip top soil, depth not exceeding 0.15 for toilet foundation</t>
  </si>
  <si>
    <t>Excavation for foundations in material other than topsoil,rock or artificial hard material, commencing surface is the formation level</t>
  </si>
  <si>
    <t>Depth not exceeding 0.5m</t>
  </si>
  <si>
    <t>Depth  0.5 - 1 m</t>
  </si>
  <si>
    <t>Depth  1 - 2 m</t>
  </si>
  <si>
    <t>E325</t>
  </si>
  <si>
    <t>Depth  2 - 5 m</t>
  </si>
  <si>
    <t>E335</t>
  </si>
  <si>
    <t>Trimming of excavated surfaces for whole structure in the following materials</t>
  </si>
  <si>
    <t>E512</t>
  </si>
  <si>
    <t>E513</t>
  </si>
  <si>
    <t>Disposal of excavated material to approved sites as directed by the Engineer</t>
  </si>
  <si>
    <t xml:space="preserve">Filling </t>
  </si>
  <si>
    <t>Structures</t>
  </si>
  <si>
    <t>Filling to Structures by methods specified and to depths as shown in the drawings with the following materials</t>
  </si>
  <si>
    <t>Selected excavated material other than topsoil, rock or artificial hard material</t>
  </si>
  <si>
    <t>Imported rock of size and grading as specified; include sand blinding on top</t>
  </si>
  <si>
    <t>E830</t>
  </si>
  <si>
    <t>Turfing for lawns around toilet block; include filling with excavated topsoil and the preparation of the surfaces</t>
  </si>
  <si>
    <t>Designed mix, grade C15 concrete, to BS 5328, with ordinary portland cement to BS 12, aggregate to BS882, for the following aggregate sizes</t>
  </si>
  <si>
    <t>F241</t>
  </si>
  <si>
    <t>Placing blinding concrete, for footings, grade C15, of the following thickness</t>
  </si>
  <si>
    <t>F522.1</t>
  </si>
  <si>
    <t>Placing mass concrete C25, for ground slab and ramp base of the following thickness</t>
  </si>
  <si>
    <t>F522.2</t>
  </si>
  <si>
    <t>Placing reinforced concrete C25, for footings of the following thickness</t>
  </si>
  <si>
    <t>Placing reinforced concrete, grade C25, for beams of the following cross-sectional area</t>
  </si>
  <si>
    <r>
      <t>Cross-sectional area 0.03 - 0.1 m</t>
    </r>
    <r>
      <rPr>
        <vertAlign val="superscript"/>
        <sz val="10"/>
        <rFont val="Arial"/>
        <family val="2"/>
      </rPr>
      <t>2</t>
    </r>
  </si>
  <si>
    <t>Plane fair finish horizontal formwork of the following width</t>
  </si>
  <si>
    <t>High yield ribbed bars to BS 4449  and of the following sizes</t>
  </si>
  <si>
    <t>Nominal size, 6-16mm</t>
  </si>
  <si>
    <t>Steel fabric reinforcement to BS4483, fabric reference A142, in concrete floor slab with minimum 200mm end side laps, and of the following mass</t>
  </si>
  <si>
    <t>G563</t>
  </si>
  <si>
    <t>Nominal mass 2-3 kg/m²</t>
  </si>
  <si>
    <t>Finishing of top surfaces</t>
  </si>
  <si>
    <t>Class U3 steel trowel finish</t>
  </si>
  <si>
    <t>Burnt Clay Brickwork</t>
  </si>
  <si>
    <t>Solid burnt clay brickwork to BS 3921, jointed with ordinary 1:4 cement mortar, hoop irons every three courses, and of the following thicknesses</t>
  </si>
  <si>
    <t>U511.1</t>
  </si>
  <si>
    <t>200 mm thick</t>
  </si>
  <si>
    <t>U511.2</t>
  </si>
  <si>
    <t>Burnt clay pompei grill brickwork vents, jointed with ordinary 1:4 cement mortar, hoop irons every three courses, as detailed in the drawings of the following sizes</t>
  </si>
  <si>
    <t>U511.3</t>
  </si>
  <si>
    <t>100 mm thick</t>
  </si>
  <si>
    <t>External quality weather guard paint, two coats, to the following timber surfaces; include surface preparation and undercoat as specified</t>
  </si>
  <si>
    <t>External quality weather guard paint, two coats, to the following smooth concrete surfaces; include surface preparation and undercoat as specified</t>
  </si>
  <si>
    <t>Internal quality vinyl silk paint, two coats, to the following smooth concrete surfaces; include surface preparation and undercoat as specified</t>
  </si>
  <si>
    <t>Damp Proofing</t>
  </si>
  <si>
    <t>Rendering of wall surfaces to walls inclined at an angle exceeding 60 degrees to the horizontal in 1:3 ordinary cement mortar finished with a wood float</t>
  </si>
  <si>
    <t>Ceramic Tiles</t>
  </si>
  <si>
    <t>W173</t>
  </si>
  <si>
    <t>White ceramic wall tiles to internal faces of walls</t>
  </si>
  <si>
    <t>Flexible polyethylene sheeting, gauge 1000, or similar approved, laid to the surface of sand blinded hardcore fill</t>
  </si>
  <si>
    <t>Structural</t>
  </si>
  <si>
    <t>Supply and fix approved solid hardwood doors with three coats of polyurethane varnish on general surfaces of door as described; 50mm two panel framed door comprising 50 x 100mm stiles, top, middle and bottom rails all grooved and with both panels filled with 30 x 100mm vertical tongued and grooved battens with rubber door stops, all iron mongery and locking arrangements of the following sizes</t>
  </si>
  <si>
    <t>Single leaf door overall size 800mm x 2100mm (W x H)</t>
  </si>
  <si>
    <t>Supply and fix the following mild steel grill doors to the Engineers' details constructed from 75 x 50 x 2mm hollow steel sections primed with red oxide paint, painted with three coats of high gloss paint; complete with all necessary iron mongery and accessories</t>
  </si>
  <si>
    <t>Single leaf door overall size 1000 x 2100mm high</t>
  </si>
  <si>
    <t>Vault Access Slabs</t>
  </si>
  <si>
    <t>Supply and Install pre-fabricated concrete slabs 120mm thick, inclusive of the squat pit and leg placements and of the following dimensions</t>
  </si>
  <si>
    <t>1200mm x 1400mm (W x L)</t>
  </si>
  <si>
    <t>Supply and complete installation of corrosion proof manhole access covers 500mm x 650mm complete as specified including lifting hooks</t>
  </si>
  <si>
    <t>Construct roofing, complete as in the drawings and as specified; include tie beams, purlins, rafters, struts, wall plate, facia board, all roofing timber, gauge 28 blue prepainted GCI sheeting and ridges to the Engineer's satisfaction.</t>
  </si>
  <si>
    <t>Building Finishes</t>
  </si>
  <si>
    <t>Supply and fix a 450 x 800mm granite "Project Label Plate" to detail</t>
  </si>
  <si>
    <t>Supply ND 25mm GI pipe toilet grab rail for the disabled toilet complete with all fittings and ancillaries including anchoring into the floor and wall to the Engineers approval and details</t>
  </si>
  <si>
    <t>Supply and Install OD 110 mm uPVC PN 6 vent pipe, complete with Tee, wire gauze fly screens and all ancillaries</t>
  </si>
  <si>
    <t>Building finishes including; constructing 20x100mm high 1:3 cement-sand skirting,  700mm wide C20 concrete splash apron; supply and installation of 5no. toilet paper holders, complete to the specifications and as directed by the Engineer</t>
  </si>
  <si>
    <t xml:space="preserve">Supply and fix squating satopans in all stances </t>
  </si>
  <si>
    <t xml:space="preserve">Supply and fix seating satopan in the disabled </t>
  </si>
  <si>
    <t>Water and Drainage</t>
  </si>
  <si>
    <t>Construct Urinal facility complete with floor trap, domical removable cast iron grating, gulley trap and including OD 110 uPVC PN 6 drainage pipework to soak away pit</t>
  </si>
  <si>
    <r>
      <t>SUPPLY AND FIX Washalots comprising 3m long x 110mm diameter BLUE HDPE pipe; 3No. 110 x 170 x 6mm PE plate; 10No. stainless steel outlet with strainer at 300mm centers; 3No. 50mm diameter GI stand pipe with metal lugs cast into mass concrete C20 (20mm aggregate) including soap holder; 3No. 150mm dia x 5mm stainless steel flexible clamps; allow for all the neccessary fixing accessories</t>
    </r>
    <r>
      <rPr>
        <b/>
        <i/>
        <sz val="10"/>
        <rFont val="Arial"/>
        <family val="2"/>
      </rPr>
      <t xml:space="preserve"> (Prices should include connection to the water supply system with 20mm HDPE pipe complete with all accessories)</t>
    </r>
  </si>
  <si>
    <t>Excavate and construct 1500mm top/bottom diameter x 2.0m deep soak pit complete including filling with hardcore, covering with 2 layers of gauge 1000 polyethylene sheet</t>
  </si>
  <si>
    <t>Supply and place pre-painted smooth wooden squat covers complete with lifting handles to the approval of the engineer</t>
  </si>
  <si>
    <t>PROVISIONAL SUMS</t>
  </si>
  <si>
    <t>Electrical Installation</t>
  </si>
  <si>
    <t xml:space="preserve">Allow for electric power connection to the toilet block including processing a customer account with UMEME </t>
  </si>
  <si>
    <t>Supply and Install 3No. security lights with all respective electricals; i.e. MCB, copper cables, earthing protection,etc, complete with all accessories as specified and directed by the Engineer</t>
  </si>
  <si>
    <t>Allow for construction of an incinerator attached to the toilet, complete with a Chimney, access doors, steel grating, all as shown in the drawings and as directed by the Engineer. Include appropriate fireproofing and insulation to protect combustible elements of the building</t>
  </si>
  <si>
    <t>Class U2 wood float finish to top of floor of toilet</t>
  </si>
  <si>
    <t>Terrazzo floor finish</t>
  </si>
  <si>
    <t>'Surfaces of floors, skirtings and splash aprons</t>
  </si>
  <si>
    <t>800mm x 2100mm (W x H) split into equal bottom and top leafs each leaf with respective iron mongery, locking and wall stay arrangements</t>
  </si>
  <si>
    <t>Double leaf door overall size 1750mm x 2100mm (W x H)</t>
  </si>
  <si>
    <t>Construct roofing, complete as in the drawings and as specified; include tie beams, purlins, rafters, struts, wall plate, facia board, metal lathe ceiling and eaves, and all roofing timber, gauge 28 blue prepainted GCI sheeting and ridges to the Engineer's satisfaction.</t>
  </si>
  <si>
    <t>Supply and fix a 450 x 800mm granite "Project Label Plate" to detail as directed by the Engineer</t>
  </si>
  <si>
    <t>Building finishes including; constructing 20x100mm high 1:3 cement-sand skirting, 700mm wide C20 concrete splash apron; supply and installation of 10no. toilet paper holders, installation of floor drains with associated pipework and fitting s connected to soak pit, complete to the specifications and as directed by the Engineer</t>
  </si>
  <si>
    <t>Supply and install 1 no. wooden worktop 1800x400x20mm thick and 3 no. wooden shelves 4000x600x20mm thick made from solid hard wood timber and finished with formica or medium density fibre boards (MDF), include beading, brackets, support structures; complete to the specifications and as directed by the Engineer</t>
  </si>
  <si>
    <r>
      <t>Supply and erect 2000 litre (2m</t>
    </r>
    <r>
      <rPr>
        <vertAlign val="superscript"/>
        <sz val="10"/>
        <rFont val="Arial"/>
        <family val="2"/>
      </rPr>
      <t>3</t>
    </r>
    <r>
      <rPr>
        <sz val="10"/>
        <rFont val="Arial"/>
        <family val="2"/>
      </rPr>
      <t>) high level and 500 litre low level Polyethylene tanks as Polytank, elevated from 2m up to 4m above ground level on a mild steel 80mm steel sectional painted tower or equivalent, complete with access ladders and platforms, including all PN 10 GI/PPR pipework, fittings, gate valves, ball float valve, rain water gutters to low level tank and connection to all water closets, urinal and hand washing facilities in toilet block</t>
    </r>
  </si>
  <si>
    <t>Supply materials  and install service line connection including all all PN 10 GI/PPR/HDPE plumbing pipe work, fittings and ancillaries from the distribution main to the overhead water tank</t>
  </si>
  <si>
    <t>Construct Urinal facility with perforated DN 20 PPR/GI water pipework, valves, fittings, floor trap, domical removable cast iron grating, gulley trap</t>
  </si>
  <si>
    <t>Provide materials and construct a hand washing facility complete with wash hand basins, DN 13/20 GI/PPR plumbing pipework, uPVC drainage pipework, all fittings, gulley and bottle traps, valves, 13mm diameter chromium plated pillar taps, waste outlet gratings, all accessories, including single low level wash hand basin for disabled person's usage; as per specifications and drawings and to the Engineer's approval</t>
  </si>
  <si>
    <t>Excavate and construct standard manholes in 200mm thick blockwork, internal depth not exceeding 1.0m, bonded in concrete mortar(1:5) and rendered internally with concrete mortar (1:4), concrete benching, complete with and including CI frame and cover, and interconnecting OD 110mm pvc drain pipes to toilet block</t>
  </si>
  <si>
    <t>Supply and Install OD 110 mm uPVC PN 6 drainage pipework to BS 4660, complete with spigot and socket joints, all fittings; from toilet block to Septic Tank and Soak Pit</t>
  </si>
  <si>
    <r>
      <t>Excavate and construct Septic Tank of effective capacity 18m</t>
    </r>
    <r>
      <rPr>
        <vertAlign val="superscript"/>
        <sz val="10"/>
        <rFont val="Arial"/>
        <family val="2"/>
      </rPr>
      <t>3</t>
    </r>
    <r>
      <rPr>
        <sz val="10"/>
        <rFont val="Arial"/>
        <family val="2"/>
      </rPr>
      <t xml:space="preserve"> in blockwork and reinforced concrete, rendered smooth inside complete with inlet and outlet manholes benching, heavy duty cast iron manhole covers</t>
    </r>
  </si>
  <si>
    <t>Supply and install squatting type low level water closet suite complete with WC pan, heavy duty cistern complete with anti-vandal cage, flush pipe, connected to nearest manhole; all to the Engineer's satisfaction</t>
  </si>
  <si>
    <t>Supply and install seat type low level water closet suite complete with WC pan, heavy duty cistern, flush pipe complete with anti-vandal cage, connected to nearest manhole; all to the Engineer's satisfaction</t>
  </si>
  <si>
    <t>Supply and Install all respective electricals for building lighting; i.e. MCB, metal clad switches, lights, 3core XLPE/SWA/PVC Copper cables, concealed conduits, lights, earthing protection,etc, complete with all accessories as specified and directed by the Engineer</t>
  </si>
  <si>
    <t>Public Sanitation Waterborne Toilet</t>
  </si>
  <si>
    <t>Attendants House</t>
  </si>
  <si>
    <t xml:space="preserve">Guard House </t>
  </si>
  <si>
    <r>
      <t>0.25 m</t>
    </r>
    <r>
      <rPr>
        <vertAlign val="superscript"/>
        <sz val="10"/>
        <rFont val="Arial"/>
        <family val="2"/>
      </rPr>
      <t>3</t>
    </r>
    <r>
      <rPr>
        <sz val="10"/>
        <rFont val="Arial"/>
        <family val="2"/>
      </rPr>
      <t xml:space="preserve"> bucket.</t>
    </r>
  </si>
  <si>
    <r>
      <t>0.5m</t>
    </r>
    <r>
      <rPr>
        <vertAlign val="superscript"/>
        <sz val="10"/>
        <rFont val="Arial"/>
        <family val="2"/>
      </rPr>
      <t>3</t>
    </r>
    <r>
      <rPr>
        <sz val="10"/>
        <rFont val="Arial"/>
        <family val="2"/>
      </rPr>
      <t xml:space="preserve"> bucket.</t>
    </r>
  </si>
  <si>
    <r>
      <t>1.0m</t>
    </r>
    <r>
      <rPr>
        <vertAlign val="superscript"/>
        <sz val="10"/>
        <rFont val="Arial"/>
        <family val="2"/>
      </rPr>
      <t xml:space="preserve">3 </t>
    </r>
    <r>
      <rPr>
        <sz val="10"/>
        <rFont val="Arial"/>
        <family val="2"/>
      </rPr>
      <t>bucket.</t>
    </r>
  </si>
  <si>
    <t>Depth  1-2m</t>
  </si>
  <si>
    <t>Disposal as specified and approved by the Project Manager</t>
  </si>
  <si>
    <t>Filling to structures with approved  imported natural material other than rock gravel compacted in layers not exceeding 200mm</t>
  </si>
  <si>
    <t>Planting paspalum grass; include filling with excavated topsoil and the preparation of the surfaces</t>
  </si>
  <si>
    <t xml:space="preserve">250/250/250 mm ND </t>
  </si>
  <si>
    <t>X999.3</t>
  </si>
  <si>
    <t>X999.4</t>
  </si>
  <si>
    <t>X999.5</t>
  </si>
  <si>
    <t>X999.6</t>
  </si>
  <si>
    <t>X999.7</t>
  </si>
  <si>
    <t>J383.1</t>
  </si>
  <si>
    <t>J383.2</t>
  </si>
  <si>
    <r>
      <t>0.03-0.1m</t>
    </r>
    <r>
      <rPr>
        <vertAlign val="superscript"/>
        <sz val="10"/>
        <rFont val="Arial"/>
        <family val="2"/>
      </rPr>
      <t>2</t>
    </r>
  </si>
  <si>
    <r>
      <t>0.1-0.25m</t>
    </r>
    <r>
      <rPr>
        <vertAlign val="superscript"/>
        <sz val="10"/>
        <rFont val="Arial"/>
        <family val="2"/>
      </rPr>
      <t>2</t>
    </r>
  </si>
  <si>
    <t>200/200/200 mm ND</t>
  </si>
  <si>
    <r>
      <t xml:space="preserve">Double flanged pipes, class K9 to BS 4772 or ISO 2531 with cement mortar lining all to PN 10 and of the following sizes and length </t>
    </r>
    <r>
      <rPr>
        <i/>
        <sz val="10"/>
        <rFont val="Arial"/>
        <family val="2"/>
      </rPr>
      <t>(Contractor to confirm lengths before placing orders)</t>
    </r>
  </si>
  <si>
    <r>
      <t>Not exceeeding 0.03m</t>
    </r>
    <r>
      <rPr>
        <vertAlign val="superscript"/>
        <sz val="10"/>
        <rFont val="Arial"/>
        <family val="2"/>
      </rPr>
      <t>2</t>
    </r>
  </si>
  <si>
    <r>
      <t>Provison of single gang metal clad 13A, socket outlet complete with wiring by 2.5 mm</t>
    </r>
    <r>
      <rPr>
        <vertAlign val="superscript"/>
        <sz val="10"/>
        <rFont val="Arial"/>
        <family val="2"/>
      </rPr>
      <t>2</t>
    </r>
    <r>
      <rPr>
        <sz val="10"/>
        <rFont val="Arial"/>
        <family val="2"/>
      </rPr>
      <t xml:space="preserve"> SC PVC cable in concealed conduit</t>
    </r>
  </si>
  <si>
    <r>
      <t>Provision of chlorine corrosion proof  lighting points, complete with wiring by 1.5mm</t>
    </r>
    <r>
      <rPr>
        <vertAlign val="superscript"/>
        <sz val="10"/>
        <rFont val="Arial"/>
        <family val="2"/>
      </rPr>
      <t>2</t>
    </r>
    <r>
      <rPr>
        <sz val="10"/>
        <rFont val="Arial"/>
        <family val="2"/>
      </rPr>
      <t xml:space="preserve"> SC PVC cable in concealed conduit</t>
    </r>
  </si>
  <si>
    <t>Depth  not exceeding 1m</t>
  </si>
  <si>
    <t>Maintenance of site sign-boards until the issue of the Taking-Over of the Whole of the Works</t>
  </si>
  <si>
    <t>Contractor's charges and profits associated with administration of items A420.1 thru A420.10 (NOT TO EXCEED 10%)</t>
  </si>
  <si>
    <t xml:space="preserve">Hydrated lime for building </t>
  </si>
  <si>
    <t>Steel reinforcement fabric reference:A193</t>
  </si>
  <si>
    <t>Steel reinforcement fabric reference:A252</t>
  </si>
  <si>
    <t>Concrete blocks for building, 225 mm thick</t>
  </si>
  <si>
    <t>Selected burnt clay bricks for building; size 230 x 115 x 115mm</t>
  </si>
  <si>
    <t>Flat - 5t capacity</t>
  </si>
  <si>
    <t>Flat - 10t capacity</t>
  </si>
  <si>
    <t>Excavator, face shovel or dragline:</t>
  </si>
  <si>
    <t>300 litre capacity.</t>
  </si>
  <si>
    <t>400 litre capacity.</t>
  </si>
  <si>
    <t>2,500  litre capacity.</t>
  </si>
  <si>
    <t>5,000 litre capacity.</t>
  </si>
  <si>
    <t>Air compressor, mobile with 5m hose and steels with:</t>
  </si>
  <si>
    <t>2 breakers.</t>
  </si>
  <si>
    <t>1 breker.</t>
  </si>
  <si>
    <t>DW 1.1</t>
  </si>
  <si>
    <t>DW 1.2</t>
  </si>
  <si>
    <t>DW 1.3</t>
  </si>
  <si>
    <t>DW 1.4</t>
  </si>
  <si>
    <t>DW 1.5</t>
  </si>
  <si>
    <t>DW 1.6</t>
  </si>
  <si>
    <t>DW 1.7</t>
  </si>
  <si>
    <t>DW 2.1</t>
  </si>
  <si>
    <t>DW 2.2</t>
  </si>
  <si>
    <t>DW 2.3</t>
  </si>
  <si>
    <t>DW 2.4</t>
  </si>
  <si>
    <t>DW 2.5</t>
  </si>
  <si>
    <t>DW 2.6</t>
  </si>
  <si>
    <t>DW 2.7</t>
  </si>
  <si>
    <t>DW 2.8</t>
  </si>
  <si>
    <t>DW 2.9</t>
  </si>
  <si>
    <t>DW 2.10</t>
  </si>
  <si>
    <t>DW 2.11</t>
  </si>
  <si>
    <t>DW 2.12</t>
  </si>
  <si>
    <t>DW 2.13</t>
  </si>
  <si>
    <t>DW 2.14</t>
  </si>
  <si>
    <t>DW 2.15</t>
  </si>
  <si>
    <t>DW 2.16</t>
  </si>
  <si>
    <t>DW 2.17</t>
  </si>
  <si>
    <t>DW 2.18</t>
  </si>
  <si>
    <t>DW 2.19</t>
  </si>
  <si>
    <t>DW 3.1</t>
  </si>
  <si>
    <t>DW 3.2</t>
  </si>
  <si>
    <t>DW 3.3</t>
  </si>
  <si>
    <t>DW 3.4</t>
  </si>
  <si>
    <t>DW 3.5</t>
  </si>
  <si>
    <t>DW 3.6</t>
  </si>
  <si>
    <t>DW 3.7</t>
  </si>
  <si>
    <t>DW 3.8</t>
  </si>
  <si>
    <t>DW 3.9</t>
  </si>
  <si>
    <t>DW 3.10</t>
  </si>
  <si>
    <t>DW 3.11</t>
  </si>
  <si>
    <t>DW 3.12</t>
  </si>
  <si>
    <t>DW 3.13</t>
  </si>
  <si>
    <t>DW 3.14</t>
  </si>
  <si>
    <t>DW 3.15</t>
  </si>
  <si>
    <t>DW 3.16</t>
  </si>
  <si>
    <t>DW 3.17</t>
  </si>
  <si>
    <t>DW 3.18</t>
  </si>
  <si>
    <t>DW 3.20</t>
  </si>
  <si>
    <t>DW 3.21</t>
  </si>
  <si>
    <t>DW 3.22</t>
  </si>
  <si>
    <t>DW 3.23</t>
  </si>
  <si>
    <t>DEMOLITION AND SITE CLEARENCE</t>
  </si>
  <si>
    <t>General site clearence for the work site.</t>
  </si>
  <si>
    <t>Cut and dispose of trees of the following girths; include removal of stump and backfilling the hole left with selected excavated material.</t>
  </si>
  <si>
    <t>Girth 500mm - 2 m</t>
  </si>
  <si>
    <t>Girth exceeding 2 m</t>
  </si>
  <si>
    <t>nr.</t>
  </si>
  <si>
    <t>Remove and dispose of stamps of the following diameter; include for grabing up the roots and backfilling backfilling the hole left with selected excavated material.</t>
  </si>
  <si>
    <t>Diameter 150 -500mm</t>
  </si>
  <si>
    <t>Grade C30</t>
  </si>
  <si>
    <t xml:space="preserve">Placing reinforced concrete, grade C30 for bases of the following thickness </t>
  </si>
  <si>
    <t>Preparation of excavated surfaces in the following materials</t>
  </si>
  <si>
    <t>Material other than topsoil, rock or artificial hard material inclined at an angle not exceeding 45 degrees to the horizontal</t>
  </si>
  <si>
    <t>Triming</t>
  </si>
  <si>
    <t>Triming of excavated surfaces for whole structure in the following materials</t>
  </si>
  <si>
    <r>
      <t>Material other than topsoil, rock or artificial hard material inclined at an angle not exceeding 45</t>
    </r>
    <r>
      <rPr>
        <vertAlign val="superscript"/>
        <sz val="10"/>
        <rFont val="Arial"/>
        <family val="2"/>
      </rPr>
      <t>o</t>
    </r>
    <r>
      <rPr>
        <sz val="10"/>
        <rFont val="Arial"/>
        <family val="2"/>
      </rPr>
      <t xml:space="preserve"> to the horizontal.</t>
    </r>
  </si>
  <si>
    <t>Material other than topsoil, rock or artificial hard material</t>
  </si>
  <si>
    <t>E616</t>
  </si>
  <si>
    <t>Excavated rockfill to intake structure stabilisation</t>
  </si>
  <si>
    <t>General filling - shoreline</t>
  </si>
  <si>
    <t>Filling to stabilise shoreline by methods specified and to depths as shown in the drawings with the following materials</t>
  </si>
  <si>
    <t>E636</t>
  </si>
  <si>
    <t>E637</t>
  </si>
  <si>
    <t>Imported rock.</t>
  </si>
  <si>
    <t>Excavated rock.</t>
  </si>
  <si>
    <r>
      <t>Rock surfaces inclined at an angle not exceeding 45</t>
    </r>
    <r>
      <rPr>
        <vertAlign val="superscript"/>
        <sz val="10"/>
        <rFont val="Arial"/>
        <family val="2"/>
      </rPr>
      <t>o</t>
    </r>
    <r>
      <rPr>
        <sz val="10"/>
        <rFont val="Arial"/>
        <family val="2"/>
      </rPr>
      <t xml:space="preserve"> to the horizontal.</t>
    </r>
  </si>
  <si>
    <t>Plastic water stopsto BS 903 of the following width</t>
  </si>
  <si>
    <t>Marker posts for gate valves</t>
  </si>
  <si>
    <t>K820.3</t>
  </si>
  <si>
    <t>K820.4</t>
  </si>
  <si>
    <t>Marker posts for air valves</t>
  </si>
  <si>
    <t>Marker posts for washouts</t>
  </si>
  <si>
    <t>Marker posts for pipes</t>
  </si>
  <si>
    <t>L810</t>
  </si>
  <si>
    <t>Height not exceeding 1 m</t>
  </si>
  <si>
    <t>L820</t>
  </si>
  <si>
    <t>L830</t>
  </si>
  <si>
    <t>Height 1- 1.5m</t>
  </si>
  <si>
    <t>Height 1.5 - 2m</t>
  </si>
  <si>
    <t>STRUCTURAL METALWORK</t>
  </si>
  <si>
    <t>M999.1</t>
  </si>
  <si>
    <t>Fabrication and erection of rolled steel section pipe bridge  including all earthworks, reinforced concrete abuttments and anchoraging complete as shown on drawings to the following spans.</t>
  </si>
  <si>
    <t>Span not exceeding 10m</t>
  </si>
  <si>
    <t>M999.2</t>
  </si>
  <si>
    <t>M999.3</t>
  </si>
  <si>
    <t>M999.4</t>
  </si>
  <si>
    <t>M999.5</t>
  </si>
  <si>
    <t>Span 10 -15m</t>
  </si>
  <si>
    <t>Span 15 - 20m</t>
  </si>
  <si>
    <t>Span 20 - 25m</t>
  </si>
  <si>
    <t>M999.6</t>
  </si>
  <si>
    <t>M999.7</t>
  </si>
  <si>
    <t>M999.8</t>
  </si>
  <si>
    <t>Span 30 - 35m</t>
  </si>
  <si>
    <t>Span 35 - 40m</t>
  </si>
  <si>
    <t>Span 40 - 50m</t>
  </si>
  <si>
    <t>excavator with a hydraulic hammer</t>
  </si>
  <si>
    <t>DW 3.19</t>
  </si>
  <si>
    <t>DW 3.24</t>
  </si>
  <si>
    <t>Designed mix, grade C30 concrete, to BS 5328, with ordinary portland cement to BS 12, aggregate to BS 882, for the following aggregate sizes</t>
  </si>
  <si>
    <t xml:space="preserve">Placing reinforced concrete, grade C30 for ground slabs of the following thickness </t>
  </si>
  <si>
    <t>K231.2</t>
  </si>
  <si>
    <t>Concrete acccessories</t>
  </si>
  <si>
    <t>Steel float finish (Class U3) internally  to slabs and sump</t>
  </si>
  <si>
    <t>Finishing to top surfaces</t>
  </si>
  <si>
    <t xml:space="preserve">Placing reinforced concrete, grade C30 for suspended slabs of the following thickness </t>
  </si>
  <si>
    <t xml:space="preserve">Placing reinforced concrete, grade C30 for walls of the following thickness </t>
  </si>
  <si>
    <t>Placing reinforced concrete, grade C30 for columns of the following cross sectional areas</t>
  </si>
  <si>
    <t>Placing reinforced concrete, grade C30 for beams of the following cross sectional areas</t>
  </si>
  <si>
    <t xml:space="preserve">Placing reinforced concrete, grade C30 for bases, footings and ground slabs of the following thickness </t>
  </si>
  <si>
    <t>Supply and fix the following mild steel windows toetails constructed from standard steel sections primed with red oxide paint, painted with three coats of high gloss paint; complete with all necessary iron mongery, stays, plugging and fixing to wall</t>
  </si>
  <si>
    <t>Top hung double leaf hinged windows overall size 2000 x 1000mm high comprising of 3mm thick mild steel panes welded on a 25x25x3mm thick angle frame painted colour blue</t>
  </si>
  <si>
    <t>Fired clay vent bricks to BS 7263, jointed with ordinary 1:5 cement mortar above door and window openings, including plastic gauze mosquito mesh sandwiched on a GI coffee tray mesh, for walls of the following thickness</t>
  </si>
  <si>
    <t>Compaction of road formation to at least 98% of maximum dry density to BS 1377: Part 4: 1990 (BS - Heavy).</t>
  </si>
  <si>
    <t>Grade 15</t>
  </si>
  <si>
    <t>Grade 25</t>
  </si>
  <si>
    <t>Designed mix, grade 15 concrete, to BS 5328, with ordinary portland cement to BS 12 , aggregate to BS882 , for the following aggregate sizes</t>
  </si>
  <si>
    <t>Designed mix, grade 25 concrete, to BS 5328, with ordinary portland cement to BS 12 , aggregate to BS882 , for the following aggregate sizes</t>
  </si>
  <si>
    <t>Placing blinding concrete, for ground slab, grade 15, of the following thickness</t>
  </si>
  <si>
    <t>Grade 20</t>
  </si>
  <si>
    <t>Designed mix, grade 20 concrete, to BS 5328, with ordinary portland cement to BS 12 , aggregate to BS882 , for the following aggregate sizes</t>
  </si>
  <si>
    <t>Placing strip foundation concrete, grade 20</t>
  </si>
  <si>
    <t>Placing concrete, grade 25, for ground slab of the following thickness</t>
  </si>
  <si>
    <t>Placing reinforced concrete, grade 25, for ring beam</t>
  </si>
  <si>
    <t>U111.1</t>
  </si>
  <si>
    <t>U111.2</t>
  </si>
  <si>
    <t>U111.3</t>
  </si>
  <si>
    <t>W113</t>
  </si>
  <si>
    <t>200 mm wide</t>
  </si>
  <si>
    <t>U113</t>
  </si>
  <si>
    <t>Placing concrete, grade 20, for ground slab of the following thickness</t>
  </si>
  <si>
    <t>110mm uPVC rainwater gutters; fixed to eaves beam with and including brackets, outlets and ends.</t>
  </si>
  <si>
    <t>Placing reinforced concrete, grade 20, for ground slab of the following thickness</t>
  </si>
  <si>
    <t>F122</t>
  </si>
  <si>
    <t>F723</t>
  </si>
  <si>
    <t>200 x 200mm x 2400m column</t>
  </si>
  <si>
    <t xml:space="preserve"> 200 x 250mm beam</t>
  </si>
  <si>
    <t>200 x 250mm beam</t>
  </si>
  <si>
    <t>200 x 200mm x 2400m high column</t>
  </si>
  <si>
    <t>Placing reinforced concrete grade C20, for floor slab of the following thickness</t>
  </si>
  <si>
    <t>Placing mass concrete C20, for ground slab and ramp base of the following thickness</t>
  </si>
  <si>
    <t>F722</t>
  </si>
  <si>
    <t>F121</t>
  </si>
  <si>
    <t>F152</t>
  </si>
  <si>
    <t>F732</t>
  </si>
  <si>
    <t>F742</t>
  </si>
  <si>
    <t>Inserts</t>
  </si>
  <si>
    <t>Pipe inserts projecting from one faces of the concrete and of the following sizes, excluding supply of pipe</t>
  </si>
  <si>
    <t>G831.2</t>
  </si>
  <si>
    <t>F763</t>
  </si>
  <si>
    <t>F731</t>
  </si>
  <si>
    <t>Pipe inserts projecting from two faces of the concrete and of the following sizes, excluding supply of pipe</t>
  </si>
  <si>
    <t>F761</t>
  </si>
  <si>
    <t>The relevant drawing is ENY_WTP_ 00 series  including references made there- in to other drawings</t>
  </si>
  <si>
    <t>G831.1</t>
  </si>
  <si>
    <t>G831.3</t>
  </si>
  <si>
    <t>G831.4</t>
  </si>
  <si>
    <t>K251</t>
  </si>
  <si>
    <t>I712.1</t>
  </si>
  <si>
    <t>I712.2</t>
  </si>
  <si>
    <t>I712.3</t>
  </si>
  <si>
    <t>I712.4</t>
  </si>
  <si>
    <t>I712.5</t>
  </si>
  <si>
    <t>I712.6</t>
  </si>
  <si>
    <t>I712.8</t>
  </si>
  <si>
    <t>J351.4</t>
  </si>
  <si>
    <t>J631.1</t>
  </si>
  <si>
    <t>J631.2</t>
  </si>
  <si>
    <t>J631.3</t>
  </si>
  <si>
    <t>J631.4</t>
  </si>
  <si>
    <t>J691.1</t>
  </si>
  <si>
    <t>J691.2</t>
  </si>
  <si>
    <t>J691.3</t>
  </si>
  <si>
    <t>L541</t>
  </si>
  <si>
    <t>I512.3</t>
  </si>
  <si>
    <t>I513.3</t>
  </si>
  <si>
    <t>K472</t>
  </si>
  <si>
    <t>K473</t>
  </si>
  <si>
    <t>K474</t>
  </si>
  <si>
    <t>Washout outfall structures complete as Dwg. ALA-ORA_SD_005</t>
  </si>
  <si>
    <t>Surrounds as Dwg ALA-ORA_SD_010</t>
  </si>
  <si>
    <t>General site clearance for works</t>
  </si>
  <si>
    <t>Excavation for foundations;  commencing surface is the stripped ground level</t>
  </si>
  <si>
    <t>Excavation of rock; commencing surface is the stripped ground level</t>
  </si>
  <si>
    <t>Disposal to satisfaction of Project Manager</t>
  </si>
  <si>
    <t>Excavated Material</t>
  </si>
  <si>
    <t>To structures; selected excavated material</t>
  </si>
  <si>
    <t>E631</t>
  </si>
  <si>
    <t>General; excavated topsoil</t>
  </si>
  <si>
    <t>Preparation of the surfaces and planting of approved lawn grass</t>
  </si>
  <si>
    <t>Designed mix to BS EN 1992, with ordinary Portland cement to UNBS US 310:2002, aggregate to BS 882, for the following mixes</t>
  </si>
  <si>
    <t xml:space="preserve">Strength C12/15, 20mm aggregate </t>
  </si>
  <si>
    <t>F141</t>
  </si>
  <si>
    <t>Strength C20/25, 10mm aggregate</t>
  </si>
  <si>
    <t>F172</t>
  </si>
  <si>
    <t>Strength C30/37, 10mm aggregate</t>
  </si>
  <si>
    <t>Thickness 75mm</t>
  </si>
  <si>
    <t>Bases</t>
  </si>
  <si>
    <t>Concrete tank base; thickness 300mm</t>
  </si>
  <si>
    <t>F724</t>
  </si>
  <si>
    <t>Steel tank bases; thickness 500-750 mm</t>
  </si>
  <si>
    <t>Walls</t>
  </si>
  <si>
    <t>F743</t>
  </si>
  <si>
    <t>Concrete tank wall; thickness 350mm</t>
  </si>
  <si>
    <t>Columns and piers</t>
  </si>
  <si>
    <t>Concrete columns 0.09m2 cross-sectional area</t>
  </si>
  <si>
    <t>F754</t>
  </si>
  <si>
    <t>Tank support piers; 0.56m2 cross-section area</t>
  </si>
  <si>
    <t>G315</t>
  </si>
  <si>
    <t>Class S3; plane horizontal width exceeding 1.2m</t>
  </si>
  <si>
    <t>G343</t>
  </si>
  <si>
    <t>Class S2 finish; Plane vertical width 0.3 m</t>
  </si>
  <si>
    <t>For components of constant cross-section</t>
  </si>
  <si>
    <t>Class S3 finish</t>
  </si>
  <si>
    <t>G381</t>
  </si>
  <si>
    <t>G382.1</t>
  </si>
  <si>
    <t>G383.1</t>
  </si>
  <si>
    <t>Class S2 finish</t>
  </si>
  <si>
    <t>G382.2</t>
  </si>
  <si>
    <t>Stub walls; 1.5m height; 200mm thick</t>
  </si>
  <si>
    <t>G529</t>
  </si>
  <si>
    <t>High yield ribbed cold formed bars to BS EN 1992 and EN 10080; characteristic strength 500 MPa;  nominal size 8 -16mm</t>
  </si>
  <si>
    <t>G621</t>
  </si>
  <si>
    <t>Sliding joint between wall and roof; width 0.35 m</t>
  </si>
  <si>
    <t xml:space="preserve">Plastic waterstops of PVC to BS 903; width 300 mm </t>
  </si>
  <si>
    <t>G813</t>
  </si>
  <si>
    <t>Class U3 to concrete tank floor, stub columns and stub walls</t>
  </si>
  <si>
    <t>Ductile iron pipe fittings to BS EN 545; PN16 flanges to BS 4504; cement mortar lined and epoxy coated</t>
  </si>
  <si>
    <t>Not in trench</t>
  </si>
  <si>
    <t>I321.1</t>
  </si>
  <si>
    <t>DN250</t>
  </si>
  <si>
    <t>In trench depth not exceeding 1.5m</t>
  </si>
  <si>
    <t>uPVC pressure pipes to BS 3505, with flexible joints to BS 4346 all to PN16,  laid in trench to depth not exceeding 1.5m for the following pipe sizes</t>
  </si>
  <si>
    <t>OD160 mm</t>
  </si>
  <si>
    <t>uPVC drain pipes to BS 5481, with flexible joints to BS 4346 or BS 6209, laid in trench to depth not exceeding 1.5m for the following pipe sizes</t>
  </si>
  <si>
    <t>I522</t>
  </si>
  <si>
    <t>OD300 mm</t>
  </si>
  <si>
    <t>PIPEWORK - FITTINGS AND VALVES</t>
  </si>
  <si>
    <r>
      <t>Flanged 90</t>
    </r>
    <r>
      <rPr>
        <i/>
        <vertAlign val="superscript"/>
        <sz val="10"/>
        <rFont val="Arial"/>
        <family val="2"/>
      </rPr>
      <t>o</t>
    </r>
    <r>
      <rPr>
        <i/>
        <sz val="10"/>
        <rFont val="Arial"/>
        <family val="2"/>
      </rPr>
      <t xml:space="preserve"> bends</t>
    </r>
  </si>
  <si>
    <t>DN200 duckfoot</t>
  </si>
  <si>
    <t>Flanged tees</t>
  </si>
  <si>
    <t>DN250 x 200</t>
  </si>
  <si>
    <t>Stepped couplings; DI to PVC</t>
  </si>
  <si>
    <t>DN100/ OD110</t>
  </si>
  <si>
    <t>DN200/ OD225</t>
  </si>
  <si>
    <t>DN250/ OD250</t>
  </si>
  <si>
    <t>Flange Adaptors; maxi type</t>
  </si>
  <si>
    <t>DN150</t>
  </si>
  <si>
    <t>Straight specials; double flanged pipe - pipe lengths to be confirmed BEFORE placing of orders</t>
  </si>
  <si>
    <t>Cast Iron gate valves to BS 5150 with PN 16 flanges to BS 4505; hand operated</t>
  </si>
  <si>
    <t>DN80</t>
  </si>
  <si>
    <t>Bulk Flow Meter complete with strainers</t>
  </si>
  <si>
    <t xml:space="preserve">Woltman-type dry dial water meter as specified including pipe fittings, strainer and  valves and  as shown in drawings </t>
  </si>
  <si>
    <t>J991.2</t>
  </si>
  <si>
    <t>In-situ Concrete chambers</t>
  </si>
  <si>
    <t>Bulk meter chamber  including cover and access</t>
  </si>
  <si>
    <t xml:space="preserve">2 x 2 x 1.5m deep </t>
  </si>
  <si>
    <t>K231.3</t>
  </si>
  <si>
    <t>Washout Outfall structure as shown on drawings</t>
  </si>
  <si>
    <t>Valve surface box for DN 100 - DN 300 valves,  with lockable cover; depth not exceeding 1.5m</t>
  </si>
  <si>
    <t>K453</t>
  </si>
  <si>
    <r>
      <t>Grouted stone pitched lined rectangular section drain; cross section area 0.5-0.75m</t>
    </r>
    <r>
      <rPr>
        <vertAlign val="superscript"/>
        <sz val="10"/>
        <rFont val="Arial"/>
        <family val="2"/>
      </rPr>
      <t>2</t>
    </r>
  </si>
  <si>
    <t>MISCELLANEOUS METAL WORK</t>
  </si>
  <si>
    <t>Cold Pressed Sectional Steel tanks of 1.22m plates to BS 1564 Type 2 complete with external flanges, cover and raised inlet, all as specified and as shown on drawings including internal pipe fittings. Support tower measured separately.</t>
  </si>
  <si>
    <t>Road Base and wearing course</t>
  </si>
  <si>
    <t>Shape road surface and parking area by grading to camber and crossfall with a motor grader</t>
  </si>
  <si>
    <t>Depth 250-300 mm</t>
  </si>
  <si>
    <t>100x100mm Concrete post of C25 concrete and wire galvanised wire chain link fence of gauge 10 to BS 1722, with triple row of barbed wire on top, anchored into blockwork dwarf wall as per drawings, height 2-2.5 m</t>
  </si>
  <si>
    <t>Metal vehicular access gate 3m wide complete with 1m side pedestrain entry gate all anchored in C25 reinforced concrete columns and pad foundations, painted to Project Manager's approval</t>
  </si>
  <si>
    <t>General site clearance for pipe route</t>
  </si>
  <si>
    <t>OD160 to PN 10</t>
  </si>
  <si>
    <t>OD160 to PN 16</t>
  </si>
  <si>
    <t>J451.1</t>
  </si>
  <si>
    <t>J451.2</t>
  </si>
  <si>
    <t>DN125</t>
  </si>
  <si>
    <t>J451.4</t>
  </si>
  <si>
    <t>Steel pipe fittings; flanges to PN 16; in trenches not exceeding 1.5 m</t>
  </si>
  <si>
    <t>Viking Johnson Flanged adaptors as Aquafast to PN10</t>
  </si>
  <si>
    <t>OD63</t>
  </si>
  <si>
    <t>OD75</t>
  </si>
  <si>
    <t>OD90</t>
  </si>
  <si>
    <t>OD110</t>
  </si>
  <si>
    <t>OD125</t>
  </si>
  <si>
    <t>OD160</t>
  </si>
  <si>
    <t>OD200</t>
  </si>
  <si>
    <t>J621.1</t>
  </si>
  <si>
    <t>J621.2</t>
  </si>
  <si>
    <t>J621.3</t>
  </si>
  <si>
    <t>J621.4</t>
  </si>
  <si>
    <t>Reducing coupler</t>
  </si>
  <si>
    <t>OD63 x 50</t>
  </si>
  <si>
    <t>OD50</t>
  </si>
  <si>
    <t xml:space="preserve">Cast Iron gate valves to BS EN 1171 with PN 16 flanges to BS 4505; with T-key length not exceeding 1.5 m </t>
  </si>
  <si>
    <t>Circular Flap Valve to washouts; PN 10 flanges</t>
  </si>
  <si>
    <t>Fire hydrants to BS 750 Type 2</t>
  </si>
  <si>
    <t>In situ Concrete Chambers; depth not exceeding 1.5 m</t>
  </si>
  <si>
    <t>Washout chamber as shown on drawings</t>
  </si>
  <si>
    <t>Washout outfall structure as shown on drawings</t>
  </si>
  <si>
    <t xml:space="preserve">Valve surface box as shown on drawings, complete </t>
  </si>
  <si>
    <t>Stone-pitched trapezoidal ditches</t>
  </si>
  <si>
    <r>
      <t>Cross-sectional area 0.5 - 0.75 m</t>
    </r>
    <r>
      <rPr>
        <vertAlign val="superscript"/>
        <sz val="10"/>
        <rFont val="Arial"/>
        <family val="2"/>
      </rPr>
      <t>2</t>
    </r>
  </si>
  <si>
    <t>Crossings; pipe not exceeding 300 mm</t>
  </si>
  <si>
    <t>K611</t>
  </si>
  <si>
    <t>Streams; width 1 - 3 m</t>
  </si>
  <si>
    <t>K641</t>
  </si>
  <si>
    <t>Hedges</t>
  </si>
  <si>
    <t>K661</t>
  </si>
  <si>
    <t>Breaking up, temporary and permanent reinstatement; pipe not exceeding 300 mm</t>
  </si>
  <si>
    <t>Gravel roads</t>
  </si>
  <si>
    <t>Double seal bitumen surfaced roads</t>
  </si>
  <si>
    <t>K799.1</t>
  </si>
  <si>
    <t xml:space="preserve">Mass concrete </t>
  </si>
  <si>
    <t>K799.2</t>
  </si>
  <si>
    <t>Marker Posts to Washouts</t>
  </si>
  <si>
    <t>Pipe Marker Posts</t>
  </si>
  <si>
    <t>PIPEWORK-SUPPORTS AND PROTECTION, ANCILLARIES TO LAYING AND EXCAVATION</t>
  </si>
  <si>
    <t>Extras to excavation and backfilling</t>
  </si>
  <si>
    <t>Excavation of rock in pipe trenches</t>
  </si>
  <si>
    <t>L118</t>
  </si>
  <si>
    <t>Excavation of natural material below Final Surface and backfilling with imported granular material in pipe trenches</t>
  </si>
  <si>
    <t>Surrounds; pipe not exceeding 200 mm</t>
  </si>
  <si>
    <t>L531</t>
  </si>
  <si>
    <t>Imported granular material</t>
  </si>
  <si>
    <t>Mass concrete</t>
  </si>
  <si>
    <t>Mass Concrete C15 Thrust Blocks; pipe bore not exceeding 200mm</t>
  </si>
  <si>
    <t>L721</t>
  </si>
  <si>
    <t xml:space="preserve">Volume  0.1 - 0.2 m³ </t>
  </si>
  <si>
    <t>Steel pipe sleeves to PVC/HPDE pipes</t>
  </si>
  <si>
    <t>L991.1</t>
  </si>
  <si>
    <t>L991.2</t>
  </si>
  <si>
    <t>High density polyethylene pipes to UNBS US 482: 2003 and DIN 8074 laid in trench; depth not exceeding 1.5 m; rate to include selected excavated backfill</t>
  </si>
  <si>
    <t>OD63, PN 10</t>
  </si>
  <si>
    <t>OD50, PN 10</t>
  </si>
  <si>
    <t>OD40, PN 10</t>
  </si>
  <si>
    <t>OD32, PN 10</t>
  </si>
  <si>
    <t>OD25, PN 16, service pipes</t>
  </si>
  <si>
    <t>OD20, PN 16, service pipes</t>
  </si>
  <si>
    <t>Equal elbows</t>
  </si>
  <si>
    <t>J611.1</t>
  </si>
  <si>
    <t>J611.2</t>
  </si>
  <si>
    <t>J611.3</t>
  </si>
  <si>
    <t>OD40</t>
  </si>
  <si>
    <t>J611.4</t>
  </si>
  <si>
    <t>OD32</t>
  </si>
  <si>
    <t>Equal tees</t>
  </si>
  <si>
    <t>OD50 x 40</t>
  </si>
  <si>
    <t>OD40 x 32</t>
  </si>
  <si>
    <t>OD32 x 25</t>
  </si>
  <si>
    <t>End caps</t>
  </si>
  <si>
    <t xml:space="preserve">Service connections </t>
  </si>
  <si>
    <t>K861.1</t>
  </si>
  <si>
    <t>K861.3</t>
  </si>
  <si>
    <t>K861.4</t>
  </si>
  <si>
    <t>K861.5</t>
  </si>
  <si>
    <t>K861.6</t>
  </si>
  <si>
    <t>K861.7</t>
  </si>
  <si>
    <t>K861.8</t>
  </si>
  <si>
    <t>DN25 (¾") connection to the following mains comprising saddle clamp and screwdown swivel ferrule with compression outlet for HDPE complete [PROVISIONAL ITEMS]</t>
  </si>
  <si>
    <t>K861.10</t>
  </si>
  <si>
    <t>K861.12</t>
  </si>
  <si>
    <t>K861.13</t>
  </si>
  <si>
    <t>K861.14</t>
  </si>
  <si>
    <t>K861.15</t>
  </si>
  <si>
    <t>K861.16</t>
  </si>
  <si>
    <t>Water supply installations as detailed on drawings</t>
  </si>
  <si>
    <t>K899.2</t>
  </si>
  <si>
    <r>
      <t xml:space="preserve">Double tap Stand Post complete as drawing </t>
    </r>
    <r>
      <rPr>
        <sz val="10"/>
        <rFont val="Arial"/>
        <family val="2"/>
      </rPr>
      <t xml:space="preserve">including galvanized iron pipe and fittings, brass stop cock, lockable steel meter protection box, taps and domestic water meter, concrete headwall and slab with rock-filled soak-pit </t>
    </r>
  </si>
  <si>
    <t>The works under this bill are covered under the Particular Specifications. The relevant drawings are the DRAWING ALA-ORA_SAN_001, series (including references made there-in to other drawings)</t>
  </si>
  <si>
    <t>Placing blinding concrete, for slab footings, grade C15, of the following thickness</t>
  </si>
  <si>
    <t>Allow for electric power connection to the toilet block limited to MK boxes and bulb holders</t>
  </si>
  <si>
    <t>Placing mass concrete C20, for vault and ground slab of the following thickness</t>
  </si>
  <si>
    <t>Bases, Footings and  Slabs</t>
  </si>
  <si>
    <t>Placing reinforced concrete C25, for suspended slab and footings of the following thickness</t>
  </si>
  <si>
    <t>The works under this bill are covered under the Particular Specifications. The relevant drawings are the DRAWING ALA-ORA_SAN_002, series (including references made there-in to other drawings)</t>
  </si>
  <si>
    <t>The works under this bill are covered under the Particular Specifications. The relevant drawings are the DRAWING ALA-ORA_SAN_003, series (including references made there-in to other drawings)</t>
  </si>
  <si>
    <t>DN300 support above ground</t>
  </si>
  <si>
    <t xml:space="preserve">Rate Only </t>
  </si>
  <si>
    <t>Steel pipe fittings to BS EN 545; in trenches depth not exceeding 1.5 m</t>
  </si>
  <si>
    <r>
      <t>DN100 x 90</t>
    </r>
    <r>
      <rPr>
        <vertAlign val="superscript"/>
        <sz val="10"/>
        <rFont val="Arial"/>
        <family val="2"/>
      </rPr>
      <t>o</t>
    </r>
    <r>
      <rPr>
        <sz val="10"/>
        <rFont val="Arial"/>
        <family val="2"/>
      </rPr>
      <t xml:space="preserve"> Duckfoot</t>
    </r>
  </si>
  <si>
    <r>
      <t>DN300 x 90</t>
    </r>
    <r>
      <rPr>
        <vertAlign val="superscript"/>
        <sz val="10"/>
        <rFont val="Arial"/>
        <family val="2"/>
      </rPr>
      <t>o</t>
    </r>
  </si>
  <si>
    <t>J843</t>
  </si>
  <si>
    <t>Gravel roads; maximum pipe size DN300</t>
  </si>
  <si>
    <t>Bitumen surfaced roads; maximum pipe size DN300</t>
  </si>
  <si>
    <t>J451.3</t>
  </si>
  <si>
    <t>DN200 pipe sleeve</t>
  </si>
  <si>
    <t>OD90, PN 10</t>
  </si>
  <si>
    <t>OD75, PN 10</t>
  </si>
  <si>
    <t>I712.7</t>
  </si>
  <si>
    <t>The relevant drawings are ENY_RWM_001 including references made there- in to other drawings</t>
  </si>
  <si>
    <t>Steel Pipes</t>
  </si>
  <si>
    <t>I433</t>
  </si>
  <si>
    <t>J413.1</t>
  </si>
  <si>
    <t>J413.2</t>
  </si>
  <si>
    <t>J413.3</t>
  </si>
  <si>
    <t>J413.4</t>
  </si>
  <si>
    <t>300/100/300 mm ND</t>
  </si>
  <si>
    <t>J423</t>
  </si>
  <si>
    <t>J451</t>
  </si>
  <si>
    <t>J453</t>
  </si>
  <si>
    <t>Stated Chambers</t>
  </si>
  <si>
    <t>Span 25 -30m</t>
  </si>
  <si>
    <t>Provision of vehicles; Station Wagon (Clause 2.1.31)</t>
  </si>
  <si>
    <t>J883</t>
  </si>
  <si>
    <t xml:space="preserve">Reinforced concrete pipe supports, class 25, as in drawing ALA-ORA_SD_005, complete including foudation bases, bolts and nuts, murram backfill, pipe diameter not exceeding 500mm  and of the following heights above ground:-      </t>
  </si>
  <si>
    <t>Valve surface boxes, complete as shown in drawing ALA-ORA_SD_004 and to the following depths</t>
  </si>
  <si>
    <t xml:space="preserve">Metal field gate to BS 3470 as shown in drawing ALA-ORA_SD_012, of the following widths </t>
  </si>
  <si>
    <t xml:space="preserve">Flow meter, DN 80, inclusive of all fittings and chamber, complete as shown in drawing ALA-ORA_SD_002 for connection on DN 300mm transmission main </t>
  </si>
  <si>
    <t>X999.8</t>
  </si>
  <si>
    <t xml:space="preserve">OD110mm pipe </t>
  </si>
  <si>
    <t xml:space="preserve">OD150mm pipe </t>
  </si>
  <si>
    <t xml:space="preserve">DN160mm pipe </t>
  </si>
  <si>
    <t xml:space="preserve">DN300mm pipe </t>
  </si>
  <si>
    <t>Valve surface boxes, complete as shown in drawing ALA-ORA_SD_008 and to the following depths</t>
  </si>
  <si>
    <t>Manholes constructed in blockwork, complete  as shown in drawing ALA-ORA_SD_008 for valves and of the following depth</t>
  </si>
  <si>
    <t>X599.1</t>
  </si>
  <si>
    <t>X599.2</t>
  </si>
  <si>
    <t>X599.3</t>
  </si>
  <si>
    <t>X599.4</t>
  </si>
  <si>
    <t xml:space="preserve">DN150mm pipe </t>
  </si>
  <si>
    <t>X599.5</t>
  </si>
  <si>
    <t xml:space="preserve">DN250mm pipe </t>
  </si>
  <si>
    <t xml:space="preserve">DN100mm pipe </t>
  </si>
  <si>
    <t xml:space="preserve">DN200mm pipe </t>
  </si>
  <si>
    <t>Manholes constructed in blockwork, complete  as shown in drawing  ALA-ORA_SD_008 for valves and of the following depth</t>
  </si>
  <si>
    <t>X599.6</t>
  </si>
  <si>
    <t>X599.7</t>
  </si>
  <si>
    <t>X599.8</t>
  </si>
  <si>
    <t>X599.9</t>
  </si>
  <si>
    <t>Valve surface boxes, complete as shown in drawing ALA-ORA_SD_5 and to the following depths</t>
  </si>
  <si>
    <t>G831</t>
  </si>
  <si>
    <t>Manholes constructed in block work to the following depth as shown in drawing ALA-ORA_SD_008</t>
  </si>
  <si>
    <t>Internal quality high gloss oil paint, two coats, to facia board include surface preparation and undercoat</t>
  </si>
  <si>
    <t>The relevant drawing is ENY-WTP-008 including references made there- in to other drawings</t>
  </si>
  <si>
    <t>The relevant drawing is ENY-WTP-009 including references made there- in to other drawings</t>
  </si>
  <si>
    <t>Provision of painted hand rails for staircases for the alum and chlorine mixing tanks platforms (2no) as shown on drawings ENY-WTP-006 and 010</t>
  </si>
  <si>
    <t>Placing mass concrete C20, for suspended slab and ramp base of the following thickness</t>
  </si>
  <si>
    <t>X599.10</t>
  </si>
  <si>
    <t>X599.11</t>
  </si>
  <si>
    <t>X599.12</t>
  </si>
  <si>
    <t>X599.13</t>
  </si>
  <si>
    <t>X599.14</t>
  </si>
  <si>
    <t>X599.15</t>
  </si>
  <si>
    <t>X599.16</t>
  </si>
  <si>
    <t>X599.17</t>
  </si>
  <si>
    <t>X599.18</t>
  </si>
  <si>
    <t>X599.19</t>
  </si>
  <si>
    <t xml:space="preserve">Allow for profits and overheads on Item No. Electrical Installation </t>
  </si>
  <si>
    <t>230 mm wide</t>
  </si>
  <si>
    <t>ND 300mm</t>
  </si>
  <si>
    <t>J342</t>
  </si>
  <si>
    <t>J383</t>
  </si>
  <si>
    <t>300 mm ND length not exceeding 2.0m</t>
  </si>
  <si>
    <t>Collection, Page 1 of 3</t>
  </si>
  <si>
    <t>Collection, Page 2 of 3</t>
  </si>
  <si>
    <t>Steel pipes with spigot and socket type flexible joints all  to BS 4772 class K 9 and to PN 16, 300 mm ND,  laid in trenches to the following depths</t>
  </si>
  <si>
    <t>Collection, Page 1 of 4</t>
  </si>
  <si>
    <t>Collection, Page 2 of 4</t>
  </si>
  <si>
    <t>Collection, Page 3 of 4</t>
  </si>
  <si>
    <t>F132.1</t>
  </si>
  <si>
    <t>F132.2</t>
  </si>
  <si>
    <t>Office Furniture and Equipment as Particular Specification Clause 2.1.31  (items to be handed over at Taking-Over of the Completed Works)</t>
  </si>
  <si>
    <t xml:space="preserve">Administration Building </t>
  </si>
  <si>
    <t>Supritendent House</t>
  </si>
  <si>
    <t>Page 1 of 7</t>
  </si>
  <si>
    <t>Page 2 of 7</t>
  </si>
  <si>
    <t>Page 3 of 7</t>
  </si>
  <si>
    <t>Page 4 of 7</t>
  </si>
  <si>
    <t>Page 5 of 7</t>
  </si>
  <si>
    <t>Page 6 of 7</t>
  </si>
  <si>
    <t>X599.20</t>
  </si>
  <si>
    <t>X599.21</t>
  </si>
  <si>
    <t>X599.22</t>
  </si>
  <si>
    <t>X599.23</t>
  </si>
  <si>
    <t>manual, 250 kg</t>
  </si>
  <si>
    <t>DW 3.25</t>
  </si>
  <si>
    <t>Mobile electricity generating sets, 240v, 1 ph, 50 Hz:</t>
  </si>
  <si>
    <t>5 kvA</t>
  </si>
  <si>
    <t>10 kvA</t>
  </si>
  <si>
    <t>DW 3.26</t>
  </si>
  <si>
    <t>DW 3.27</t>
  </si>
  <si>
    <t>Dewatering Pumps with motor and 5m suction, 3m delivery hose</t>
  </si>
  <si>
    <t>Norminal size 50mm.</t>
  </si>
  <si>
    <t>Nominal size 100mm.</t>
  </si>
  <si>
    <t>DW 3.28</t>
  </si>
  <si>
    <t>Inserts; DN300 galvanized steel pipe projecting from one surface</t>
  </si>
  <si>
    <t>Rockfilled gabions in hot dip galvanized and PVC coated double twisted 4mm wire</t>
  </si>
  <si>
    <t>X410</t>
  </si>
  <si>
    <t>X420</t>
  </si>
  <si>
    <t>Gabion mattress 2m x 1m x 0.3m thick; galvanized steel fabric 50 x 50mm opening; rock fill size 50 -150mm</t>
  </si>
  <si>
    <t>Box gabions 1.5m x 1m x 1m; galvanized steel fabric 50 x 50 mm opening; rock fill size 150 - 300mm</t>
  </si>
  <si>
    <t>Provision of 150mm ND swanneck ventilation pipes in roof slab, including mosquito wire net screen as shown on the drawing.</t>
  </si>
  <si>
    <t xml:space="preserve">Placing reinforced concrete, grade C30 for walls, bases and river weir of the following thickness </t>
  </si>
  <si>
    <t>Supply and install DN300 stainless steel hand stocks including lifting handle as shown in the drawing</t>
  </si>
  <si>
    <t>Construct 80mm thick precast  concrete paver blocks for internal road and parking, placed on sand bed on well compacted  ground all to specification and detailed in drawings.</t>
  </si>
  <si>
    <t>Provision of stand-alone auxilliary security lighting for treatment plant site, include concrete foundations, erection of 4m high galvanised steel poles, galvanised bolts and nuts, 70W high pressure sodium lantern as thorn beta 79, 20A DP switch for lights and all accessories</t>
  </si>
  <si>
    <r>
      <t>Tank capacity 222m</t>
    </r>
    <r>
      <rPr>
        <vertAlign val="superscript"/>
        <sz val="10"/>
        <rFont val="Arial"/>
        <family val="2"/>
      </rPr>
      <t>3</t>
    </r>
    <r>
      <rPr>
        <sz val="10"/>
        <rFont val="Arial"/>
        <family val="2"/>
      </rPr>
      <t xml:space="preserve"> (7 x 6 x 3 plates high) installed on 15m tower above ground</t>
    </r>
  </si>
  <si>
    <t xml:space="preserve"> GRAND TOTAL INCLUDING TAXES CARRIED  TO BID FORM</t>
  </si>
  <si>
    <t>Pressure testing of pipelines at joints per manufacturers specifications; ductile iron pipes, size not exceeding DN300mm; maximum test pressure not exceeding 32 bars.</t>
  </si>
  <si>
    <r>
      <t xml:space="preserve">Earth cofferdam or similar structure to enable the Intake Chamber </t>
    </r>
    <r>
      <rPr>
        <sz val="10"/>
        <rFont val="Arial"/>
        <family val="2"/>
      </rPr>
      <t xml:space="preserve">and River Weir </t>
    </r>
    <r>
      <rPr>
        <sz val="10"/>
        <color theme="1"/>
        <rFont val="Arial"/>
        <family val="2"/>
      </rPr>
      <t>construction</t>
    </r>
  </si>
  <si>
    <t>Training of Operations Staff as Specification Clause 2.1.28</t>
  </si>
  <si>
    <r>
      <t>Steel float finish (Class U3) internally  to river weir top inclined at an at 45</t>
    </r>
    <r>
      <rPr>
        <vertAlign val="superscript"/>
        <sz val="10"/>
        <rFont val="Arial"/>
        <family val="2"/>
      </rPr>
      <t>o</t>
    </r>
    <r>
      <rPr>
        <sz val="10"/>
        <rFont val="Arial"/>
        <family val="2"/>
      </rPr>
      <t xml:space="preserve"> to the horizontal.</t>
    </r>
  </si>
  <si>
    <t>Provision of 300mm diameter silt flush steel pipe in weir</t>
  </si>
  <si>
    <t xml:space="preserve">300mm ND </t>
  </si>
  <si>
    <t>Provision of water tight metallic manhole covers including frames and locks for 600x600mm clear openings</t>
  </si>
  <si>
    <t>Provision of galvanised step irons for access into well</t>
  </si>
  <si>
    <t>Supply and install  galvanised steel tank, galvanised to BS EN 1461:1999 or as approved standard, nominal capacity 55,434 litres, complete including manhole with hinged lid, screened roof vents, internal &amp; external ladders, walkway, ball valve, float level indicator, pipe connections (for inlet, outlet, overflow, drain, etc as specified</t>
  </si>
  <si>
    <t>Supply and construct galvanised steel lattice tower galvanised to BS EN 1461:1999 or as approved standard as tank support; 6 m from finished ground level to base of the tank</t>
  </si>
  <si>
    <t>Manholes constructed in insitu concrete to the following depth as shown in drawing ALA-ORA_SD_011</t>
  </si>
  <si>
    <t>Depth 1.5-2 m</t>
  </si>
  <si>
    <t>K134</t>
  </si>
  <si>
    <t>K135</t>
  </si>
  <si>
    <t>K136</t>
  </si>
  <si>
    <t>A249.1</t>
  </si>
  <si>
    <t>A249.2</t>
  </si>
  <si>
    <t>Provide services of Secretary</t>
  </si>
  <si>
    <t>Provide services of Security Gaurd</t>
  </si>
  <si>
    <t>A219.1</t>
  </si>
  <si>
    <t>A219.2</t>
  </si>
  <si>
    <t>Maintenance of  residential  accommodations</t>
  </si>
  <si>
    <t>Allow for relocation of existing services including repair of damage caused to all existing services (e.g. pipes, cables, drains, e.t.c)</t>
  </si>
  <si>
    <t>A221.5</t>
  </si>
  <si>
    <t>A221.6</t>
  </si>
  <si>
    <t>A221.7</t>
  </si>
  <si>
    <t xml:space="preserve">Provision of redential furniture &amp; equipment </t>
  </si>
  <si>
    <t>A231.4</t>
  </si>
  <si>
    <t>Maintenance of resdential furniture &amp; equipment</t>
  </si>
  <si>
    <t>A231.5</t>
  </si>
  <si>
    <t>Maintenance of vehicles; Station Wagon upto 1000 km/month</t>
  </si>
  <si>
    <t>Vehicle-month</t>
  </si>
  <si>
    <t>Provision of vehicles; 125CC off-road/ dirt mortor cycle (Clause 2.1.31)</t>
  </si>
  <si>
    <t>A221.8</t>
  </si>
  <si>
    <t>A221.9</t>
  </si>
  <si>
    <t>Maintenance of vehicles; Double Cabing Pickup upto 1000 km/month</t>
  </si>
  <si>
    <t>Maintenance of vehicles; Double Cabing Pickup over 1000 km/month</t>
  </si>
  <si>
    <t>Maintenance of vehicles; Station Wagon over 1000 km/month</t>
  </si>
  <si>
    <t>The relevant drawing is ENY-WTP-017 including references made there- in to other drawings</t>
  </si>
  <si>
    <t>The works measured in this bill are covered under the Particular Specifications. The relevant drawings are  ENY-WTP-015 (including references made there-in to other drawings)</t>
  </si>
  <si>
    <t xml:space="preserve">Placing reinforced concrete, grade C20 for ground slabs of the following thickness </t>
  </si>
  <si>
    <t>100-150mm</t>
  </si>
  <si>
    <t xml:space="preserve">Placing reinforced concrete, grade C25 for beam of the following thickness </t>
  </si>
  <si>
    <t xml:space="preserve">To ring beam 230mm x 230mm; Width 0.2m - 0.4m </t>
  </si>
  <si>
    <t xml:space="preserve">Supply and fix mild steel casement windows size 1.5m x 1.5m complete including steel frames, glazing to steel frames, fasteners and stays, painting steel frames, welded mild steel burglar proof grills </t>
  </si>
  <si>
    <t>Supply and fix 8mm thick panelled hardwood double leaf door overall size 1500 x 2400m complete with all the necessary approved non corriosive iron mongery and accessories.</t>
  </si>
  <si>
    <t>Chemical House</t>
  </si>
  <si>
    <t>X999.9</t>
  </si>
  <si>
    <t>X999.10</t>
  </si>
  <si>
    <t>Placing blinding concrete, for ground slab, sand, of the following thickness</t>
  </si>
  <si>
    <t>Placing strip foundation concrete, grade 15</t>
  </si>
  <si>
    <t>Ground Slab</t>
  </si>
  <si>
    <t>Ring Beams and columns</t>
  </si>
  <si>
    <t>Thickness 230 x 230mm beam</t>
  </si>
  <si>
    <t xml:space="preserve">ton </t>
  </si>
  <si>
    <t>Dense clay bricks to BS 7263, jointed with ordinary 1:3 cement mortar, hoop irons every three courses</t>
  </si>
  <si>
    <t>230mm thick clay brick wall in plinth wall</t>
  </si>
  <si>
    <t>Dense clay bricks  to BS 7263, jointed with ordinary 1:4 cement mortar, hoop irons every three courses</t>
  </si>
  <si>
    <t>230mm thick clay brick wall</t>
  </si>
  <si>
    <t>150mm thick clay brick wall</t>
  </si>
  <si>
    <t>Door size 1500mm x 2100mm high</t>
  </si>
  <si>
    <t>Window  Size 1500mm x 1500mm high, with 1500mm x 250mm vent on top; casement</t>
  </si>
  <si>
    <t>Window Size 1500mm x 1200mm high, with 1000mm x 250mm vent on top; casement</t>
  </si>
  <si>
    <t>Window Size 900mm x 600mm high, with 600mm x 250mm vent on top; top hung</t>
  </si>
  <si>
    <t>Stainless steel sink: Single bowl as "ASL" or equal approved  (2500 x 500mm): 615/041 40mm chain waste: Bricon 365/50 tap: 40mm S.P. bottle trap: 75mm seal: including fixing with necessary screws and brackets.</t>
  </si>
  <si>
    <t>Excavation for cutting</t>
  </si>
  <si>
    <t>Depth  0.25 - 0.5m</t>
  </si>
  <si>
    <t>Depth not exceeding 0.25m: commencing surface - top of exposed rock.</t>
  </si>
  <si>
    <t>E522.3</t>
  </si>
  <si>
    <t xml:space="preserve">Imported gravel sub-base material to approval of Project Manager compacted to 95% maximum dry density; compacted depth n.e 1.0m layers in 200 mm. </t>
  </si>
  <si>
    <t>Access Road to Water Treatment Plant</t>
  </si>
  <si>
    <t>200mm thick bed of approved imported hardcore well spread, leveled, rammed to consolidation on stabilized and compacted ground to Engineer’s satisfaction</t>
  </si>
  <si>
    <t xml:space="preserve">Placing reinforced concrete, grade C25 for bases, footings and ground slabs of the following thickness </t>
  </si>
  <si>
    <t>F721.1</t>
  </si>
  <si>
    <t xml:space="preserve"> Cable trench base thickness not exceeding 150mm</t>
  </si>
  <si>
    <t>F721.2</t>
  </si>
  <si>
    <t xml:space="preserve"> Equpment plinth; thickness 200mm </t>
  </si>
  <si>
    <t>F721.3</t>
  </si>
  <si>
    <t xml:space="preserve"> Equipment plinth; 550mm high</t>
  </si>
  <si>
    <t>F741</t>
  </si>
  <si>
    <t>Cable trench wall; thickness not exceeding 150mm</t>
  </si>
  <si>
    <r>
      <t>Column; crosssectionanal area 0.04m</t>
    </r>
    <r>
      <rPr>
        <vertAlign val="superscript"/>
        <sz val="10"/>
        <rFont val="Arial"/>
        <family val="2"/>
      </rPr>
      <t>2</t>
    </r>
  </si>
  <si>
    <r>
      <t>Ring beam: Cross sectional area 0.03-0.1m</t>
    </r>
    <r>
      <rPr>
        <vertAlign val="superscript"/>
        <sz val="10"/>
        <rFont val="Arial"/>
        <family val="2"/>
      </rPr>
      <t>2</t>
    </r>
  </si>
  <si>
    <t>Finishes</t>
  </si>
  <si>
    <t>Finishing of top surfaces with steel float</t>
  </si>
  <si>
    <t>Equipment - pump and blower anchor bolts to equipment manufacturers details</t>
  </si>
  <si>
    <t>50 mm ND</t>
  </si>
  <si>
    <t xml:space="preserve">50/50/25 mm ND </t>
  </si>
  <si>
    <t xml:space="preserve">50/50/50 mm ND </t>
  </si>
  <si>
    <t xml:space="preserve">80/80/32 mm ND </t>
  </si>
  <si>
    <t>J321.4</t>
  </si>
  <si>
    <t>All flanged concentric taper to BS4772, flanges to BS EN 1092-1:2002 all to PN10, cement mortar lined, and of the following sizes</t>
  </si>
  <si>
    <t>J331.1</t>
  </si>
  <si>
    <t>50/25 mm ND</t>
  </si>
  <si>
    <t>J331.2</t>
  </si>
  <si>
    <t>80/32 mm ND</t>
  </si>
  <si>
    <t>80/100 mm ND</t>
  </si>
  <si>
    <t xml:space="preserve">50 mm ND </t>
  </si>
  <si>
    <t>Flanged /spigot pipes, class K9 to BS 4772 or ISO 2531 with cement mortar lining all to PN 10 and of the following sizes and length</t>
  </si>
  <si>
    <t>50 mm ND length not exceeding 3.5m</t>
  </si>
  <si>
    <t>50 mm ND length not exceeding 1.0m</t>
  </si>
  <si>
    <t>50 mm ND length 1-1.5m</t>
  </si>
  <si>
    <t>80 mm ND length 1.5-2.0m</t>
  </si>
  <si>
    <t>50 mm ND length not elength not exceeding 6.0m</t>
  </si>
  <si>
    <t>80 mm ND length not elength not exceeding 6.0m</t>
  </si>
  <si>
    <t>Dismantling Joints</t>
  </si>
  <si>
    <t>Wide adjustment, self restrained dismantling joints to BS 5150, all to PN10, for the following pipe sizes</t>
  </si>
  <si>
    <t>J393.1</t>
  </si>
  <si>
    <t>J393.2</t>
  </si>
  <si>
    <t>50mm ND</t>
  </si>
  <si>
    <t>Flanged CI non-return valves to BS 5150 , flanges to ISO 2441 , all to PN 10 for the following sizes</t>
  </si>
  <si>
    <t>J831.2</t>
  </si>
  <si>
    <t>Flanged CI double orifice air relief valve, 50 mm ND, as specified ,flanges to ISO 2441, complete with isolating gate valve to ISO 7259, flange adaptors, distance pieces, and all fittings necessary to  make the installation on pipes of the following sizes</t>
  </si>
  <si>
    <t>J861.1</t>
  </si>
  <si>
    <t xml:space="preserve">ND50 </t>
  </si>
  <si>
    <t>J861.2</t>
  </si>
  <si>
    <t xml:space="preserve">ND80 </t>
  </si>
  <si>
    <t>Pressure Gauge</t>
  </si>
  <si>
    <t>J871</t>
  </si>
  <si>
    <t>Pressure gauge 25mm ND to PN10</t>
  </si>
  <si>
    <t>DN50</t>
  </si>
  <si>
    <t>U512.1</t>
  </si>
  <si>
    <t>150mm thick dense concrete solid block walls in approved solid blocks bonded in 1:5  cement sand mortar</t>
  </si>
  <si>
    <t>U512.2</t>
  </si>
  <si>
    <t>200mm thick dense concrete solid block walls in approved solid blocks bonded in 1:5  cement sand mortar</t>
  </si>
  <si>
    <t>U512.3</t>
  </si>
  <si>
    <t>200mm thick dense concrete louvre block in approved solid blocks bonded in 1:5  cement sand mortar</t>
  </si>
  <si>
    <t>U512.4</t>
  </si>
  <si>
    <t>115mm thick fired clay ventillation brickwork in approved solid blocks bonded in 1:5  cement sand mortar</t>
  </si>
  <si>
    <t>Internal  quality high gloss oil paint, two coats, to facia board include surface preparation and undercoat</t>
  </si>
  <si>
    <t>Internal quality vinyl silk emulsion paint , under coat &amp; two overcoats, to interior plastered block work wall surfaces to the Engineer's satisfaction, include surface preparation as specified.</t>
  </si>
  <si>
    <t>Exterior quality weather guard paint , under coat &amp; two overcoats, to rendered block work wall surfaces to the Engineer's satisfaction, include surface preparation as specified.</t>
  </si>
  <si>
    <t>1:4 cement sand render to external walls 25mm thick and finished with wooden float and rough cast to the Engineer's satisfaction</t>
  </si>
  <si>
    <t>1:4 cement sand plaster to internal walls 25mm thick and finished smooth with with white lime slurry, using steel trowel.</t>
  </si>
  <si>
    <t>Construct roofing, complete as in the drawing and as specified; with interlocking approved clay tiles, complete with chicken wire mesh, gauge 1000 polythene sheet, pressure treated battens/ purlins/ rafters/ struts  ties and wall plate, ridge tiles, plastic barge/ eaves boards, and uPVC rain water roof drainage all to the Engineer's satisfaction.</t>
  </si>
  <si>
    <t>Mild steel grille cladding  high primed with redoxide paint before delivery to site complete with all the necessary anchoring and fixing accessories.</t>
  </si>
  <si>
    <t xml:space="preserve">Mild steel chequer plate covers to BS 4592, galvanised to BS 729 , 3mm thick, in 400 x 1000mm minumum panels to detail. </t>
  </si>
  <si>
    <t>Mild solid steel plate double leaf door overall size 1800 x 2100mm high primed with redoxide paint before delivery to site complete with all the necessary iron mongery  and accessories.</t>
  </si>
  <si>
    <t>Mild steel grille double leaf door overall size 1800 x 2100mm high primed with redoxide paint before delivery to site complete with all the necessary iron mongery  and accessories.</t>
  </si>
  <si>
    <t>Treatment Works Sampling Points</t>
  </si>
  <si>
    <t xml:space="preserve">DN20 galvanized iron standpipe complete including all pipework, fittings and connections to mains </t>
  </si>
  <si>
    <t>X999.11</t>
  </si>
  <si>
    <t>100x100mm Concrete post of C25 concrete and wire galvanised wire chain link fence of gauge 10 to BS 1722, with triple row of barbed wire on top, anchored into blockwork dwarf wall as per drawings ALA-ORA_SD_012, height 2-2.5 m</t>
  </si>
  <si>
    <r>
      <t>Construct 80m by 2.8m wide internal road and 100m</t>
    </r>
    <r>
      <rPr>
        <vertAlign val="superscript"/>
        <sz val="10"/>
        <rFont val="Arial"/>
        <family val="2"/>
      </rPr>
      <t>2</t>
    </r>
    <r>
      <rPr>
        <sz val="10"/>
        <rFont val="Arial"/>
        <family val="2"/>
      </rPr>
      <t xml:space="preserve"> parking complete including upto 0.5m deep fill material atleast 93% compacted Mod AASTHO subgrade, 150mm thick atleast 95% compacted Mod AASTHO subbase, 150mm thick atleast 98% compacted Mod AASTHO gravel base, provision of road lime for stabilisation of natural gravel, excavation and disposal of un wanted material to the satisfaction of the Engineer</t>
    </r>
  </si>
  <si>
    <t>E312</t>
  </si>
  <si>
    <t>Strip top soil, depth not exceeding 0.5 m and set aside for re-use</t>
  </si>
  <si>
    <t>Tank stub walls; thickness 250mm</t>
  </si>
  <si>
    <t>Beams; 300 x 200mm wide</t>
  </si>
  <si>
    <t>Stub Columns; 500 x 500mm square</t>
  </si>
  <si>
    <t>Walls;  300mm thick</t>
  </si>
  <si>
    <t>Class U1 to steel tank bases</t>
  </si>
  <si>
    <t>DN150 duckfoot</t>
  </si>
  <si>
    <t>N199</t>
  </si>
  <si>
    <t>N287</t>
  </si>
  <si>
    <t>R912</t>
  </si>
  <si>
    <t>Concrete paved walkway; include sand bedding, earthworks and edge protection</t>
  </si>
  <si>
    <t>Page 1 of 5</t>
  </si>
  <si>
    <t>Page 2 of 5</t>
  </si>
  <si>
    <t>Page 3 of 5</t>
  </si>
  <si>
    <t>Page 4 of 5</t>
  </si>
  <si>
    <t>OD200 mm</t>
  </si>
  <si>
    <r>
      <t>18m structural steel support tower to match 15m</t>
    </r>
    <r>
      <rPr>
        <vertAlign val="superscript"/>
        <sz val="10"/>
        <rFont val="Arial"/>
        <family val="2"/>
      </rPr>
      <t>3</t>
    </r>
    <r>
      <rPr>
        <sz val="10"/>
        <rFont val="Arial"/>
        <family val="2"/>
      </rPr>
      <t xml:space="preserve"> tank supplied in Item N287</t>
    </r>
  </si>
  <si>
    <r>
      <t>15m structural steel support tower to match 222m</t>
    </r>
    <r>
      <rPr>
        <vertAlign val="superscript"/>
        <sz val="10"/>
        <rFont val="Arial"/>
        <family val="2"/>
      </rPr>
      <t>3</t>
    </r>
    <r>
      <rPr>
        <sz val="10"/>
        <rFont val="Arial"/>
        <family val="2"/>
      </rPr>
      <t xml:space="preserve"> tank supplied in Item N287</t>
    </r>
  </si>
  <si>
    <t>J451.5</t>
  </si>
  <si>
    <t>J451.6</t>
  </si>
  <si>
    <t>DN75</t>
  </si>
  <si>
    <t>DN90</t>
  </si>
  <si>
    <t>J811.5</t>
  </si>
  <si>
    <t>J811.6</t>
  </si>
  <si>
    <t>DN20 (½") connection to the following mains comprising saddle clamp and screwdown swivel ferrule with compression outlet for HDPE complete [PROVISIONAL ITEMS]</t>
  </si>
  <si>
    <t>K861.17</t>
  </si>
  <si>
    <t>Yard Tap complete as drawing including galvanized iron pipe and fittings, brass stop cock, lockable tap and domestic water meter [PROVISIONAL ITEM]</t>
  </si>
  <si>
    <t>DN125 pipe sleeve</t>
  </si>
  <si>
    <t>uPVC/HDPE pressure pipes to UNBS US 264: 2000 and DIN 8062 with integral rubber ring socket joints laid in trenches</t>
  </si>
  <si>
    <t>Steel pipes PN10 to BS EN 525; spigot and socket joints</t>
  </si>
  <si>
    <t xml:space="preserve">DN150 </t>
  </si>
  <si>
    <t>I422.1</t>
  </si>
  <si>
    <t>I423</t>
  </si>
  <si>
    <t>I422.2</t>
  </si>
  <si>
    <t>DN250 depth not exceeding 1.5m</t>
  </si>
  <si>
    <t>I422.3</t>
  </si>
  <si>
    <t>DN200 depth not exceeding 1.5m</t>
  </si>
  <si>
    <t>DN150 depth not exceeding 1.5m</t>
  </si>
  <si>
    <t>I422.4</t>
  </si>
  <si>
    <t>DN100 depth not exceeding 1.5m</t>
  </si>
  <si>
    <t>I422.5</t>
  </si>
  <si>
    <t>DN90 depth not exceeding 1.5m</t>
  </si>
  <si>
    <t>I522.1</t>
  </si>
  <si>
    <t>OD200 PN10</t>
  </si>
  <si>
    <t>I522.2</t>
  </si>
  <si>
    <t>OD200 PN16</t>
  </si>
  <si>
    <t>I522.3</t>
  </si>
  <si>
    <t>OD180 PN16</t>
  </si>
  <si>
    <t>I522.4</t>
  </si>
  <si>
    <t>OD160 PN16</t>
  </si>
  <si>
    <t>OD63 PN10</t>
  </si>
  <si>
    <t>OD90 PN20</t>
  </si>
  <si>
    <t>OD90 PN10</t>
  </si>
  <si>
    <t>J313.2</t>
  </si>
  <si>
    <r>
      <t>DN250 x 11.25</t>
    </r>
    <r>
      <rPr>
        <vertAlign val="superscript"/>
        <sz val="10"/>
        <rFont val="Arial"/>
        <family val="2"/>
      </rPr>
      <t>o</t>
    </r>
  </si>
  <si>
    <r>
      <t>DN225 x 22.5</t>
    </r>
    <r>
      <rPr>
        <vertAlign val="superscript"/>
        <sz val="10"/>
        <rFont val="Arial"/>
        <family val="2"/>
      </rPr>
      <t>o</t>
    </r>
    <r>
      <rPr>
        <sz val="10"/>
        <rFont val="Arial"/>
        <family val="2"/>
      </rPr>
      <t xml:space="preserve"> </t>
    </r>
  </si>
  <si>
    <r>
      <t>DN225 x 45</t>
    </r>
    <r>
      <rPr>
        <vertAlign val="superscript"/>
        <sz val="10"/>
        <rFont val="Arial"/>
        <family val="2"/>
      </rPr>
      <t>o</t>
    </r>
    <r>
      <rPr>
        <sz val="10"/>
        <rFont val="Arial"/>
        <family val="2"/>
      </rPr>
      <t xml:space="preserve"> </t>
    </r>
  </si>
  <si>
    <r>
      <t>DN225 x 90</t>
    </r>
    <r>
      <rPr>
        <vertAlign val="superscript"/>
        <sz val="10"/>
        <rFont val="Arial"/>
        <family val="2"/>
      </rPr>
      <t>o</t>
    </r>
    <r>
      <rPr>
        <sz val="10"/>
        <rFont val="Arial"/>
        <family val="2"/>
      </rPr>
      <t xml:space="preserve"> </t>
    </r>
  </si>
  <si>
    <t>J311.5</t>
  </si>
  <si>
    <r>
      <t>DN200 x 22.5</t>
    </r>
    <r>
      <rPr>
        <vertAlign val="superscript"/>
        <sz val="10"/>
        <rFont val="Arial"/>
        <family val="2"/>
      </rPr>
      <t>o</t>
    </r>
    <r>
      <rPr>
        <sz val="10"/>
        <rFont val="Arial"/>
        <family val="2"/>
      </rPr>
      <t xml:space="preserve"> </t>
    </r>
  </si>
  <si>
    <t>J311.6</t>
  </si>
  <si>
    <r>
      <t>DN200 x 45</t>
    </r>
    <r>
      <rPr>
        <vertAlign val="superscript"/>
        <sz val="10"/>
        <rFont val="Arial"/>
        <family val="2"/>
      </rPr>
      <t>o</t>
    </r>
    <r>
      <rPr>
        <sz val="10"/>
        <rFont val="Arial"/>
        <family val="2"/>
      </rPr>
      <t xml:space="preserve"> </t>
    </r>
  </si>
  <si>
    <t>J311.7</t>
  </si>
  <si>
    <r>
      <t>DN200 x 90</t>
    </r>
    <r>
      <rPr>
        <vertAlign val="superscript"/>
        <sz val="10"/>
        <rFont val="Arial"/>
        <family val="2"/>
      </rPr>
      <t>o</t>
    </r>
    <r>
      <rPr>
        <sz val="10"/>
        <rFont val="Arial"/>
        <family val="2"/>
      </rPr>
      <t xml:space="preserve"> </t>
    </r>
  </si>
  <si>
    <t>DN300 x 200</t>
  </si>
  <si>
    <t>DN300 x 150</t>
  </si>
  <si>
    <t>DN300 x 90</t>
  </si>
  <si>
    <t>J322.4</t>
  </si>
  <si>
    <t>DN225 x 150</t>
  </si>
  <si>
    <t>J322.5</t>
  </si>
  <si>
    <t>DN200 x 150</t>
  </si>
  <si>
    <t>J322.6</t>
  </si>
  <si>
    <t>DN180 x 125</t>
  </si>
  <si>
    <t>J322.7</t>
  </si>
  <si>
    <t>DN150 x 100</t>
  </si>
  <si>
    <t>DN150 x 90</t>
  </si>
  <si>
    <t>J842</t>
  </si>
  <si>
    <t>DN225</t>
  </si>
  <si>
    <t xml:space="preserve">DN150 Pressure reducing Valve ; PN16 </t>
  </si>
  <si>
    <t xml:space="preserve">Crossings; pipe less than DN300   </t>
  </si>
  <si>
    <t>Marker posts as Dwg. ALA-ORA_SD_011</t>
  </si>
  <si>
    <t xml:space="preserve">Special pipe laying methods; pipe jacking/ horizontal directional drilling </t>
  </si>
  <si>
    <t>L231</t>
  </si>
  <si>
    <t>Norminal bore  DN300mm; for 1Nr. Road crossing.</t>
  </si>
  <si>
    <t>L 5 3 4</t>
  </si>
  <si>
    <t xml:space="preserve">Standard pipe supports in C25/20 reinforced concrete </t>
  </si>
  <si>
    <t xml:space="preserve">Reinforced concrete pipe supports, class 25, as in drawing ALA-ORA_SD_011, complete including foudation bases, bolts and nuts, murram backfill, pipe diameter not exceeding 500mm  and of the following heights above ground:-      </t>
  </si>
  <si>
    <t>OD160 PN10</t>
  </si>
  <si>
    <r>
      <t>DN250 x 22.5</t>
    </r>
    <r>
      <rPr>
        <vertAlign val="superscript"/>
        <sz val="10"/>
        <rFont val="Arial"/>
        <family val="2"/>
      </rPr>
      <t>o</t>
    </r>
    <r>
      <rPr>
        <sz val="10"/>
        <rFont val="Arial"/>
        <family val="2"/>
      </rPr>
      <t xml:space="preserve"> </t>
    </r>
  </si>
  <si>
    <r>
      <t>DN250 x 45</t>
    </r>
    <r>
      <rPr>
        <vertAlign val="superscript"/>
        <sz val="10"/>
        <rFont val="Arial"/>
        <family val="2"/>
      </rPr>
      <t>o</t>
    </r>
    <r>
      <rPr>
        <sz val="10"/>
        <rFont val="Arial"/>
        <family val="2"/>
      </rPr>
      <t xml:space="preserve"> </t>
    </r>
  </si>
  <si>
    <r>
      <t>DN250 x 90</t>
    </r>
    <r>
      <rPr>
        <vertAlign val="superscript"/>
        <sz val="10"/>
        <rFont val="Arial"/>
        <family val="2"/>
      </rPr>
      <t>o</t>
    </r>
    <r>
      <rPr>
        <sz val="10"/>
        <rFont val="Arial"/>
        <family val="2"/>
      </rPr>
      <t xml:space="preserve"> </t>
    </r>
  </si>
  <si>
    <t>DN250 x 150</t>
  </si>
  <si>
    <t>OD50 PN10</t>
  </si>
  <si>
    <t>OD110 PN10</t>
  </si>
  <si>
    <t>OD110 PN16</t>
  </si>
  <si>
    <t>No.</t>
  </si>
  <si>
    <t>Rate</t>
  </si>
  <si>
    <t xml:space="preserve">Institutional VIP for Gents </t>
  </si>
  <si>
    <t xml:space="preserve">Institutional VIP for Ladies </t>
  </si>
  <si>
    <t xml:space="preserve">Public Waterborne Toilet </t>
  </si>
  <si>
    <t>Tank 2 Community Supply Area</t>
  </si>
  <si>
    <t>Transmission 2: T - Junction to Tank 2</t>
  </si>
  <si>
    <t>222m³  Tank 2</t>
  </si>
  <si>
    <t>Tank 1 Community Supply Area</t>
  </si>
  <si>
    <t>Pumping Main 1: WTP to Tank 1</t>
  </si>
  <si>
    <t>15m³  Tank 1</t>
  </si>
  <si>
    <t>Existing 90m³ Tank Community Supply Area</t>
  </si>
  <si>
    <t xml:space="preserve">Pumping Main 1: WTP to Existing 90m³ Tank </t>
  </si>
  <si>
    <t>Ndaapi Tank Community Supply Area</t>
  </si>
  <si>
    <t>Pumping Main 1: WTP to Ndaapi Tank</t>
  </si>
  <si>
    <t>69m³  Ndaapi Tank</t>
  </si>
  <si>
    <t>OD 110 PN 10</t>
  </si>
  <si>
    <t>OD 160 PN 10</t>
  </si>
  <si>
    <t>I523</t>
  </si>
  <si>
    <t>I532</t>
  </si>
  <si>
    <t>I533</t>
  </si>
  <si>
    <t>OD 200 PN 10</t>
  </si>
  <si>
    <t>OD 250 PN 10</t>
  </si>
  <si>
    <t>PN 16 HDPE compression pipe fittings to DIN 8074/ BS 5114</t>
  </si>
  <si>
    <t>OD90, PN 16</t>
  </si>
  <si>
    <t>I712.9</t>
  </si>
  <si>
    <t>Viking Johnson stepped couplings as Maxistep</t>
  </si>
  <si>
    <t>J441.3</t>
  </si>
  <si>
    <t>DN100 x OD63</t>
  </si>
  <si>
    <t>J441.4</t>
  </si>
  <si>
    <t>DN100 x OD 75</t>
  </si>
  <si>
    <t>J441.5</t>
  </si>
  <si>
    <t>DN100 x OD100</t>
  </si>
  <si>
    <t>J441.6</t>
  </si>
  <si>
    <t>DN150 x OD100</t>
  </si>
  <si>
    <t>J441.7</t>
  </si>
  <si>
    <t>OD125 x OD 90</t>
  </si>
  <si>
    <t>OD150</t>
  </si>
  <si>
    <t>J491.1</t>
  </si>
  <si>
    <t>J491.2</t>
  </si>
  <si>
    <t>OD 125 PN 10</t>
  </si>
  <si>
    <t>OD200 x OD 150</t>
  </si>
  <si>
    <t>J691.4</t>
  </si>
  <si>
    <t>J691.5</t>
  </si>
  <si>
    <t>J691.6</t>
  </si>
  <si>
    <t>Existing Tank Community Distribution Network &amp; Service Connections</t>
  </si>
  <si>
    <t>Tank 2 Community Distribution Network &amp; Service Connections</t>
  </si>
  <si>
    <t>Tank 1 Community Distribution Network &amp; Service Connections</t>
  </si>
  <si>
    <t>Ndaapi Tank Community Distribution Network &amp; Service Connections</t>
  </si>
  <si>
    <t xml:space="preserve">The quantities in this bill are mostly PROVISIONAL to be determined by the Project Manager on the basis of consumer demand </t>
  </si>
  <si>
    <t>Intake Attendant's House</t>
  </si>
  <si>
    <t>CONTRACT No. MWE/ WRKS/…..</t>
  </si>
  <si>
    <t>BILL NO. 1.0:  GENERAL ITEMS</t>
  </si>
  <si>
    <t>BILL NO. 2.0: DAY WORKS</t>
  </si>
  <si>
    <t>BILL NO. 4.0: Raw Water Main</t>
  </si>
  <si>
    <t>BILL NO. 5.1:  Treatment Plant Site Works</t>
  </si>
  <si>
    <t>BILL No. 5.2: Flocculators</t>
  </si>
  <si>
    <t>BILL No. 5.3: Sedimentation Tank</t>
  </si>
  <si>
    <t>BILL No. 5.4: Rapid Sand Filters</t>
  </si>
  <si>
    <t>BILL No. 5.5: Clear Water Well</t>
  </si>
  <si>
    <t>BILL No. 5.6: Sludge Drying Beds</t>
  </si>
  <si>
    <t>BILL No. 5.8: Pumping House</t>
  </si>
  <si>
    <t xml:space="preserve">BILL No. 5.10: Backwash Tank 50m3 on 6m tower </t>
  </si>
  <si>
    <t>BILL No. 5.11: SITE ADMINISTRATION BUILDING</t>
  </si>
  <si>
    <t>BILL No. 5.12: SUPERITENDANT'S HOUSE</t>
  </si>
  <si>
    <t>BILL No. 5.13: ATTENDANT'S HOUSE</t>
  </si>
  <si>
    <t>BILL No. 5.14: GUARD HOUSE</t>
  </si>
  <si>
    <t>BILL No. 6: ACCESS ROAD TO WATER TREATMENT PLANT</t>
  </si>
  <si>
    <t>Page 1 of 6</t>
  </si>
  <si>
    <t>Page 2 of 6</t>
  </si>
  <si>
    <t>Page 3 of 6</t>
  </si>
  <si>
    <t>Page 4 of 6</t>
  </si>
  <si>
    <t>Page 5 of 6</t>
  </si>
  <si>
    <t>Page 2 of  4</t>
  </si>
  <si>
    <t>Treatment Plant Works</t>
  </si>
  <si>
    <t>BILL No.</t>
  </si>
  <si>
    <t>Total for Intake Works Carried to Collection</t>
  </si>
  <si>
    <t>Total for Treatment Works Carried to Collection</t>
  </si>
  <si>
    <t>Total for Tank 2 Supply Area Carried to Collection</t>
  </si>
  <si>
    <t>Sanitation Infrastructure</t>
  </si>
  <si>
    <t>Total for Sanitation Infrastructure Carried to Collection</t>
  </si>
  <si>
    <t>Total for Tank 1 Supply Area Carried to Collection</t>
  </si>
  <si>
    <t>Total for Existing Tank Supply Area Carried to Collection</t>
  </si>
  <si>
    <t>Total for NdaapiTank Supply Area Carried to Collection</t>
  </si>
  <si>
    <t>BILLS OF QUANTITIES GRAND SUMMARY</t>
  </si>
  <si>
    <t>ADD, 10% Contingencies</t>
  </si>
  <si>
    <t>Subtotal 2</t>
  </si>
  <si>
    <t>Subtotal 1</t>
  </si>
  <si>
    <t>ADD, 18% VAT</t>
  </si>
  <si>
    <t>Pressure testing of pipelines; uPVC and HDPE; OD63 to OD280; maximum test pressure 20 bars</t>
  </si>
  <si>
    <t>Surveys and drawing production of pipeline routes; pipe diameter greater than 110mm</t>
  </si>
  <si>
    <t xml:space="preserve">Concrete chamber structures, complete including, all fittings and pipework necessary to complete installation, pipework and fittings as shown in drawings ALA-ORA_SD_004 and ALA-ORA_SD_005 </t>
  </si>
  <si>
    <t>CONTRACT No. MWE/ WRKS/ …......</t>
  </si>
  <si>
    <t xml:space="preserve">200mm thick bed of approved imported hardcore well spread, levelled, rammed and consolidated on stabilized ground to the Engineer's satisfaction </t>
  </si>
  <si>
    <t>Placing reinforced concrete grade C25, for floor slab of the following thickness</t>
  </si>
  <si>
    <t>U522.3</t>
  </si>
  <si>
    <t>230 mm thick louvred walling</t>
  </si>
  <si>
    <t>Water supply connection House</t>
  </si>
  <si>
    <t>Casement window 1.5m x 1.5m clear opening</t>
  </si>
  <si>
    <t>Home Furniture and Equipment   (items to be handed over at Taking-Over of the Completed Works)</t>
  </si>
  <si>
    <t>Collection</t>
  </si>
  <si>
    <t>Total Cost of Office Blocks Carried to Summary</t>
  </si>
  <si>
    <t>CLASS F: IN-SITU CONCRETE  (Cont'd)</t>
  </si>
  <si>
    <t>Placing  Reinforced Concrete (Cont'd)</t>
  </si>
  <si>
    <t>Provisional Sum for furniture in the Manager's, Laboratory and offices including cupboards, and shelves in accordance to details to be provided by the project manager</t>
  </si>
  <si>
    <t>Construct roofings, complete as in the drawings and as specified; with interlocking approved clay tiles, complete with chicken wire mesh, polythene sheet, purlins, rafters, wall plate, ridge tiles, barge boards, eaves boards with wood protection coat,  to the Engineer's satisfaction</t>
  </si>
  <si>
    <t>Collection, Page 1 of 10</t>
  </si>
  <si>
    <t>Collection, Page 2 of 10</t>
  </si>
  <si>
    <t>Collection, Page 3 of 10</t>
  </si>
  <si>
    <t>Collection, Page 4 of 10</t>
  </si>
  <si>
    <t>Collection, Page 5 of 10</t>
  </si>
  <si>
    <t>Collection, Page 6 of 10</t>
  </si>
  <si>
    <t>Collection, Page 7 of 10</t>
  </si>
  <si>
    <t>Collection, Page 8 of 10</t>
  </si>
  <si>
    <t>Collection, Page 9 of 10</t>
  </si>
  <si>
    <t>Sanitary appliances and fittings (Cont,d)</t>
  </si>
  <si>
    <t>Collection, Page 1 of 9</t>
  </si>
  <si>
    <t>Collection, Page 2 of 9</t>
  </si>
  <si>
    <t>Collection, Page 3 of 9</t>
  </si>
  <si>
    <t>Collection, Page 4 of 9</t>
  </si>
  <si>
    <t>Collection, Page 5 of 9</t>
  </si>
  <si>
    <t>Collection, Page 6 of 9</t>
  </si>
  <si>
    <t>Collection, Page 7 of 9</t>
  </si>
  <si>
    <t>Collection, Page 8 of 9</t>
  </si>
  <si>
    <t>Construct roofings, complete as in the drawings and as specified; with interlocking approved clay tiles, complete with chicken wire mesh, polythene sheet, purlins, rafters, wall plate, ridge tiles, barge boards, eaves boards with wood protection coat, all to the Engineer's satisfaction</t>
  </si>
  <si>
    <t>BILL No. 5.15: DESCRIPTION: Chemicals Store</t>
  </si>
  <si>
    <t>Water Office Type 1</t>
  </si>
  <si>
    <t xml:space="preserve">Gravity Dosers - Supplied under Mechanical Works </t>
  </si>
  <si>
    <t>Gantry Crane</t>
  </si>
  <si>
    <t>N999</t>
  </si>
  <si>
    <t xml:space="preserve">80/80/80 mm ND </t>
  </si>
  <si>
    <t>BILL No. 3.3: One Stace VIP Latrine</t>
  </si>
  <si>
    <t>Excavation to strip foundations</t>
  </si>
  <si>
    <t>E411</t>
  </si>
  <si>
    <t>General excavation; topsoil maximum depth not exceeding 250mm over the toilet extents</t>
  </si>
  <si>
    <t>Excavation of latrine pit commencing surface is the stripped level.</t>
  </si>
  <si>
    <t>E422</t>
  </si>
  <si>
    <t>Depth 0.0 - 1.0m</t>
  </si>
  <si>
    <t>E423</t>
  </si>
  <si>
    <t>Depth 1.0 - 2.0m</t>
  </si>
  <si>
    <t>E424</t>
  </si>
  <si>
    <t>Depth 2.0 - 5m</t>
  </si>
  <si>
    <t xml:space="preserve">Excavation of rock, commencing surface is exposed rock surface;  </t>
  </si>
  <si>
    <t>E434</t>
  </si>
  <si>
    <t>E435</t>
  </si>
  <si>
    <t>Excavation ancillaries</t>
  </si>
  <si>
    <t xml:space="preserve">E522 </t>
  </si>
  <si>
    <t>Preparation of excavated surfaces</t>
  </si>
  <si>
    <t>Disposal of excavated material off site or as may be directed by the Engineer;</t>
  </si>
  <si>
    <t xml:space="preserve">Materials other than topsoil, rock, or artificial hard material </t>
  </si>
  <si>
    <t>Filling;</t>
  </si>
  <si>
    <t>Selected excavated material around foundations and into plinth</t>
  </si>
  <si>
    <t>Imported natural material other than topsoil or rock</t>
  </si>
  <si>
    <t>Imported hardcore to 150mm thickness</t>
  </si>
  <si>
    <t>Filling ancillaries;</t>
  </si>
  <si>
    <t>E722</t>
  </si>
  <si>
    <t>Preparation of filled surfaces to receive hardcore</t>
  </si>
  <si>
    <t>E723</t>
  </si>
  <si>
    <t>Preparation of filled surfaces to receive concrete</t>
  </si>
  <si>
    <t>IN INSITE CONCRETE</t>
  </si>
  <si>
    <t>Provision of concrete</t>
  </si>
  <si>
    <t>Designed mix, Cement to BS 12, 20mm aggregate to BS 882 and specification series 500</t>
  </si>
  <si>
    <t>Placing of concrete</t>
  </si>
  <si>
    <t>Mass</t>
  </si>
  <si>
    <t>F522</t>
  </si>
  <si>
    <t xml:space="preserve">Grade 15 in strip footing &amp; latrine pit base </t>
  </si>
  <si>
    <t>F581</t>
  </si>
  <si>
    <t>Grade15 in capping.</t>
  </si>
  <si>
    <t>Reinforced</t>
  </si>
  <si>
    <t>F621</t>
  </si>
  <si>
    <t>Grade 25 in  100mm thick floor slab, lintel and pit beams</t>
  </si>
  <si>
    <t>F684.1</t>
  </si>
  <si>
    <t>600 x 600 x 50mm thick grade 25 precast concrete manhole cover slab to detail</t>
  </si>
  <si>
    <t>Plane Horizontal formwork; class S1 finish to suspended latrine slab and lintel.</t>
  </si>
  <si>
    <t>G141</t>
  </si>
  <si>
    <t>Plane Vertical formwork; class S1 finish to  copping width n. e 0.1m</t>
  </si>
  <si>
    <t>G142</t>
  </si>
  <si>
    <t>Plane Vertical formwork; class S1 finish to  lintel, capping and slab edges; width 0.1 - 0.2m</t>
  </si>
  <si>
    <t>8mm plain round steel bars in lintels, vertical walls and beams</t>
  </si>
  <si>
    <t>Kg.</t>
  </si>
  <si>
    <t>12mm high yield steel bars in lintels, vertical walls, suspended slab and beams</t>
  </si>
  <si>
    <t>G562</t>
  </si>
  <si>
    <t>Concrete accessories</t>
  </si>
  <si>
    <t>Steel float cement screed finish to pit latrine base slab, floor slab  and splash apron thickness 25mm.</t>
  </si>
  <si>
    <t>BRICKWORK, BLOCK WORK AND MASONRY</t>
  </si>
  <si>
    <t>100mm thick burnt clay pompey grill brickwork, bonded with cement mortar.</t>
  </si>
  <si>
    <t>Dense Concrete Blockwork in Vertical Straight Walls</t>
  </si>
  <si>
    <t>150mm thick hollow blockwork, bonded with cement mortar in superstructure, including a 25mm thick rendering with a steel float cement screed finish on the both faces to specification.</t>
  </si>
  <si>
    <t>200mm thick hollow blockwork, bonded with cement mortar in substructure, including a 25mm thick cement to sand (1:2) mix rendering with a steel float cement screed finish on the inner face to specification.</t>
  </si>
  <si>
    <t>Ancillaries</t>
  </si>
  <si>
    <t>Damp proof courses; bituminous felt sheeting to BS 743; 200mm width</t>
  </si>
  <si>
    <t>Alkyd gloss paint in 2 coats</t>
  </si>
  <si>
    <t>Timber</t>
  </si>
  <si>
    <t xml:space="preserve">V426 </t>
  </si>
  <si>
    <t>Fascia board, 225mm wide</t>
  </si>
  <si>
    <t>Isolated group of surfaces</t>
  </si>
  <si>
    <t>V428</t>
  </si>
  <si>
    <t>750 x 1750mm door and frame</t>
  </si>
  <si>
    <t>V463</t>
  </si>
  <si>
    <t>2 coats to vertical plastered blockwork internal surfaces</t>
  </si>
  <si>
    <t>V926</t>
  </si>
  <si>
    <t>One coat of aluminium based wood primer to fascia/verge boards</t>
  </si>
  <si>
    <t>V928</t>
  </si>
  <si>
    <t>One coat of aluminium based wood primer to door and frame</t>
  </si>
  <si>
    <t>V963</t>
  </si>
  <si>
    <t>One coat of alkali resisting primer to walling</t>
  </si>
  <si>
    <t>W321.1</t>
  </si>
  <si>
    <t>Gauge 28 pre-painted, galvanized corrugated iron roofing sheets  Specification.</t>
  </si>
  <si>
    <t>MISCELLANEOUS WORK</t>
  </si>
  <si>
    <t>750 X 2000 x 50mm framed, ledged and braced door with 2 No. 100mm steel butt hinges, 1No 100mm tower bolt, 1No 200mm stainless steel barrow padlock bolt &amp; 75mm padlock complete with a 63 x 125mm rebated door frame.</t>
  </si>
  <si>
    <t>X900.4</t>
  </si>
  <si>
    <t>X900.5</t>
  </si>
  <si>
    <t>Urinal/floor trap with domical removable cast iron grating</t>
  </si>
  <si>
    <t>X900.6</t>
  </si>
  <si>
    <t>1500mm top/bottom diameter x 2.0m deep soakpit including filling with hardcore, covering with 2 layers of gauge 1000 polyethylene sheet  complete including connecting to  gulley traps with 100mm diameter uPVC drain pipes</t>
  </si>
  <si>
    <t>X900.7</t>
  </si>
  <si>
    <t>Provide and install a 600 x 750mm composite inspection cover.</t>
  </si>
  <si>
    <t>Z114</t>
  </si>
  <si>
    <t>Timber frame roof structure complete as in the drawings and as specified</t>
  </si>
  <si>
    <r>
      <t>m</t>
    </r>
    <r>
      <rPr>
        <vertAlign val="superscript"/>
        <sz val="10"/>
        <color indexed="8"/>
        <rFont val="Arial"/>
        <family val="2"/>
      </rPr>
      <t>2</t>
    </r>
  </si>
  <si>
    <t>Page 1 of 3</t>
  </si>
  <si>
    <t>Page 2 of 3</t>
  </si>
  <si>
    <t>Page 3 of 3</t>
  </si>
  <si>
    <t>Intake VIP Latrine</t>
  </si>
  <si>
    <t xml:space="preserve">0.25 tonne capacity Manual gantry crane complete with lifting chains for pumps, bridge end trucks, festooning, steel support, anchor bolts including setting to work and commissioning. </t>
  </si>
  <si>
    <t>The relevant drawings are ENY_INT_001 and 002 including references made there- in to other drawings</t>
  </si>
  <si>
    <t>Supply and fix coarse screens galvernised to BS 729; include fixing to the reinforced  concrete wall as shown in the drawing ENY-INT-002</t>
  </si>
  <si>
    <t>Supply and fix fine screens galvernised to BS 729; include fixing to the reinforced  concrete wall as shown in the drawing ENY-INT-002</t>
  </si>
  <si>
    <t>Construct an Inlet structure to the Flocculator as indicated in the Drawings ENY-WTP-002</t>
  </si>
  <si>
    <t>Construct an intermediate drop Chamber to the Flocculator as indicated in the Drawings ENY-WTP-004B</t>
  </si>
  <si>
    <t>Construct a Sand Storage shade as indicated in the Drawings ENY-WTP-012</t>
  </si>
  <si>
    <t>The relevant drawing is ENY_WTP_004 including references made there- in to other drawings</t>
  </si>
  <si>
    <t>The relevant drawing is ENY-WTP-005 including references made there- in to other drawings</t>
  </si>
  <si>
    <t>The relevant drawing is ENY-WTP-006 including references made there- in to other drawings</t>
  </si>
  <si>
    <t>The relevant drawing is ENY-WTP-011 including references made there- in to other drawings</t>
  </si>
  <si>
    <t>The relevant drawing is ENY-WTP-003 and ENY-WTP-007 including references made there- in to other drawings</t>
  </si>
  <si>
    <t>The relevant drawing is ENYA-WTP-010 including references made there- in to other drawings</t>
  </si>
  <si>
    <t>The works measured in this bill are covered under the Particular Specifications. The relevant drawings are the  DRAWING ENY-WTP-013 (including references made there-in to other drawings)</t>
  </si>
  <si>
    <t>The works measured in this bill are covered under the Particular Specifications. The relevant drawings are the DRAWING ENY-WTP-014 (including references made there-in to other drawings)</t>
  </si>
  <si>
    <t>The works measured in this bill are covered under the Particular Specifications. The relevant drawings are ENY-WTP-016 (including references made there-in to other drawings)</t>
  </si>
  <si>
    <r>
      <t>Tank capacity 15m</t>
    </r>
    <r>
      <rPr>
        <vertAlign val="superscript"/>
        <sz val="10"/>
        <rFont val="Arial"/>
        <family val="2"/>
      </rPr>
      <t>3</t>
    </r>
    <r>
      <rPr>
        <sz val="10"/>
        <rFont val="Arial"/>
        <family val="2"/>
      </rPr>
      <t xml:space="preserve"> (3 x 3 x 1 plates high) installed on 18m tower above ground</t>
    </r>
  </si>
  <si>
    <t xml:space="preserve">m </t>
  </si>
  <si>
    <t>DN50 duckfoot</t>
  </si>
  <si>
    <t>DN100 duckfoot</t>
  </si>
  <si>
    <t>DN100 x 100</t>
  </si>
  <si>
    <t xml:space="preserve">Detachable Coupling or similar, wide range coupling to fit all pipe spigots  to PN 10, and of the following sizes </t>
  </si>
  <si>
    <t>J342.1</t>
  </si>
  <si>
    <t>J342.2</t>
  </si>
  <si>
    <t>J371</t>
  </si>
  <si>
    <t>50 mm ND, length not exceeding 0.2m Long</t>
  </si>
  <si>
    <t>50 mm ND, length not exceeding 0.3m Long</t>
  </si>
  <si>
    <t>50 mm ND, length not exceeding 6.0m Long</t>
  </si>
  <si>
    <t>100 mm ND, length not exceeding 0.2m Long</t>
  </si>
  <si>
    <t>100 mm ND, length not exceeding 0.3m Long</t>
  </si>
  <si>
    <t>100 mm ND, length not exceeding 6.0m Long</t>
  </si>
  <si>
    <t>200 mm ND, length not exceeding 0.2m Long</t>
  </si>
  <si>
    <t>200 mm ND, length not exceeding 0.3m Long</t>
  </si>
  <si>
    <t>200 mm ND, length not exceeding 6.0m Long</t>
  </si>
  <si>
    <t>Strainer</t>
  </si>
  <si>
    <t>Flanged outlet pipe strainer, to BS 4772, flanges to BS 4504, all to PN 10, cement mortar lined, and of the following sizes</t>
  </si>
  <si>
    <t>J491</t>
  </si>
  <si>
    <t>Ball Float Valves</t>
  </si>
  <si>
    <t>'Flanged Balanced ball float valve, flanges to BS4505, all to PN10</t>
  </si>
  <si>
    <t>J351.5</t>
  </si>
  <si>
    <t xml:space="preserve">Flanged bellmouth to ISO 2531, flanges to ISO 2441, of the following sizes all to PN 10 </t>
  </si>
  <si>
    <t>J372</t>
  </si>
  <si>
    <t>150 mm ND, length not exceeding 0.2m Long</t>
  </si>
  <si>
    <t>150 mm ND, length not exceeding 0.3m Long</t>
  </si>
  <si>
    <t>150 mm ND, length not exceeding 6.0m Long</t>
  </si>
  <si>
    <t>J381.9</t>
  </si>
  <si>
    <t>160 mm ND</t>
  </si>
  <si>
    <t>DN80 duckfoot</t>
  </si>
  <si>
    <t>80 mm ND, length not exceeding 0.2m Long</t>
  </si>
  <si>
    <t>80 mm ND, length not exceeding 0.3m Long</t>
  </si>
  <si>
    <t>80 mm ND, length not exceeding 6.0m Long</t>
  </si>
  <si>
    <t>DN40</t>
  </si>
  <si>
    <t>DN40 duckfoot</t>
  </si>
  <si>
    <t>40 mm ND</t>
  </si>
  <si>
    <t>40 mm ND, length not exceeding 0.2m Long</t>
  </si>
  <si>
    <t>40 mm ND, length not exceeding 0.3m Long</t>
  </si>
  <si>
    <t>40 mm ND, length not exceeding 6.0m Long</t>
  </si>
  <si>
    <t xml:space="preserve">BILL NO. 3.1: Intake Structure </t>
  </si>
  <si>
    <t>Depth 2 - 5m</t>
  </si>
  <si>
    <t>Step Irons</t>
  </si>
  <si>
    <t>N190</t>
  </si>
  <si>
    <t>Supply and fix galvanised steel step-irons, with separation distance 265mm, fixed into a reinforced concrete structure, as shown in the drawings</t>
  </si>
  <si>
    <t>Thickness not exceeding 100mm</t>
  </si>
  <si>
    <t>100A 4way SPN MCB consumer unit complete with integral isolator and 2No. 32A and 2No. 6A MCBs</t>
  </si>
  <si>
    <t xml:space="preserve">Wire lighting points through 6A switches in    3x1.5mm2 PVC insulated copper cables in concealed PVC conduit </t>
  </si>
  <si>
    <t>No</t>
  </si>
  <si>
    <t>Pendant lighting fitting comprising ceiling rose 300mm 3x1.mm2 flexible copper cable, lamp holder and 6W LED lamp</t>
  </si>
  <si>
    <t xml:space="preserve">Surface wall mounted luminaire of die cast alluminium and opal UV vandal resistant diffuser and 9W LED lamp </t>
  </si>
  <si>
    <t>13A 1gang switched socket outlet</t>
  </si>
  <si>
    <t>Earth the Attendant's house to the requirements of BS 7671</t>
  </si>
  <si>
    <t xml:space="preserve">Lightning protection for the block in 1No air terminal 40metres 3x25mm copper tape including clips, 2No inspection claps and 16mm diameter 1.5m long copper rod buried in 300mmx300 mmx1.5mdeep earth </t>
  </si>
  <si>
    <t>System</t>
  </si>
  <si>
    <t>13A 2gang switched socket outlet</t>
  </si>
  <si>
    <t>Earth the Administration Block to the requirements of BS 7671</t>
  </si>
  <si>
    <t>Allow for testing the electrical installations at the block</t>
  </si>
  <si>
    <t>BILL No. 3.2: Intake Guard House</t>
  </si>
  <si>
    <t>Electrical and Mechanical Work</t>
  </si>
  <si>
    <t>50W 12V solar generator system comprising 1No. solar panel as DAYLIFF Cat. No. SL50, 10A charge controller complete with LED battery charge indicator, charge/discharge cut-off with buzzer alarm to indicate low voltage disconnection and overload and short cicuit protection, 1No 100Ah 12V solar battery, 50W inverter complete with protection and indicating facilities and all accessories.</t>
  </si>
  <si>
    <t>Fittings</t>
  </si>
  <si>
    <t xml:space="preserve">Surface wall mounted luminaire of die cast alluminium and opal UV vandal resistant diffuser and 6W LED lamp </t>
  </si>
  <si>
    <t xml:space="preserve">Lightning protection for the block in 1No air terminal 40metres 3x25mm copper tape including clips, 2No inspection clamps and 2No.16mm diameter 1.5m long copper rod buried in 300mmx300 mmx1.5mdeep earth </t>
  </si>
  <si>
    <t>Extrernal lighting</t>
  </si>
  <si>
    <t xml:space="preserve">6.0m high rigid steel pole mounted self-contained street solar lighting lantern  hoisting a monocrystalline 125W photo voltaic module and 40W LED lamp mounted in a corrosion proof die cast alluminium housing and incorporating a multi-functional digital controller for automatic battery charging regulation, load and lighting control and automatic switching at dusk and dawn and a lockable water proof box housed VRLA battery.  Bidders to indicate perfomance parameters and warranty. </t>
  </si>
  <si>
    <t>CONTRACT No. MWE/WRKS/ …...</t>
  </si>
  <si>
    <t>SOLAR PUMPS</t>
  </si>
  <si>
    <r>
      <t>Q=17m</t>
    </r>
    <r>
      <rPr>
        <b/>
        <vertAlign val="superscript"/>
        <sz val="10"/>
        <color theme="1"/>
        <rFont val="Arial"/>
        <family val="2"/>
      </rPr>
      <t>3</t>
    </r>
    <r>
      <rPr>
        <b/>
        <sz val="10"/>
        <color theme="1"/>
        <rFont val="Arial"/>
        <family val="2"/>
      </rPr>
      <t xml:space="preserve">/Hr. TDH=20 </t>
    </r>
  </si>
  <si>
    <t xml:space="preserve">Backwash Pumping System  comprising two 3x415V 50Hz 3.0KW surface maximum non-self-priming vertical multi-stage in-line centrifugal pumps each delivering 17m3/Hr. at a TDH of 20m in cast iron housing and stainless steel components connected in  parallel formation for the system to deliver 17m3 at TDH of 20metres with 1 pumping system running and the other in standby complete with with all accessories and of proprietary manufacture as GRUNDFOS or approved equivalent. </t>
  </si>
  <si>
    <r>
      <t xml:space="preserve">Pump controller comprising for </t>
    </r>
    <r>
      <rPr>
        <b/>
        <sz val="10"/>
        <color theme="1"/>
        <rFont val="Arial"/>
        <family val="2"/>
      </rPr>
      <t>Backwash 3.0 kW pumps</t>
    </r>
    <r>
      <rPr>
        <sz val="10"/>
        <color theme="1"/>
        <rFont val="Arial"/>
        <family val="2"/>
      </rPr>
      <t xml:space="preserve"> in item 1 above 4.0kW inverter and the following switching, operations, control and protection features:</t>
    </r>
  </si>
  <si>
    <t>- Maximum power point capabilities trucking</t>
  </si>
  <si>
    <t>- Motor soft starting and full motor protection against over/under voltage, overcurrent, phase loss, system overload and module over temperature.</t>
  </si>
  <si>
    <t>- Hybrid capability with option of DC solar power or AC generator power input</t>
  </si>
  <si>
    <t xml:space="preserve">- Dry running switch   </t>
  </si>
  <si>
    <t>- LCD display interface of operating parameters and historical data.</t>
  </si>
  <si>
    <t xml:space="preserve">Complete with all accessories and of proprietary manufacture as GRUNDFOS or approved equivalent.             </t>
  </si>
  <si>
    <t>BLOWERS</t>
  </si>
  <si>
    <r>
      <t xml:space="preserve">800W 3x415V 50Hz </t>
    </r>
    <r>
      <rPr>
        <b/>
        <sz val="10"/>
        <color theme="1"/>
        <rFont val="Arial"/>
        <family val="2"/>
      </rPr>
      <t>Air Blowe</t>
    </r>
    <r>
      <rPr>
        <sz val="10"/>
        <color theme="1"/>
        <rFont val="Arial"/>
        <family val="2"/>
      </rPr>
      <t>r in parallel formation with 1 blower running and the other at standby for the system to deliver 5.3m</t>
    </r>
    <r>
      <rPr>
        <vertAlign val="superscript"/>
        <sz val="10"/>
        <color theme="1"/>
        <rFont val="Arial"/>
        <family val="2"/>
      </rPr>
      <t>3</t>
    </r>
    <r>
      <rPr>
        <sz val="10"/>
        <color theme="1"/>
        <rFont val="Arial"/>
        <family val="2"/>
      </rPr>
      <t>/Hr. at suction pressure 167kPa</t>
    </r>
  </si>
  <si>
    <t xml:space="preserve">1200W 415V pure sine wave hybrid inverter for the blowers complete with LED monitoring panel for operating parameters and built in overload and short circuit protection </t>
  </si>
  <si>
    <t>SOLAR ARRAYS</t>
  </si>
  <si>
    <t xml:space="preserve">The following specification has been based on Dayliff catalogues. Bidders are at liberty to quote for technically equivalent schemes but shall have to submit with their calculations  </t>
  </si>
  <si>
    <t>For Bashback Pumps: 200W 24V solar crystalline photo voltaic module connected in 1 x 15 string series formations to give a controller nominal input voltage of 667.5V as Dayliff Cat. No. TPS2200 or approved equivalent to power backwash pumps.</t>
  </si>
  <si>
    <t>For Blower: 200W 240V solar crystalline photo voltaic module connected for blower 1x8  string series formations to give a controller nominal input voltage of 178V as Dayliff approved equivalent to power backwash pumps.</t>
  </si>
  <si>
    <t xml:space="preserve">No </t>
  </si>
  <si>
    <t>ARRAY SUPPORT STRUCTURES</t>
  </si>
  <si>
    <r>
      <t>Solar panel support structure for 15No. 200W panels for the backwash solar pumps : 20</t>
    </r>
    <r>
      <rPr>
        <vertAlign val="superscript"/>
        <sz val="10"/>
        <color theme="1"/>
        <rFont val="Arial"/>
        <family val="2"/>
      </rPr>
      <t>o</t>
    </r>
    <r>
      <rPr>
        <sz val="10"/>
        <color theme="1"/>
        <rFont val="Arial"/>
        <family val="2"/>
      </rPr>
      <t xml:space="preserve"> sloping roof structure fabricated in corrosion proof G550 galvanised steel profiles and stainless bolts and nuts and secured in concrete filled sleeves. (Assumed maximum weight 225Kg, wind loading 100m/s) at the two stations.</t>
    </r>
  </si>
  <si>
    <r>
      <t>Solar panel support structure for  the 4No. blower panels: 20</t>
    </r>
    <r>
      <rPr>
        <vertAlign val="superscript"/>
        <sz val="10"/>
        <color theme="1"/>
        <rFont val="Arial"/>
        <family val="2"/>
      </rPr>
      <t>o</t>
    </r>
    <r>
      <rPr>
        <sz val="10"/>
        <color theme="1"/>
        <rFont val="Arial"/>
        <family val="2"/>
      </rPr>
      <t xml:space="preserve"> sloping roof structure fabricated in corrosion proof G550 galvanised steel profiles and stainless bolts and nuts and secured in concrete filled sleeves. (Assumed maximum weight 60Kg, wind loading 100m/s) at the two stations.</t>
    </r>
  </si>
  <si>
    <t>Wire solar array to power  2No. BackwashPumps and 2No blowers in electrolytic multi-strand annealed copper UV protected cables  between the modules.</t>
  </si>
  <si>
    <r>
      <t>Wire bachwash pumps in 4x4mm</t>
    </r>
    <r>
      <rPr>
        <vertAlign val="superscript"/>
        <sz val="10"/>
        <color theme="1"/>
        <rFont val="Arial"/>
        <family val="2"/>
      </rPr>
      <t>2</t>
    </r>
    <r>
      <rPr>
        <sz val="10"/>
        <color theme="1"/>
        <rFont val="Arial"/>
        <family val="2"/>
      </rPr>
      <t xml:space="preserve"> electrolytic multi-strand annealed copper UV protected cables from the inverter  to the 2No Backwash Pumps and 2No. Blowers complete with all accessories</t>
    </r>
  </si>
  <si>
    <t>EARTHING</t>
  </si>
  <si>
    <r>
      <t>Earthing the pumphouse and solar arrays comprising 3No. 300mmx300mmx 450mm deep precast concrete inspection manhole, 100metres of 70mm</t>
    </r>
    <r>
      <rPr>
        <vertAlign val="superscript"/>
        <sz val="10"/>
        <color theme="1"/>
        <rFont val="Arial"/>
        <family val="2"/>
      </rPr>
      <t>2</t>
    </r>
    <r>
      <rPr>
        <sz val="10"/>
        <color theme="1"/>
        <rFont val="Arial"/>
        <family val="2"/>
      </rPr>
      <t xml:space="preserve"> bare flexible copper cable, 3No. earth electrodes (D&gt; 19 mm, L = 1.5m) and any other necessary material or components to achieve an earth resistance of &lt; 5 Ohm. All metal structural components and electrical enclosures, such as PV module frames, mounting racks, and generator chases are to be interconnected  </t>
    </r>
  </si>
  <si>
    <t>Lightning protection of the water pumping installation (solar arrays and pumphouse).</t>
  </si>
  <si>
    <t>Air terminal fixed on pump house</t>
  </si>
  <si>
    <t>Air terminal at solar arrays</t>
  </si>
  <si>
    <t>25mmx3mm copper tape at the pump house complete with fixations</t>
  </si>
  <si>
    <t>300mm x 300m x 450mm manhole (2No. for pumphouse and 2No. for arrays)</t>
  </si>
  <si>
    <t>Allow a provisional sum of UGX 1,000,000 for Ground Enhancing Materials that may be required at the pumphouse and arrays</t>
  </si>
  <si>
    <t>Allow for testing and commissioning the completed solar water pumping equipment</t>
  </si>
  <si>
    <t>3 hard copy and 1 soft copy of as built drawing</t>
  </si>
  <si>
    <t>1 set of equipment catalogues</t>
  </si>
  <si>
    <t>1 set of operations and maintenance manual</t>
  </si>
  <si>
    <t>3-year warranty for major equipment</t>
  </si>
  <si>
    <t xml:space="preserve">Spare parts – Specify, quantify and price on a separate sheet attached and insert total herein </t>
  </si>
  <si>
    <t>PUMP HOUSE GENERAL ELECTRICAL INSTALLATION</t>
  </si>
  <si>
    <t>Solar generator system comprising 2No.100W  solar panels as DAYLIFF Cat. No. YL100, 15A charge controller, 2x100Ah 12V solar battery and 200W inverter complete with cabling , protection and indicating facilities and all accessories.</t>
  </si>
  <si>
    <r>
      <t>Wire socket outlets in 3x2.5mm</t>
    </r>
    <r>
      <rPr>
        <vertAlign val="superscript"/>
        <sz val="10"/>
        <color theme="1"/>
        <rFont val="Arial"/>
        <family val="2"/>
      </rPr>
      <t>2</t>
    </r>
    <r>
      <rPr>
        <sz val="10"/>
        <color theme="1"/>
        <rFont val="Arial"/>
        <family val="2"/>
      </rPr>
      <t xml:space="preserve"> PVC insulated copper cables in concealed PVC conduit</t>
    </r>
  </si>
  <si>
    <r>
      <t>Wire lighting points through 6A switches    in 3x1.5mm</t>
    </r>
    <r>
      <rPr>
        <vertAlign val="superscript"/>
        <sz val="10"/>
        <color theme="1"/>
        <rFont val="Arial"/>
        <family val="2"/>
      </rPr>
      <t>2</t>
    </r>
    <r>
      <rPr>
        <sz val="10"/>
        <color theme="1"/>
        <rFont val="Arial"/>
        <family val="2"/>
      </rPr>
      <t xml:space="preserve"> PVC insulated copper cables in concealed PVC conduit </t>
    </r>
  </si>
  <si>
    <t xml:space="preserve">13W LED tube ceiling mounted lighting fitting </t>
  </si>
  <si>
    <t>6W LED  wall mounted bulkhead lighting fitting - security lighting</t>
  </si>
  <si>
    <t>13A 2gang metalclad switched socket outlet</t>
  </si>
  <si>
    <t>Site Lighting</t>
  </si>
  <si>
    <t xml:space="preserve">6metre rigid steel pole mounted self-contained street solar lighting lantern  hoisting a monocrystalline 125W photo voltaic module and 40W LED lamp mounted in a corrosion proof die cast alluminium housing and incorporating a multi-functional digital controller for automatic battery charging regulation, load and lighting control and automatic switching at dusk and dawn and a lockable water proof box housed VRLA battery.  </t>
  </si>
  <si>
    <t>Diesel Generator</t>
  </si>
  <si>
    <t>Diesel generator of the following electrical and mechanical specifications</t>
  </si>
  <si>
    <t>Set</t>
  </si>
  <si>
    <t xml:space="preserve">- Voltage 3x415V </t>
  </si>
  <si>
    <t>- Voltage regulation - +/-1%</t>
  </si>
  <si>
    <t>- Insulation Class - H</t>
  </si>
  <si>
    <t>- Enclosure – IP23</t>
  </si>
  <si>
    <t>- Turbo charged</t>
  </si>
  <si>
    <t>- No. of cylinders – 4</t>
  </si>
  <si>
    <t>- Electronic governor</t>
  </si>
  <si>
    <t>- Fuel tank capacity – 60litres</t>
  </si>
  <si>
    <t>- Mounting – skid frame of rigid construction suitable for sitting on level ground surfaces ranging from earth, crushed rock or a concrete pad.</t>
  </si>
  <si>
    <t>- Anti-vibration dampers</t>
  </si>
  <si>
    <t xml:space="preserve">100A 8way 3x415V TPN distribution board complete with integral isolator and 2No. 20A TP+ 4No. 6A TP+ 6No 6A SP MCBs </t>
  </si>
  <si>
    <t>Total  for for diesel  generator carried tocollection</t>
  </si>
  <si>
    <t>SPARE PARTS</t>
  </si>
  <si>
    <t>BILL No. 5.9:  PUMP HOUSE ELECTRO - MECHANICAL INSTALLATIONS</t>
  </si>
  <si>
    <t>Electrical Installations</t>
  </si>
  <si>
    <t>100W 12V solar generator system comprising 1No. solar panels as DAYLIFF Cat. No. TPS100, 15A charge controller, 1No 100Ah 12V solar battery and 100W inverter complete with protection and indicating facilities and all accessories.</t>
  </si>
  <si>
    <t>100A 6way SPN MCB consumer unit complete with integral isolator and 2No. 32A and 4No6A MCBs</t>
  </si>
  <si>
    <t>Allow for testing the electrical installations at each block</t>
  </si>
  <si>
    <t>100A 6way SPN MCB consumer unit complete with integral isolator and 2No. 32A and 4No. 6A MCBs</t>
  </si>
  <si>
    <r>
      <t>Wire socket outlets in 3x2.5mm</t>
    </r>
    <r>
      <rPr>
        <vertAlign val="superscript"/>
        <sz val="10"/>
        <color theme="1"/>
        <rFont val="Arial"/>
        <family val="2"/>
      </rPr>
      <t xml:space="preserve">2 </t>
    </r>
    <r>
      <rPr>
        <sz val="10"/>
        <color theme="1"/>
        <rFont val="Arial"/>
        <family val="2"/>
      </rPr>
      <t>PVC insulated copper cables in concealed PVC conduit</t>
    </r>
  </si>
  <si>
    <t>Collection, Page 2 of 8</t>
  </si>
  <si>
    <t>Collection, Page 3 of 8</t>
  </si>
  <si>
    <t>Collection, Page 4 of 8</t>
  </si>
  <si>
    <t>Collection, Page 5 of 8</t>
  </si>
  <si>
    <t>Collection, Page 6 of 8</t>
  </si>
  <si>
    <t>Collection, Page 7 of 8</t>
  </si>
  <si>
    <t>Collection, Page 1 of 8</t>
  </si>
  <si>
    <r>
      <t>m</t>
    </r>
    <r>
      <rPr>
        <vertAlign val="superscript"/>
        <sz val="11"/>
        <color indexed="8"/>
        <rFont val="Arial"/>
        <family val="2"/>
      </rPr>
      <t>2</t>
    </r>
  </si>
  <si>
    <r>
      <t>Cross-sectional area 0.03 - 0.1 m</t>
    </r>
    <r>
      <rPr>
        <vertAlign val="superscript"/>
        <sz val="11"/>
        <color indexed="8"/>
        <rFont val="Arial"/>
        <family val="2"/>
      </rPr>
      <t>2</t>
    </r>
  </si>
  <si>
    <r>
      <t>m</t>
    </r>
    <r>
      <rPr>
        <vertAlign val="superscript"/>
        <sz val="11"/>
        <color indexed="8"/>
        <rFont val="Arial"/>
        <family val="2"/>
      </rPr>
      <t>3</t>
    </r>
  </si>
  <si>
    <r>
      <t>Q=13m</t>
    </r>
    <r>
      <rPr>
        <b/>
        <vertAlign val="superscript"/>
        <sz val="10"/>
        <rFont val="Arial"/>
        <family val="2"/>
      </rPr>
      <t>3</t>
    </r>
    <r>
      <rPr>
        <b/>
        <sz val="10"/>
        <rFont val="Arial"/>
        <family val="2"/>
      </rPr>
      <t>/Hr. TDH=29m</t>
    </r>
  </si>
  <si>
    <r>
      <t>High lift pumps to Existing 90m</t>
    </r>
    <r>
      <rPr>
        <vertAlign val="superscript"/>
        <sz val="10"/>
        <rFont val="Arial"/>
        <family val="2"/>
      </rPr>
      <t>3</t>
    </r>
    <r>
      <rPr>
        <sz val="10"/>
        <rFont val="Arial"/>
        <family val="2"/>
      </rPr>
      <t xml:space="preserve"> Tank: 3x415V 50Hz pump with motor rating 2.5kW AC 3kW DC hybrid non-self-priming vertical multi-stage in-line centrifugal surface solar pump delivering 13m</t>
    </r>
    <r>
      <rPr>
        <vertAlign val="superscript"/>
        <sz val="10"/>
        <rFont val="Arial"/>
        <family val="2"/>
      </rPr>
      <t>3</t>
    </r>
    <r>
      <rPr>
        <sz val="10"/>
        <rFont val="Arial"/>
        <family val="2"/>
      </rPr>
      <t>/Hr. at a TDH of 29m in cast iron housing and stainless steel components connected in 2No. parallel formation for the whole system to deliver 13m3 at TDH of 60metres with 1 pump running and 1 pump in standby complete with with all accessories as GRUNDFOS or approved equivalent</t>
    </r>
  </si>
  <si>
    <t>Pump controller comprising for pump 3kW inverter and the following switching, operations, control and protection features:</t>
  </si>
  <si>
    <t>- Soft starting and full motor protection against over/under voltage, overcurrent, phase loss, system overload and module over temperature.</t>
  </si>
  <si>
    <t xml:space="preserve">Complete with all accessories and of proprietary manufacture as GRUNDFOS  or approved equivalent.             </t>
  </si>
  <si>
    <r>
      <t xml:space="preserve">For High lift pumps feeding </t>
    </r>
    <r>
      <rPr>
        <b/>
        <sz val="10"/>
        <rFont val="Arial"/>
        <family val="2"/>
      </rPr>
      <t>Existing 90m</t>
    </r>
    <r>
      <rPr>
        <b/>
        <vertAlign val="superscript"/>
        <sz val="10"/>
        <rFont val="Arial"/>
        <family val="2"/>
      </rPr>
      <t>3</t>
    </r>
    <r>
      <rPr>
        <b/>
        <sz val="10"/>
        <rFont val="Arial"/>
        <family val="2"/>
      </rPr>
      <t xml:space="preserve"> Tank</t>
    </r>
    <r>
      <rPr>
        <sz val="10"/>
        <rFont val="Arial"/>
        <family val="2"/>
      </rPr>
      <t>: 200W 24V solar crystalline photo voltaic module connected for each pump in a 1 x 18 module series string to give a controller nominal input voltage of 801V as Dayliff Cat. No. TPS2200 or approved equivalent.</t>
    </r>
  </si>
  <si>
    <r>
      <t xml:space="preserve">Solar panel support structure for 18No. panels for the high lift pumps feeding </t>
    </r>
    <r>
      <rPr>
        <b/>
        <sz val="10"/>
        <rFont val="Arial"/>
        <family val="2"/>
      </rPr>
      <t>Existing 90m</t>
    </r>
    <r>
      <rPr>
        <b/>
        <vertAlign val="superscript"/>
        <sz val="10"/>
        <rFont val="Arial"/>
        <family val="2"/>
      </rPr>
      <t>3</t>
    </r>
    <r>
      <rPr>
        <b/>
        <sz val="10"/>
        <rFont val="Arial"/>
        <family val="2"/>
      </rPr>
      <t xml:space="preserve"> Tan</t>
    </r>
    <r>
      <rPr>
        <sz val="10"/>
        <rFont val="Arial"/>
        <family val="2"/>
      </rPr>
      <t>k: 20</t>
    </r>
    <r>
      <rPr>
        <vertAlign val="superscript"/>
        <sz val="10"/>
        <rFont val="Arial"/>
        <family val="2"/>
      </rPr>
      <t>o</t>
    </r>
    <r>
      <rPr>
        <sz val="10"/>
        <rFont val="Arial"/>
        <family val="2"/>
      </rPr>
      <t xml:space="preserve"> sloping roof structure fabricated in corrosion proof G550 galvanised steel profiles and stainless bolts and nuts and secured in concrete filled sleeves. (Assumed maximum weight 270Kg, wind loading 100m/s) for the high lift pumps</t>
    </r>
  </si>
  <si>
    <r>
      <t xml:space="preserve">Wire solar arrays for </t>
    </r>
    <r>
      <rPr>
        <b/>
        <sz val="10"/>
        <rFont val="Arial"/>
        <family val="2"/>
      </rPr>
      <t>Existing 90m</t>
    </r>
    <r>
      <rPr>
        <b/>
        <vertAlign val="superscript"/>
        <sz val="10"/>
        <rFont val="Arial"/>
        <family val="2"/>
      </rPr>
      <t>3</t>
    </r>
    <r>
      <rPr>
        <b/>
        <sz val="10"/>
        <rFont val="Arial"/>
        <family val="2"/>
      </rPr>
      <t xml:space="preserve"> Tank </t>
    </r>
    <r>
      <rPr>
        <sz val="10"/>
        <rFont val="Arial"/>
        <family val="2"/>
      </rPr>
      <t>in 1x4mm</t>
    </r>
    <r>
      <rPr>
        <vertAlign val="superscript"/>
        <sz val="10"/>
        <rFont val="Arial"/>
        <family val="2"/>
      </rPr>
      <t xml:space="preserve">2 </t>
    </r>
    <r>
      <rPr>
        <sz val="10"/>
        <rFont val="Arial"/>
        <family val="2"/>
      </rPr>
      <t>UV copper cables in between the modules and to the controller</t>
    </r>
  </si>
  <si>
    <r>
      <t>Wire high lift pumps in 4x4mm</t>
    </r>
    <r>
      <rPr>
        <vertAlign val="superscript"/>
        <sz val="10"/>
        <rFont val="Arial"/>
        <family val="2"/>
      </rPr>
      <t>2</t>
    </r>
    <r>
      <rPr>
        <sz val="10"/>
        <rFont val="Arial"/>
        <family val="2"/>
      </rPr>
      <t xml:space="preserve"> UV copper cables from the controllers to the 2No high lift pumps, complete with all accessories.</t>
    </r>
  </si>
  <si>
    <t>ALARM SYSTEM</t>
  </si>
  <si>
    <r>
      <t>Earthing the solar arrays comprising 1No. 300mmx300mmx 450mm deep precast concrete inspection manhole, 100 metres of 70mm</t>
    </r>
    <r>
      <rPr>
        <vertAlign val="superscript"/>
        <sz val="10"/>
        <rFont val="Arial"/>
        <family val="2"/>
      </rPr>
      <t>2</t>
    </r>
    <r>
      <rPr>
        <sz val="10"/>
        <rFont val="Arial"/>
        <family val="2"/>
      </rPr>
      <t xml:space="preserve"> bare flexible copper cable, 5No. earth electrodes (D&gt; 19 mm, L = 1.5m) and any other necessary material or components to achieve an earth resistance of &lt; 5 Ohm. All metal structural components and electrical enclosures, such as PV module frames, mounting racks, and generator cases are to be interconnected  </t>
    </r>
  </si>
  <si>
    <t>Lightning Protection</t>
  </si>
  <si>
    <t>300mm x 300m x 450mm manhole (2No. for arrays)</t>
  </si>
  <si>
    <t>Allow a provisional sum of UGx. 2,000,000 for Ground Enhancing Materials that may be required at the pumphouse and arrays</t>
  </si>
  <si>
    <r>
      <t>Q=1.0m</t>
    </r>
    <r>
      <rPr>
        <b/>
        <vertAlign val="superscript"/>
        <sz val="10"/>
        <rFont val="Arial"/>
        <family val="2"/>
      </rPr>
      <t>3</t>
    </r>
    <r>
      <rPr>
        <b/>
        <sz val="10"/>
        <rFont val="Arial"/>
        <family val="2"/>
      </rPr>
      <t>/Hr. TDH=107m</t>
    </r>
  </si>
  <si>
    <r>
      <t>High lift pumps to New Tank 1: 3x415V 50Hz pump with motor rating 1kW AC 1.2kW DC hybrid non-self-priming vertical multi-stage in-line centrifugal surface solar pump delivering 1m</t>
    </r>
    <r>
      <rPr>
        <vertAlign val="superscript"/>
        <sz val="10"/>
        <rFont val="Arial"/>
        <family val="2"/>
      </rPr>
      <t>3</t>
    </r>
    <r>
      <rPr>
        <sz val="10"/>
        <rFont val="Arial"/>
        <family val="2"/>
      </rPr>
      <t>/Hr. at a TDH of 110metres in cast iron housing and stainless steel components connected in 2No. parallel formation for the whole system to deliver 1m3 at TDH of 60metres with 1 pump running and 1 pump in standby complete with with all accessories as GRUNDFOS or approved equivalent</t>
    </r>
  </si>
  <si>
    <t>Pump controller comprising for pump 1.0kW 1x240V inverter and the following switching, operations, control and protection features:</t>
  </si>
  <si>
    <t xml:space="preserve">Complete with all accessories and of proprietary manufacture as GRUNDFOS Cat. No. SV3/2.2M or approved equivalent.             </t>
  </si>
  <si>
    <r>
      <t xml:space="preserve">For High lift pumps feeding </t>
    </r>
    <r>
      <rPr>
        <b/>
        <sz val="10"/>
        <rFont val="Arial"/>
        <family val="2"/>
      </rPr>
      <t>New Tank 1</t>
    </r>
    <r>
      <rPr>
        <sz val="10"/>
        <rFont val="Arial"/>
        <family val="2"/>
      </rPr>
      <t>: 200W 24V solar crystalline photo voltaic module connected for each pump in a 1 x 5 module series string formation to give a controller nominal input voltage of 223V as Dayliff Cat. No. TPS2200 or approved equivalent to power high lift pumps</t>
    </r>
  </si>
  <si>
    <r>
      <t>Solar panel support structure for 5No. panels for the high lift pumps feeding T</t>
    </r>
    <r>
      <rPr>
        <b/>
        <sz val="10"/>
        <rFont val="Arial"/>
        <family val="2"/>
      </rPr>
      <t>ank 1</t>
    </r>
    <r>
      <rPr>
        <sz val="10"/>
        <rFont val="Arial"/>
        <family val="2"/>
      </rPr>
      <t>: 20</t>
    </r>
    <r>
      <rPr>
        <vertAlign val="superscript"/>
        <sz val="10"/>
        <rFont val="Arial"/>
        <family val="2"/>
      </rPr>
      <t>o</t>
    </r>
    <r>
      <rPr>
        <sz val="10"/>
        <rFont val="Arial"/>
        <family val="2"/>
      </rPr>
      <t xml:space="preserve"> sloping roof structure fabricated in corrosion proof G550 galvanised steel profiles and stainless bolts and nuts and secured in concrete filled sleeves. (Assumed maximum weight 75Kg, wind loading 100m/s) for the high lift pumps</t>
    </r>
  </si>
  <si>
    <r>
      <t>Wire solar arrays for N</t>
    </r>
    <r>
      <rPr>
        <b/>
        <sz val="10"/>
        <rFont val="Arial"/>
        <family val="2"/>
      </rPr>
      <t xml:space="preserve">ew Tank 1 </t>
    </r>
    <r>
      <rPr>
        <sz val="10"/>
        <rFont val="Arial"/>
        <family val="2"/>
      </rPr>
      <t>(10 modules),  in 1x4mm</t>
    </r>
    <r>
      <rPr>
        <vertAlign val="superscript"/>
        <sz val="10"/>
        <rFont val="Arial"/>
        <family val="2"/>
      </rPr>
      <t xml:space="preserve">2 </t>
    </r>
    <r>
      <rPr>
        <sz val="10"/>
        <rFont val="Arial"/>
        <family val="2"/>
      </rPr>
      <t>UV copper cables in between the modules and to the controller</t>
    </r>
  </si>
  <si>
    <r>
      <t>Wire high lift pumps in 4x4mm</t>
    </r>
    <r>
      <rPr>
        <vertAlign val="superscript"/>
        <sz val="10"/>
        <rFont val="Arial"/>
        <family val="2"/>
      </rPr>
      <t>2</t>
    </r>
    <r>
      <rPr>
        <sz val="10"/>
        <rFont val="Arial"/>
        <family val="2"/>
      </rPr>
      <t xml:space="preserve"> UV copper cables from the controllers to the 6No high lift pumps, 2No.high lift pumps complete with all accessories</t>
    </r>
  </si>
  <si>
    <r>
      <t>Q=19m</t>
    </r>
    <r>
      <rPr>
        <b/>
        <vertAlign val="superscript"/>
        <sz val="10"/>
        <rFont val="Arial"/>
        <family val="2"/>
      </rPr>
      <t>3</t>
    </r>
    <r>
      <rPr>
        <b/>
        <sz val="10"/>
        <rFont val="Arial"/>
        <family val="2"/>
      </rPr>
      <t>/Hr. TDH=89m</t>
    </r>
  </si>
  <si>
    <r>
      <t>High lift pumps feeding Omugo Tank: 3x415V 50Hz pump with motor rating 7.5kW AC 11kW DC hybrid non-self-priming vertical multi-stage in-line centrifugal surface solar pump delivering 19m</t>
    </r>
    <r>
      <rPr>
        <vertAlign val="superscript"/>
        <sz val="10"/>
        <rFont val="Arial"/>
        <family val="2"/>
      </rPr>
      <t>3</t>
    </r>
    <r>
      <rPr>
        <sz val="10"/>
        <rFont val="Arial"/>
        <family val="2"/>
      </rPr>
      <t>/Hr. at a TDH of 60m in cast iron housing and stainless steel components connected in 2No. parallel formation for the whole system to deliver 19m</t>
    </r>
    <r>
      <rPr>
        <vertAlign val="superscript"/>
        <sz val="10"/>
        <rFont val="Arial"/>
        <family val="2"/>
      </rPr>
      <t>3</t>
    </r>
    <r>
      <rPr>
        <sz val="10"/>
        <rFont val="Arial"/>
        <family val="2"/>
      </rPr>
      <t xml:space="preserve"> at TDH of 60metres with 1 pump running and 1 pump in standby complete with with all accessories as GRUNDFOS or approved equivalent</t>
    </r>
  </si>
  <si>
    <t>Pump controller comprising for pump 11kW 3x415 inverter and the following switching, operations, control and protection features:</t>
  </si>
  <si>
    <t xml:space="preserve">Complete with all accessories and of proprietary manufacture as GRUNDFOS Cat. No. SV3/11T or approved equivalent.             </t>
  </si>
  <si>
    <r>
      <t xml:space="preserve">For High lift pumps feeding </t>
    </r>
    <r>
      <rPr>
        <b/>
        <sz val="10"/>
        <rFont val="Arial"/>
        <family val="2"/>
      </rPr>
      <t>Omugo Tank</t>
    </r>
    <r>
      <rPr>
        <sz val="10"/>
        <rFont val="Arial"/>
        <family val="2"/>
      </rPr>
      <t>: 200W 24V solar crystalline photo voltaic module connected for each pump in a 3 x 118 module series string paralleled formation to give a controller nominal input voltage of 801V as Dayliff Cat. No. TPS2200 or approved equivalent.</t>
    </r>
  </si>
  <si>
    <r>
      <t xml:space="preserve">Solar panel support structure for 18No. panels for the high lift pumps feeding tank at </t>
    </r>
    <r>
      <rPr>
        <b/>
        <sz val="10"/>
        <rFont val="Arial"/>
        <family val="2"/>
      </rPr>
      <t>Omugo</t>
    </r>
    <r>
      <rPr>
        <sz val="10"/>
        <rFont val="Arial"/>
        <family val="2"/>
      </rPr>
      <t>: 20</t>
    </r>
    <r>
      <rPr>
        <vertAlign val="superscript"/>
        <sz val="10"/>
        <rFont val="Arial"/>
        <family val="2"/>
      </rPr>
      <t>o</t>
    </r>
    <r>
      <rPr>
        <sz val="10"/>
        <rFont val="Arial"/>
        <family val="2"/>
      </rPr>
      <t xml:space="preserve"> sloping roof structure fabricated in corrosion proof G550 galvanised steel profiles and stainless bolts and nuts and secured in concrete filled sleeves. (Assumed maximum weight 270Kg, wind loading 100m/s) for the high lift pumps</t>
    </r>
  </si>
  <si>
    <r>
      <t>Wire solar arrays for Omugo (54 modules)  1x4mm</t>
    </r>
    <r>
      <rPr>
        <vertAlign val="superscript"/>
        <sz val="10"/>
        <rFont val="Arial"/>
        <family val="2"/>
      </rPr>
      <t xml:space="preserve">2 </t>
    </r>
    <r>
      <rPr>
        <sz val="10"/>
        <rFont val="Arial"/>
        <family val="2"/>
      </rPr>
      <t>UV copper cables in between the modules and to the controller</t>
    </r>
  </si>
  <si>
    <r>
      <t>Wire high lift pumps in 4x4mm</t>
    </r>
    <r>
      <rPr>
        <vertAlign val="superscript"/>
        <sz val="10"/>
        <rFont val="Arial"/>
        <family val="2"/>
      </rPr>
      <t>2</t>
    </r>
    <r>
      <rPr>
        <sz val="10"/>
        <rFont val="Arial"/>
        <family val="2"/>
      </rPr>
      <t xml:space="preserve"> UV copper cables from the controllers to the 2No high lift pumps,omplete with all accessories</t>
    </r>
  </si>
  <si>
    <t>ME01</t>
  </si>
  <si>
    <t>ME02</t>
  </si>
  <si>
    <t>ME03</t>
  </si>
  <si>
    <t>ME04</t>
  </si>
  <si>
    <t>ME05</t>
  </si>
  <si>
    <t>ME06</t>
  </si>
  <si>
    <t>ME07</t>
  </si>
  <si>
    <t>ME08</t>
  </si>
  <si>
    <t>ME09</t>
  </si>
  <si>
    <t>ME10</t>
  </si>
  <si>
    <t>ME11</t>
  </si>
  <si>
    <t>ME12</t>
  </si>
  <si>
    <t>ME13</t>
  </si>
  <si>
    <t>ME14</t>
  </si>
  <si>
    <t>ME15</t>
  </si>
  <si>
    <t>ME16</t>
  </si>
  <si>
    <t>ME17</t>
  </si>
  <si>
    <t>ME18</t>
  </si>
  <si>
    <t>ME19</t>
  </si>
  <si>
    <t>Earth  to the requirements of BS 7671</t>
  </si>
  <si>
    <t>- Prime/standby KVA rating – 40/30</t>
  </si>
  <si>
    <t>Generator wiring to the solar system</t>
  </si>
  <si>
    <t>Earth the Guard House to the requirements of BS 7671</t>
  </si>
  <si>
    <t>6W LED wall mounted bulkhead lighting fitting - security lighting</t>
  </si>
  <si>
    <t>160W  solar generator system comprising 2x100W 12V  solar panels as DAYLIFF Cat. No. TPS100, 15A charge controller, 2x 200AH 12V solar battery and 160W inverter complete with protection and indicating facilities and all accessories.</t>
  </si>
  <si>
    <t>100A 6way SPN MCB consumer unit complete with integral isolator and 2No. 32A and 4No 6A MCBs</t>
  </si>
  <si>
    <t>1600W 24V solar generator system comprising  10 No. 100AH solar panels as DAYLIFF Cat. No. TPS100,, 85A charge controller, 10x100Ah 12V solar battery and 1600W inverter complete with protection and indicating facilities and all accessories.</t>
  </si>
  <si>
    <t>100W 12V solar generator system comprising 1No. solar panels as DAYLIFF Cat. No. TPS 100, 10A charge controller, 1No 100Ah 12V solar battery and 125W inverter complete with protection and indicating facilities and all accessories.</t>
  </si>
  <si>
    <t>400W 24V solar generator system comprising 3No. 100W solar panels as DAYLIFF Cat. No. TPS100, 20A charge controller, 3x 220Ah 12V solar battery and 400W inverter complete with protection and indicating facilities and all accessories.</t>
  </si>
  <si>
    <t>Earth the Chemical House to the requirements of BS 7671</t>
  </si>
  <si>
    <t>Earth the Supretendant's House to the requirements of BS 7671</t>
  </si>
  <si>
    <t>Earth the Attendant's House  to the requirements of BS 7671</t>
  </si>
  <si>
    <t>Allow for testing the Attendant's House to the requirements of BS 7671</t>
  </si>
  <si>
    <r>
      <t>m</t>
    </r>
    <r>
      <rPr>
        <vertAlign val="superscript"/>
        <sz val="10"/>
        <color rgb="FF000000"/>
        <rFont val="Arial"/>
        <family val="2"/>
      </rPr>
      <t>2</t>
    </r>
  </si>
  <si>
    <r>
      <t>Cross-sectional area 0.03 - 0.1 m</t>
    </r>
    <r>
      <rPr>
        <vertAlign val="superscript"/>
        <sz val="10"/>
        <color rgb="FF000000"/>
        <rFont val="Arial"/>
        <family val="2"/>
      </rPr>
      <t>2</t>
    </r>
  </si>
  <si>
    <r>
      <t>m</t>
    </r>
    <r>
      <rPr>
        <vertAlign val="superscript"/>
        <sz val="10"/>
        <color rgb="FF000000"/>
        <rFont val="Arial"/>
        <family val="2"/>
      </rPr>
      <t>3</t>
    </r>
  </si>
  <si>
    <r>
      <t>Wire lighting points through 6A switches in    3x1.5mm</t>
    </r>
    <r>
      <rPr>
        <vertAlign val="superscript"/>
        <sz val="10"/>
        <color theme="1"/>
        <rFont val="Arial"/>
        <family val="2"/>
      </rPr>
      <t>2</t>
    </r>
    <r>
      <rPr>
        <sz val="10"/>
        <color theme="1"/>
        <rFont val="Arial"/>
        <family val="2"/>
      </rPr>
      <t xml:space="preserve"> PVC insulated copper cables in concealed PVC conduit - include 1No at the VIP latrine</t>
    </r>
  </si>
  <si>
    <r>
      <t>Pendant lighting fitting comprising ceiling rose, 300mm 3x1.mm</t>
    </r>
    <r>
      <rPr>
        <vertAlign val="superscript"/>
        <sz val="10"/>
        <color theme="1"/>
        <rFont val="Arial"/>
        <family val="2"/>
      </rPr>
      <t xml:space="preserve">2 </t>
    </r>
    <r>
      <rPr>
        <sz val="10"/>
        <color theme="1"/>
        <rFont val="Arial"/>
        <family val="2"/>
      </rPr>
      <t>flexible copper cable, lamp holder and 6W LED lamp</t>
    </r>
  </si>
  <si>
    <r>
      <t>m</t>
    </r>
    <r>
      <rPr>
        <vertAlign val="superscript"/>
        <sz val="10"/>
        <rFont val="Arial"/>
        <family val="2"/>
      </rPr>
      <t>2</t>
    </r>
    <r>
      <rPr>
        <sz val="10"/>
        <rFont val="Arial"/>
        <family val="2"/>
      </rPr>
      <t/>
    </r>
  </si>
  <si>
    <r>
      <t>A142 mesh nominal mass 2.22kg/m</t>
    </r>
    <r>
      <rPr>
        <vertAlign val="superscript"/>
        <sz val="10"/>
        <rFont val="Arial"/>
        <family val="2"/>
      </rPr>
      <t xml:space="preserve">2 </t>
    </r>
    <r>
      <rPr>
        <sz val="10"/>
        <rFont val="Arial"/>
        <family val="2"/>
      </rPr>
      <t xml:space="preserve">to floor slab </t>
    </r>
  </si>
  <si>
    <r>
      <t xml:space="preserve">1000Ltr. </t>
    </r>
    <r>
      <rPr>
        <vertAlign val="superscript"/>
        <sz val="10"/>
        <rFont val="Arial"/>
        <family val="2"/>
      </rPr>
      <t xml:space="preserve"> </t>
    </r>
    <r>
      <rPr>
        <sz val="10"/>
        <rFont val="Arial"/>
        <family val="2"/>
      </rPr>
      <t>plastic water tank as manufactured by Ms Crest Tanks or other approved, complete with all associated plumbing fittings  a stone maosnry support base as detailed.</t>
    </r>
  </si>
  <si>
    <t>Collection, Page 1 of 7</t>
  </si>
  <si>
    <t>Collection, Page 2 of 7</t>
  </si>
  <si>
    <t>Collection, Page 3 of 7</t>
  </si>
  <si>
    <t>Collection, Page 4 of 7</t>
  </si>
  <si>
    <t>Collection, Page 5 of 7</t>
  </si>
  <si>
    <t>Collection, Page 6 of 7</t>
  </si>
  <si>
    <t>Pump House Electro - Mechanical Installations</t>
  </si>
  <si>
    <t>Electro - Mechanical Installations</t>
  </si>
  <si>
    <t xml:space="preserve">BILL No. 5.7:  Alum Mixing Tanks and  Chlorine and Soda Ash Dosing House </t>
  </si>
  <si>
    <t>Alum Mixing Tanks and  Chlorine and Soda Ash Dosing House</t>
  </si>
  <si>
    <t>ME20</t>
  </si>
  <si>
    <t>ME21</t>
  </si>
  <si>
    <t>ME22</t>
  </si>
  <si>
    <t>ME23</t>
  </si>
  <si>
    <t>ME24</t>
  </si>
  <si>
    <t>ME25</t>
  </si>
  <si>
    <t>ME26</t>
  </si>
  <si>
    <t xml:space="preserve">  PRIMARY DISTRIBUTION PIPEWORK </t>
  </si>
  <si>
    <t xml:space="preserve">PRIMARY DISTRIBUTION PIPEWORK </t>
  </si>
  <si>
    <t>TRANSMISSION MAIN</t>
  </si>
  <si>
    <t>1600W 12V solar generator system comprising 12V solar panels as DAYLIFF Cat. No. YL100, 100A charge controller, 9x200Ah 12V solar battery and 1600W inverter complete with protection and indicating facilities and all accessories.</t>
  </si>
  <si>
    <t>Earth the Office Block to the requirements of BS 7671</t>
  </si>
  <si>
    <t>TRANSMISSION MAINS</t>
  </si>
  <si>
    <t xml:space="preserve">Water Offices </t>
  </si>
  <si>
    <t>The relevant drawing is ENY_RSV_MVP_001 including references made there- in to other drawings</t>
  </si>
  <si>
    <t>The relevant drawing is ENY_RSV_MVP_002 including references made there- in to other drawings</t>
  </si>
  <si>
    <t>The relevant drawing is ENY_RSV_NDP_005 including references made there- in to other drawings</t>
  </si>
  <si>
    <r>
      <t>18m structural steel support tower to match 69m</t>
    </r>
    <r>
      <rPr>
        <vertAlign val="superscript"/>
        <sz val="10"/>
        <rFont val="Arial"/>
        <family val="2"/>
      </rPr>
      <t>3</t>
    </r>
    <r>
      <rPr>
        <sz val="10"/>
        <rFont val="Arial"/>
        <family val="2"/>
      </rPr>
      <t xml:space="preserve"> tank supplied in Item N287</t>
    </r>
  </si>
  <si>
    <t>OD50 PN16</t>
  </si>
  <si>
    <t>The relevant drawing is ALA-ORA-SD-016A including references made there- in to other drawings</t>
  </si>
  <si>
    <t>Raw water quality testing of samples at an acceptable Laboratory from the proposed water abstraction point;  at intervals as directed by the Project Manager</t>
  </si>
  <si>
    <t xml:space="preserve">Test running of the completed water treatment plant in full operation for 60 consecutive days and to the Project Manager's approval </t>
  </si>
  <si>
    <r>
      <t>Ndaapi   capacity 69m</t>
    </r>
    <r>
      <rPr>
        <vertAlign val="superscript"/>
        <sz val="10"/>
        <rFont val="Arial"/>
        <family val="2"/>
      </rPr>
      <t>3</t>
    </r>
    <r>
      <rPr>
        <sz val="10"/>
        <rFont val="Arial"/>
        <family val="2"/>
      </rPr>
      <t xml:space="preserve"> (5 x 4 x 2 plates high) installed on 15m tower above ground</t>
    </r>
  </si>
  <si>
    <t>L751</t>
  </si>
  <si>
    <r>
      <t>Volume 0.2-0.5m</t>
    </r>
    <r>
      <rPr>
        <vertAlign val="superscript"/>
        <sz val="10"/>
        <rFont val="Arial"/>
        <family val="2"/>
      </rPr>
      <t>4</t>
    </r>
    <r>
      <rPr>
        <sz val="11"/>
        <color theme="1"/>
        <rFont val="Calibri"/>
        <family val="2"/>
        <scheme val="minor"/>
      </rPr>
      <t/>
    </r>
  </si>
  <si>
    <t>Transmission WTW to Junction Tank 2</t>
  </si>
  <si>
    <t>BILL No. 7.0: Transmission 1: WTP to Junction Tank 2</t>
  </si>
  <si>
    <t>BILL No. 8.1: Transmission 2: T - Junction to Tank 2</t>
  </si>
  <si>
    <t>BILL No. 8.2: 222m³ TANK 2</t>
  </si>
  <si>
    <t>BILL No. 8.3:  Tank 2 Distribution Network &amp; Service Connections</t>
  </si>
  <si>
    <t xml:space="preserve">BILL No. 9.1: Pumping Main 3: WTP to Ndaapi Tank </t>
  </si>
  <si>
    <t>BILL No. 9.2: 69m³ Ndaapi Tank 5</t>
  </si>
  <si>
    <t>BILL No. 9.3:  Ndaapi Tank Distribution Network &amp; Service Connections</t>
  </si>
  <si>
    <r>
      <t>BILL No. 9.4: PUMPED SUPPLY NDAAPI</t>
    </r>
    <r>
      <rPr>
        <b/>
        <vertAlign val="superscript"/>
        <sz val="10"/>
        <rFont val="Arial"/>
        <family val="2"/>
      </rPr>
      <t xml:space="preserve"> </t>
    </r>
    <r>
      <rPr>
        <b/>
        <sz val="10"/>
        <rFont val="Arial"/>
        <family val="2"/>
      </rPr>
      <t>TANK ELECTRO - MECHANICAL INSTALLATIONS</t>
    </r>
  </si>
  <si>
    <t>BILL No. 10.1: Pumping Main 2: WTP to Tank 1</t>
  </si>
  <si>
    <t>BILL No. 10.2:  15m³  TANK 1</t>
  </si>
  <si>
    <t>BILL No. 10.3:  Tank 1 Distribution Network &amp; Service Connections</t>
  </si>
  <si>
    <r>
      <t xml:space="preserve">BILL No. 10.4:  PUMPED SUPPLY TO  </t>
    </r>
    <r>
      <rPr>
        <b/>
        <vertAlign val="superscript"/>
        <sz val="10"/>
        <rFont val="Arial"/>
        <family val="2"/>
      </rPr>
      <t xml:space="preserve"> </t>
    </r>
    <r>
      <rPr>
        <b/>
        <sz val="10"/>
        <rFont val="Arial"/>
        <family val="2"/>
      </rPr>
      <t>TANK 1 ELECTRO - MECHANICAL INSTALLATIONS</t>
    </r>
  </si>
  <si>
    <t>BILL No. 11.1: DESCRIPTION: Pumping Main 1: WTP to Existing Tank</t>
  </si>
  <si>
    <t>BILL No. 11.2:  Existing 90m³ Tank Distribution Network &amp; Service Connections</t>
  </si>
  <si>
    <r>
      <t>BILL No. 11.3:  PUMPED SUPPLY TO  EXISTING 90m</t>
    </r>
    <r>
      <rPr>
        <b/>
        <vertAlign val="superscript"/>
        <sz val="10"/>
        <rFont val="Arial"/>
        <family val="2"/>
      </rPr>
      <t xml:space="preserve">3 </t>
    </r>
    <r>
      <rPr>
        <b/>
        <sz val="10"/>
        <rFont val="Arial"/>
        <family val="2"/>
      </rPr>
      <t>TANK ELECTRO - MECHANICAL INSTALLATIONS</t>
    </r>
  </si>
  <si>
    <t>BILL No. 12.1: WATER OFFICE BLOCK - Type 1</t>
  </si>
  <si>
    <t>BILL No. 13.1: 4 -STANCE LINED VIP INSTITUTIONAL TOILET- BOYS</t>
  </si>
  <si>
    <t>BILL No. 13.2: INSTITUTIONAL VIP FOR TOILET- LADIES</t>
  </si>
  <si>
    <t>BILL No. 13.3: WATERBORNE PUBLIC TOILET</t>
  </si>
  <si>
    <t>LOT 3 CONSTRUCTION OF ENYAU (INTAKE, WATER TREATMENT PLANT, OTUMBARI, NDAAPI AND MVEPI) WATER SUPPLY &amp; SANITATION SYSTEM</t>
  </si>
  <si>
    <t>General Provision</t>
  </si>
  <si>
    <t xml:space="preserve">Sensitise all Contractors staffing, including foremen, supervisors and labourers on the requirement for and full implementation of the ESMP. </t>
  </si>
  <si>
    <t xml:space="preserve">Provide for hoarding off construction sites for project infrastructure to intercept any eroded material and any soil material to remain within the site until it is taken away for proper disposal or used for backfilling to avoid loose soil being washed away by storm water. </t>
  </si>
  <si>
    <t>Ensure no employee is exposed to a noise level greater than 85 dB (A) for a duration of more than 8 hours per day without hearing protection. (National Environment (Noise) Standards and Regulations). Workers operating equipment generating noise levels greater than 80 dBA over long hours must be given earmuffs;</t>
  </si>
  <si>
    <t>Construct a drainage system with silt traps to reduce impacts of storm water from the construction site</t>
  </si>
  <si>
    <t>Provide for installation of appropriate sanitary facilities at the campsite and ensure working gangs are provided with mobile toilets that will be maintained and emptied on time. The emptied sanitary waste shall be disposed of at regional feacal sludge treatment Plant.</t>
  </si>
  <si>
    <t>Develop and implement a Waste Management Plan that puts into consideration sorting at the source, proper storage and transportation. That will at minimum contain the types, nature and quantities of wastes expected to be generated as well as their corresponding methods of treatment and disposal.  The plan shall also indicate the sites of proposal as well as the frequency of collection and disposal.</t>
  </si>
  <si>
    <t xml:space="preserve">Collect all sorts of waste generated during construction such as HPDE and uPVC offcuts and other accessories associated with water and sanitation projects and handover to recycling facilities. Other forms of waste which are inert or ceramic in nature may be collected by NEMA gazetted waste handlers (Who shall be engaged by the Contractor) and taken to a NEMA gazetted waste disposal facilities for disposal. </t>
  </si>
  <si>
    <t xml:space="preserve">Collect and transport all organic waste generated at eating places during construction such as food stuffs to designated Town Council landfills for disposal.  </t>
  </si>
  <si>
    <t xml:space="preserve">Sum </t>
  </si>
  <si>
    <t>Orient and sensitise all construction workers about responsible sexual behaviour, prevention of Gender Based Violence (GBV) and Sexual Exploitation and Abuse (SEA) in project communities.</t>
  </si>
  <si>
    <t xml:space="preserve">Sensitise workers on their sexual rights. The client shall Work with the contractor on establishing zero tolerance policies and codes of conduct related to violence against women and girls (VAWG). </t>
  </si>
  <si>
    <t>Develop a Health and Safety Policy and Action Plan, addressing workers’ occupational health and safety issues, workers’ welfare and working conditions in line with the Occupational Health and Safety Act of 2006, and World Bank Group EHS general Guidelines, and the EHS guidelines for water projects</t>
  </si>
  <si>
    <t>Ensure adequate provision of PPEs (gloves, safety shoes, safety belts, overalls and goggles), as well as continuous awareness on the need for use of PPEs and enforcement of usage</t>
  </si>
  <si>
    <t>Provide First aid facilities on site which are accessible to all personnel. It should among others contain rubber gloves, bandages, pain killers and cotton wool to cater for minor accident victim.</t>
  </si>
  <si>
    <t>Contractor to have in place a Labour Force Management Plan, in line with the Labour Act and OHS Act. Labour Force Management Plan should address issues of workers’ welfare, child labour, workers code of conduct, sexual harassment among workers, compensation in cases of accidents, payments and contracts, a grievance management mechanism</t>
  </si>
  <si>
    <t>Contractor to have in place a workers’ code of conduct to address abuse of women and girls that may lead to broken marriages, early pregnancies, sexual exploitation, spread of HIV/AIDS and all kinds of risky and inappropriate behaviour</t>
  </si>
  <si>
    <t>Ensure works across wetland and streams are undertaken with minimal siltation and transportation of loose soil materials.</t>
  </si>
  <si>
    <t>Environment and Social Safeguards</t>
  </si>
  <si>
    <t>BILL No. 14: ENVIRONMENT AND SOCIAL SAFEGUARD MEASURES</t>
  </si>
  <si>
    <t xml:space="preserve">LOT 3 CONSTRUCTION OF ENYAU (INTAKE, WATER TTREATMENT PLANT, OTUMBARI, NDAAPI AND MVEPI3)WATER SUPPLY &amp; SANITATION SYSTEM  </t>
  </si>
  <si>
    <t>LOT 3 CONSTRUCTION OF ENYAU (INTAKE, WATER TREATMENT PLANT, OTUMBARI, NDAAPI AND MVEPI3) WATER SUPPLY &amp; SANITATION SYSTEM</t>
  </si>
  <si>
    <t>Maintenance of vehicles; 125CC off-road/ dirt mortor cycle upto 1000 km/month x 1Nr.</t>
  </si>
  <si>
    <t>Maintenance of vehicles; 125CC off-road/ dirt mortor cycle over 1000 km/month x 1Nr.</t>
  </si>
  <si>
    <t>CONTRACT No. MWE/ WRKS/22-23/00015/3</t>
  </si>
  <si>
    <t>Provision of 1Nr. 3 - bedroom residential  accommodation</t>
  </si>
  <si>
    <t xml:space="preserve">Provision of vehicles; Double Cabing Pickup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</si>
</sst>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0.000"/>
    <numFmt numFmtId="168" formatCode="0.0"/>
    <numFmt numFmtId="169" formatCode="_-* #,##0_-;\-* #,##0_-;_-* &quot;-&quot;??_-;_-@_-"/>
    <numFmt numFmtId="170" formatCode="_(* #,##0_);_(* \(#,##0\);_(* &quot;&quot;??_);_(@_)"/>
    <numFmt numFmtId="171" formatCode="_(* #,##0.0_);_(* \(#,##0.0\);_(* &quot;-&quot;??_);_(@_)"/>
    <numFmt numFmtId="172" formatCode="&quot; &quot;* #,##0.00&quot; &quot;;&quot; &quot;* &quot;(&quot;#,##0.00&quot;)&quot;;&quot; &quot;* &quot;-&quot;#&quot; &quot;;&quot; &quot;@&quot; &quot;"/>
    <numFmt numFmtId="173" formatCode="#,##0;&quot;-&quot;#,##0"/>
    <numFmt numFmtId="174" formatCode="#,##0.0"/>
    <numFmt numFmtId="175" formatCode="0.0000"/>
    <numFmt numFmtId="176" formatCode="&quot; &quot;#,##0.00&quot; &quot;;&quot; (&quot;#,##0.00&quot;)&quot;;&quot; -&quot;00&quot; &quot;;&quot; &quot;@&quot; &quot;"/>
  </numFmts>
  <fonts count="10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theme="1"/>
      <name val="Arial"/>
      <family val="2"/>
    </font>
    <font>
      <b/>
      <sz val="11"/>
      <name val="Arial"/>
      <family val="2"/>
    </font>
    <font>
      <b/>
      <i/>
      <u/>
      <sz val="10"/>
      <name val="Arial"/>
      <family val="2"/>
    </font>
    <font>
      <sz val="11"/>
      <name val="Arial"/>
      <family val="2"/>
    </font>
    <font>
      <b/>
      <u/>
      <sz val="10"/>
      <name val="Arial"/>
      <family val="2"/>
    </font>
    <font>
      <b/>
      <i/>
      <sz val="10"/>
      <name val="Arial"/>
      <family val="2"/>
    </font>
    <font>
      <u/>
      <sz val="10"/>
      <name val="Arial"/>
      <family val="2"/>
    </font>
    <font>
      <vertAlign val="superscript"/>
      <sz val="10"/>
      <name val="Arial"/>
      <family val="2"/>
    </font>
    <font>
      <i/>
      <u/>
      <sz val="10"/>
      <name val="Arial"/>
      <family val="2"/>
    </font>
    <font>
      <sz val="10"/>
      <color rgb="FFFF0000"/>
      <name val="Arial"/>
      <family val="2"/>
    </font>
    <font>
      <i/>
      <sz val="10"/>
      <name val="Arial"/>
      <family val="2"/>
    </font>
    <font>
      <b/>
      <sz val="15"/>
      <name val="Arial"/>
      <family val="2"/>
    </font>
    <font>
      <i/>
      <sz val="8"/>
      <color rgb="FFFF0000"/>
      <name val="Arial"/>
      <family val="2"/>
    </font>
    <font>
      <sz val="10"/>
      <color indexed="8"/>
      <name val="Arial"/>
      <family val="2"/>
    </font>
    <font>
      <sz val="9"/>
      <color theme="1"/>
      <name val="Arial"/>
      <family val="2"/>
    </font>
    <font>
      <sz val="9"/>
      <name val="Arial"/>
      <family val="2"/>
    </font>
    <font>
      <sz val="10"/>
      <color indexed="10"/>
      <name val="Arial"/>
      <family val="2"/>
    </font>
    <font>
      <b/>
      <i/>
      <sz val="8"/>
      <color rgb="FFFF0000"/>
      <name val="Arial"/>
      <family val="2"/>
    </font>
    <font>
      <b/>
      <sz val="10"/>
      <color rgb="FFFF0000"/>
      <name val="Arial"/>
      <family val="2"/>
    </font>
    <font>
      <b/>
      <sz val="10"/>
      <color rgb="FF000000"/>
      <name val="Arial"/>
      <family val="2"/>
    </font>
    <font>
      <sz val="10"/>
      <color indexed="64"/>
      <name val="Arial"/>
      <family val="2"/>
    </font>
    <font>
      <b/>
      <sz val="10"/>
      <color indexed="64"/>
      <name val="Arial"/>
      <family val="2"/>
    </font>
    <font>
      <sz val="10"/>
      <color rgb="FF0000FF"/>
      <name val="Arial"/>
      <family val="2"/>
    </font>
    <font>
      <sz val="10"/>
      <color rgb="FF0070C0"/>
      <name val="Arial"/>
      <family val="2"/>
    </font>
    <font>
      <sz val="8"/>
      <name val="Arial"/>
      <family val="2"/>
    </font>
    <font>
      <sz val="11"/>
      <color rgb="FF000000"/>
      <name val="Calibri"/>
      <family val="2"/>
    </font>
    <font>
      <sz val="11"/>
      <color rgb="FF000000"/>
      <name val="Arial"/>
      <family val="2"/>
    </font>
    <font>
      <sz val="10"/>
      <color rgb="FF000000"/>
      <name val="Arial"/>
      <family val="2"/>
    </font>
    <font>
      <b/>
      <sz val="11"/>
      <color rgb="FF000000"/>
      <name val="Arial"/>
      <family val="2"/>
    </font>
    <font>
      <b/>
      <u/>
      <sz val="11"/>
      <color rgb="FF000000"/>
      <name val="Arial"/>
      <family val="2"/>
    </font>
    <font>
      <u/>
      <sz val="11"/>
      <color rgb="FF000000"/>
      <name val="Arial"/>
      <family val="2"/>
    </font>
    <font>
      <b/>
      <i/>
      <sz val="11"/>
      <color rgb="FF000000"/>
      <name val="Arial"/>
      <family val="2"/>
    </font>
    <font>
      <i/>
      <sz val="11"/>
      <color rgb="FF000000"/>
      <name val="Arial"/>
      <family val="2"/>
    </font>
    <font>
      <sz val="11"/>
      <color rgb="FFFF0000"/>
      <name val="Arial"/>
      <family val="2"/>
    </font>
    <font>
      <b/>
      <i/>
      <u/>
      <sz val="11"/>
      <color rgb="FF000000"/>
      <name val="Arial"/>
      <family val="2"/>
    </font>
    <font>
      <b/>
      <sz val="11"/>
      <color indexed="8"/>
      <name val="Arial"/>
      <family val="2"/>
    </font>
    <font>
      <sz val="11"/>
      <color indexed="8"/>
      <name val="Arial"/>
      <family val="2"/>
    </font>
    <font>
      <b/>
      <sz val="10"/>
      <color indexed="8"/>
      <name val="Arial"/>
      <family val="2"/>
    </font>
    <font>
      <i/>
      <sz val="11"/>
      <color indexed="8"/>
      <name val="Arial"/>
      <family val="2"/>
    </font>
    <font>
      <vertAlign val="superscript"/>
      <sz val="11"/>
      <name val="Arial"/>
      <family val="2"/>
    </font>
    <font>
      <b/>
      <u/>
      <sz val="10"/>
      <color indexed="8"/>
      <name val="Arial"/>
      <family val="2"/>
    </font>
    <font>
      <u/>
      <sz val="10"/>
      <color indexed="8"/>
      <name val="Arial"/>
      <family val="2"/>
    </font>
    <font>
      <b/>
      <sz val="10"/>
      <color theme="1"/>
      <name val="Arial"/>
      <family val="2"/>
    </font>
    <font>
      <sz val="8"/>
      <name val="Arial"/>
      <family val="2"/>
    </font>
    <font>
      <sz val="10"/>
      <name val="Arial"/>
      <family val="2"/>
    </font>
    <font>
      <b/>
      <sz val="11"/>
      <name val="Calibri"/>
      <family val="2"/>
    </font>
    <font>
      <i/>
      <vertAlign val="superscript"/>
      <sz val="10"/>
      <name val="Arial"/>
      <family val="2"/>
    </font>
    <font>
      <sz val="11"/>
      <name val="Calibri"/>
      <family val="2"/>
    </font>
    <font>
      <sz val="10"/>
      <color rgb="FF00B050"/>
      <name val="Arial"/>
      <family val="2"/>
    </font>
    <font>
      <sz val="8"/>
      <color rgb="FFFF0000"/>
      <name val="Arial"/>
      <family val="2"/>
    </font>
    <font>
      <sz val="8"/>
      <color rgb="FFFF0000"/>
      <name val="Times New Roman"/>
      <family val="1"/>
    </font>
    <font>
      <b/>
      <sz val="8"/>
      <color rgb="FFFF0000"/>
      <name val="Arial"/>
      <family val="2"/>
    </font>
    <font>
      <b/>
      <sz val="11.5"/>
      <name val="Arial Narrow"/>
      <family val="2"/>
    </font>
    <font>
      <sz val="11.5"/>
      <name val="Arial Narrow"/>
      <family val="2"/>
    </font>
    <font>
      <u/>
      <sz val="11.5"/>
      <name val="Arial Narrow"/>
      <family val="2"/>
    </font>
    <font>
      <b/>
      <i/>
      <u/>
      <sz val="8"/>
      <color rgb="FFFF0000"/>
      <name val="Arial"/>
      <family val="2"/>
    </font>
    <font>
      <i/>
      <sz val="8"/>
      <color rgb="FFFF0000"/>
      <name val="Calibri"/>
      <family val="2"/>
      <scheme val="minor"/>
    </font>
    <font>
      <b/>
      <i/>
      <sz val="8"/>
      <color rgb="FF0070C0"/>
      <name val="Arial"/>
      <family val="2"/>
    </font>
    <font>
      <sz val="8"/>
      <name val="Arial"/>
      <family val="2"/>
    </font>
    <font>
      <sz val="10"/>
      <name val="Arial"/>
      <family val="2"/>
    </font>
    <font>
      <sz val="11"/>
      <name val="Calibri"/>
      <family val="2"/>
      <scheme val="minor"/>
    </font>
    <font>
      <b/>
      <sz val="11"/>
      <name val="Calibri"/>
      <family val="2"/>
      <scheme val="minor"/>
    </font>
    <font>
      <strike/>
      <sz val="10"/>
      <name val="Arial"/>
      <family val="2"/>
    </font>
    <font>
      <sz val="8"/>
      <name val="Arial"/>
      <family val="2"/>
    </font>
    <font>
      <sz val="8"/>
      <name val="Arial"/>
      <family val="2"/>
    </font>
    <font>
      <vertAlign val="superscript"/>
      <sz val="10"/>
      <color indexed="8"/>
      <name val="Arial"/>
      <family val="2"/>
    </font>
    <font>
      <sz val="8"/>
      <name val="Arial"/>
      <family val="2"/>
    </font>
    <font>
      <b/>
      <vertAlign val="superscript"/>
      <sz val="10"/>
      <color theme="1"/>
      <name val="Arial"/>
      <family val="2"/>
    </font>
    <font>
      <vertAlign val="superscript"/>
      <sz val="10"/>
      <color theme="1"/>
      <name val="Arial"/>
      <family val="2"/>
    </font>
    <font>
      <vertAlign val="superscript"/>
      <sz val="11"/>
      <color indexed="8"/>
      <name val="Arial"/>
      <family val="2"/>
    </font>
    <font>
      <b/>
      <vertAlign val="superscript"/>
      <sz val="10"/>
      <name val="Arial"/>
      <family val="2"/>
    </font>
    <font>
      <i/>
      <sz val="10"/>
      <color rgb="FFFF0000"/>
      <name val="Arial"/>
      <family val="2"/>
    </font>
    <font>
      <i/>
      <sz val="9"/>
      <color rgb="FFFF0000"/>
      <name val="Arial"/>
      <family val="2"/>
    </font>
    <font>
      <b/>
      <u/>
      <sz val="10"/>
      <color rgb="FF000000"/>
      <name val="Arial"/>
      <family val="2"/>
    </font>
    <font>
      <vertAlign val="superscript"/>
      <sz val="10"/>
      <color rgb="FF000000"/>
      <name val="Arial"/>
      <family val="2"/>
    </font>
    <font>
      <u/>
      <sz val="10"/>
      <color rgb="FF000000"/>
      <name val="Arial"/>
      <family val="2"/>
    </font>
    <font>
      <b/>
      <i/>
      <sz val="10"/>
      <color rgb="FF000000"/>
      <name val="Arial"/>
      <family val="2"/>
    </font>
    <font>
      <i/>
      <sz val="10"/>
      <color rgb="FF000000"/>
      <name val="Arial"/>
      <family val="2"/>
    </font>
    <font>
      <b/>
      <i/>
      <u/>
      <sz val="10"/>
      <color rgb="FF000000"/>
      <name val="Arial"/>
      <family val="2"/>
    </font>
    <font>
      <i/>
      <sz val="10"/>
      <color indexed="8"/>
      <name val="Arial"/>
      <family val="2"/>
    </font>
    <font>
      <sz val="10"/>
      <name val="Calibri"/>
      <family val="2"/>
      <scheme val="minor"/>
    </font>
    <font>
      <b/>
      <sz val="10"/>
      <name val="Calibri"/>
      <family val="2"/>
      <scheme val="minor"/>
    </font>
    <font>
      <sz val="10"/>
      <name val="Arial Narrow"/>
      <family val="2"/>
    </font>
    <font>
      <strike/>
      <sz val="10"/>
      <name val="Calibri"/>
      <family val="2"/>
      <scheme val="minor"/>
    </font>
    <font>
      <sz val="10"/>
      <name val="Arial"/>
      <family val="2"/>
    </font>
  </fonts>
  <fills count="7">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s>
  <borders count="114">
    <border>
      <left/>
      <right/>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theme="1"/>
      </left>
      <right style="thin">
        <color theme="1"/>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1"/>
      </bottom>
      <diagonal/>
    </border>
    <border>
      <left style="thin">
        <color theme="1"/>
      </left>
      <right style="thin">
        <color theme="1"/>
      </right>
      <top/>
      <bottom style="thin">
        <color theme="1"/>
      </bottom>
      <diagonal/>
    </border>
    <border>
      <left style="thin">
        <color indexed="8"/>
      </left>
      <right style="thin">
        <color indexed="8"/>
      </right>
      <top/>
      <bottom/>
      <diagonal/>
    </border>
    <border>
      <left style="thin">
        <color indexed="8"/>
      </left>
      <right/>
      <top/>
      <bottom/>
      <diagonal/>
    </border>
    <border>
      <left style="thin">
        <color theme="1"/>
      </left>
      <right style="thin">
        <color theme="1"/>
      </right>
      <top/>
      <bottom/>
      <diagonal/>
    </border>
    <border>
      <left style="thin">
        <color indexed="8"/>
      </left>
      <right style="thin">
        <color indexed="8"/>
      </right>
      <top/>
      <bottom style="thin">
        <color indexed="8"/>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style="thin">
        <color theme="1"/>
      </right>
      <top/>
      <bottom style="thin">
        <color indexed="64"/>
      </bottom>
      <diagonal/>
    </border>
    <border>
      <left style="thin">
        <color indexed="64"/>
      </left>
      <right/>
      <top/>
      <bottom/>
      <diagonal/>
    </border>
    <border>
      <left style="thin">
        <color indexed="8"/>
      </left>
      <right style="thin">
        <color indexed="64"/>
      </right>
      <top/>
      <bottom/>
      <diagonal/>
    </border>
    <border>
      <left style="thin">
        <color rgb="FF000000"/>
      </left>
      <right style="thin">
        <color rgb="FF000000"/>
      </right>
      <top/>
      <bottom/>
      <diagonal/>
    </border>
    <border>
      <left style="thin">
        <color auto="1"/>
      </left>
      <right style="thin">
        <color auto="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style="thin">
        <color theme="1"/>
      </top>
      <bottom style="thin">
        <color indexed="64"/>
      </bottom>
      <diagonal/>
    </border>
    <border>
      <left style="thin">
        <color indexed="8"/>
      </left>
      <right style="thin">
        <color indexed="8"/>
      </right>
      <top style="thin">
        <color indexed="8"/>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thin">
        <color indexed="8"/>
      </right>
      <top style="medium">
        <color indexed="64"/>
      </top>
      <bottom style="thin">
        <color indexed="64"/>
      </bottom>
      <diagonal/>
    </border>
    <border>
      <left style="thin">
        <color indexed="8"/>
      </left>
      <right style="thin">
        <color indexed="8"/>
      </right>
      <top/>
      <bottom/>
      <diagonal/>
    </border>
    <border>
      <left style="thin">
        <color indexed="8"/>
      </left>
      <right/>
      <top/>
      <bottom/>
      <diagonal/>
    </border>
    <border>
      <left style="thin">
        <color auto="1"/>
      </left>
      <right/>
      <top/>
      <bottom/>
      <diagonal/>
    </border>
    <border>
      <left style="thin">
        <color theme="1"/>
      </left>
      <right style="thin">
        <color theme="1"/>
      </right>
      <top style="double">
        <color theme="1"/>
      </top>
      <bottom style="thin">
        <color theme="1"/>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thin">
        <color theme="1"/>
      </right>
      <top style="double">
        <color theme="1"/>
      </top>
      <bottom style="thin">
        <color theme="1"/>
      </bottom>
      <diagonal/>
    </border>
    <border>
      <left style="thin">
        <color theme="1"/>
      </left>
      <right style="thin">
        <color theme="1"/>
      </right>
      <top style="double">
        <color rgb="FF000000"/>
      </top>
      <bottom style="thin">
        <color rgb="FF000000"/>
      </bottom>
      <diagonal/>
    </border>
    <border>
      <left style="thin">
        <color theme="1"/>
      </left>
      <right style="thin">
        <color theme="1"/>
      </right>
      <top style="double">
        <color rgb="FF000000"/>
      </top>
      <bottom style="thin">
        <color theme="1"/>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rgb="FF000000"/>
      </left>
      <right style="thin">
        <color rgb="FF000000"/>
      </right>
      <top style="double">
        <color rgb="FF000000"/>
      </top>
      <bottom style="thin">
        <color rgb="FF000000"/>
      </bottom>
      <diagonal/>
    </border>
    <border>
      <left style="thin">
        <color theme="1"/>
      </left>
      <right style="thin">
        <color theme="1"/>
      </right>
      <top style="thin">
        <color rgb="FF000000"/>
      </top>
      <bottom/>
      <diagonal/>
    </border>
    <border>
      <left style="thin">
        <color theme="1"/>
      </left>
      <right style="thin">
        <color theme="1"/>
      </right>
      <top/>
      <bottom style="thin">
        <color indexed="8"/>
      </bottom>
      <diagonal/>
    </border>
    <border>
      <left style="thin">
        <color theme="1"/>
      </left>
      <right style="thin">
        <color theme="1"/>
      </right>
      <top style="double">
        <color indexed="8"/>
      </top>
      <bottom style="thin">
        <color indexed="8"/>
      </bottom>
      <diagonal/>
    </border>
    <border>
      <left style="thin">
        <color theme="1"/>
      </left>
      <right style="thin">
        <color theme="1"/>
      </right>
      <top style="thin">
        <color indexed="8"/>
      </top>
      <bottom/>
      <diagonal/>
    </border>
    <border>
      <left style="thin">
        <color indexed="64"/>
      </left>
      <right style="thin">
        <color indexed="64"/>
      </right>
      <top style="hair">
        <color indexed="64"/>
      </top>
      <bottom/>
      <diagonal/>
    </border>
    <border>
      <left style="thin">
        <color auto="1"/>
      </left>
      <right style="thin">
        <color auto="1"/>
      </right>
      <top style="double">
        <color auto="1"/>
      </top>
      <bottom style="hair">
        <color auto="1"/>
      </bottom>
      <diagonal/>
    </border>
    <border>
      <left style="thin">
        <color indexed="64"/>
      </left>
      <right style="thin">
        <color indexed="64"/>
      </right>
      <top style="double">
        <color indexed="64"/>
      </top>
      <bottom/>
      <diagonal/>
    </border>
    <border>
      <left style="thin">
        <color indexed="64"/>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8"/>
      </left>
      <right style="thin">
        <color indexed="8"/>
      </right>
      <top/>
      <bottom/>
      <diagonal/>
    </border>
    <border>
      <left style="thin">
        <color indexed="64"/>
      </left>
      <right style="thin">
        <color indexed="64"/>
      </right>
      <top/>
      <bottom/>
      <diagonal/>
    </border>
    <border>
      <left style="thin">
        <color theme="1"/>
      </left>
      <right style="thin">
        <color theme="1"/>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diagonal/>
    </border>
    <border>
      <left style="thin">
        <color indexed="8"/>
      </left>
      <right style="thin">
        <color theme="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bottom style="hair">
        <color indexed="64"/>
      </bottom>
      <diagonal/>
    </border>
    <border>
      <left style="thin">
        <color theme="1"/>
      </left>
      <right style="thin">
        <color theme="1"/>
      </right>
      <top style="hair">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indexed="64"/>
      </top>
      <bottom style="hair">
        <color indexed="64"/>
      </bottom>
      <diagonal/>
    </border>
    <border>
      <left style="thin">
        <color theme="1"/>
      </left>
      <right style="thin">
        <color theme="1"/>
      </right>
      <top style="thin">
        <color indexed="8"/>
      </top>
      <bottom style="thin">
        <color indexed="8"/>
      </bottom>
      <diagonal/>
    </border>
    <border>
      <left style="thin">
        <color indexed="64"/>
      </left>
      <right style="thin">
        <color indexed="8"/>
      </right>
      <top/>
      <bottom/>
      <diagonal/>
    </border>
    <border>
      <left style="thin">
        <color theme="1"/>
      </left>
      <right style="thin">
        <color indexed="8"/>
      </right>
      <top/>
      <bottom/>
      <diagonal/>
    </border>
    <border>
      <left style="thin">
        <color indexed="64"/>
      </left>
      <right style="thin">
        <color indexed="64"/>
      </right>
      <top/>
      <bottom style="double">
        <color indexed="64"/>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style="double">
        <color rgb="FF000000"/>
      </top>
      <bottom style="thin">
        <color indexed="64"/>
      </bottom>
      <diagonal/>
    </border>
    <border>
      <left style="thin">
        <color auto="1"/>
      </left>
      <right style="thin">
        <color auto="1"/>
      </right>
      <top/>
      <bottom/>
      <diagonal/>
    </border>
    <border>
      <left style="thin">
        <color indexed="8"/>
      </left>
      <right style="thin">
        <color indexed="8"/>
      </right>
      <top/>
      <bottom/>
      <diagonal/>
    </border>
    <border>
      <left style="thin">
        <color indexed="8"/>
      </left>
      <right style="thin">
        <color theme="1"/>
      </right>
      <top/>
      <bottom/>
      <diagonal/>
    </border>
    <border>
      <left style="thin">
        <color indexed="8"/>
      </left>
      <right/>
      <top/>
      <bottom/>
      <diagonal/>
    </border>
    <border>
      <left/>
      <right style="thin">
        <color indexed="8"/>
      </right>
      <top/>
      <bottom/>
      <diagonal/>
    </border>
    <border>
      <left style="thin">
        <color theme="1"/>
      </left>
      <right style="thin">
        <color indexed="64"/>
      </right>
      <top/>
      <bottom/>
      <diagonal/>
    </border>
  </borders>
  <cellStyleXfs count="117">
    <xf numFmtId="0" fontId="0" fillId="0" borderId="0"/>
    <xf numFmtId="165" fontId="15"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0" fontId="14" fillId="0" borderId="0"/>
    <xf numFmtId="165"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0" fontId="14" fillId="0" borderId="0"/>
    <xf numFmtId="0" fontId="16" fillId="0" borderId="0"/>
    <xf numFmtId="165"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4" fillId="0" borderId="0"/>
    <xf numFmtId="0" fontId="14" fillId="0" borderId="0"/>
    <xf numFmtId="41" fontId="16" fillId="0" borderId="0" applyFont="0" applyFill="0" applyBorder="0" applyAlignment="0" applyProtection="0"/>
    <xf numFmtId="0" fontId="14" fillId="0" borderId="0"/>
    <xf numFmtId="0" fontId="14" fillId="0" borderId="0"/>
    <xf numFmtId="165"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43" fillId="0" borderId="0"/>
    <xf numFmtId="0" fontId="45" fillId="0" borderId="0" applyNumberFormat="0" applyBorder="0" applyProtection="0"/>
    <xf numFmtId="172" fontId="43" fillId="0" borderId="0" applyFont="0" applyFill="0" applyBorder="0" applyAlignment="0" applyProtection="0"/>
    <xf numFmtId="172" fontId="43" fillId="0" borderId="0" applyFont="0" applyFill="0" applyBorder="0" applyAlignment="0" applyProtection="0"/>
    <xf numFmtId="165" fontId="16"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0" fontId="45" fillId="0" borderId="0" applyNumberFormat="0" applyBorder="0" applyProtection="0"/>
    <xf numFmtId="0" fontId="14" fillId="0" borderId="0"/>
    <xf numFmtId="165" fontId="16" fillId="0" borderId="0" applyFont="0" applyFill="0" applyBorder="0" applyAlignment="0" applyProtection="0"/>
    <xf numFmtId="0" fontId="16" fillId="0" borderId="0"/>
    <xf numFmtId="0" fontId="16" fillId="0" borderId="0">
      <alignment horizontal="justify" vertical="top" wrapText="1"/>
    </xf>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5" fillId="0" borderId="0"/>
    <xf numFmtId="165" fontId="15" fillId="0" borderId="0" applyFont="0" applyFill="0" applyBorder="0" applyAlignment="0" applyProtection="0"/>
    <xf numFmtId="165" fontId="62"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3"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2" fillId="0" borderId="0"/>
    <xf numFmtId="43" fontId="15" fillId="0" borderId="0" applyFont="0" applyFill="0" applyBorder="0" applyAlignment="0" applyProtection="0"/>
    <xf numFmtId="0" fontId="15" fillId="0" borderId="0"/>
    <xf numFmtId="0" fontId="15" fillId="0" borderId="0">
      <alignment horizontal="justify" vertical="top" wrapText="1"/>
    </xf>
    <xf numFmtId="0" fontId="15" fillId="0" borderId="0"/>
    <xf numFmtId="0" fontId="15" fillId="0" borderId="0"/>
    <xf numFmtId="165" fontId="15" fillId="0" borderId="0" applyFont="0" applyFill="0" applyBorder="0" applyAlignment="0" applyProtection="0"/>
    <xf numFmtId="0" fontId="12" fillId="0" borderId="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1" fillId="0" borderId="0"/>
    <xf numFmtId="43" fontId="15" fillId="0" borderId="0" applyFont="0" applyFill="0" applyBorder="0" applyAlignment="0" applyProtection="0"/>
    <xf numFmtId="165" fontId="77" fillId="0" borderId="0" applyFont="0" applyFill="0" applyBorder="0" applyAlignment="0" applyProtection="0"/>
    <xf numFmtId="0" fontId="10" fillId="0" borderId="0"/>
    <xf numFmtId="0" fontId="10" fillId="0" borderId="0"/>
    <xf numFmtId="0" fontId="15" fillId="0" borderId="0"/>
    <xf numFmtId="43" fontId="15" fillId="0" borderId="0" applyFont="0" applyFill="0" applyBorder="0" applyAlignment="0" applyProtection="0"/>
    <xf numFmtId="0" fontId="45" fillId="0" borderId="0" applyNumberFormat="0" applyBorder="0" applyProtection="0"/>
    <xf numFmtId="176" fontId="43" fillId="0" borderId="0" applyFont="0" applyFill="0" applyBorder="0" applyAlignment="0" applyProtection="0"/>
    <xf numFmtId="176" fontId="43" fillId="0" borderId="0" applyFont="0" applyFill="0" applyBorder="0" applyAlignment="0" applyProtection="0"/>
    <xf numFmtId="176" fontId="43" fillId="0" borderId="0" applyFont="0" applyFill="0" applyBorder="0" applyAlignment="0" applyProtection="0"/>
    <xf numFmtId="0" fontId="9" fillId="0" borderId="0"/>
    <xf numFmtId="0" fontId="15" fillId="0" borderId="0"/>
    <xf numFmtId="0" fontId="9" fillId="0" borderId="0"/>
    <xf numFmtId="0" fontId="8" fillId="0" borderId="0"/>
    <xf numFmtId="0" fontId="7" fillId="0" borderId="0"/>
    <xf numFmtId="0" fontId="7" fillId="0" borderId="0"/>
    <xf numFmtId="0" fontId="7" fillId="0" borderId="0"/>
    <xf numFmtId="0" fontId="7" fillId="0" borderId="0"/>
    <xf numFmtId="0" fontId="7" fillId="0" borderId="0"/>
    <xf numFmtId="41" fontId="15" fillId="0" borderId="0" applyFont="0" applyFill="0" applyBorder="0" applyAlignment="0" applyProtection="0"/>
    <xf numFmtId="0" fontId="7" fillId="0" borderId="0"/>
    <xf numFmtId="165" fontId="15"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4" fillId="0" borderId="0"/>
    <xf numFmtId="0" fontId="4" fillId="0" borderId="0"/>
    <xf numFmtId="0" fontId="3" fillId="0" borderId="0"/>
    <xf numFmtId="0" fontId="2" fillId="0" borderId="0"/>
    <xf numFmtId="0" fontId="2" fillId="0" borderId="0"/>
    <xf numFmtId="0" fontId="2" fillId="0" borderId="0"/>
    <xf numFmtId="41" fontId="102" fillId="0" borderId="0" applyFont="0" applyFill="0" applyBorder="0" applyAlignment="0" applyProtection="0"/>
  </cellStyleXfs>
  <cellXfs count="2530">
    <xf numFmtId="0" fontId="0" fillId="0" borderId="0" xfId="0"/>
    <xf numFmtId="0" fontId="16" fillId="0" borderId="3" xfId="0" applyFont="1" applyBorder="1" applyAlignment="1">
      <alignment horizontal="left" vertical="top" wrapText="1"/>
    </xf>
    <xf numFmtId="0" fontId="17" fillId="0" borderId="0" xfId="0" applyFont="1"/>
    <xf numFmtId="0" fontId="16" fillId="0" borderId="0" xfId="4" applyAlignment="1">
      <alignment vertical="top"/>
    </xf>
    <xf numFmtId="0" fontId="17" fillId="0" borderId="0" xfId="4" applyFont="1" applyAlignment="1">
      <alignment horizontal="center" vertical="top"/>
    </xf>
    <xf numFmtId="0" fontId="16" fillId="0" borderId="0" xfId="4" applyAlignment="1" applyProtection="1">
      <alignment vertical="top"/>
      <protection locked="0"/>
    </xf>
    <xf numFmtId="38" fontId="17" fillId="0" borderId="0" xfId="7" applyNumberFormat="1" applyFont="1" applyFill="1" applyAlignment="1">
      <alignment horizontal="right" vertical="top"/>
    </xf>
    <xf numFmtId="0" fontId="16" fillId="0" borderId="0" xfId="4" applyAlignment="1" applyProtection="1">
      <alignment horizontal="center" vertical="top"/>
      <protection locked="0"/>
    </xf>
    <xf numFmtId="3" fontId="16" fillId="0" borderId="0" xfId="4" applyNumberFormat="1" applyAlignment="1" applyProtection="1">
      <alignment vertical="top"/>
      <protection locked="0"/>
    </xf>
    <xf numFmtId="169" fontId="16" fillId="0" borderId="0" xfId="22" applyNumberFormat="1" applyFont="1" applyAlignment="1" applyProtection="1">
      <alignment vertical="top"/>
      <protection locked="0"/>
    </xf>
    <xf numFmtId="0" fontId="16" fillId="0" borderId="19" xfId="4" applyBorder="1" applyAlignment="1" applyProtection="1">
      <alignment horizontal="center" vertical="top"/>
      <protection locked="0"/>
    </xf>
    <xf numFmtId="0" fontId="17" fillId="0" borderId="20" xfId="4" applyFont="1" applyBorder="1" applyAlignment="1" applyProtection="1">
      <alignment vertical="top"/>
      <protection locked="0"/>
    </xf>
    <xf numFmtId="0" fontId="16" fillId="0" borderId="21" xfId="4" applyBorder="1" applyAlignment="1" applyProtection="1">
      <alignment horizontal="center" vertical="top"/>
      <protection locked="0"/>
    </xf>
    <xf numFmtId="3" fontId="16" fillId="0" borderId="19" xfId="22" applyNumberFormat="1" applyFont="1" applyFill="1" applyBorder="1" applyAlignment="1" applyProtection="1">
      <alignment horizontal="center" vertical="top"/>
      <protection locked="0"/>
    </xf>
    <xf numFmtId="166" fontId="16" fillId="0" borderId="19" xfId="23" applyNumberFormat="1" applyFont="1" applyFill="1" applyBorder="1" applyAlignment="1" applyProtection="1">
      <alignment horizontal="right" vertical="top"/>
      <protection locked="0"/>
    </xf>
    <xf numFmtId="0" fontId="16" fillId="3" borderId="0" xfId="4" applyFill="1" applyAlignment="1" applyProtection="1">
      <alignment vertical="top"/>
      <protection locked="0"/>
    </xf>
    <xf numFmtId="0" fontId="17" fillId="0" borderId="19" xfId="4" applyFont="1" applyBorder="1" applyAlignment="1">
      <alignment horizontal="center" vertical="top"/>
    </xf>
    <xf numFmtId="0" fontId="17" fillId="0" borderId="19" xfId="4" applyFont="1" applyBorder="1" applyAlignment="1">
      <alignment horizontal="left" vertical="top" wrapText="1"/>
    </xf>
    <xf numFmtId="4" fontId="17" fillId="0" borderId="19" xfId="4" applyNumberFormat="1" applyFont="1" applyBorder="1" applyAlignment="1">
      <alignment horizontal="center" vertical="top"/>
    </xf>
    <xf numFmtId="166" fontId="16" fillId="0" borderId="19" xfId="10" applyNumberFormat="1" applyFont="1" applyFill="1" applyBorder="1" applyAlignment="1">
      <alignment horizontal="center" vertical="top"/>
    </xf>
    <xf numFmtId="0" fontId="16" fillId="0" borderId="0" xfId="4" quotePrefix="1" applyAlignment="1">
      <alignment horizontal="left" vertical="top" wrapText="1"/>
    </xf>
    <xf numFmtId="168" fontId="17" fillId="0" borderId="19" xfId="4" applyNumberFormat="1" applyFont="1" applyBorder="1" applyAlignment="1">
      <alignment horizontal="center" vertical="top"/>
    </xf>
    <xf numFmtId="0" fontId="16" fillId="0" borderId="20" xfId="4" applyBorder="1" applyAlignment="1" applyProtection="1">
      <alignment vertical="top"/>
      <protection locked="0"/>
    </xf>
    <xf numFmtId="0" fontId="28" fillId="0" borderId="19" xfId="4" applyFont="1" applyBorder="1" applyAlignment="1" applyProtection="1">
      <alignment horizontal="left" vertical="top" wrapText="1"/>
      <protection locked="0"/>
    </xf>
    <xf numFmtId="3" fontId="16" fillId="0" borderId="19" xfId="4" applyNumberFormat="1" applyBorder="1" applyAlignment="1" applyProtection="1">
      <alignment horizontal="center" vertical="top"/>
      <protection locked="0"/>
    </xf>
    <xf numFmtId="0" fontId="16" fillId="3" borderId="0" xfId="4" applyFill="1" applyAlignment="1" applyProtection="1">
      <alignment horizontal="center" vertical="top"/>
      <protection locked="0"/>
    </xf>
    <xf numFmtId="0" fontId="16" fillId="0" borderId="21" xfId="4" applyBorder="1" applyAlignment="1" applyProtection="1">
      <alignment vertical="top"/>
      <protection locked="0"/>
    </xf>
    <xf numFmtId="0" fontId="28" fillId="0" borderId="20" xfId="4" applyFont="1" applyBorder="1" applyAlignment="1" applyProtection="1">
      <alignment vertical="top"/>
      <protection locked="0"/>
    </xf>
    <xf numFmtId="0" fontId="16" fillId="0" borderId="20" xfId="4" applyBorder="1" applyAlignment="1" applyProtection="1">
      <alignment vertical="top" wrapText="1"/>
      <protection locked="0"/>
    </xf>
    <xf numFmtId="1" fontId="16" fillId="0" borderId="19" xfId="22" applyNumberFormat="1" applyFont="1" applyFill="1" applyBorder="1" applyAlignment="1" applyProtection="1">
      <alignment horizontal="center" vertical="top"/>
      <protection locked="0"/>
    </xf>
    <xf numFmtId="0" fontId="16" fillId="0" borderId="19" xfId="4" applyBorder="1" applyAlignment="1">
      <alignment vertical="top"/>
    </xf>
    <xf numFmtId="0" fontId="16" fillId="0" borderId="19" xfId="4" applyBorder="1" applyAlignment="1" applyProtection="1">
      <alignment horizontal="left" vertical="top" wrapText="1"/>
      <protection locked="0"/>
    </xf>
    <xf numFmtId="1" fontId="16" fillId="0" borderId="19" xfId="4" applyNumberFormat="1" applyBorder="1" applyAlignment="1" applyProtection="1">
      <alignment horizontal="center" vertical="top"/>
      <protection locked="0"/>
    </xf>
    <xf numFmtId="0" fontId="16" fillId="0" borderId="22" xfId="4" applyBorder="1" applyAlignment="1" applyProtection="1">
      <alignment horizontal="left" vertical="top" wrapText="1"/>
      <protection locked="0"/>
    </xf>
    <xf numFmtId="0" fontId="17" fillId="0" borderId="19" xfId="4" applyFont="1" applyBorder="1" applyAlignment="1" applyProtection="1">
      <alignment horizontal="left" vertical="top" wrapText="1"/>
      <protection locked="0"/>
    </xf>
    <xf numFmtId="0" fontId="16" fillId="3" borderId="0" xfId="4" applyFill="1" applyAlignment="1">
      <alignment vertical="top"/>
    </xf>
    <xf numFmtId="0" fontId="16" fillId="0" borderId="13" xfId="4" applyBorder="1" applyAlignment="1" applyProtection="1">
      <alignment horizontal="left" vertical="top" wrapText="1"/>
      <protection locked="0"/>
    </xf>
    <xf numFmtId="0" fontId="16" fillId="0" borderId="19" xfId="4" applyBorder="1" applyAlignment="1">
      <alignment horizontal="center" vertical="top"/>
    </xf>
    <xf numFmtId="0" fontId="16" fillId="0" borderId="19" xfId="4" applyBorder="1" applyAlignment="1">
      <alignment horizontal="left" vertical="top" wrapText="1"/>
    </xf>
    <xf numFmtId="0" fontId="29" fillId="3" borderId="0" xfId="4" applyFont="1" applyFill="1" applyAlignment="1" applyProtection="1">
      <alignment vertical="top"/>
      <protection locked="0"/>
    </xf>
    <xf numFmtId="1" fontId="16" fillId="0" borderId="19" xfId="4" applyNumberFormat="1" applyBorder="1" applyAlignment="1">
      <alignment horizontal="center" vertical="top"/>
    </xf>
    <xf numFmtId="166" fontId="16" fillId="0" borderId="19" xfId="23" applyNumberFormat="1" applyFont="1" applyFill="1" applyBorder="1" applyAlignment="1">
      <alignment horizontal="right" vertical="top"/>
    </xf>
    <xf numFmtId="0" fontId="16" fillId="0" borderId="19" xfId="4" quotePrefix="1" applyBorder="1" applyAlignment="1" applyProtection="1">
      <alignment horizontal="center" vertical="top"/>
      <protection locked="0"/>
    </xf>
    <xf numFmtId="0" fontId="16" fillId="3" borderId="0" xfId="4" applyFill="1" applyAlignment="1">
      <alignment horizontal="center" vertical="top"/>
    </xf>
    <xf numFmtId="0" fontId="17" fillId="0" borderId="21" xfId="4" applyFont="1" applyBorder="1" applyAlignment="1" applyProtection="1">
      <alignment vertical="top"/>
      <protection locked="0"/>
    </xf>
    <xf numFmtId="4" fontId="16" fillId="0" borderId="21" xfId="4" applyNumberFormat="1" applyBorder="1" applyAlignment="1" applyProtection="1">
      <alignment horizontal="center" vertical="top"/>
      <protection locked="0"/>
    </xf>
    <xf numFmtId="166" fontId="16" fillId="0" borderId="21" xfId="10" applyNumberFormat="1" applyFont="1" applyFill="1" applyBorder="1" applyAlignment="1" applyProtection="1">
      <alignment horizontal="right" vertical="top"/>
      <protection locked="0"/>
    </xf>
    <xf numFmtId="0" fontId="16" fillId="0" borderId="21" xfId="4" applyBorder="1" applyAlignment="1">
      <alignment horizontal="center" vertical="top"/>
    </xf>
    <xf numFmtId="0" fontId="17" fillId="0" borderId="21" xfId="4" applyFont="1" applyBorder="1" applyAlignment="1">
      <alignment horizontal="center" vertical="top" wrapText="1"/>
    </xf>
    <xf numFmtId="171" fontId="16" fillId="0" borderId="21" xfId="22" applyNumberFormat="1" applyFont="1" applyFill="1" applyBorder="1" applyAlignment="1">
      <alignment horizontal="center" vertical="top"/>
    </xf>
    <xf numFmtId="166" fontId="16" fillId="0" borderId="21" xfId="23" applyNumberFormat="1" applyFont="1" applyFill="1" applyBorder="1" applyAlignment="1">
      <alignment horizontal="right" vertical="top"/>
    </xf>
    <xf numFmtId="0" fontId="17" fillId="0" borderId="21" xfId="4" applyFont="1" applyBorder="1" applyAlignment="1">
      <alignment horizontal="center" vertical="top"/>
    </xf>
    <xf numFmtId="0" fontId="16" fillId="0" borderId="21" xfId="4" applyBorder="1" applyAlignment="1">
      <alignment vertical="top"/>
    </xf>
    <xf numFmtId="0" fontId="16" fillId="0" borderId="21" xfId="4" applyBorder="1" applyAlignment="1">
      <alignment horizontal="center" vertical="top" wrapText="1"/>
    </xf>
    <xf numFmtId="0" fontId="16" fillId="0" borderId="21" xfId="4" applyBorder="1" applyAlignment="1">
      <alignment vertical="top" wrapText="1"/>
    </xf>
    <xf numFmtId="1" fontId="16" fillId="0" borderId="21" xfId="4" applyNumberFormat="1" applyBorder="1" applyAlignment="1">
      <alignment horizontal="center" vertical="top"/>
    </xf>
    <xf numFmtId="3" fontId="16" fillId="0" borderId="21" xfId="4" applyNumberFormat="1" applyBorder="1" applyAlignment="1">
      <alignment horizontal="right" vertical="top"/>
    </xf>
    <xf numFmtId="0" fontId="16" fillId="0" borderId="21" xfId="4" applyBorder="1" applyAlignment="1">
      <alignment horizontal="left" vertical="top" wrapText="1"/>
    </xf>
    <xf numFmtId="3" fontId="16" fillId="0" borderId="21" xfId="4" applyNumberFormat="1" applyBorder="1" applyAlignment="1">
      <alignment vertical="top"/>
    </xf>
    <xf numFmtId="4" fontId="16" fillId="0" borderId="0" xfId="4" applyNumberFormat="1" applyAlignment="1" applyProtection="1">
      <alignment horizontal="center" vertical="top"/>
      <protection locked="0"/>
    </xf>
    <xf numFmtId="166" fontId="16" fillId="0" borderId="0" xfId="10" applyNumberFormat="1" applyFont="1" applyFill="1" applyAlignment="1" applyProtection="1">
      <alignment horizontal="right" vertical="top"/>
      <protection locked="0"/>
    </xf>
    <xf numFmtId="0" fontId="16" fillId="0" borderId="0" xfId="4" applyAlignment="1">
      <alignment horizontal="center" vertical="top"/>
    </xf>
    <xf numFmtId="0" fontId="17" fillId="0" borderId="23" xfId="4" applyFont="1" applyBorder="1" applyAlignment="1">
      <alignment horizontal="center" vertical="top" wrapText="1"/>
    </xf>
    <xf numFmtId="37" fontId="16" fillId="0" borderId="21" xfId="4" applyNumberFormat="1" applyBorder="1" applyAlignment="1">
      <alignment horizontal="right" vertical="top"/>
    </xf>
    <xf numFmtId="0" fontId="16" fillId="0" borderId="0" xfId="0" applyFont="1" applyAlignment="1">
      <alignment horizontal="center" vertical="top"/>
    </xf>
    <xf numFmtId="0" fontId="16" fillId="0" borderId="0" xfId="0" applyFont="1" applyAlignment="1">
      <alignment vertical="top"/>
    </xf>
    <xf numFmtId="0" fontId="16" fillId="0" borderId="3" xfId="0" applyFont="1" applyBorder="1" applyAlignment="1">
      <alignment vertical="top" wrapText="1"/>
    </xf>
    <xf numFmtId="3" fontId="37" fillId="0" borderId="0" xfId="0" applyNumberFormat="1" applyFont="1" applyAlignment="1">
      <alignment horizontal="center"/>
    </xf>
    <xf numFmtId="0" fontId="16" fillId="0" borderId="0" xfId="0" applyFont="1"/>
    <xf numFmtId="0" fontId="16" fillId="0" borderId="0" xfId="0" applyFont="1" applyAlignment="1">
      <alignment horizontal="center"/>
    </xf>
    <xf numFmtId="0" fontId="16" fillId="0" borderId="0" xfId="0" applyFont="1" applyAlignment="1">
      <alignment vertical="top" wrapText="1"/>
    </xf>
    <xf numFmtId="37" fontId="16" fillId="0" borderId="0" xfId="22" applyNumberFormat="1" applyFont="1" applyFill="1" applyAlignment="1">
      <alignment horizontal="right" vertical="top"/>
    </xf>
    <xf numFmtId="0" fontId="21" fillId="0" borderId="16" xfId="0" applyFont="1" applyBorder="1" applyAlignment="1">
      <alignment vertical="top"/>
    </xf>
    <xf numFmtId="0" fontId="19" fillId="0" borderId="16" xfId="0" applyFont="1" applyBorder="1" applyAlignment="1">
      <alignment horizontal="center" vertical="top"/>
    </xf>
    <xf numFmtId="37" fontId="16" fillId="0" borderId="16" xfId="0" applyNumberFormat="1" applyFont="1" applyBorder="1" applyAlignment="1" applyProtection="1">
      <alignment horizontal="right" vertical="top"/>
      <protection locked="0"/>
    </xf>
    <xf numFmtId="0" fontId="17" fillId="0" borderId="14" xfId="0" applyFont="1" applyBorder="1" applyAlignment="1">
      <alignment horizontal="center" vertical="top"/>
    </xf>
    <xf numFmtId="0" fontId="17" fillId="0" borderId="14" xfId="0" applyFont="1" applyBorder="1" applyAlignment="1">
      <alignment horizontal="center" vertical="top" wrapText="1"/>
    </xf>
    <xf numFmtId="37" fontId="17" fillId="0" borderId="14" xfId="0" applyNumberFormat="1" applyFont="1" applyBorder="1" applyAlignment="1" applyProtection="1">
      <alignment horizontal="right" vertical="top"/>
      <protection locked="0"/>
    </xf>
    <xf numFmtId="37" fontId="17" fillId="0" borderId="14" xfId="0" applyNumberFormat="1" applyFont="1" applyBorder="1" applyAlignment="1">
      <alignment horizontal="right" vertical="top"/>
    </xf>
    <xf numFmtId="0" fontId="17" fillId="0" borderId="11" xfId="0" applyFont="1" applyBorder="1" applyAlignment="1">
      <alignment horizontal="center" vertical="top"/>
    </xf>
    <xf numFmtId="0" fontId="17" fillId="0" borderId="12" xfId="0" applyFont="1" applyBorder="1" applyAlignment="1">
      <alignment horizontal="center" vertical="top" wrapText="1"/>
    </xf>
    <xf numFmtId="0" fontId="17" fillId="0" borderId="12" xfId="0" applyFont="1" applyBorder="1" applyAlignment="1">
      <alignment horizontal="center" vertical="top"/>
    </xf>
    <xf numFmtId="37" fontId="17" fillId="0" borderId="12" xfId="0" applyNumberFormat="1" applyFont="1" applyBorder="1" applyAlignment="1" applyProtection="1">
      <alignment horizontal="right" vertical="top"/>
      <protection locked="0"/>
    </xf>
    <xf numFmtId="37" fontId="17" fillId="0" borderId="12" xfId="0" applyNumberFormat="1" applyFont="1" applyBorder="1" applyAlignment="1">
      <alignment horizontal="right" vertical="top"/>
    </xf>
    <xf numFmtId="0" fontId="17" fillId="0" borderId="3" xfId="0" applyFont="1" applyBorder="1" applyAlignment="1">
      <alignment horizontal="center" vertical="top"/>
    </xf>
    <xf numFmtId="0" fontId="17" fillId="0" borderId="10" xfId="0" applyFont="1" applyBorder="1" applyAlignment="1">
      <alignment horizontal="center" vertical="top" wrapText="1"/>
    </xf>
    <xf numFmtId="0" fontId="17" fillId="0" borderId="10" xfId="0" applyFont="1" applyBorder="1" applyAlignment="1">
      <alignment horizontal="center" vertical="top"/>
    </xf>
    <xf numFmtId="37" fontId="17" fillId="0" borderId="10" xfId="0" applyNumberFormat="1" applyFont="1" applyBorder="1" applyAlignment="1" applyProtection="1">
      <alignment horizontal="right" vertical="top"/>
      <protection locked="0"/>
    </xf>
    <xf numFmtId="37" fontId="17" fillId="0" borderId="10" xfId="0" applyNumberFormat="1" applyFont="1" applyBorder="1" applyAlignment="1">
      <alignment horizontal="right" vertical="top"/>
    </xf>
    <xf numFmtId="0" fontId="16" fillId="0" borderId="3" xfId="0" applyFont="1" applyBorder="1" applyAlignment="1">
      <alignment horizontal="center" vertical="top"/>
    </xf>
    <xf numFmtId="0" fontId="17" fillId="0" borderId="10" xfId="0" applyFont="1" applyBorder="1" applyAlignment="1">
      <alignment horizontal="left" vertical="top" wrapText="1"/>
    </xf>
    <xf numFmtId="0" fontId="16" fillId="0" borderId="10" xfId="0" applyFont="1" applyBorder="1" applyAlignment="1">
      <alignment horizontal="center" vertical="top"/>
    </xf>
    <xf numFmtId="37" fontId="16" fillId="0" borderId="10" xfId="22" applyNumberFormat="1" applyFont="1" applyFill="1" applyBorder="1" applyAlignment="1" applyProtection="1">
      <alignment horizontal="right" vertical="top"/>
    </xf>
    <xf numFmtId="0" fontId="16" fillId="0" borderId="10" xfId="0" applyFont="1" applyBorder="1" applyAlignment="1">
      <alignment horizontal="left" vertical="top" wrapText="1"/>
    </xf>
    <xf numFmtId="3" fontId="16" fillId="0" borderId="10" xfId="0" applyNumberFormat="1" applyFont="1" applyBorder="1" applyAlignment="1">
      <alignment horizontal="center" vertical="top"/>
    </xf>
    <xf numFmtId="37" fontId="16" fillId="0" borderId="10" xfId="22" applyNumberFormat="1" applyFont="1" applyFill="1" applyBorder="1" applyAlignment="1">
      <alignment horizontal="right" vertical="top"/>
    </xf>
    <xf numFmtId="0" fontId="28" fillId="0" borderId="10" xfId="0" applyFont="1" applyBorder="1" applyAlignment="1">
      <alignment horizontal="left" vertical="top" wrapText="1"/>
    </xf>
    <xf numFmtId="3" fontId="16" fillId="0" borderId="3" xfId="0" applyNumberFormat="1" applyFont="1" applyBorder="1" applyAlignment="1">
      <alignment horizontal="center" vertical="top"/>
    </xf>
    <xf numFmtId="37" fontId="16" fillId="0" borderId="3" xfId="22" applyNumberFormat="1" applyFont="1" applyFill="1" applyBorder="1" applyAlignment="1" applyProtection="1">
      <alignment horizontal="right" vertical="top"/>
    </xf>
    <xf numFmtId="0" fontId="26" fillId="0" borderId="10" xfId="0" applyFont="1" applyBorder="1" applyAlignment="1">
      <alignment horizontal="left" vertical="top" wrapText="1"/>
    </xf>
    <xf numFmtId="37" fontId="16" fillId="0" borderId="3" xfId="26" applyNumberFormat="1" applyBorder="1" applyAlignment="1">
      <alignment horizontal="center" vertical="top"/>
    </xf>
    <xf numFmtId="37" fontId="28" fillId="0" borderId="3" xfId="26" applyNumberFormat="1" applyFont="1" applyBorder="1" applyAlignment="1">
      <alignment horizontal="left" vertical="top" wrapText="1"/>
    </xf>
    <xf numFmtId="37" fontId="16" fillId="0" borderId="3" xfId="27" applyNumberFormat="1" applyFont="1" applyFill="1" applyBorder="1" applyAlignment="1">
      <alignment horizontal="right" vertical="top"/>
    </xf>
    <xf numFmtId="0" fontId="16" fillId="0" borderId="0" xfId="26" applyAlignment="1">
      <alignment vertical="top"/>
    </xf>
    <xf numFmtId="37" fontId="16" fillId="0" borderId="3" xfId="26" applyNumberFormat="1" applyBorder="1" applyAlignment="1">
      <alignment horizontal="left" vertical="top" wrapText="1"/>
    </xf>
    <xf numFmtId="37" fontId="16" fillId="0" borderId="10" xfId="26" applyNumberFormat="1" applyBorder="1" applyAlignment="1">
      <alignment horizontal="left" vertical="top" wrapText="1"/>
    </xf>
    <xf numFmtId="37" fontId="16" fillId="0" borderId="10" xfId="26" applyNumberFormat="1" applyBorder="1" applyAlignment="1">
      <alignment horizontal="center" vertical="top"/>
    </xf>
    <xf numFmtId="37" fontId="16" fillId="0" borderId="10" xfId="27" applyNumberFormat="1" applyFont="1" applyFill="1" applyBorder="1" applyAlignment="1">
      <alignment horizontal="right" vertical="top"/>
    </xf>
    <xf numFmtId="0" fontId="28" fillId="0" borderId="10" xfId="0" applyFont="1" applyBorder="1" applyAlignment="1">
      <alignment vertical="top" wrapText="1"/>
    </xf>
    <xf numFmtId="0" fontId="16" fillId="0" borderId="0" xfId="0" quotePrefix="1" applyFont="1" applyAlignment="1">
      <alignment vertical="top"/>
    </xf>
    <xf numFmtId="0" fontId="16" fillId="0" borderId="3" xfId="0" applyFont="1" applyBorder="1" applyAlignment="1">
      <alignment horizontal="center" vertical="top" wrapText="1"/>
    </xf>
    <xf numFmtId="0" fontId="16" fillId="0" borderId="10" xfId="0" applyFont="1" applyBorder="1" applyAlignment="1">
      <alignment vertical="top" wrapText="1"/>
    </xf>
    <xf numFmtId="0" fontId="16" fillId="0" borderId="10" xfId="0" applyFont="1" applyBorder="1" applyAlignment="1">
      <alignment horizontal="center" vertical="top" wrapText="1"/>
    </xf>
    <xf numFmtId="0" fontId="17" fillId="0" borderId="3" xfId="0" applyFont="1" applyBorder="1" applyAlignment="1">
      <alignment horizontal="left" vertical="top" wrapText="1"/>
    </xf>
    <xf numFmtId="9" fontId="16" fillId="0" borderId="3" xfId="0" applyNumberFormat="1" applyFont="1" applyBorder="1" applyAlignment="1">
      <alignment horizontal="center" vertical="top"/>
    </xf>
    <xf numFmtId="1" fontId="16" fillId="0" borderId="3" xfId="0" applyNumberFormat="1" applyFont="1" applyBorder="1" applyAlignment="1">
      <alignment horizontal="center" vertical="top"/>
    </xf>
    <xf numFmtId="37" fontId="16" fillId="0" borderId="3" xfId="22" applyNumberFormat="1" applyFont="1" applyFill="1" applyBorder="1" applyAlignment="1">
      <alignment horizontal="right" vertical="top"/>
    </xf>
    <xf numFmtId="1" fontId="16" fillId="0" borderId="10" xfId="0" applyNumberFormat="1" applyFont="1" applyBorder="1" applyAlignment="1">
      <alignment horizontal="center" vertical="top"/>
    </xf>
    <xf numFmtId="0" fontId="28" fillId="0" borderId="3" xfId="0" applyFont="1" applyBorder="1" applyAlignment="1">
      <alignment horizontal="left" vertical="top" wrapText="1"/>
    </xf>
    <xf numFmtId="0" fontId="16" fillId="0" borderId="3" xfId="0" applyFont="1" applyBorder="1" applyAlignment="1">
      <alignment horizontal="center"/>
    </xf>
    <xf numFmtId="169" fontId="16" fillId="0" borderId="3" xfId="22" applyNumberFormat="1" applyFont="1" applyFill="1" applyBorder="1" applyAlignment="1">
      <alignment horizontal="center" vertical="top"/>
    </xf>
    <xf numFmtId="166" fontId="16" fillId="0" borderId="0" xfId="0" applyNumberFormat="1" applyFont="1" applyAlignment="1">
      <alignment vertical="top"/>
    </xf>
    <xf numFmtId="0" fontId="18" fillId="0" borderId="3" xfId="0" applyFont="1" applyBorder="1" applyAlignment="1">
      <alignment horizontal="center" vertical="top"/>
    </xf>
    <xf numFmtId="0" fontId="18" fillId="0" borderId="10" xfId="0" applyFont="1" applyBorder="1" applyAlignment="1">
      <alignment horizontal="left" vertical="top" wrapText="1"/>
    </xf>
    <xf numFmtId="0" fontId="18" fillId="0" borderId="10" xfId="0" applyFont="1" applyBorder="1" applyAlignment="1">
      <alignment horizontal="center" vertical="top"/>
    </xf>
    <xf numFmtId="3" fontId="18" fillId="0" borderId="10" xfId="0" applyNumberFormat="1" applyFont="1" applyBorder="1" applyAlignment="1">
      <alignment horizontal="center" vertical="top"/>
    </xf>
    <xf numFmtId="37" fontId="16" fillId="0" borderId="10" xfId="10" applyNumberFormat="1" applyFont="1" applyFill="1" applyBorder="1" applyAlignment="1">
      <alignment horizontal="right" vertical="top"/>
    </xf>
    <xf numFmtId="0" fontId="16" fillId="3" borderId="0" xfId="0" applyFont="1" applyFill="1" applyAlignment="1">
      <alignment vertical="top"/>
    </xf>
    <xf numFmtId="0" fontId="17" fillId="0" borderId="3" xfId="0" applyFont="1" applyBorder="1" applyAlignment="1">
      <alignment vertical="top" wrapText="1"/>
    </xf>
    <xf numFmtId="37" fontId="16" fillId="0" borderId="3" xfId="0" applyNumberFormat="1" applyFont="1" applyBorder="1" applyAlignment="1">
      <alignment horizontal="right" vertical="top"/>
    </xf>
    <xf numFmtId="37" fontId="16" fillId="0" borderId="10" xfId="0" applyNumberFormat="1" applyFont="1" applyBorder="1" applyAlignment="1">
      <alignment horizontal="right" vertical="top"/>
    </xf>
    <xf numFmtId="37" fontId="17" fillId="0" borderId="3" xfId="26" applyNumberFormat="1" applyFont="1" applyBorder="1" applyAlignment="1">
      <alignment horizontal="left" vertical="top" wrapText="1"/>
    </xf>
    <xf numFmtId="37" fontId="16" fillId="0" borderId="3" xfId="27" applyNumberFormat="1" applyFont="1" applyFill="1" applyBorder="1" applyAlignment="1" applyProtection="1">
      <alignment horizontal="right" vertical="top"/>
    </xf>
    <xf numFmtId="0" fontId="16" fillId="0" borderId="3" xfId="0" applyFont="1" applyBorder="1" applyAlignment="1">
      <alignment wrapText="1"/>
    </xf>
    <xf numFmtId="37" fontId="16" fillId="0" borderId="3" xfId="22" applyNumberFormat="1" applyFont="1" applyBorder="1" applyAlignment="1">
      <alignment horizontal="right" vertical="top"/>
    </xf>
    <xf numFmtId="37" fontId="16" fillId="0" borderId="10" xfId="22" applyNumberFormat="1" applyFont="1" applyBorder="1" applyAlignment="1">
      <alignment horizontal="right" vertical="top"/>
    </xf>
    <xf numFmtId="49" fontId="16" fillId="0" borderId="19" xfId="28" applyNumberFormat="1" applyBorder="1" applyAlignment="1">
      <alignment horizontal="center" vertical="top"/>
    </xf>
    <xf numFmtId="0" fontId="17" fillId="0" borderId="19" xfId="28" applyFont="1" applyBorder="1" applyAlignment="1">
      <alignment vertical="top"/>
    </xf>
    <xf numFmtId="0" fontId="16" fillId="0" borderId="19" xfId="28" applyBorder="1" applyAlignment="1">
      <alignment horizontal="center" vertical="top"/>
    </xf>
    <xf numFmtId="37" fontId="16" fillId="0" borderId="27" xfId="10" applyNumberFormat="1" applyFont="1" applyFill="1" applyBorder="1" applyAlignment="1">
      <alignment horizontal="right" vertical="top"/>
    </xf>
    <xf numFmtId="37" fontId="16" fillId="0" borderId="3" xfId="10" applyNumberFormat="1" applyFont="1" applyFill="1" applyBorder="1" applyAlignment="1">
      <alignment horizontal="right" vertical="top"/>
    </xf>
    <xf numFmtId="0" fontId="16" fillId="0" borderId="19" xfId="4" applyBorder="1" applyAlignment="1">
      <alignment vertical="top" wrapText="1"/>
    </xf>
    <xf numFmtId="3" fontId="16" fillId="0" borderId="19" xfId="4" applyNumberFormat="1" applyBorder="1" applyAlignment="1">
      <alignment horizontal="center" vertical="top"/>
    </xf>
    <xf numFmtId="0" fontId="38" fillId="0" borderId="3" xfId="0" applyFont="1" applyBorder="1" applyAlignment="1">
      <alignment horizontal="center" vertical="top"/>
    </xf>
    <xf numFmtId="0" fontId="16" fillId="0" borderId="0" xfId="8" applyAlignment="1">
      <alignment vertical="top"/>
    </xf>
    <xf numFmtId="37" fontId="16" fillId="0" borderId="3" xfId="25" applyNumberFormat="1" applyFont="1" applyFill="1" applyBorder="1" applyAlignment="1">
      <alignment horizontal="right"/>
    </xf>
    <xf numFmtId="0" fontId="23" fillId="0" borderId="3" xfId="0" applyFont="1" applyBorder="1" applyAlignment="1">
      <alignment vertical="top" wrapText="1"/>
    </xf>
    <xf numFmtId="0" fontId="16" fillId="0" borderId="3" xfId="0" applyFont="1" applyBorder="1" applyAlignment="1">
      <alignment vertical="top"/>
    </xf>
    <xf numFmtId="0" fontId="40" fillId="0" borderId="3" xfId="0" applyFont="1" applyBorder="1" applyAlignment="1">
      <alignment horizontal="center" vertical="top"/>
    </xf>
    <xf numFmtId="0" fontId="40" fillId="0" borderId="3" xfId="0" applyFont="1" applyBorder="1" applyAlignment="1">
      <alignment vertical="top" wrapText="1"/>
    </xf>
    <xf numFmtId="0" fontId="17" fillId="0" borderId="3" xfId="0" applyFont="1" applyBorder="1" applyAlignment="1">
      <alignment horizontal="center" vertical="top" wrapText="1"/>
    </xf>
    <xf numFmtId="0" fontId="17" fillId="0" borderId="3" xfId="0" applyFont="1" applyBorder="1" applyAlignment="1">
      <alignment vertical="top"/>
    </xf>
    <xf numFmtId="0" fontId="17" fillId="3" borderId="0" xfId="0" applyFont="1" applyFill="1" applyAlignment="1">
      <alignment vertical="top"/>
    </xf>
    <xf numFmtId="0" fontId="16" fillId="0" borderId="0" xfId="0" applyFont="1" applyAlignment="1">
      <alignment horizontal="left" vertical="top" wrapText="1"/>
    </xf>
    <xf numFmtId="37" fontId="16" fillId="0" borderId="0" xfId="22" applyNumberFormat="1" applyFont="1" applyFill="1" applyBorder="1" applyAlignment="1">
      <alignment horizontal="right" vertical="top"/>
    </xf>
    <xf numFmtId="37" fontId="16" fillId="0" borderId="0" xfId="22" applyNumberFormat="1" applyFont="1" applyFill="1" applyBorder="1" applyAlignment="1" applyProtection="1">
      <alignment horizontal="right" vertical="top"/>
    </xf>
    <xf numFmtId="0" fontId="17" fillId="0" borderId="0" xfId="26" applyFont="1" applyAlignment="1">
      <alignment vertical="top"/>
    </xf>
    <xf numFmtId="0" fontId="17" fillId="0" borderId="0" xfId="26" applyFont="1" applyAlignment="1">
      <alignment horizontal="center" vertical="top"/>
    </xf>
    <xf numFmtId="38" fontId="17" fillId="0" borderId="0" xfId="7" applyNumberFormat="1" applyFont="1" applyFill="1" applyAlignment="1">
      <alignment vertical="top"/>
    </xf>
    <xf numFmtId="0" fontId="21" fillId="0" borderId="21" xfId="0" applyFont="1" applyBorder="1" applyAlignment="1" applyProtection="1">
      <alignment horizontal="center" vertical="top"/>
      <protection locked="0"/>
    </xf>
    <xf numFmtId="0" fontId="21" fillId="0" borderId="21" xfId="0" applyFont="1" applyBorder="1" applyAlignment="1" applyProtection="1">
      <alignment vertical="top" wrapText="1"/>
      <protection locked="0"/>
    </xf>
    <xf numFmtId="1" fontId="21" fillId="0" borderId="21" xfId="0" applyNumberFormat="1" applyFont="1" applyBorder="1" applyAlignment="1" applyProtection="1">
      <alignment horizontal="center" vertical="top"/>
      <protection locked="0"/>
    </xf>
    <xf numFmtId="0" fontId="21" fillId="0" borderId="21" xfId="0" applyFont="1" applyBorder="1" applyAlignment="1">
      <alignment horizontal="center" vertical="top"/>
    </xf>
    <xf numFmtId="0" fontId="44" fillId="0" borderId="0" xfId="30" applyFont="1" applyAlignment="1" applyProtection="1">
      <alignment horizontal="center" vertical="top"/>
    </xf>
    <xf numFmtId="0" fontId="44" fillId="0" borderId="0" xfId="30" applyFont="1" applyAlignment="1" applyProtection="1">
      <alignment vertical="top"/>
    </xf>
    <xf numFmtId="173" fontId="44" fillId="0" borderId="0" xfId="31" applyNumberFormat="1" applyFont="1" applyFill="1" applyAlignment="1">
      <alignment horizontal="right" vertical="top"/>
    </xf>
    <xf numFmtId="0" fontId="16" fillId="0" borderId="0" xfId="40" applyFont="1" applyAlignment="1">
      <alignment vertical="top"/>
    </xf>
    <xf numFmtId="0" fontId="16" fillId="0" borderId="0" xfId="8"/>
    <xf numFmtId="166" fontId="16" fillId="0" borderId="0" xfId="41" applyNumberFormat="1" applyFont="1"/>
    <xf numFmtId="43" fontId="16" fillId="0" borderId="0" xfId="8" applyNumberFormat="1"/>
    <xf numFmtId="0" fontId="16" fillId="3" borderId="0" xfId="8" applyFill="1" applyAlignment="1">
      <alignment vertical="center"/>
    </xf>
    <xf numFmtId="166" fontId="16" fillId="3" borderId="0" xfId="41" applyNumberFormat="1" applyFont="1" applyFill="1" applyAlignment="1">
      <alignment vertical="center"/>
    </xf>
    <xf numFmtId="0" fontId="60" fillId="0" borderId="0" xfId="0" applyFont="1" applyAlignment="1">
      <alignment horizontal="center"/>
    </xf>
    <xf numFmtId="3" fontId="45" fillId="0" borderId="0" xfId="0" applyNumberFormat="1" applyFont="1" applyAlignment="1">
      <alignment horizontal="center"/>
    </xf>
    <xf numFmtId="166" fontId="16" fillId="0" borderId="0" xfId="0" applyNumberFormat="1" applyFont="1"/>
    <xf numFmtId="0" fontId="17" fillId="0" borderId="0" xfId="0" applyFont="1" applyAlignment="1">
      <alignment horizontal="left"/>
    </xf>
    <xf numFmtId="0" fontId="16" fillId="0" borderId="3" xfId="0" applyFont="1" applyBorder="1"/>
    <xf numFmtId="0" fontId="16" fillId="0" borderId="3" xfId="0" applyFont="1" applyBorder="1" applyAlignment="1">
      <alignment horizontal="center" vertical="justify"/>
    </xf>
    <xf numFmtId="0" fontId="17" fillId="0" borderId="3" xfId="0" applyFont="1" applyBorder="1" applyAlignment="1">
      <alignment wrapText="1"/>
    </xf>
    <xf numFmtId="3" fontId="16" fillId="0" borderId="3" xfId="0" applyNumberFormat="1" applyFont="1" applyBorder="1" applyAlignment="1">
      <alignment horizontal="center"/>
    </xf>
    <xf numFmtId="0" fontId="16" fillId="0" borderId="0" xfId="0" applyFont="1" applyAlignment="1">
      <alignment horizontal="left"/>
    </xf>
    <xf numFmtId="3" fontId="16" fillId="0" borderId="0" xfId="0" applyNumberFormat="1" applyFont="1"/>
    <xf numFmtId="0" fontId="16" fillId="0" borderId="3" xfId="0" applyFont="1" applyBorder="1" applyAlignment="1">
      <alignment vertical="justify"/>
    </xf>
    <xf numFmtId="0" fontId="17" fillId="0" borderId="3" xfId="0" applyFont="1" applyBorder="1" applyAlignment="1">
      <alignment vertical="justify" wrapText="1"/>
    </xf>
    <xf numFmtId="166" fontId="16" fillId="0" borderId="3" xfId="1" applyNumberFormat="1" applyFont="1" applyFill="1" applyBorder="1" applyAlignment="1">
      <alignment vertical="justify"/>
    </xf>
    <xf numFmtId="3" fontId="16" fillId="0" borderId="3" xfId="0" applyNumberFormat="1" applyFont="1" applyBorder="1" applyAlignment="1">
      <alignment horizontal="center" vertical="justify"/>
    </xf>
    <xf numFmtId="0" fontId="17" fillId="0" borderId="3" xfId="0" applyFont="1" applyBorder="1" applyAlignment="1">
      <alignment vertical="justify"/>
    </xf>
    <xf numFmtId="0" fontId="24" fillId="0" borderId="3" xfId="0" applyFont="1" applyBorder="1" applyAlignment="1">
      <alignment vertical="justify" wrapText="1"/>
    </xf>
    <xf numFmtId="0" fontId="16" fillId="0" borderId="3" xfId="0" applyFont="1" applyBorder="1" applyAlignment="1">
      <alignment vertical="justify" wrapText="1"/>
    </xf>
    <xf numFmtId="168" fontId="16" fillId="0" borderId="3" xfId="0" applyNumberFormat="1" applyFont="1" applyBorder="1" applyAlignment="1">
      <alignment horizontal="center" vertical="justify"/>
    </xf>
    <xf numFmtId="0" fontId="17" fillId="0" borderId="3" xfId="0" applyFont="1" applyBorder="1" applyAlignment="1">
      <alignment horizontal="center"/>
    </xf>
    <xf numFmtId="0" fontId="24" fillId="0" borderId="3" xfId="0" applyFont="1" applyBorder="1" applyAlignment="1">
      <alignment wrapText="1"/>
    </xf>
    <xf numFmtId="169" fontId="16" fillId="0" borderId="0" xfId="0" applyNumberFormat="1" applyFont="1"/>
    <xf numFmtId="169" fontId="16" fillId="0" borderId="3" xfId="0" applyNumberFormat="1" applyFont="1" applyBorder="1" applyAlignment="1">
      <alignment vertical="justify"/>
    </xf>
    <xf numFmtId="169" fontId="16" fillId="0" borderId="3" xfId="0" applyNumberFormat="1" applyFont="1" applyBorder="1" applyAlignment="1">
      <alignment horizontal="center" vertical="justify"/>
    </xf>
    <xf numFmtId="169" fontId="16" fillId="0" borderId="0" xfId="0" applyNumberFormat="1" applyFont="1" applyAlignment="1">
      <alignment vertical="top"/>
    </xf>
    <xf numFmtId="169" fontId="16" fillId="0" borderId="3" xfId="0" applyNumberFormat="1" applyFont="1" applyBorder="1" applyAlignment="1">
      <alignment vertical="top"/>
    </xf>
    <xf numFmtId="169" fontId="16" fillId="0" borderId="3" xfId="1" applyNumberFormat="1" applyFont="1" applyFill="1" applyBorder="1" applyAlignment="1">
      <alignment vertical="top"/>
    </xf>
    <xf numFmtId="169" fontId="16" fillId="0" borderId="3" xfId="0" applyNumberFormat="1" applyFont="1" applyBorder="1" applyAlignment="1">
      <alignment horizontal="center" vertical="top"/>
    </xf>
    <xf numFmtId="169" fontId="16" fillId="0" borderId="3" xfId="1" applyNumberFormat="1" applyFont="1" applyFill="1" applyBorder="1" applyAlignment="1">
      <alignment horizontal="right" vertical="top"/>
    </xf>
    <xf numFmtId="169" fontId="17" fillId="0" borderId="3" xfId="0" applyNumberFormat="1" applyFont="1" applyBorder="1" applyAlignment="1">
      <alignment horizontal="center" vertical="top"/>
    </xf>
    <xf numFmtId="169" fontId="16" fillId="0" borderId="0" xfId="1" applyNumberFormat="1" applyFont="1" applyFill="1" applyBorder="1" applyAlignment="1">
      <alignment horizontal="right" vertical="top"/>
    </xf>
    <xf numFmtId="0" fontId="17" fillId="0" borderId="3" xfId="0" applyFont="1" applyBorder="1"/>
    <xf numFmtId="0" fontId="24" fillId="0" borderId="3" xfId="0" applyFont="1" applyBorder="1"/>
    <xf numFmtId="0" fontId="22" fillId="0" borderId="3" xfId="0" applyFont="1" applyBorder="1" applyAlignment="1">
      <alignment wrapText="1"/>
    </xf>
    <xf numFmtId="0" fontId="22" fillId="0" borderId="3" xfId="0" applyFont="1" applyBorder="1"/>
    <xf numFmtId="0" fontId="16" fillId="0" borderId="3" xfId="0" applyFont="1" applyBorder="1" applyAlignment="1">
      <alignment vertical="center" wrapText="1"/>
    </xf>
    <xf numFmtId="0" fontId="17" fillId="0" borderId="3" xfId="0" applyFont="1" applyBorder="1" applyAlignment="1">
      <alignment horizontal="center" vertical="center"/>
    </xf>
    <xf numFmtId="0" fontId="17" fillId="0" borderId="3" xfId="0" applyFont="1" applyBorder="1" applyAlignment="1">
      <alignment horizontal="left"/>
    </xf>
    <xf numFmtId="0" fontId="16" fillId="0" borderId="3" xfId="0" applyFont="1" applyBorder="1" applyAlignment="1">
      <alignment horizontal="left"/>
    </xf>
    <xf numFmtId="166" fontId="16" fillId="0" borderId="0" xfId="1" applyNumberFormat="1" applyFont="1" applyFill="1"/>
    <xf numFmtId="0" fontId="16" fillId="0" borderId="0" xfId="0" applyFont="1" applyAlignment="1">
      <alignment vertical="justify"/>
    </xf>
    <xf numFmtId="169" fontId="16" fillId="0" borderId="0" xfId="0" applyNumberFormat="1" applyFont="1" applyAlignment="1">
      <alignment vertical="justify"/>
    </xf>
    <xf numFmtId="3" fontId="16" fillId="0" borderId="0" xfId="0" applyNumberFormat="1" applyFont="1" applyAlignment="1">
      <alignment vertical="justify"/>
    </xf>
    <xf numFmtId="169" fontId="16" fillId="0" borderId="3" xfId="2" applyNumberFormat="1" applyFont="1" applyFill="1" applyBorder="1" applyAlignment="1">
      <alignment vertical="justify"/>
    </xf>
    <xf numFmtId="0" fontId="24" fillId="0" borderId="3" xfId="0" applyFont="1" applyBorder="1" applyAlignment="1">
      <alignment vertical="justify"/>
    </xf>
    <xf numFmtId="169" fontId="17" fillId="0" borderId="3" xfId="0" applyNumberFormat="1" applyFont="1" applyBorder="1" applyAlignment="1">
      <alignment horizontal="center" vertical="justify"/>
    </xf>
    <xf numFmtId="0" fontId="22" fillId="0" borderId="3" xfId="0" applyFont="1" applyBorder="1" applyAlignment="1">
      <alignment vertical="justify"/>
    </xf>
    <xf numFmtId="166" fontId="16" fillId="0" borderId="3" xfId="2" applyNumberFormat="1" applyFont="1" applyFill="1" applyBorder="1" applyAlignment="1">
      <alignment vertical="justify"/>
    </xf>
    <xf numFmtId="169" fontId="16" fillId="0" borderId="3" xfId="2" applyNumberFormat="1" applyFont="1" applyFill="1" applyBorder="1" applyAlignment="1">
      <alignment horizontal="center"/>
    </xf>
    <xf numFmtId="169" fontId="17" fillId="0" borderId="3" xfId="0" applyNumberFormat="1" applyFont="1" applyBorder="1" applyAlignment="1">
      <alignment vertical="justify"/>
    </xf>
    <xf numFmtId="169" fontId="16" fillId="0" borderId="3" xfId="2" applyNumberFormat="1" applyFont="1" applyFill="1" applyBorder="1" applyAlignment="1">
      <alignment horizontal="center" vertical="justify"/>
    </xf>
    <xf numFmtId="1" fontId="16" fillId="0" borderId="3" xfId="0" applyNumberFormat="1" applyFont="1" applyBorder="1" applyAlignment="1">
      <alignment horizontal="center" vertical="justify"/>
    </xf>
    <xf numFmtId="0" fontId="16" fillId="0" borderId="3" xfId="0" applyFont="1" applyBorder="1" applyAlignment="1">
      <alignment horizontal="left" vertical="justify"/>
    </xf>
    <xf numFmtId="41" fontId="16" fillId="0" borderId="0" xfId="0" applyNumberFormat="1" applyFont="1"/>
    <xf numFmtId="0" fontId="17" fillId="0" borderId="33" xfId="4" applyFont="1" applyBorder="1" applyAlignment="1" applyProtection="1">
      <alignment horizontal="center" vertical="top"/>
      <protection locked="0"/>
    </xf>
    <xf numFmtId="3" fontId="17" fillId="0" borderId="33" xfId="4" applyNumberFormat="1" applyFont="1" applyBorder="1" applyAlignment="1" applyProtection="1">
      <alignment horizontal="center" vertical="top"/>
      <protection locked="0"/>
    </xf>
    <xf numFmtId="0" fontId="37" fillId="0" borderId="0" xfId="30" applyFont="1" applyAlignment="1" applyProtection="1">
      <alignment vertical="top"/>
    </xf>
    <xf numFmtId="0" fontId="16" fillId="0" borderId="3" xfId="28" applyBorder="1" applyAlignment="1">
      <alignment horizontal="center" vertical="top"/>
    </xf>
    <xf numFmtId="3" fontId="16" fillId="0" borderId="3" xfId="4" applyNumberFormat="1" applyBorder="1" applyAlignment="1">
      <alignment horizontal="center" vertical="top"/>
    </xf>
    <xf numFmtId="37" fontId="16" fillId="0" borderId="0" xfId="10" applyNumberFormat="1" applyFont="1" applyFill="1" applyBorder="1" applyAlignment="1">
      <alignment horizontal="right" vertical="top"/>
    </xf>
    <xf numFmtId="0" fontId="39" fillId="0" borderId="10" xfId="0" applyFont="1" applyBorder="1" applyAlignment="1" applyProtection="1">
      <alignment horizontal="justify" vertical="top" wrapText="1"/>
      <protection locked="0"/>
    </xf>
    <xf numFmtId="0" fontId="38" fillId="0" borderId="10" xfId="0" applyFont="1" applyBorder="1" applyAlignment="1" applyProtection="1">
      <alignment horizontal="center" vertical="top"/>
      <protection locked="0"/>
    </xf>
    <xf numFmtId="166" fontId="38" fillId="0" borderId="0" xfId="0" applyNumberFormat="1" applyFont="1" applyAlignment="1">
      <alignment horizontal="center" vertical="top"/>
    </xf>
    <xf numFmtId="166" fontId="38" fillId="0" borderId="3" xfId="0" applyNumberFormat="1" applyFont="1" applyBorder="1" applyAlignment="1">
      <alignment horizontal="center" vertical="top"/>
    </xf>
    <xf numFmtId="166" fontId="16" fillId="0" borderId="0" xfId="10" applyNumberFormat="1" applyFont="1" applyFill="1" applyAlignment="1">
      <alignment vertical="top"/>
    </xf>
    <xf numFmtId="0" fontId="38" fillId="0" borderId="10" xfId="0" applyFont="1" applyBorder="1" applyAlignment="1" applyProtection="1">
      <alignment horizontal="justify" vertical="top" wrapText="1"/>
      <protection locked="0"/>
    </xf>
    <xf numFmtId="37" fontId="16" fillId="0" borderId="3" xfId="25" applyNumberFormat="1" applyFont="1" applyFill="1" applyBorder="1" applyAlignment="1">
      <alignment horizontal="right" vertical="top"/>
    </xf>
    <xf numFmtId="9" fontId="16" fillId="0" borderId="3" xfId="25" applyNumberFormat="1" applyFont="1" applyFill="1" applyBorder="1" applyAlignment="1">
      <alignment horizontal="right" vertical="top"/>
    </xf>
    <xf numFmtId="0" fontId="16" fillId="0" borderId="0" xfId="8" applyAlignment="1">
      <alignment horizontal="center" vertical="top"/>
    </xf>
    <xf numFmtId="0" fontId="16" fillId="0" borderId="0" xfId="8" applyAlignment="1">
      <alignment horizontal="justify" vertical="top"/>
    </xf>
    <xf numFmtId="166" fontId="16" fillId="0" borderId="0" xfId="41" applyNumberFormat="1" applyFont="1" applyFill="1" applyAlignment="1">
      <alignment horizontal="right" vertical="top"/>
    </xf>
    <xf numFmtId="0" fontId="44" fillId="0" borderId="0" xfId="29" applyFont="1" applyAlignment="1">
      <alignment vertical="top"/>
    </xf>
    <xf numFmtId="0" fontId="15" fillId="0" borderId="21" xfId="4" applyFont="1" applyBorder="1" applyAlignment="1" applyProtection="1">
      <alignment horizontal="center" vertical="top"/>
      <protection locked="0"/>
    </xf>
    <xf numFmtId="0" fontId="15" fillId="0" borderId="19" xfId="4" applyFont="1" applyBorder="1" applyAlignment="1" applyProtection="1">
      <alignment horizontal="left" vertical="top" wrapText="1"/>
      <protection locked="0"/>
    </xf>
    <xf numFmtId="0" fontId="27" fillId="0" borderId="0" xfId="8" applyFont="1"/>
    <xf numFmtId="0" fontId="27" fillId="0" borderId="0" xfId="40" applyFont="1" applyAlignment="1">
      <alignment vertical="top"/>
    </xf>
    <xf numFmtId="3" fontId="36" fillId="0" borderId="0" xfId="26" quotePrefix="1" applyNumberFormat="1" applyFont="1" applyAlignment="1">
      <alignment horizontal="left" vertical="top"/>
    </xf>
    <xf numFmtId="3" fontId="27" fillId="3" borderId="0" xfId="8" applyNumberFormat="1" applyFont="1" applyFill="1" applyAlignment="1">
      <alignment vertical="center"/>
    </xf>
    <xf numFmtId="0" fontId="15" fillId="0" borderId="3" xfId="0" applyFont="1" applyBorder="1" applyAlignment="1">
      <alignment horizontal="center" vertical="top"/>
    </xf>
    <xf numFmtId="0" fontId="15" fillId="0" borderId="3" xfId="0" applyFont="1" applyBorder="1" applyAlignment="1">
      <alignment wrapText="1"/>
    </xf>
    <xf numFmtId="0" fontId="15" fillId="0" borderId="3" xfId="0" applyFont="1" applyBorder="1" applyAlignment="1">
      <alignment vertical="justify" wrapText="1"/>
    </xf>
    <xf numFmtId="0" fontId="15" fillId="0" borderId="10" xfId="0" applyFont="1" applyBorder="1" applyAlignment="1">
      <alignment horizontal="center" vertical="top"/>
    </xf>
    <xf numFmtId="0" fontId="15" fillId="3" borderId="0" xfId="57" applyFill="1" applyAlignment="1">
      <alignment vertical="center"/>
    </xf>
    <xf numFmtId="0" fontId="15" fillId="0" borderId="0" xfId="56" applyAlignment="1">
      <alignment horizontal="left" vertical="top" wrapText="1"/>
    </xf>
    <xf numFmtId="0" fontId="21" fillId="3" borderId="0" xfId="57" applyFont="1" applyFill="1" applyAlignment="1">
      <alignment vertical="center"/>
    </xf>
    <xf numFmtId="0" fontId="15" fillId="0" borderId="19" xfId="57" applyBorder="1" applyAlignment="1">
      <alignment horizontal="center" vertical="center"/>
    </xf>
    <xf numFmtId="166" fontId="15" fillId="0" borderId="19" xfId="58" applyNumberFormat="1" applyFont="1" applyFill="1" applyBorder="1" applyAlignment="1" applyProtection="1">
      <alignment horizontal="center" vertical="center"/>
      <protection locked="0"/>
    </xf>
    <xf numFmtId="166" fontId="15" fillId="0" borderId="19" xfId="58" applyNumberFormat="1" applyFont="1" applyFill="1" applyBorder="1" applyAlignment="1" applyProtection="1">
      <alignment horizontal="right" vertical="center"/>
      <protection locked="0"/>
    </xf>
    <xf numFmtId="0" fontId="17" fillId="0" borderId="19" xfId="57" applyFont="1" applyBorder="1" applyAlignment="1">
      <alignment horizontal="justify" vertical="center"/>
    </xf>
    <xf numFmtId="0" fontId="15" fillId="0" borderId="19" xfId="57" applyBorder="1" applyAlignment="1">
      <alignment horizontal="justify" vertical="center" wrapText="1"/>
    </xf>
    <xf numFmtId="0" fontId="15" fillId="0" borderId="19" xfId="57" applyBorder="1" applyAlignment="1">
      <alignment horizontal="justify" vertical="center"/>
    </xf>
    <xf numFmtId="0" fontId="28" fillId="0" borderId="19" xfId="56" applyFont="1" applyBorder="1" applyAlignment="1">
      <alignment horizontal="left" vertical="top" wrapText="1"/>
    </xf>
    <xf numFmtId="0" fontId="15" fillId="0" borderId="19" xfId="56" applyBorder="1" applyAlignment="1">
      <alignment horizontal="left" vertical="top" wrapText="1"/>
    </xf>
    <xf numFmtId="0" fontId="15" fillId="0" borderId="19" xfId="56" applyBorder="1" applyAlignment="1">
      <alignment horizontal="center" vertical="top"/>
    </xf>
    <xf numFmtId="166" fontId="15" fillId="0" borderId="19" xfId="61" applyNumberFormat="1" applyFont="1" applyFill="1" applyBorder="1" applyAlignment="1">
      <alignment horizontal="right" vertical="top"/>
    </xf>
    <xf numFmtId="0" fontId="15" fillId="0" borderId="0" xfId="56" applyAlignment="1">
      <alignment vertical="top"/>
    </xf>
    <xf numFmtId="165" fontId="15" fillId="0" borderId="19" xfId="59" applyFont="1" applyFill="1" applyBorder="1" applyAlignment="1">
      <alignment horizontal="center" vertical="top"/>
    </xf>
    <xf numFmtId="0" fontId="15" fillId="0" borderId="21" xfId="56" applyBorder="1" applyAlignment="1">
      <alignment horizontal="left" vertical="top" wrapText="1"/>
    </xf>
    <xf numFmtId="0" fontId="17" fillId="0" borderId="19" xfId="56" applyFont="1" applyBorder="1" applyAlignment="1">
      <alignment horizontal="left" vertical="top"/>
    </xf>
    <xf numFmtId="1" fontId="15" fillId="0" borderId="19" xfId="61" applyNumberFormat="1" applyFont="1" applyFill="1" applyBorder="1" applyAlignment="1">
      <alignment horizontal="center" vertical="top"/>
    </xf>
    <xf numFmtId="0" fontId="23" fillId="0" borderId="19" xfId="56" applyFont="1" applyBorder="1" applyAlignment="1">
      <alignment vertical="top"/>
    </xf>
    <xf numFmtId="0" fontId="17" fillId="0" borderId="19" xfId="56" applyFont="1" applyBorder="1" applyAlignment="1">
      <alignment vertical="top"/>
    </xf>
    <xf numFmtId="0" fontId="28" fillId="0" borderId="19" xfId="56" applyFont="1" applyBorder="1" applyAlignment="1">
      <alignment vertical="top"/>
    </xf>
    <xf numFmtId="0" fontId="15" fillId="0" borderId="19" xfId="56" applyBorder="1" applyAlignment="1">
      <alignment vertical="top"/>
    </xf>
    <xf numFmtId="0" fontId="15" fillId="0" borderId="21" xfId="56" applyBorder="1" applyAlignment="1">
      <alignment horizontal="center" vertical="top"/>
    </xf>
    <xf numFmtId="0" fontId="15" fillId="0" borderId="19" xfId="56" applyBorder="1" applyAlignment="1">
      <alignment vertical="top" wrapText="1"/>
    </xf>
    <xf numFmtId="0" fontId="15" fillId="0" borderId="21" xfId="56" applyBorder="1" applyAlignment="1">
      <alignment horizontal="center"/>
    </xf>
    <xf numFmtId="1" fontId="15" fillId="0" borderId="21" xfId="56" applyNumberFormat="1" applyBorder="1" applyAlignment="1">
      <alignment horizontal="center"/>
    </xf>
    <xf numFmtId="0" fontId="15" fillId="3" borderId="0" xfId="56" applyFill="1" applyAlignment="1">
      <alignment vertical="top"/>
    </xf>
    <xf numFmtId="165" fontId="15" fillId="0" borderId="19" xfId="61" applyFont="1" applyFill="1" applyBorder="1" applyAlignment="1">
      <alignment horizontal="right" vertical="top"/>
    </xf>
    <xf numFmtId="0" fontId="17" fillId="0" borderId="19" xfId="56" applyFont="1" applyBorder="1" applyAlignment="1">
      <alignment horizontal="left" vertical="top" wrapText="1"/>
    </xf>
    <xf numFmtId="0" fontId="23" fillId="0" borderId="21" xfId="56" applyFont="1" applyBorder="1" applyAlignment="1">
      <alignment vertical="top" wrapText="1"/>
    </xf>
    <xf numFmtId="3" fontId="15" fillId="0" borderId="21" xfId="56" applyNumberFormat="1" applyBorder="1" applyAlignment="1">
      <alignment horizontal="right" vertical="top"/>
    </xf>
    <xf numFmtId="0" fontId="15" fillId="0" borderId="19" xfId="57" quotePrefix="1" applyBorder="1" applyAlignment="1">
      <alignment horizontal="center" vertical="top"/>
    </xf>
    <xf numFmtId="0" fontId="15" fillId="0" borderId="19" xfId="57" applyBorder="1" applyAlignment="1">
      <alignment horizontal="center" vertical="top"/>
    </xf>
    <xf numFmtId="171" fontId="15" fillId="0" borderId="19" xfId="62" applyNumberFormat="1" applyFont="1" applyFill="1" applyBorder="1" applyAlignment="1">
      <alignment horizontal="center" vertical="top"/>
    </xf>
    <xf numFmtId="0" fontId="17" fillId="0" borderId="19" xfId="56" applyFont="1" applyBorder="1" applyAlignment="1">
      <alignment horizontal="center" vertical="top" wrapText="1"/>
    </xf>
    <xf numFmtId="0" fontId="15" fillId="0" borderId="28" xfId="56" applyBorder="1" applyAlignment="1">
      <alignment horizontal="center" vertical="top"/>
    </xf>
    <xf numFmtId="0" fontId="17" fillId="0" borderId="28" xfId="56" applyFont="1" applyBorder="1" applyAlignment="1">
      <alignment vertical="top"/>
    </xf>
    <xf numFmtId="3" fontId="15" fillId="0" borderId="28" xfId="56" applyNumberFormat="1" applyBorder="1" applyAlignment="1">
      <alignment horizontal="center" vertical="top"/>
    </xf>
    <xf numFmtId="3" fontId="15" fillId="0" borderId="28" xfId="56" applyNumberFormat="1" applyBorder="1" applyAlignment="1">
      <alignment horizontal="right" vertical="top"/>
    </xf>
    <xf numFmtId="0" fontId="15" fillId="0" borderId="28" xfId="56" applyBorder="1" applyAlignment="1">
      <alignment vertical="top"/>
    </xf>
    <xf numFmtId="0" fontId="15" fillId="0" borderId="28" xfId="56" quotePrefix="1" applyBorder="1" applyAlignment="1">
      <alignment horizontal="left" vertical="top"/>
    </xf>
    <xf numFmtId="174" fontId="15" fillId="0" borderId="28" xfId="56" applyNumberFormat="1" applyBorder="1" applyAlignment="1">
      <alignment horizontal="center" vertical="top"/>
    </xf>
    <xf numFmtId="0" fontId="15" fillId="0" borderId="28" xfId="56" applyBorder="1" applyAlignment="1">
      <alignment horizontal="left" vertical="top" wrapText="1"/>
    </xf>
    <xf numFmtId="0" fontId="23" fillId="0" borderId="28" xfId="56" applyFont="1" applyBorder="1" applyAlignment="1">
      <alignment vertical="top"/>
    </xf>
    <xf numFmtId="0" fontId="17" fillId="0" borderId="28" xfId="56" applyFont="1" applyBorder="1" applyAlignment="1">
      <alignment horizontal="left" vertical="top" wrapText="1"/>
    </xf>
    <xf numFmtId="0" fontId="37" fillId="0" borderId="28" xfId="56" applyFont="1" applyBorder="1" applyAlignment="1">
      <alignment horizontal="left" vertical="top" wrapText="1"/>
    </xf>
    <xf numFmtId="0" fontId="24" fillId="0" borderId="28" xfId="56" applyFont="1" applyBorder="1" applyAlignment="1">
      <alignment vertical="top"/>
    </xf>
    <xf numFmtId="0" fontId="45" fillId="0" borderId="28" xfId="56" applyFont="1" applyBorder="1" applyAlignment="1">
      <alignment horizontal="center" vertical="top"/>
    </xf>
    <xf numFmtId="3" fontId="45" fillId="0" borderId="28" xfId="56" applyNumberFormat="1" applyFont="1" applyBorder="1" applyAlignment="1">
      <alignment horizontal="center" vertical="top"/>
    </xf>
    <xf numFmtId="3" fontId="15" fillId="0" borderId="28" xfId="56" applyNumberFormat="1" applyBorder="1" applyAlignment="1">
      <alignment vertical="top"/>
    </xf>
    <xf numFmtId="2" fontId="15" fillId="0" borderId="28" xfId="56" applyNumberFormat="1" applyBorder="1" applyAlignment="1">
      <alignment horizontal="center" vertical="top"/>
    </xf>
    <xf numFmtId="0" fontId="15" fillId="0" borderId="28" xfId="56" applyBorder="1" applyAlignment="1">
      <alignment horizontal="center"/>
    </xf>
    <xf numFmtId="3" fontId="15" fillId="0" borderId="28" xfId="56" applyNumberFormat="1" applyBorder="1" applyAlignment="1">
      <alignment horizontal="center"/>
    </xf>
    <xf numFmtId="3" fontId="15" fillId="0" borderId="28" xfId="56" applyNumberFormat="1" applyBorder="1" applyAlignment="1">
      <alignment horizontal="right"/>
    </xf>
    <xf numFmtId="3" fontId="15" fillId="0" borderId="0" xfId="56" applyNumberFormat="1" applyAlignment="1">
      <alignment horizontal="center" vertical="top"/>
    </xf>
    <xf numFmtId="3" fontId="15" fillId="0" borderId="0" xfId="56" applyNumberFormat="1" applyAlignment="1">
      <alignment horizontal="right" vertical="top"/>
    </xf>
    <xf numFmtId="0" fontId="15" fillId="0" borderId="0" xfId="56" applyAlignment="1">
      <alignment horizontal="center" vertical="top"/>
    </xf>
    <xf numFmtId="0" fontId="26" fillId="0" borderId="28" xfId="56" applyFont="1" applyBorder="1" applyAlignment="1">
      <alignment vertical="top"/>
    </xf>
    <xf numFmtId="2" fontId="15" fillId="0" borderId="0" xfId="56" applyNumberFormat="1" applyAlignment="1">
      <alignment horizontal="center" vertical="top"/>
    </xf>
    <xf numFmtId="0" fontId="22" fillId="0" borderId="28" xfId="56" applyFont="1" applyBorder="1" applyAlignment="1">
      <alignment vertical="top"/>
    </xf>
    <xf numFmtId="0" fontId="17" fillId="0" borderId="28" xfId="56" applyFont="1" applyBorder="1" applyAlignment="1">
      <alignment vertical="top" wrapText="1"/>
    </xf>
    <xf numFmtId="3" fontId="66" fillId="0" borderId="28" xfId="56" applyNumberFormat="1" applyFont="1" applyBorder="1" applyAlignment="1">
      <alignment horizontal="center" vertical="top"/>
    </xf>
    <xf numFmtId="0" fontId="24" fillId="0" borderId="28" xfId="56" applyFont="1" applyBorder="1" applyAlignment="1">
      <alignment vertical="top" wrapText="1"/>
    </xf>
    <xf numFmtId="0" fontId="15" fillId="0" borderId="28" xfId="56" applyBorder="1" applyAlignment="1">
      <alignment vertical="top" wrapText="1"/>
    </xf>
    <xf numFmtId="0" fontId="24" fillId="0" borderId="28" xfId="56" applyFont="1" applyBorder="1" applyAlignment="1">
      <alignment horizontal="left" vertical="top" wrapText="1"/>
    </xf>
    <xf numFmtId="0" fontId="17" fillId="0" borderId="28" xfId="56" quotePrefix="1" applyFont="1" applyBorder="1" applyAlignment="1">
      <alignment horizontal="left" vertical="top" wrapText="1"/>
    </xf>
    <xf numFmtId="0" fontId="15" fillId="0" borderId="28" xfId="56" quotePrefix="1" applyBorder="1" applyAlignment="1">
      <alignment horizontal="center" vertical="top"/>
    </xf>
    <xf numFmtId="0" fontId="15" fillId="0" borderId="28" xfId="56" quotePrefix="1" applyBorder="1" applyAlignment="1">
      <alignment horizontal="left" vertical="top" wrapText="1"/>
    </xf>
    <xf numFmtId="0" fontId="15" fillId="0" borderId="28" xfId="56" applyBorder="1" applyAlignment="1">
      <alignment horizontal="left" vertical="top"/>
    </xf>
    <xf numFmtId="3" fontId="15" fillId="0" borderId="28" xfId="58" applyNumberFormat="1" applyFont="1" applyFill="1" applyBorder="1" applyAlignment="1">
      <alignment horizontal="center" vertical="top"/>
    </xf>
    <xf numFmtId="0" fontId="22" fillId="0" borderId="28" xfId="56" applyFont="1" applyBorder="1" applyAlignment="1">
      <alignment horizontal="left" vertical="top" wrapText="1"/>
    </xf>
    <xf numFmtId="0" fontId="15" fillId="0" borderId="28" xfId="56" applyBorder="1" applyAlignment="1" applyProtection="1">
      <alignment horizontal="center" vertical="top"/>
      <protection locked="0"/>
    </xf>
    <xf numFmtId="0" fontId="17" fillId="0" borderId="28" xfId="56" applyFont="1" applyBorder="1" applyAlignment="1" applyProtection="1">
      <alignment vertical="top"/>
      <protection locked="0"/>
    </xf>
    <xf numFmtId="3" fontId="15" fillId="0" borderId="28" xfId="56" applyNumberFormat="1" applyBorder="1" applyAlignment="1" applyProtection="1">
      <alignment horizontal="center" vertical="top"/>
      <protection locked="0"/>
    </xf>
    <xf numFmtId="166" fontId="15" fillId="0" borderId="28" xfId="58" applyNumberFormat="1" applyFont="1" applyFill="1" applyBorder="1" applyAlignment="1" applyProtection="1">
      <alignment horizontal="right" vertical="top"/>
      <protection locked="0"/>
    </xf>
    <xf numFmtId="0" fontId="15" fillId="0" borderId="28" xfId="56" applyBorder="1" applyAlignment="1" applyProtection="1">
      <alignment vertical="top"/>
      <protection locked="0"/>
    </xf>
    <xf numFmtId="0" fontId="17" fillId="0" borderId="28" xfId="56" applyFont="1" applyBorder="1" applyAlignment="1">
      <alignment horizontal="center" vertical="top" wrapText="1"/>
    </xf>
    <xf numFmtId="3" fontId="45" fillId="0" borderId="28" xfId="62" applyNumberFormat="1" applyFont="1" applyFill="1" applyBorder="1" applyAlignment="1">
      <alignment horizontal="center" vertical="top"/>
    </xf>
    <xf numFmtId="166" fontId="45" fillId="0" borderId="28" xfId="61" applyNumberFormat="1" applyFont="1" applyFill="1" applyBorder="1" applyAlignment="1">
      <alignment horizontal="right" vertical="top"/>
    </xf>
    <xf numFmtId="0" fontId="17" fillId="0" borderId="28" xfId="56" applyFont="1" applyBorder="1" applyAlignment="1">
      <alignment horizontal="center" vertical="top"/>
    </xf>
    <xf numFmtId="0" fontId="15" fillId="0" borderId="28" xfId="56" applyBorder="1" applyAlignment="1">
      <alignment horizontal="center" vertical="top" wrapText="1"/>
    </xf>
    <xf numFmtId="0" fontId="27" fillId="0" borderId="28" xfId="56" applyFont="1" applyBorder="1" applyAlignment="1">
      <alignment horizontal="center" vertical="top"/>
    </xf>
    <xf numFmtId="3" fontId="27" fillId="0" borderId="28" xfId="56" applyNumberFormat="1" applyFont="1" applyBorder="1" applyAlignment="1">
      <alignment horizontal="center" vertical="top"/>
    </xf>
    <xf numFmtId="3" fontId="27" fillId="0" borderId="28" xfId="56" applyNumberFormat="1" applyFont="1" applyBorder="1" applyAlignment="1">
      <alignment horizontal="right" vertical="top"/>
    </xf>
    <xf numFmtId="0" fontId="22" fillId="0" borderId="19" xfId="56" applyFont="1" applyBorder="1" applyAlignment="1">
      <alignment vertical="top"/>
    </xf>
    <xf numFmtId="1" fontId="15" fillId="0" borderId="21" xfId="56" applyNumberFormat="1" applyBorder="1" applyAlignment="1">
      <alignment horizontal="center" vertical="top"/>
    </xf>
    <xf numFmtId="0" fontId="24" fillId="0" borderId="19" xfId="56" applyFont="1" applyBorder="1" applyAlignment="1">
      <alignment horizontal="left" vertical="top" wrapText="1"/>
    </xf>
    <xf numFmtId="0" fontId="22" fillId="0" borderId="19" xfId="56" applyFont="1" applyBorder="1" applyAlignment="1">
      <alignment horizontal="left" vertical="top" wrapText="1"/>
    </xf>
    <xf numFmtId="0" fontId="58" fillId="0" borderId="19" xfId="56" applyFont="1" applyBorder="1" applyAlignment="1">
      <alignment horizontal="left" vertical="top" wrapText="1"/>
    </xf>
    <xf numFmtId="2" fontId="15" fillId="0" borderId="21" xfId="56" applyNumberFormat="1" applyBorder="1" applyAlignment="1">
      <alignment horizontal="center" vertical="top"/>
    </xf>
    <xf numFmtId="3" fontId="15" fillId="0" borderId="21" xfId="56" applyNumberFormat="1" applyBorder="1" applyAlignment="1">
      <alignment horizontal="center" vertical="top"/>
    </xf>
    <xf numFmtId="0" fontId="24" fillId="0" borderId="19" xfId="56" applyFont="1" applyBorder="1" applyAlignment="1">
      <alignment vertical="top"/>
    </xf>
    <xf numFmtId="0" fontId="33" fillId="0" borderId="19" xfId="56" applyFont="1" applyBorder="1" applyAlignment="1">
      <alignment horizontal="center" vertical="top"/>
    </xf>
    <xf numFmtId="0" fontId="33" fillId="0" borderId="19" xfId="56" applyFont="1" applyBorder="1" applyAlignment="1">
      <alignment vertical="top"/>
    </xf>
    <xf numFmtId="1" fontId="33" fillId="0" borderId="21" xfId="56" applyNumberFormat="1" applyFont="1" applyBorder="1" applyAlignment="1">
      <alignment horizontal="center" vertical="top"/>
    </xf>
    <xf numFmtId="3" fontId="33" fillId="0" borderId="21" xfId="56" applyNumberFormat="1" applyFont="1" applyBorder="1" applyAlignment="1">
      <alignment horizontal="right" vertical="top"/>
    </xf>
    <xf numFmtId="3" fontId="17" fillId="0" borderId="23" xfId="56" applyNumberFormat="1" applyFont="1" applyBorder="1" applyAlignment="1">
      <alignment horizontal="right" vertical="top"/>
    </xf>
    <xf numFmtId="0" fontId="15" fillId="0" borderId="19" xfId="56" quotePrefix="1" applyBorder="1" applyAlignment="1">
      <alignment horizontal="center" vertical="top"/>
    </xf>
    <xf numFmtId="3" fontId="15" fillId="0" borderId="19" xfId="56" applyNumberFormat="1" applyBorder="1" applyAlignment="1">
      <alignment horizontal="right" vertical="top"/>
    </xf>
    <xf numFmtId="0" fontId="15" fillId="0" borderId="21" xfId="56" applyBorder="1" applyAlignment="1">
      <alignment vertical="top" wrapText="1"/>
    </xf>
    <xf numFmtId="1" fontId="66" fillId="0" borderId="19" xfId="56" applyNumberFormat="1" applyFont="1" applyBorder="1" applyAlignment="1">
      <alignment horizontal="center" vertical="top"/>
    </xf>
    <xf numFmtId="3" fontId="15" fillId="0" borderId="19" xfId="56" applyNumberFormat="1" applyBorder="1" applyAlignment="1">
      <alignment horizontal="center"/>
    </xf>
    <xf numFmtId="3" fontId="15" fillId="0" borderId="19" xfId="56" applyNumberFormat="1" applyBorder="1" applyAlignment="1">
      <alignment horizontal="right"/>
    </xf>
    <xf numFmtId="1" fontId="15" fillId="0" borderId="19" xfId="56" applyNumberFormat="1" applyBorder="1" applyAlignment="1">
      <alignment horizontal="center" vertical="top"/>
    </xf>
    <xf numFmtId="0" fontId="31" fillId="0" borderId="21" xfId="56" applyFont="1" applyBorder="1" applyAlignment="1">
      <alignment horizontal="center" vertical="top"/>
    </xf>
    <xf numFmtId="0" fontId="17" fillId="0" borderId="21" xfId="56" applyFont="1" applyBorder="1" applyAlignment="1">
      <alignment horizontal="left" vertical="top" wrapText="1"/>
    </xf>
    <xf numFmtId="171" fontId="31" fillId="0" borderId="21" xfId="62" applyNumberFormat="1" applyFont="1" applyFill="1" applyBorder="1" applyAlignment="1">
      <alignment horizontal="center" vertical="top"/>
    </xf>
    <xf numFmtId="166" fontId="31" fillId="0" borderId="21" xfId="61" applyNumberFormat="1" applyFont="1" applyFill="1" applyBorder="1" applyAlignment="1">
      <alignment horizontal="right" vertical="top"/>
    </xf>
    <xf numFmtId="0" fontId="17" fillId="0" borderId="21" xfId="56" applyFont="1" applyBorder="1" applyAlignment="1">
      <alignment horizontal="center" vertical="top" wrapText="1"/>
    </xf>
    <xf numFmtId="0" fontId="17" fillId="0" borderId="21" xfId="56" applyFont="1" applyBorder="1" applyAlignment="1">
      <alignment horizontal="center" vertical="top"/>
    </xf>
    <xf numFmtId="0" fontId="15" fillId="0" borderId="21" xfId="56" applyBorder="1" applyAlignment="1">
      <alignment vertical="top"/>
    </xf>
    <xf numFmtId="166" fontId="31" fillId="0" borderId="21" xfId="61" applyNumberFormat="1" applyFont="1" applyFill="1" applyBorder="1" applyAlignment="1">
      <alignment vertical="top"/>
    </xf>
    <xf numFmtId="0" fontId="15" fillId="0" borderId="21" xfId="56" applyBorder="1" applyAlignment="1">
      <alignment horizontal="center" vertical="top" wrapText="1"/>
    </xf>
    <xf numFmtId="3" fontId="15" fillId="0" borderId="21" xfId="56" applyNumberFormat="1" applyBorder="1" applyAlignment="1">
      <alignment vertical="top"/>
    </xf>
    <xf numFmtId="0" fontId="17" fillId="0" borderId="28" xfId="56" applyFont="1" applyBorder="1" applyAlignment="1" applyProtection="1">
      <alignment horizontal="center"/>
      <protection locked="0"/>
    </xf>
    <xf numFmtId="3" fontId="17" fillId="0" borderId="28" xfId="56" applyNumberFormat="1" applyFont="1" applyBorder="1" applyAlignment="1" applyProtection="1">
      <alignment horizontal="center"/>
      <protection locked="0"/>
    </xf>
    <xf numFmtId="0" fontId="15" fillId="0" borderId="3" xfId="0" applyFont="1" applyBorder="1"/>
    <xf numFmtId="0" fontId="15" fillId="0" borderId="3" xfId="0" applyFont="1" applyBorder="1" applyAlignment="1">
      <alignment vertical="justify"/>
    </xf>
    <xf numFmtId="0" fontId="15" fillId="0" borderId="3" xfId="0" applyFont="1" applyBorder="1" applyAlignment="1">
      <alignment horizontal="center"/>
    </xf>
    <xf numFmtId="37" fontId="15" fillId="0" borderId="3" xfId="26" applyNumberFormat="1" applyFont="1" applyBorder="1" applyAlignment="1">
      <alignment horizontal="left" vertical="top" wrapText="1"/>
    </xf>
    <xf numFmtId="166" fontId="18" fillId="0" borderId="10" xfId="58" applyNumberFormat="1" applyFont="1" applyFill="1" applyBorder="1" applyAlignment="1">
      <alignment horizontal="right" vertical="top"/>
    </xf>
    <xf numFmtId="0" fontId="15" fillId="0" borderId="3" xfId="0" applyFont="1" applyBorder="1" applyAlignment="1">
      <alignment vertical="top" wrapText="1"/>
    </xf>
    <xf numFmtId="166" fontId="15" fillId="0" borderId="21" xfId="61" applyNumberFormat="1" applyFont="1" applyFill="1" applyBorder="1" applyAlignment="1">
      <alignment horizontal="right" vertical="top"/>
    </xf>
    <xf numFmtId="0" fontId="15" fillId="0" borderId="3" xfId="0" applyFont="1" applyBorder="1" applyAlignment="1">
      <alignment horizontal="center" vertical="justify"/>
    </xf>
    <xf numFmtId="169" fontId="15" fillId="0" borderId="3" xfId="0" applyNumberFormat="1" applyFont="1" applyBorder="1" applyAlignment="1">
      <alignment horizontal="center" vertical="justify"/>
    </xf>
    <xf numFmtId="0" fontId="15" fillId="0" borderId="0" xfId="67"/>
    <xf numFmtId="0" fontId="17" fillId="0" borderId="0" xfId="67" applyFont="1" applyAlignment="1">
      <alignment horizontal="left"/>
    </xf>
    <xf numFmtId="0" fontId="15" fillId="0" borderId="0" xfId="67" applyAlignment="1">
      <alignment horizontal="center"/>
    </xf>
    <xf numFmtId="169" fontId="15" fillId="0" borderId="0" xfId="67" applyNumberFormat="1"/>
    <xf numFmtId="3" fontId="15" fillId="0" borderId="0" xfId="67" applyNumberFormat="1"/>
    <xf numFmtId="0" fontId="17" fillId="0" borderId="8" xfId="67" applyFont="1" applyBorder="1" applyAlignment="1">
      <alignment horizontal="left"/>
    </xf>
    <xf numFmtId="0" fontId="17" fillId="0" borderId="2" xfId="67" applyFont="1" applyBorder="1" applyAlignment="1">
      <alignment horizontal="center"/>
    </xf>
    <xf numFmtId="169" fontId="17" fillId="0" borderId="2" xfId="67" applyNumberFormat="1" applyFont="1" applyBorder="1" applyAlignment="1">
      <alignment horizontal="center"/>
    </xf>
    <xf numFmtId="3" fontId="17" fillId="0" borderId="9" xfId="67" applyNumberFormat="1" applyFont="1" applyBorder="1" applyAlignment="1">
      <alignment horizontal="center"/>
    </xf>
    <xf numFmtId="0" fontId="15" fillId="0" borderId="6" xfId="67" applyBorder="1" applyAlignment="1">
      <alignment vertical="justify"/>
    </xf>
    <xf numFmtId="0" fontId="15" fillId="0" borderId="3" xfId="67" applyBorder="1" applyAlignment="1">
      <alignment vertical="justify"/>
    </xf>
    <xf numFmtId="169" fontId="15" fillId="0" borderId="3" xfId="67" applyNumberFormat="1" applyBorder="1" applyAlignment="1">
      <alignment vertical="justify"/>
    </xf>
    <xf numFmtId="3" fontId="15" fillId="0" borderId="5" xfId="67" applyNumberFormat="1" applyBorder="1" applyAlignment="1">
      <alignment vertical="justify"/>
    </xf>
    <xf numFmtId="0" fontId="17" fillId="0" borderId="3" xfId="67" applyFont="1" applyBorder="1" applyAlignment="1">
      <alignment vertical="justify" wrapText="1"/>
    </xf>
    <xf numFmtId="0" fontId="15" fillId="0" borderId="3" xfId="67" applyBorder="1" applyAlignment="1">
      <alignment horizontal="center" vertical="justify"/>
    </xf>
    <xf numFmtId="169" fontId="15" fillId="0" borderId="3" xfId="58" applyNumberFormat="1" applyFont="1" applyFill="1" applyBorder="1" applyAlignment="1">
      <alignment vertical="justify"/>
    </xf>
    <xf numFmtId="166" fontId="15" fillId="0" borderId="5" xfId="58" applyNumberFormat="1" applyFont="1" applyFill="1" applyBorder="1" applyAlignment="1">
      <alignment vertical="justify"/>
    </xf>
    <xf numFmtId="0" fontId="15" fillId="0" borderId="3" xfId="67" applyBorder="1" applyAlignment="1">
      <alignment wrapText="1"/>
    </xf>
    <xf numFmtId="0" fontId="17" fillId="0" borderId="3" xfId="67" applyFont="1" applyBorder="1" applyAlignment="1">
      <alignment vertical="justify"/>
    </xf>
    <xf numFmtId="0" fontId="24" fillId="0" borderId="3" xfId="67" applyFont="1" applyBorder="1" applyAlignment="1">
      <alignment vertical="justify" wrapText="1"/>
    </xf>
    <xf numFmtId="169" fontId="15" fillId="0" borderId="3" xfId="67" applyNumberFormat="1" applyBorder="1" applyAlignment="1">
      <alignment horizontal="center" vertical="justify"/>
    </xf>
    <xf numFmtId="0" fontId="15" fillId="0" borderId="3" xfId="67" applyBorder="1" applyAlignment="1">
      <alignment vertical="justify" wrapText="1"/>
    </xf>
    <xf numFmtId="174" fontId="15" fillId="0" borderId="3" xfId="67" applyNumberFormat="1" applyBorder="1" applyAlignment="1">
      <alignment horizontal="center" vertical="justify"/>
    </xf>
    <xf numFmtId="0" fontId="15" fillId="0" borderId="21" xfId="56" applyBorder="1" applyAlignment="1">
      <alignment horizontal="left" vertical="center" wrapText="1"/>
    </xf>
    <xf numFmtId="1" fontId="15" fillId="0" borderId="3" xfId="67" applyNumberFormat="1" applyBorder="1" applyAlignment="1">
      <alignment horizontal="center" vertical="justify"/>
    </xf>
    <xf numFmtId="0" fontId="17" fillId="0" borderId="6" xfId="67" applyFont="1" applyBorder="1" applyAlignment="1">
      <alignment horizontal="left" vertical="justify"/>
    </xf>
    <xf numFmtId="0" fontId="17" fillId="0" borderId="10" xfId="67" applyFont="1" applyBorder="1" applyAlignment="1">
      <alignment horizontal="left" vertical="justify"/>
    </xf>
    <xf numFmtId="0" fontId="15" fillId="0" borderId="6" xfId="67" applyBorder="1" applyAlignment="1">
      <alignment horizontal="left" vertical="justify"/>
    </xf>
    <xf numFmtId="0" fontId="17" fillId="0" borderId="10" xfId="67" applyFont="1" applyBorder="1" applyAlignment="1">
      <alignment horizontal="left" vertical="justify" wrapText="1"/>
    </xf>
    <xf numFmtId="0" fontId="15" fillId="0" borderId="10" xfId="67" applyBorder="1" applyAlignment="1">
      <alignment horizontal="left" vertical="justify" wrapText="1"/>
    </xf>
    <xf numFmtId="0" fontId="17" fillId="0" borderId="3" xfId="67" applyFont="1" applyBorder="1" applyAlignment="1">
      <alignment horizontal="left" vertical="justify"/>
    </xf>
    <xf numFmtId="2" fontId="15" fillId="0" borderId="3" xfId="67" applyNumberFormat="1" applyBorder="1" applyAlignment="1">
      <alignment horizontal="center" vertical="justify"/>
    </xf>
    <xf numFmtId="0" fontId="15" fillId="0" borderId="6" xfId="67" applyBorder="1" applyAlignment="1">
      <alignment vertical="top"/>
    </xf>
    <xf numFmtId="0" fontId="15" fillId="0" borderId="3" xfId="67" applyBorder="1"/>
    <xf numFmtId="0" fontId="15" fillId="0" borderId="3" xfId="67" applyBorder="1" applyAlignment="1">
      <alignment horizontal="center"/>
    </xf>
    <xf numFmtId="169" fontId="15" fillId="0" borderId="3" xfId="58" applyNumberFormat="1" applyFont="1" applyFill="1" applyBorder="1" applyAlignment="1">
      <alignment horizontal="right"/>
    </xf>
    <xf numFmtId="3" fontId="15" fillId="0" borderId="5" xfId="58" applyNumberFormat="1" applyFont="1" applyFill="1" applyBorder="1" applyAlignment="1">
      <alignment horizontal="right"/>
    </xf>
    <xf numFmtId="0" fontId="17" fillId="0" borderId="6" xfId="67" applyFont="1" applyBorder="1" applyAlignment="1">
      <alignment horizontal="left"/>
    </xf>
    <xf numFmtId="0" fontId="17" fillId="0" borderId="3" xfId="67" applyFont="1" applyBorder="1" applyAlignment="1">
      <alignment horizontal="center"/>
    </xf>
    <xf numFmtId="169" fontId="17" fillId="0" borderId="3" xfId="67" applyNumberFormat="1" applyFont="1" applyBorder="1" applyAlignment="1">
      <alignment horizontal="center"/>
    </xf>
    <xf numFmtId="3" fontId="17" fillId="0" borderId="5" xfId="67" applyNumberFormat="1" applyFont="1" applyBorder="1" applyAlignment="1">
      <alignment horizontal="center"/>
    </xf>
    <xf numFmtId="168" fontId="15" fillId="0" borderId="3" xfId="67" applyNumberFormat="1" applyBorder="1" applyAlignment="1">
      <alignment horizontal="center" vertical="justify"/>
    </xf>
    <xf numFmtId="0" fontId="24" fillId="0" borderId="3" xfId="67" applyFont="1" applyBorder="1" applyAlignment="1">
      <alignment vertical="justify"/>
    </xf>
    <xf numFmtId="0" fontId="15" fillId="0" borderId="3" xfId="64" applyBorder="1" applyAlignment="1">
      <alignment horizontal="center" vertical="top"/>
    </xf>
    <xf numFmtId="0" fontId="23" fillId="0" borderId="3" xfId="64" applyFont="1" applyBorder="1" applyAlignment="1">
      <alignment vertical="top" wrapText="1"/>
    </xf>
    <xf numFmtId="1" fontId="15" fillId="0" borderId="3" xfId="64" applyNumberFormat="1" applyBorder="1" applyAlignment="1">
      <alignment horizontal="center" vertical="top"/>
    </xf>
    <xf numFmtId="166" fontId="15" fillId="0" borderId="3" xfId="58" applyNumberFormat="1" applyFont="1" applyFill="1" applyBorder="1" applyAlignment="1">
      <alignment horizontal="center" vertical="top"/>
    </xf>
    <xf numFmtId="166" fontId="15" fillId="0" borderId="3" xfId="58" applyNumberFormat="1" applyFont="1" applyFill="1" applyBorder="1" applyAlignment="1">
      <alignment vertical="top"/>
    </xf>
    <xf numFmtId="0" fontId="15" fillId="0" borderId="3" xfId="53" applyBorder="1" applyAlignment="1">
      <alignment horizontal="center" vertical="top" wrapText="1"/>
    </xf>
    <xf numFmtId="0" fontId="31" fillId="0" borderId="3" xfId="64" applyFont="1" applyBorder="1" applyAlignment="1">
      <alignment horizontal="left" vertical="top" wrapText="1"/>
    </xf>
    <xf numFmtId="1" fontId="15" fillId="0" borderId="3" xfId="64" applyNumberFormat="1" applyBorder="1" applyAlignment="1">
      <alignment horizontal="center" vertical="top" wrapText="1"/>
    </xf>
    <xf numFmtId="166" fontId="15" fillId="0" borderId="3" xfId="58" applyNumberFormat="1" applyFont="1" applyFill="1" applyBorder="1" applyAlignment="1">
      <alignment horizontal="right" vertical="top" wrapText="1"/>
    </xf>
    <xf numFmtId="0" fontId="15" fillId="0" borderId="3" xfId="53" quotePrefix="1" applyBorder="1" applyAlignment="1">
      <alignment horizontal="left" vertical="top"/>
    </xf>
    <xf numFmtId="0" fontId="15" fillId="0" borderId="3" xfId="53" applyBorder="1" applyAlignment="1">
      <alignment vertical="top" wrapText="1"/>
    </xf>
    <xf numFmtId="0" fontId="15" fillId="0" borderId="3" xfId="53" applyBorder="1" applyAlignment="1">
      <alignment horizontal="center" vertical="top"/>
    </xf>
    <xf numFmtId="166" fontId="31" fillId="0" borderId="3" xfId="58" applyNumberFormat="1" applyFont="1" applyFill="1" applyBorder="1" applyAlignment="1">
      <alignment horizontal="right" vertical="top"/>
    </xf>
    <xf numFmtId="166" fontId="15" fillId="0" borderId="5" xfId="58" applyNumberFormat="1" applyFont="1" applyFill="1" applyBorder="1"/>
    <xf numFmtId="3" fontId="15" fillId="0" borderId="3" xfId="67" applyNumberFormat="1" applyBorder="1" applyAlignment="1">
      <alignment horizontal="center" vertical="justify"/>
    </xf>
    <xf numFmtId="3" fontId="15" fillId="0" borderId="5" xfId="67" applyNumberFormat="1" applyBorder="1" applyAlignment="1">
      <alignment horizontal="center" vertical="justify"/>
    </xf>
    <xf numFmtId="0" fontId="24" fillId="0" borderId="3" xfId="67" applyFont="1" applyBorder="1" applyAlignment="1">
      <alignment wrapText="1"/>
    </xf>
    <xf numFmtId="169" fontId="15" fillId="0" borderId="3" xfId="67" applyNumberFormat="1" applyBorder="1" applyAlignment="1">
      <alignment horizontal="center"/>
    </xf>
    <xf numFmtId="0" fontId="17" fillId="0" borderId="6" xfId="67" applyFont="1" applyBorder="1" applyAlignment="1">
      <alignment horizontal="center"/>
    </xf>
    <xf numFmtId="0" fontId="17" fillId="0" borderId="3" xfId="67" applyFont="1" applyBorder="1" applyAlignment="1">
      <alignment vertical="center" wrapText="1"/>
    </xf>
    <xf numFmtId="0" fontId="17" fillId="0" borderId="3" xfId="67" applyFont="1" applyBorder="1" applyAlignment="1">
      <alignment horizontal="center" vertical="center"/>
    </xf>
    <xf numFmtId="169" fontId="17" fillId="0" borderId="3" xfId="67" applyNumberFormat="1" applyFont="1" applyBorder="1" applyAlignment="1">
      <alignment horizontal="center" vertical="center"/>
    </xf>
    <xf numFmtId="0" fontId="24" fillId="0" borderId="3" xfId="67" applyFont="1" applyBorder="1" applyAlignment="1">
      <alignment vertical="center" wrapText="1"/>
    </xf>
    <xf numFmtId="0" fontId="15" fillId="0" borderId="6" xfId="67" applyBorder="1"/>
    <xf numFmtId="0" fontId="15" fillId="0" borderId="6" xfId="64" applyBorder="1" applyAlignment="1">
      <alignment vertical="justify"/>
    </xf>
    <xf numFmtId="0" fontId="17" fillId="0" borderId="6" xfId="64" applyFont="1" applyBorder="1" applyAlignment="1">
      <alignment horizontal="left"/>
    </xf>
    <xf numFmtId="0" fontId="15" fillId="0" borderId="3" xfId="67" applyBorder="1" applyAlignment="1">
      <alignment horizontal="left" vertical="justify"/>
    </xf>
    <xf numFmtId="0" fontId="15" fillId="0" borderId="0" xfId="67" applyAlignment="1">
      <alignment horizontal="left"/>
    </xf>
    <xf numFmtId="0" fontId="17" fillId="0" borderId="30" xfId="67" applyFont="1" applyBorder="1" applyAlignment="1">
      <alignment horizontal="left"/>
    </xf>
    <xf numFmtId="0" fontId="17" fillId="0" borderId="31" xfId="67" applyFont="1" applyBorder="1" applyAlignment="1">
      <alignment horizontal="center"/>
    </xf>
    <xf numFmtId="169" fontId="17" fillId="0" borderId="31" xfId="67" applyNumberFormat="1" applyFont="1" applyBorder="1" applyAlignment="1">
      <alignment horizontal="center"/>
    </xf>
    <xf numFmtId="169" fontId="17" fillId="0" borderId="32" xfId="67" applyNumberFormat="1" applyFont="1" applyBorder="1" applyAlignment="1">
      <alignment horizontal="center"/>
    </xf>
    <xf numFmtId="169" fontId="15" fillId="0" borderId="5" xfId="67" applyNumberFormat="1" applyBorder="1" applyAlignment="1">
      <alignment vertical="justify"/>
    </xf>
    <xf numFmtId="169" fontId="15" fillId="0" borderId="3" xfId="1" applyNumberFormat="1" applyFont="1" applyFill="1" applyBorder="1" applyAlignment="1">
      <alignment vertical="justify"/>
    </xf>
    <xf numFmtId="169" fontId="15" fillId="0" borderId="5" xfId="1" applyNumberFormat="1" applyFont="1" applyFill="1" applyBorder="1" applyAlignment="1">
      <alignment vertical="justify"/>
    </xf>
    <xf numFmtId="0" fontId="15" fillId="0" borderId="3" xfId="67" applyBorder="1" applyAlignment="1">
      <alignment horizontal="center" vertical="top"/>
    </xf>
    <xf numFmtId="0" fontId="23" fillId="0" borderId="3" xfId="67" applyFont="1" applyBorder="1" applyAlignment="1">
      <alignment vertical="top" wrapText="1"/>
    </xf>
    <xf numFmtId="1" fontId="15" fillId="0" borderId="3" xfId="67" applyNumberFormat="1" applyBorder="1" applyAlignment="1">
      <alignment horizontal="center" vertical="top"/>
    </xf>
    <xf numFmtId="1" fontId="15" fillId="0" borderId="3" xfId="67" applyNumberFormat="1" applyBorder="1" applyAlignment="1">
      <alignment horizontal="center" vertical="top" wrapText="1"/>
    </xf>
    <xf numFmtId="169" fontId="17" fillId="0" borderId="5" xfId="67" applyNumberFormat="1" applyFont="1" applyBorder="1" applyAlignment="1">
      <alignment horizontal="center"/>
    </xf>
    <xf numFmtId="169" fontId="15" fillId="0" borderId="5" xfId="1" applyNumberFormat="1" applyFont="1" applyFill="1" applyBorder="1"/>
    <xf numFmtId="169" fontId="15" fillId="0" borderId="5" xfId="67" applyNumberFormat="1" applyBorder="1" applyAlignment="1">
      <alignment horizontal="center" vertical="justify"/>
    </xf>
    <xf numFmtId="169" fontId="15" fillId="0" borderId="10" xfId="67" applyNumberFormat="1" applyBorder="1"/>
    <xf numFmtId="169" fontId="15" fillId="0" borderId="4" xfId="1" applyNumberFormat="1" applyFont="1" applyFill="1" applyBorder="1" applyAlignment="1">
      <alignment vertical="justify"/>
    </xf>
    <xf numFmtId="0" fontId="31" fillId="0" borderId="3" xfId="67" applyFont="1" applyBorder="1" applyAlignment="1">
      <alignment horizontal="left" vertical="top" wrapText="1"/>
    </xf>
    <xf numFmtId="0" fontId="15" fillId="0" borderId="10" xfId="53" quotePrefix="1" applyBorder="1" applyAlignment="1">
      <alignment horizontal="left" vertical="top"/>
    </xf>
    <xf numFmtId="166" fontId="15" fillId="0" borderId="26" xfId="58" applyNumberFormat="1" applyFont="1" applyFill="1" applyBorder="1" applyAlignment="1">
      <alignment horizontal="right" vertical="top"/>
    </xf>
    <xf numFmtId="0" fontId="17" fillId="0" borderId="10" xfId="67" applyFont="1" applyBorder="1" applyAlignment="1">
      <alignment wrapText="1"/>
    </xf>
    <xf numFmtId="0" fontId="15" fillId="0" borderId="3" xfId="68" applyBorder="1" applyAlignment="1">
      <alignment vertical="justify"/>
    </xf>
    <xf numFmtId="0" fontId="27" fillId="0" borderId="0" xfId="67" applyFont="1"/>
    <xf numFmtId="41" fontId="15" fillId="0" borderId="0" xfId="67" applyNumberFormat="1"/>
    <xf numFmtId="41" fontId="15" fillId="0" borderId="3" xfId="67" applyNumberFormat="1" applyBorder="1" applyAlignment="1">
      <alignment horizontal="center" vertical="justify"/>
    </xf>
    <xf numFmtId="0" fontId="15" fillId="0" borderId="0" xfId="67" applyAlignment="1">
      <alignment vertical="top"/>
    </xf>
    <xf numFmtId="41" fontId="15" fillId="0" borderId="0" xfId="1" applyNumberFormat="1" applyFont="1" applyFill="1" applyBorder="1" applyAlignment="1">
      <alignment horizontal="right"/>
    </xf>
    <xf numFmtId="0" fontId="17" fillId="0" borderId="3" xfId="67" applyFont="1" applyBorder="1" applyAlignment="1">
      <alignment horizontal="left" vertical="top" wrapText="1"/>
    </xf>
    <xf numFmtId="0" fontId="17" fillId="0" borderId="3" xfId="67" applyFont="1" applyBorder="1" applyAlignment="1">
      <alignment vertical="center"/>
    </xf>
    <xf numFmtId="0" fontId="27" fillId="0" borderId="0" xfId="69" applyFont="1" applyAlignment="1">
      <alignment vertical="top"/>
    </xf>
    <xf numFmtId="0" fontId="15" fillId="0" borderId="0" xfId="69" applyFont="1" applyAlignment="1">
      <alignment vertical="top"/>
    </xf>
    <xf numFmtId="3" fontId="36" fillId="0" borderId="0" xfId="57" quotePrefix="1" applyNumberFormat="1" applyFont="1" applyAlignment="1">
      <alignment horizontal="left" vertical="top"/>
    </xf>
    <xf numFmtId="0" fontId="15" fillId="0" borderId="0" xfId="57" applyAlignment="1">
      <alignment vertical="top"/>
    </xf>
    <xf numFmtId="0" fontId="17" fillId="0" borderId="0" xfId="67" applyFont="1" applyAlignment="1">
      <alignment horizontal="center" vertical="top"/>
    </xf>
    <xf numFmtId="0" fontId="17" fillId="0" borderId="0" xfId="57" applyFont="1" applyAlignment="1">
      <alignment vertical="top"/>
    </xf>
    <xf numFmtId="0" fontId="17" fillId="0" borderId="0" xfId="57" applyFont="1" applyAlignment="1">
      <alignment horizontal="center" vertical="top"/>
    </xf>
    <xf numFmtId="38" fontId="17" fillId="0" borderId="0" xfId="70" applyNumberFormat="1" applyFont="1" applyFill="1" applyAlignment="1">
      <alignment horizontal="right" vertical="top"/>
    </xf>
    <xf numFmtId="38" fontId="17" fillId="0" borderId="0" xfId="70" applyNumberFormat="1" applyFont="1" applyFill="1" applyAlignment="1">
      <alignment vertical="top"/>
    </xf>
    <xf numFmtId="0" fontId="17" fillId="0" borderId="23" xfId="56" applyFont="1" applyBorder="1" applyAlignment="1">
      <alignment horizontal="center" vertical="top" wrapText="1"/>
    </xf>
    <xf numFmtId="0" fontId="17" fillId="0" borderId="19" xfId="57" applyFont="1" applyBorder="1" applyAlignment="1">
      <alignment horizontal="left" vertical="top" wrapText="1"/>
    </xf>
    <xf numFmtId="0" fontId="17" fillId="0" borderId="19" xfId="57" applyFont="1" applyBorder="1" applyAlignment="1">
      <alignment horizontal="center" vertical="top"/>
    </xf>
    <xf numFmtId="0" fontId="15" fillId="0" borderId="19" xfId="57" applyBorder="1" applyAlignment="1">
      <alignment vertical="top"/>
    </xf>
    <xf numFmtId="0" fontId="17" fillId="0" borderId="19" xfId="57" applyFont="1" applyBorder="1" applyAlignment="1">
      <alignment vertical="top"/>
    </xf>
    <xf numFmtId="2" fontId="15" fillId="0" borderId="19" xfId="57" applyNumberFormat="1" applyBorder="1" applyAlignment="1">
      <alignment horizontal="center" vertical="top"/>
    </xf>
    <xf numFmtId="0" fontId="15" fillId="0" borderId="3" xfId="57" applyBorder="1" applyAlignment="1">
      <alignment horizontal="center" vertical="top"/>
    </xf>
    <xf numFmtId="0" fontId="15" fillId="0" borderId="19" xfId="57" applyBorder="1" applyAlignment="1">
      <alignment horizontal="left" vertical="top"/>
    </xf>
    <xf numFmtId="3" fontId="15" fillId="0" borderId="21" xfId="58" applyNumberFormat="1" applyFont="1" applyFill="1" applyBorder="1" applyAlignment="1">
      <alignment horizontal="right" vertical="top"/>
    </xf>
    <xf numFmtId="0" fontId="15" fillId="0" borderId="3" xfId="57" quotePrefix="1" applyBorder="1" applyAlignment="1">
      <alignment horizontal="center" vertical="top"/>
    </xf>
    <xf numFmtId="3" fontId="15" fillId="0" borderId="21" xfId="58" applyNumberFormat="1" applyFont="1" applyBorder="1" applyAlignment="1">
      <alignment horizontal="right" vertical="top"/>
    </xf>
    <xf numFmtId="0" fontId="27" fillId="0" borderId="0" xfId="67" applyFont="1" applyAlignment="1">
      <alignment wrapText="1"/>
    </xf>
    <xf numFmtId="0" fontId="15" fillId="0" borderId="19" xfId="67" applyBorder="1" applyAlignment="1">
      <alignment horizontal="left" vertical="top" wrapText="1"/>
    </xf>
    <xf numFmtId="0" fontId="15" fillId="0" borderId="19" xfId="57" applyBorder="1" applyAlignment="1">
      <alignment horizontal="justify" vertical="top" wrapText="1"/>
    </xf>
    <xf numFmtId="1" fontId="15" fillId="0" borderId="19" xfId="57" applyNumberFormat="1" applyBorder="1" applyAlignment="1">
      <alignment horizontal="center" vertical="top"/>
    </xf>
    <xf numFmtId="3" fontId="27" fillId="5" borderId="0" xfId="67" applyNumberFormat="1" applyFont="1" applyFill="1" applyAlignment="1">
      <alignment vertical="center"/>
    </xf>
    <xf numFmtId="166" fontId="15" fillId="5" borderId="0" xfId="75" applyNumberFormat="1" applyFont="1" applyFill="1" applyAlignment="1">
      <alignment vertical="center"/>
    </xf>
    <xf numFmtId="0" fontId="15" fillId="5" borderId="0" xfId="67" applyFill="1" applyAlignment="1">
      <alignment vertical="center"/>
    </xf>
    <xf numFmtId="3" fontId="27" fillId="0" borderId="0" xfId="67" applyNumberFormat="1" applyFont="1" applyAlignment="1">
      <alignment vertical="center"/>
    </xf>
    <xf numFmtId="166" fontId="15" fillId="0" borderId="0" xfId="75" applyNumberFormat="1" applyFont="1" applyFill="1" applyAlignment="1">
      <alignment vertical="center"/>
    </xf>
    <xf numFmtId="0" fontId="15" fillId="0" borderId="0" xfId="67" applyAlignment="1">
      <alignment vertical="center"/>
    </xf>
    <xf numFmtId="0" fontId="15" fillId="0" borderId="0" xfId="67" applyAlignment="1">
      <alignment horizontal="center" vertical="top"/>
    </xf>
    <xf numFmtId="0" fontId="15" fillId="0" borderId="0" xfId="67" applyAlignment="1">
      <alignment horizontal="justify" vertical="top"/>
    </xf>
    <xf numFmtId="166" fontId="15" fillId="0" borderId="0" xfId="75" applyNumberFormat="1" applyFont="1" applyFill="1" applyAlignment="1">
      <alignment horizontal="right" vertical="top"/>
    </xf>
    <xf numFmtId="3" fontId="27" fillId="3" borderId="0" xfId="67" applyNumberFormat="1" applyFont="1" applyFill="1" applyAlignment="1">
      <alignment vertical="center"/>
    </xf>
    <xf numFmtId="166" fontId="15" fillId="3" borderId="0" xfId="75" applyNumberFormat="1" applyFont="1" applyFill="1" applyAlignment="1">
      <alignment vertical="center"/>
    </xf>
    <xf numFmtId="0" fontId="15" fillId="3" borderId="0" xfId="67" applyFill="1" applyAlignment="1">
      <alignment vertical="center"/>
    </xf>
    <xf numFmtId="0" fontId="15" fillId="0" borderId="19" xfId="57" applyBorder="1" applyAlignment="1">
      <alignment horizontal="justify" vertical="top"/>
    </xf>
    <xf numFmtId="0" fontId="15" fillId="0" borderId="19" xfId="67" applyBorder="1" applyAlignment="1">
      <alignment vertical="top" wrapText="1"/>
    </xf>
    <xf numFmtId="166" fontId="15" fillId="0" borderId="19" xfId="58" applyNumberFormat="1" applyFont="1" applyFill="1" applyBorder="1" applyAlignment="1">
      <alignment horizontal="center" vertical="top"/>
    </xf>
    <xf numFmtId="165" fontId="17" fillId="0" borderId="21" xfId="58" applyFont="1" applyFill="1" applyBorder="1" applyAlignment="1">
      <alignment horizontal="right" vertical="top"/>
    </xf>
    <xf numFmtId="165" fontId="17" fillId="4" borderId="21" xfId="58" applyFont="1" applyFill="1" applyBorder="1" applyAlignment="1">
      <alignment horizontal="right" vertical="top"/>
    </xf>
    <xf numFmtId="166" fontId="21" fillId="0" borderId="21" xfId="58" applyNumberFormat="1" applyFont="1" applyFill="1" applyBorder="1" applyAlignment="1" applyProtection="1">
      <alignment horizontal="center" vertical="top"/>
      <protection locked="0"/>
    </xf>
    <xf numFmtId="0" fontId="15" fillId="0" borderId="3" xfId="0" applyFont="1" applyBorder="1" applyAlignment="1">
      <alignment horizontal="left" vertical="top" wrapText="1"/>
    </xf>
    <xf numFmtId="37" fontId="17" fillId="0" borderId="7" xfId="22" applyNumberFormat="1" applyFont="1" applyFill="1" applyBorder="1" applyAlignment="1">
      <alignment horizontal="right" vertical="center"/>
    </xf>
    <xf numFmtId="169" fontId="15" fillId="0" borderId="3" xfId="0" applyNumberFormat="1" applyFont="1" applyBorder="1" applyAlignment="1">
      <alignment horizontal="center" vertical="top"/>
    </xf>
    <xf numFmtId="0" fontId="27" fillId="0" borderId="0" xfId="82" applyFont="1" applyAlignment="1">
      <alignment vertical="top"/>
    </xf>
    <xf numFmtId="0" fontId="15" fillId="0" borderId="0" xfId="82" applyFont="1" applyAlignment="1">
      <alignment vertical="top"/>
    </xf>
    <xf numFmtId="3" fontId="67" fillId="0" borderId="0" xfId="0" applyNumberFormat="1" applyFont="1" applyAlignment="1">
      <alignment vertical="top"/>
    </xf>
    <xf numFmtId="0" fontId="67" fillId="0" borderId="0" xfId="0" applyFont="1" applyAlignment="1">
      <alignment vertical="top"/>
    </xf>
    <xf numFmtId="169" fontId="67" fillId="0" borderId="0" xfId="22" applyNumberFormat="1" applyFont="1" applyAlignment="1">
      <alignment vertical="top"/>
    </xf>
    <xf numFmtId="3" fontId="67" fillId="0" borderId="26" xfId="0" applyNumberFormat="1" applyFont="1" applyBorder="1" applyAlignment="1">
      <alignment horizontal="right" vertical="top"/>
    </xf>
    <xf numFmtId="3" fontId="67" fillId="0" borderId="26" xfId="0" applyNumberFormat="1" applyFont="1" applyBorder="1" applyAlignment="1">
      <alignment vertical="top"/>
    </xf>
    <xf numFmtId="3" fontId="68" fillId="0" borderId="26" xfId="0" applyNumberFormat="1" applyFont="1" applyBorder="1" applyAlignment="1">
      <alignment vertical="top"/>
    </xf>
    <xf numFmtId="0" fontId="67" fillId="0" borderId="0" xfId="26" applyFont="1" applyAlignment="1">
      <alignment vertical="top"/>
    </xf>
    <xf numFmtId="3" fontId="67" fillId="3" borderId="26" xfId="0" applyNumberFormat="1" applyFont="1" applyFill="1" applyBorder="1" applyAlignment="1">
      <alignment vertical="top"/>
    </xf>
    <xf numFmtId="0" fontId="67" fillId="0" borderId="0" xfId="4" applyFont="1" applyAlignment="1">
      <alignment vertical="top"/>
    </xf>
    <xf numFmtId="0" fontId="67" fillId="0" borderId="0" xfId="8" applyFont="1" applyAlignment="1">
      <alignment vertical="top"/>
    </xf>
    <xf numFmtId="0" fontId="67" fillId="3" borderId="0" xfId="0" applyFont="1" applyFill="1" applyAlignment="1">
      <alignment vertical="top"/>
    </xf>
    <xf numFmtId="3" fontId="69" fillId="3" borderId="0" xfId="0" applyNumberFormat="1" applyFont="1" applyFill="1" applyAlignment="1">
      <alignment vertical="top"/>
    </xf>
    <xf numFmtId="3" fontId="67" fillId="0" borderId="0" xfId="0" applyNumberFormat="1" applyFont="1" applyAlignment="1">
      <alignment horizontal="right" vertical="top"/>
    </xf>
    <xf numFmtId="0" fontId="30" fillId="0" borderId="0" xfId="0" applyFont="1"/>
    <xf numFmtId="0" fontId="70" fillId="0" borderId="29" xfId="0" applyFont="1" applyBorder="1" applyAlignment="1">
      <alignment horizontal="center"/>
    </xf>
    <xf numFmtId="0" fontId="71" fillId="0" borderId="29" xfId="0" applyFont="1" applyBorder="1" applyAlignment="1">
      <alignment horizontal="center"/>
    </xf>
    <xf numFmtId="0" fontId="72" fillId="0" borderId="29" xfId="0" applyFont="1" applyBorder="1" applyAlignment="1">
      <alignment horizontal="left" wrapText="1"/>
    </xf>
    <xf numFmtId="0" fontId="0" fillId="0" borderId="29" xfId="0" applyBorder="1" applyAlignment="1">
      <alignment horizontal="center" vertical="top"/>
    </xf>
    <xf numFmtId="0" fontId="0" fillId="0" borderId="29" xfId="0" applyBorder="1" applyAlignment="1">
      <alignment vertical="top" wrapText="1"/>
    </xf>
    <xf numFmtId="0" fontId="15" fillId="0" borderId="29" xfId="0" applyFont="1" applyBorder="1" applyAlignment="1">
      <alignment horizontal="left" vertical="top"/>
    </xf>
    <xf numFmtId="0" fontId="24" fillId="0" borderId="29" xfId="0" applyFont="1" applyBorder="1" applyAlignment="1">
      <alignment horizontal="left" vertical="top" wrapText="1"/>
    </xf>
    <xf numFmtId="166" fontId="16" fillId="0" borderId="29" xfId="1" applyNumberFormat="1" applyFont="1" applyBorder="1"/>
    <xf numFmtId="37" fontId="16" fillId="0" borderId="0" xfId="1" applyNumberFormat="1" applyFont="1" applyFill="1" applyBorder="1" applyAlignment="1">
      <alignment horizontal="right"/>
    </xf>
    <xf numFmtId="0" fontId="30" fillId="0" borderId="0" xfId="67" applyFont="1"/>
    <xf numFmtId="0" fontId="30" fillId="0" borderId="0" xfId="67" applyFont="1" applyAlignment="1">
      <alignment vertical="top"/>
    </xf>
    <xf numFmtId="0" fontId="30" fillId="2" borderId="0" xfId="0" applyFont="1" applyFill="1" applyAlignment="1">
      <alignment horizontal="left" vertical="top" wrapText="1"/>
    </xf>
    <xf numFmtId="3" fontId="30" fillId="3" borderId="0" xfId="57" applyNumberFormat="1" applyFont="1" applyFill="1" applyAlignment="1">
      <alignment vertical="center"/>
    </xf>
    <xf numFmtId="0" fontId="30" fillId="3" borderId="0" xfId="57" applyFont="1" applyFill="1" applyAlignment="1">
      <alignment vertical="center"/>
    </xf>
    <xf numFmtId="3" fontId="73" fillId="3" borderId="0" xfId="57" quotePrefix="1" applyNumberFormat="1" applyFont="1" applyFill="1" applyAlignment="1">
      <alignment horizontal="left" vertical="center"/>
    </xf>
    <xf numFmtId="3" fontId="35" fillId="3" borderId="0" xfId="57" applyNumberFormat="1" applyFont="1" applyFill="1" applyAlignment="1">
      <alignment horizontal="center" vertical="center" wrapText="1"/>
    </xf>
    <xf numFmtId="0" fontId="15" fillId="0" borderId="19" xfId="4" applyFont="1" applyBorder="1" applyAlignment="1">
      <alignment vertical="top" wrapText="1"/>
    </xf>
    <xf numFmtId="0" fontId="30" fillId="0" borderId="0" xfId="56" applyFont="1" applyAlignment="1">
      <alignment vertical="top"/>
    </xf>
    <xf numFmtId="0" fontId="30" fillId="3" borderId="0" xfId="56" applyFont="1" applyFill="1" applyAlignment="1">
      <alignment vertical="top"/>
    </xf>
    <xf numFmtId="3" fontId="30" fillId="0" borderId="0" xfId="56" applyNumberFormat="1" applyFont="1" applyAlignment="1">
      <alignment vertical="top"/>
    </xf>
    <xf numFmtId="174" fontId="16" fillId="0" borderId="10" xfId="0" applyNumberFormat="1" applyFont="1" applyBorder="1" applyAlignment="1">
      <alignment horizontal="center" vertical="top"/>
    </xf>
    <xf numFmtId="0" fontId="17" fillId="0" borderId="19" xfId="28" applyFont="1" applyBorder="1" applyAlignment="1">
      <alignment vertical="top" wrapText="1"/>
    </xf>
    <xf numFmtId="166" fontId="16" fillId="0" borderId="3" xfId="1" applyNumberFormat="1" applyFont="1" applyFill="1" applyBorder="1"/>
    <xf numFmtId="0" fontId="30" fillId="0" borderId="0" xfId="0" applyFont="1" applyAlignment="1">
      <alignment vertical="justify"/>
    </xf>
    <xf numFmtId="0" fontId="15" fillId="0" borderId="10" xfId="67" applyBorder="1" applyAlignment="1">
      <alignment horizontal="left" vertical="top" wrapText="1"/>
    </xf>
    <xf numFmtId="0" fontId="15" fillId="0" borderId="10" xfId="67" applyBorder="1" applyAlignment="1">
      <alignment horizontal="center" vertical="top"/>
    </xf>
    <xf numFmtId="3" fontId="15" fillId="0" borderId="10" xfId="67" applyNumberFormat="1" applyBorder="1" applyAlignment="1">
      <alignment horizontal="center" vertical="top"/>
    </xf>
    <xf numFmtId="37" fontId="15" fillId="0" borderId="10" xfId="62" applyNumberFormat="1" applyFont="1" applyFill="1" applyBorder="1" applyAlignment="1">
      <alignment horizontal="right" vertical="top"/>
    </xf>
    <xf numFmtId="37" fontId="15" fillId="0" borderId="3" xfId="83" applyNumberFormat="1" applyFont="1" applyFill="1" applyBorder="1" applyAlignment="1">
      <alignment horizontal="right" vertical="top"/>
    </xf>
    <xf numFmtId="49" fontId="16" fillId="0" borderId="3" xfId="28" applyNumberFormat="1" applyBorder="1" applyAlignment="1">
      <alignment horizontal="center" vertical="top"/>
    </xf>
    <xf numFmtId="0" fontId="16" fillId="0" borderId="3" xfId="4" applyBorder="1" applyAlignment="1">
      <alignment vertical="top" wrapText="1"/>
    </xf>
    <xf numFmtId="37" fontId="16" fillId="0" borderId="3" xfId="10" applyNumberFormat="1" applyFont="1" applyFill="1" applyBorder="1" applyAlignment="1">
      <alignment horizontal="right"/>
    </xf>
    <xf numFmtId="0" fontId="40" fillId="0" borderId="3" xfId="0" applyFont="1" applyBorder="1" applyAlignment="1">
      <alignment horizontal="left" vertical="top" wrapText="1"/>
    </xf>
    <xf numFmtId="3" fontId="41" fillId="0" borderId="3" xfId="0" applyNumberFormat="1" applyFont="1" applyBorder="1" applyAlignment="1">
      <alignment horizontal="center" vertical="top"/>
    </xf>
    <xf numFmtId="37" fontId="40" fillId="0" borderId="3" xfId="22" applyNumberFormat="1" applyFont="1" applyFill="1" applyBorder="1" applyAlignment="1">
      <alignment horizontal="right" vertical="top"/>
    </xf>
    <xf numFmtId="0" fontId="40" fillId="0" borderId="3" xfId="0" applyFont="1" applyBorder="1" applyAlignment="1">
      <alignment horizontal="left" vertical="top"/>
    </xf>
    <xf numFmtId="0" fontId="41" fillId="0" borderId="3" xfId="0" applyFont="1" applyBorder="1" applyAlignment="1">
      <alignment horizontal="center" vertical="top"/>
    </xf>
    <xf numFmtId="9" fontId="40" fillId="0" borderId="3" xfId="0" applyNumberFormat="1" applyFont="1" applyBorder="1" applyAlignment="1">
      <alignment horizontal="center" vertical="top"/>
    </xf>
    <xf numFmtId="37" fontId="40" fillId="0" borderId="3" xfId="22" applyNumberFormat="1" applyFont="1" applyBorder="1" applyAlignment="1">
      <alignment horizontal="right" vertical="top"/>
    </xf>
    <xf numFmtId="0" fontId="36" fillId="0" borderId="3" xfId="0" applyFont="1" applyBorder="1" applyAlignment="1">
      <alignment vertical="top" wrapText="1"/>
    </xf>
    <xf numFmtId="0" fontId="27" fillId="0" borderId="3" xfId="0" applyFont="1" applyBorder="1" applyAlignment="1">
      <alignment vertical="top" wrapText="1"/>
    </xf>
    <xf numFmtId="37" fontId="27" fillId="0" borderId="3" xfId="22" applyNumberFormat="1" applyFont="1" applyBorder="1" applyAlignment="1">
      <alignment horizontal="right" vertical="top"/>
    </xf>
    <xf numFmtId="37" fontId="15" fillId="0" borderId="3" xfId="57" applyNumberFormat="1" applyBorder="1" applyAlignment="1">
      <alignment horizontal="center" vertical="top"/>
    </xf>
    <xf numFmtId="37" fontId="15" fillId="0" borderId="3" xfId="57" applyNumberFormat="1" applyBorder="1" applyAlignment="1">
      <alignment horizontal="left" vertical="top" wrapText="1"/>
    </xf>
    <xf numFmtId="37" fontId="15" fillId="0" borderId="3" xfId="57" applyNumberFormat="1" applyBorder="1" applyAlignment="1">
      <alignment horizontal="center" vertical="top" wrapText="1"/>
    </xf>
    <xf numFmtId="0" fontId="15" fillId="0" borderId="0" xfId="56" applyAlignment="1">
      <alignment vertical="top" wrapText="1"/>
    </xf>
    <xf numFmtId="3" fontId="15" fillId="0" borderId="0" xfId="56" applyNumberFormat="1" applyAlignment="1">
      <alignment vertical="top"/>
    </xf>
    <xf numFmtId="0" fontId="17" fillId="0" borderId="0" xfId="56" quotePrefix="1" applyFont="1" applyAlignment="1">
      <alignment horizontal="left" vertical="top"/>
    </xf>
    <xf numFmtId="0" fontId="17" fillId="0" borderId="0" xfId="56" applyFont="1" applyAlignment="1">
      <alignment vertical="top"/>
    </xf>
    <xf numFmtId="0" fontId="17" fillId="0" borderId="0" xfId="56" applyFont="1" applyAlignment="1">
      <alignment horizontal="center" vertical="top"/>
    </xf>
    <xf numFmtId="37" fontId="17" fillId="0" borderId="0" xfId="70" applyNumberFormat="1" applyFont="1" applyFill="1" applyAlignment="1">
      <alignment vertical="top"/>
    </xf>
    <xf numFmtId="37" fontId="17" fillId="0" borderId="0" xfId="67" applyNumberFormat="1" applyFont="1" applyAlignment="1" applyProtection="1">
      <alignment horizontal="center" vertical="top" wrapText="1"/>
      <protection locked="0"/>
    </xf>
    <xf numFmtId="3" fontId="20" fillId="0" borderId="0" xfId="56" applyNumberFormat="1" applyFont="1" applyAlignment="1">
      <alignment vertical="top"/>
    </xf>
    <xf numFmtId="0" fontId="15" fillId="0" borderId="14" xfId="73" applyBorder="1" applyAlignment="1">
      <alignment horizontal="center" vertical="top"/>
    </xf>
    <xf numFmtId="0" fontId="15" fillId="0" borderId="14" xfId="73" applyBorder="1" applyAlignment="1">
      <alignment horizontal="left" vertical="top" wrapText="1"/>
    </xf>
    <xf numFmtId="1" fontId="15" fillId="0" borderId="14" xfId="73" applyNumberFormat="1" applyBorder="1" applyAlignment="1">
      <alignment horizontal="center" vertical="top"/>
    </xf>
    <xf numFmtId="37" fontId="15" fillId="0" borderId="14" xfId="58" applyNumberFormat="1" applyFont="1" applyFill="1" applyBorder="1" applyAlignment="1">
      <alignment vertical="top"/>
    </xf>
    <xf numFmtId="0" fontId="15" fillId="0" borderId="0" xfId="74" applyAlignment="1">
      <alignment vertical="top"/>
    </xf>
    <xf numFmtId="0" fontId="15" fillId="0" borderId="14" xfId="56" quotePrefix="1" applyBorder="1" applyAlignment="1">
      <alignment horizontal="left" vertical="top" wrapText="1"/>
    </xf>
    <xf numFmtId="37" fontId="15" fillId="0" borderId="3" xfId="58" applyNumberFormat="1" applyFont="1" applyFill="1" applyBorder="1" applyAlignment="1" applyProtection="1">
      <alignment vertical="top"/>
    </xf>
    <xf numFmtId="1" fontId="15" fillId="0" borderId="0" xfId="73" applyNumberFormat="1" applyAlignment="1">
      <alignment horizontal="center" vertical="top"/>
    </xf>
    <xf numFmtId="0" fontId="15" fillId="0" borderId="11" xfId="73" applyBorder="1" applyAlignment="1">
      <alignment horizontal="left" vertical="top" wrapText="1"/>
    </xf>
    <xf numFmtId="3" fontId="15" fillId="0" borderId="0" xfId="74" applyNumberFormat="1" applyAlignment="1">
      <alignment vertical="top"/>
    </xf>
    <xf numFmtId="37" fontId="15" fillId="0" borderId="3" xfId="58" applyNumberFormat="1" applyFont="1" applyFill="1" applyBorder="1" applyAlignment="1">
      <alignment vertical="top"/>
    </xf>
    <xf numFmtId="0" fontId="15" fillId="0" borderId="11" xfId="73" applyBorder="1" applyAlignment="1">
      <alignment vertical="top"/>
    </xf>
    <xf numFmtId="0" fontId="15" fillId="0" borderId="11" xfId="74" applyBorder="1" applyAlignment="1">
      <alignment horizontal="left" vertical="top" wrapText="1"/>
    </xf>
    <xf numFmtId="0" fontId="15" fillId="0" borderId="0" xfId="74" applyAlignment="1">
      <alignment horizontal="center" vertical="top"/>
    </xf>
    <xf numFmtId="0" fontId="15" fillId="0" borderId="0" xfId="74" applyAlignment="1">
      <alignment horizontal="left" vertical="top"/>
    </xf>
    <xf numFmtId="0" fontId="15" fillId="0" borderId="0" xfId="73" applyAlignment="1">
      <alignment vertical="top" wrapText="1"/>
    </xf>
    <xf numFmtId="0" fontId="15" fillId="0" borderId="11" xfId="73" quotePrefix="1" applyBorder="1" applyAlignment="1">
      <alignment horizontal="left" vertical="top" wrapText="1"/>
    </xf>
    <xf numFmtId="0" fontId="15" fillId="0" borderId="14" xfId="73" quotePrefix="1" applyBorder="1" applyAlignment="1">
      <alignment horizontal="left" vertical="top" wrapText="1"/>
    </xf>
    <xf numFmtId="0" fontId="22" fillId="0" borderId="3" xfId="73" applyFont="1" applyBorder="1" applyAlignment="1">
      <alignment vertical="top" wrapText="1"/>
    </xf>
    <xf numFmtId="0" fontId="15" fillId="0" borderId="0" xfId="87" applyAlignment="1">
      <alignment vertical="top"/>
    </xf>
    <xf numFmtId="0" fontId="15" fillId="0" borderId="11" xfId="87" quotePrefix="1" applyBorder="1" applyAlignment="1">
      <alignment horizontal="left" vertical="top" wrapText="1"/>
    </xf>
    <xf numFmtId="169" fontId="21" fillId="0" borderId="0" xfId="88" applyNumberFormat="1" applyFont="1" applyFill="1" applyAlignment="1">
      <alignment vertical="top"/>
    </xf>
    <xf numFmtId="0" fontId="15" fillId="0" borderId="0" xfId="56" applyAlignment="1" applyProtection="1">
      <alignment vertical="top"/>
      <protection locked="0"/>
    </xf>
    <xf numFmtId="0" fontId="15" fillId="0" borderId="14" xfId="73" applyBorder="1" applyAlignment="1">
      <alignment vertical="top"/>
    </xf>
    <xf numFmtId="43" fontId="21" fillId="0" borderId="0" xfId="88" applyFont="1" applyFill="1" applyAlignment="1">
      <alignment vertical="top"/>
    </xf>
    <xf numFmtId="0" fontId="15" fillId="0" borderId="0" xfId="73" applyAlignment="1">
      <alignment horizontal="center" vertical="top"/>
    </xf>
    <xf numFmtId="0" fontId="15" fillId="0" borderId="0" xfId="73" applyAlignment="1">
      <alignment vertical="top"/>
    </xf>
    <xf numFmtId="37" fontId="15" fillId="0" borderId="0" xfId="58" applyNumberFormat="1" applyFont="1" applyFill="1" applyAlignment="1">
      <alignment vertical="top"/>
    </xf>
    <xf numFmtId="37" fontId="16" fillId="0" borderId="3" xfId="1" applyNumberFormat="1" applyFont="1" applyFill="1" applyBorder="1" applyAlignment="1">
      <alignment vertical="justify"/>
    </xf>
    <xf numFmtId="166" fontId="16" fillId="0" borderId="3" xfId="23" applyNumberFormat="1" applyFont="1" applyFill="1" applyBorder="1" applyAlignment="1" applyProtection="1">
      <alignment horizontal="right" vertical="top"/>
      <protection locked="0"/>
    </xf>
    <xf numFmtId="37" fontId="17" fillId="0" borderId="33" xfId="4" applyNumberFormat="1" applyFont="1" applyBorder="1" applyAlignment="1" applyProtection="1">
      <alignment horizontal="center" vertical="top"/>
      <protection locked="0"/>
    </xf>
    <xf numFmtId="37" fontId="16" fillId="0" borderId="19" xfId="23" applyNumberFormat="1" applyFont="1" applyFill="1" applyBorder="1" applyAlignment="1" applyProtection="1">
      <alignment horizontal="right" vertical="top"/>
      <protection locked="0"/>
    </xf>
    <xf numFmtId="37" fontId="17" fillId="0" borderId="19" xfId="10" applyNumberFormat="1" applyFont="1" applyFill="1" applyBorder="1" applyAlignment="1">
      <alignment horizontal="center" vertical="top"/>
    </xf>
    <xf numFmtId="37" fontId="16" fillId="0" borderId="19" xfId="23" applyNumberFormat="1" applyFont="1" applyFill="1" applyBorder="1" applyAlignment="1" applyProtection="1">
      <alignment horizontal="center" vertical="top"/>
      <protection locked="0"/>
    </xf>
    <xf numFmtId="37" fontId="16" fillId="0" borderId="19" xfId="23" applyNumberFormat="1" applyFont="1" applyFill="1" applyBorder="1" applyAlignment="1">
      <alignment horizontal="right" vertical="top"/>
    </xf>
    <xf numFmtId="37" fontId="16" fillId="0" borderId="21" xfId="10" applyNumberFormat="1" applyFont="1" applyFill="1" applyBorder="1" applyAlignment="1" applyProtection="1">
      <alignment horizontal="right" vertical="top"/>
      <protection locked="0"/>
    </xf>
    <xf numFmtId="37" fontId="16" fillId="0" borderId="21" xfId="23" applyNumberFormat="1" applyFont="1" applyFill="1" applyBorder="1" applyAlignment="1">
      <alignment horizontal="right" vertical="top"/>
    </xf>
    <xf numFmtId="37" fontId="16" fillId="0" borderId="21" xfId="4" applyNumberFormat="1" applyBorder="1" applyAlignment="1">
      <alignment vertical="top"/>
    </xf>
    <xf numFmtId="37" fontId="16" fillId="0" borderId="0" xfId="10" applyNumberFormat="1" applyFont="1" applyFill="1" applyAlignment="1" applyProtection="1">
      <alignment horizontal="right" vertical="top"/>
      <protection locked="0"/>
    </xf>
    <xf numFmtId="0" fontId="17" fillId="0" borderId="15" xfId="67" applyFont="1" applyBorder="1" applyAlignment="1">
      <alignment horizontal="left"/>
    </xf>
    <xf numFmtId="0" fontId="17" fillId="0" borderId="15" xfId="67" applyFont="1" applyBorder="1" applyAlignment="1">
      <alignment horizontal="center"/>
    </xf>
    <xf numFmtId="41" fontId="17" fillId="0" borderId="15" xfId="67" applyNumberFormat="1" applyFont="1" applyBorder="1" applyAlignment="1">
      <alignment horizontal="center"/>
    </xf>
    <xf numFmtId="37" fontId="17" fillId="0" borderId="15" xfId="67" applyNumberFormat="1" applyFont="1" applyBorder="1" applyAlignment="1">
      <alignment horizontal="center"/>
    </xf>
    <xf numFmtId="37" fontId="15" fillId="0" borderId="3" xfId="54" applyNumberFormat="1" applyFont="1" applyFill="1" applyBorder="1" applyAlignment="1">
      <alignment vertical="justify"/>
    </xf>
    <xf numFmtId="0" fontId="17" fillId="0" borderId="3" xfId="67" applyFont="1" applyBorder="1" applyAlignment="1">
      <alignment horizontal="left"/>
    </xf>
    <xf numFmtId="37" fontId="17" fillId="0" borderId="3" xfId="67" applyNumberFormat="1" applyFont="1" applyBorder="1" applyAlignment="1">
      <alignment horizontal="center"/>
    </xf>
    <xf numFmtId="0" fontId="28" fillId="0" borderId="3" xfId="67" applyFont="1" applyBorder="1" applyAlignment="1">
      <alignment vertical="justify"/>
    </xf>
    <xf numFmtId="0" fontId="23" fillId="0" borderId="3" xfId="67" applyFont="1" applyBorder="1" applyAlignment="1">
      <alignment horizontal="left" vertical="justify" wrapText="1"/>
    </xf>
    <xf numFmtId="0" fontId="17" fillId="0" borderId="3" xfId="67" applyFont="1" applyBorder="1" applyAlignment="1">
      <alignment horizontal="center" vertical="justify"/>
    </xf>
    <xf numFmtId="37" fontId="17" fillId="0" borderId="3" xfId="54" applyNumberFormat="1" applyFont="1" applyFill="1" applyBorder="1" applyAlignment="1">
      <alignment vertical="justify"/>
    </xf>
    <xf numFmtId="37" fontId="15" fillId="0" borderId="3" xfId="54" applyNumberFormat="1" applyFont="1" applyFill="1" applyBorder="1"/>
    <xf numFmtId="0" fontId="17" fillId="0" borderId="3" xfId="57" applyFont="1" applyBorder="1" applyAlignment="1">
      <alignment horizontal="justify" vertical="top"/>
    </xf>
    <xf numFmtId="1" fontId="15" fillId="0" borderId="3" xfId="57" applyNumberFormat="1" applyBorder="1" applyAlignment="1">
      <alignment horizontal="center" vertical="top"/>
    </xf>
    <xf numFmtId="1" fontId="15" fillId="0" borderId="3" xfId="59" applyNumberFormat="1" applyFont="1" applyFill="1" applyBorder="1" applyAlignment="1">
      <alignment horizontal="center" vertical="top"/>
    </xf>
    <xf numFmtId="166" fontId="15" fillId="0" borderId="3" xfId="58" applyNumberFormat="1" applyFont="1" applyFill="1" applyBorder="1" applyAlignment="1" applyProtection="1">
      <alignment horizontal="center" vertical="top"/>
      <protection locked="0"/>
    </xf>
    <xf numFmtId="37" fontId="15" fillId="0" borderId="3" xfId="58" applyNumberFormat="1" applyFont="1" applyFill="1" applyBorder="1" applyAlignment="1">
      <alignment vertical="justify"/>
    </xf>
    <xf numFmtId="0" fontId="80" fillId="0" borderId="3" xfId="67" applyFont="1" applyBorder="1" applyAlignment="1">
      <alignment vertical="justify"/>
    </xf>
    <xf numFmtId="0" fontId="80" fillId="0" borderId="3" xfId="67" applyFont="1" applyBorder="1" applyAlignment="1">
      <alignment horizontal="center" vertical="justify"/>
    </xf>
    <xf numFmtId="37" fontId="80" fillId="0" borderId="3" xfId="54" applyNumberFormat="1" applyFont="1" applyFill="1" applyBorder="1" applyAlignment="1">
      <alignment vertical="justify"/>
    </xf>
    <xf numFmtId="0" fontId="17" fillId="0" borderId="3" xfId="73" quotePrefix="1" applyFont="1" applyBorder="1" applyAlignment="1">
      <alignment vertical="top" wrapText="1"/>
    </xf>
    <xf numFmtId="0" fontId="15" fillId="0" borderId="3" xfId="95" applyFont="1" applyBorder="1" applyAlignment="1">
      <alignment vertical="top" wrapText="1"/>
    </xf>
    <xf numFmtId="37" fontId="17" fillId="0" borderId="3" xfId="67" applyNumberFormat="1" applyFont="1" applyBorder="1" applyAlignment="1">
      <alignment horizontal="center" vertical="center"/>
    </xf>
    <xf numFmtId="0" fontId="24" fillId="0" borderId="3" xfId="67" applyFont="1" applyBorder="1" applyAlignment="1">
      <alignment vertical="center"/>
    </xf>
    <xf numFmtId="0" fontId="15" fillId="3" borderId="0" xfId="57" applyFill="1" applyAlignment="1">
      <alignment vertical="top"/>
    </xf>
    <xf numFmtId="0" fontId="21" fillId="3" borderId="0" xfId="57" applyFont="1" applyFill="1" applyAlignment="1">
      <alignment vertical="top"/>
    </xf>
    <xf numFmtId="3" fontId="15" fillId="0" borderId="0" xfId="56" applyNumberFormat="1" applyAlignment="1" applyProtection="1">
      <alignment vertical="top"/>
      <protection locked="0"/>
    </xf>
    <xf numFmtId="37" fontId="17" fillId="0" borderId="0" xfId="56" applyNumberFormat="1" applyFont="1" applyAlignment="1">
      <alignment horizontal="center" vertical="top" wrapText="1"/>
    </xf>
    <xf numFmtId="0" fontId="30" fillId="3" borderId="0" xfId="57" applyFont="1" applyFill="1" applyAlignment="1">
      <alignment vertical="top"/>
    </xf>
    <xf numFmtId="37" fontId="17" fillId="0" borderId="23" xfId="56" applyNumberFormat="1" applyFont="1" applyBorder="1" applyAlignment="1">
      <alignment horizontal="center" vertical="top" wrapText="1"/>
    </xf>
    <xf numFmtId="0" fontId="63" fillId="0" borderId="19" xfId="57" applyFont="1" applyBorder="1" applyAlignment="1">
      <alignment horizontal="center" vertical="top"/>
    </xf>
    <xf numFmtId="1" fontId="63" fillId="0" borderId="19" xfId="57" applyNumberFormat="1" applyFont="1" applyBorder="1" applyAlignment="1">
      <alignment horizontal="center" vertical="top"/>
    </xf>
    <xf numFmtId="166" fontId="63" fillId="0" borderId="19" xfId="58" applyNumberFormat="1" applyFont="1" applyFill="1" applyBorder="1" applyAlignment="1">
      <alignment horizontal="center" vertical="top"/>
    </xf>
    <xf numFmtId="37" fontId="63" fillId="0" borderId="19" xfId="58" applyNumberFormat="1" applyFont="1" applyFill="1" applyBorder="1" applyAlignment="1">
      <alignment horizontal="center" vertical="top"/>
    </xf>
    <xf numFmtId="0" fontId="17" fillId="0" borderId="20" xfId="57" applyFont="1" applyBorder="1" applyAlignment="1">
      <alignment horizontal="justify" vertical="top"/>
    </xf>
    <xf numFmtId="1" fontId="15" fillId="0" borderId="19" xfId="59" applyNumberFormat="1" applyFont="1" applyFill="1" applyBorder="1" applyAlignment="1">
      <alignment horizontal="center" vertical="top"/>
    </xf>
    <xf numFmtId="166" fontId="15" fillId="0" borderId="19" xfId="58" applyNumberFormat="1" applyFont="1" applyFill="1" applyBorder="1" applyAlignment="1" applyProtection="1">
      <alignment horizontal="center" vertical="top"/>
      <protection locked="0"/>
    </xf>
    <xf numFmtId="37" fontId="15" fillId="0" borderId="19" xfId="58" applyNumberFormat="1" applyFont="1" applyFill="1" applyBorder="1" applyAlignment="1" applyProtection="1">
      <alignment horizontal="right" vertical="top"/>
      <protection locked="0"/>
    </xf>
    <xf numFmtId="0" fontId="15" fillId="0" borderId="20" xfId="57" quotePrefix="1" applyBorder="1" applyAlignment="1">
      <alignment horizontal="justify" vertical="top"/>
    </xf>
    <xf numFmtId="168" fontId="15" fillId="0" borderId="19" xfId="59" applyNumberFormat="1" applyFont="1" applyFill="1" applyBorder="1" applyAlignment="1">
      <alignment horizontal="center" vertical="top"/>
    </xf>
    <xf numFmtId="37" fontId="15" fillId="0" borderId="19" xfId="58" applyNumberFormat="1" applyFont="1" applyFill="1" applyBorder="1" applyAlignment="1">
      <alignment horizontal="right" vertical="top"/>
    </xf>
    <xf numFmtId="0" fontId="17" fillId="0" borderId="19" xfId="57" applyFont="1" applyBorder="1" applyAlignment="1">
      <alignment horizontal="justify" vertical="top"/>
    </xf>
    <xf numFmtId="0" fontId="31" fillId="0" borderId="19" xfId="57" quotePrefix="1" applyFont="1" applyBorder="1" applyAlignment="1">
      <alignment horizontal="justify" vertical="top" wrapText="1"/>
    </xf>
    <xf numFmtId="1" fontId="17" fillId="0" borderId="19" xfId="57" applyNumberFormat="1" applyFont="1" applyBorder="1" applyAlignment="1">
      <alignment vertical="top"/>
    </xf>
    <xf numFmtId="166" fontId="17" fillId="0" borderId="19" xfId="58" applyNumberFormat="1" applyFont="1" applyFill="1" applyBorder="1" applyAlignment="1">
      <alignment vertical="top"/>
    </xf>
    <xf numFmtId="1" fontId="15" fillId="0" borderId="19" xfId="57" applyNumberFormat="1" applyBorder="1" applyAlignment="1">
      <alignment vertical="top"/>
    </xf>
    <xf numFmtId="166" fontId="15" fillId="0" borderId="19" xfId="58" applyNumberFormat="1" applyFont="1" applyFill="1" applyBorder="1" applyAlignment="1">
      <alignment vertical="top"/>
    </xf>
    <xf numFmtId="0" fontId="28" fillId="0" borderId="20" xfId="57" applyFont="1" applyBorder="1" applyAlignment="1">
      <alignment horizontal="justify" vertical="top"/>
    </xf>
    <xf numFmtId="0" fontId="28" fillId="0" borderId="19" xfId="57" applyFont="1" applyBorder="1" applyAlignment="1">
      <alignment horizontal="justify" vertical="top" wrapText="1"/>
    </xf>
    <xf numFmtId="37" fontId="15" fillId="0" borderId="19" xfId="58" applyNumberFormat="1" applyFont="1" applyFill="1" applyBorder="1" applyAlignment="1">
      <alignment vertical="top"/>
    </xf>
    <xf numFmtId="166" fontId="15" fillId="0" borderId="0" xfId="58" applyNumberFormat="1" applyFont="1" applyFill="1" applyBorder="1" applyAlignment="1">
      <alignment horizontal="center" vertical="top"/>
    </xf>
    <xf numFmtId="0" fontId="17" fillId="0" borderId="19" xfId="57" applyFont="1" applyBorder="1" applyAlignment="1">
      <alignment horizontal="justify" vertical="top" wrapText="1"/>
    </xf>
    <xf numFmtId="0" fontId="28" fillId="0" borderId="20" xfId="57" applyFont="1" applyBorder="1" applyAlignment="1">
      <alignment horizontal="justify" vertical="top" wrapText="1"/>
    </xf>
    <xf numFmtId="0" fontId="15" fillId="0" borderId="20" xfId="57" applyBorder="1" applyAlignment="1">
      <alignment horizontal="justify" vertical="top" wrapText="1"/>
    </xf>
    <xf numFmtId="0" fontId="28" fillId="0" borderId="19" xfId="57" applyFont="1" applyBorder="1" applyAlignment="1">
      <alignment horizontal="justify" vertical="top"/>
    </xf>
    <xf numFmtId="0" fontId="15" fillId="0" borderId="20" xfId="57" quotePrefix="1" applyBorder="1" applyAlignment="1">
      <alignment horizontal="justify" vertical="top" wrapText="1"/>
    </xf>
    <xf numFmtId="0" fontId="15" fillId="0" borderId="22" xfId="57" quotePrefix="1" applyBorder="1" applyAlignment="1">
      <alignment horizontal="justify" vertical="top" wrapText="1"/>
    </xf>
    <xf numFmtId="0" fontId="17" fillId="0" borderId="20" xfId="57" applyFont="1" applyBorder="1" applyAlignment="1">
      <alignment horizontal="justify" vertical="top" wrapText="1"/>
    </xf>
    <xf numFmtId="0" fontId="31" fillId="3" borderId="0" xfId="57" applyFont="1" applyFill="1" applyAlignment="1">
      <alignment vertical="top"/>
    </xf>
    <xf numFmtId="168" fontId="15" fillId="0" borderId="19" xfId="57" applyNumberFormat="1" applyBorder="1" applyAlignment="1">
      <alignment horizontal="center" vertical="top"/>
    </xf>
    <xf numFmtId="166" fontId="31" fillId="3" borderId="0" xfId="60" applyNumberFormat="1" applyFont="1" applyFill="1" applyAlignment="1">
      <alignment vertical="top"/>
    </xf>
    <xf numFmtId="168" fontId="15" fillId="0" borderId="19" xfId="61" applyNumberFormat="1" applyFont="1" applyFill="1" applyBorder="1" applyAlignment="1">
      <alignment horizontal="center" vertical="top"/>
    </xf>
    <xf numFmtId="0" fontId="15" fillId="0" borderId="20" xfId="57" applyBorder="1" applyAlignment="1">
      <alignment horizontal="justify" vertical="top"/>
    </xf>
    <xf numFmtId="165" fontId="15" fillId="0" borderId="19" xfId="59" quotePrefix="1" applyFont="1" applyFill="1" applyBorder="1" applyAlignment="1">
      <alignment horizontal="center" vertical="top"/>
    </xf>
    <xf numFmtId="0" fontId="15" fillId="0" borderId="22" xfId="57" applyBorder="1" applyAlignment="1">
      <alignment horizontal="justify" vertical="top" wrapText="1"/>
    </xf>
    <xf numFmtId="166" fontId="23" fillId="0" borderId="19" xfId="58" applyNumberFormat="1" applyFont="1" applyFill="1" applyBorder="1" applyAlignment="1">
      <alignment horizontal="left" vertical="top" wrapText="1"/>
    </xf>
    <xf numFmtId="166" fontId="28" fillId="0" borderId="20" xfId="58" applyNumberFormat="1" applyFont="1" applyFill="1" applyBorder="1" applyAlignment="1">
      <alignment horizontal="left" vertical="top" wrapText="1"/>
    </xf>
    <xf numFmtId="167" fontId="15" fillId="0" borderId="19" xfId="57" applyNumberFormat="1" applyBorder="1" applyAlignment="1">
      <alignment horizontal="center" vertical="top"/>
    </xf>
    <xf numFmtId="37" fontId="15" fillId="0" borderId="19" xfId="61" applyNumberFormat="1" applyFont="1" applyFill="1" applyBorder="1" applyAlignment="1">
      <alignment horizontal="right" vertical="top"/>
    </xf>
    <xf numFmtId="0" fontId="15" fillId="0" borderId="21" xfId="67" applyBorder="1" applyAlignment="1">
      <alignment horizontal="center" vertical="top"/>
    </xf>
    <xf numFmtId="0" fontId="28" fillId="0" borderId="21" xfId="67" applyFont="1" applyBorder="1" applyAlignment="1">
      <alignment vertical="top" wrapText="1"/>
    </xf>
    <xf numFmtId="3" fontId="15" fillId="0" borderId="21" xfId="67" applyNumberFormat="1" applyBorder="1" applyAlignment="1">
      <alignment horizontal="center" vertical="top"/>
    </xf>
    <xf numFmtId="37" fontId="15" fillId="0" borderId="21" xfId="67" applyNumberFormat="1" applyBorder="1" applyAlignment="1">
      <alignment vertical="top"/>
    </xf>
    <xf numFmtId="0" fontId="15" fillId="0" borderId="21" xfId="67" applyBorder="1" applyAlignment="1">
      <alignment vertical="top" wrapText="1"/>
    </xf>
    <xf numFmtId="3" fontId="15" fillId="0" borderId="21" xfId="67" applyNumberFormat="1" applyBorder="1" applyAlignment="1">
      <alignment horizontal="right" vertical="top"/>
    </xf>
    <xf numFmtId="37" fontId="15" fillId="0" borderId="21" xfId="67" applyNumberFormat="1" applyBorder="1" applyAlignment="1">
      <alignment horizontal="right" vertical="top"/>
    </xf>
    <xf numFmtId="0" fontId="15" fillId="0" borderId="21" xfId="57" quotePrefix="1" applyBorder="1" applyAlignment="1">
      <alignment horizontal="center" vertical="top"/>
    </xf>
    <xf numFmtId="0" fontId="28" fillId="0" borderId="21" xfId="57" applyFont="1" applyBorder="1" applyAlignment="1">
      <alignment horizontal="justify" vertical="top"/>
    </xf>
    <xf numFmtId="0" fontId="15" fillId="0" borderId="21" xfId="57" applyBorder="1" applyAlignment="1">
      <alignment horizontal="center" vertical="top"/>
    </xf>
    <xf numFmtId="1" fontId="15" fillId="0" borderId="21" xfId="57" applyNumberFormat="1" applyBorder="1" applyAlignment="1">
      <alignment horizontal="center" vertical="top"/>
    </xf>
    <xf numFmtId="166" fontId="15" fillId="0" borderId="21" xfId="58" applyNumberFormat="1" applyFont="1" applyFill="1" applyBorder="1" applyAlignment="1" applyProtection="1">
      <alignment horizontal="center" vertical="top"/>
      <protection locked="0"/>
    </xf>
    <xf numFmtId="37" fontId="15" fillId="0" borderId="21" xfId="58" applyNumberFormat="1" applyFont="1" applyFill="1" applyBorder="1" applyAlignment="1" applyProtection="1">
      <alignment horizontal="right" vertical="top"/>
      <protection locked="0"/>
    </xf>
    <xf numFmtId="0" fontId="27" fillId="3" borderId="0" xfId="57" applyFont="1" applyFill="1" applyAlignment="1">
      <alignment vertical="top"/>
    </xf>
    <xf numFmtId="0" fontId="15" fillId="0" borderId="13" xfId="67" applyBorder="1" applyAlignment="1">
      <alignment vertical="top" wrapText="1"/>
    </xf>
    <xf numFmtId="166" fontId="15" fillId="0" borderId="19" xfId="58" applyNumberFormat="1" applyFont="1" applyFill="1" applyBorder="1" applyAlignment="1" applyProtection="1">
      <alignment horizontal="right" vertical="top"/>
      <protection locked="0"/>
    </xf>
    <xf numFmtId="0" fontId="27" fillId="0" borderId="0" xfId="67" applyFont="1" applyAlignment="1">
      <alignment vertical="top"/>
    </xf>
    <xf numFmtId="0" fontId="15" fillId="0" borderId="19" xfId="57" quotePrefix="1" applyBorder="1" applyAlignment="1">
      <alignment horizontal="justify" vertical="top" wrapText="1"/>
    </xf>
    <xf numFmtId="166" fontId="15" fillId="0" borderId="19" xfId="58" applyNumberFormat="1" applyFont="1" applyFill="1" applyBorder="1" applyAlignment="1" applyProtection="1">
      <alignment vertical="top"/>
      <protection locked="0"/>
    </xf>
    <xf numFmtId="37" fontId="15" fillId="0" borderId="0" xfId="58" applyNumberFormat="1" applyFont="1" applyFill="1" applyBorder="1" applyAlignment="1" applyProtection="1">
      <alignment horizontal="right" vertical="top"/>
      <protection locked="0"/>
    </xf>
    <xf numFmtId="37" fontId="15" fillId="0" borderId="0" xfId="67" applyNumberFormat="1" applyAlignment="1">
      <alignment horizontal="right" vertical="top"/>
    </xf>
    <xf numFmtId="1" fontId="15" fillId="0" borderId="19" xfId="58" applyNumberFormat="1" applyFont="1" applyFill="1" applyBorder="1" applyAlignment="1">
      <alignment horizontal="center" vertical="top"/>
    </xf>
    <xf numFmtId="174" fontId="15" fillId="0" borderId="19" xfId="62" applyNumberFormat="1" applyFont="1" applyFill="1" applyBorder="1" applyAlignment="1">
      <alignment horizontal="center" vertical="center"/>
    </xf>
    <xf numFmtId="174" fontId="15" fillId="0" borderId="19" xfId="57" applyNumberFormat="1" applyBorder="1" applyAlignment="1">
      <alignment horizontal="center" vertical="center"/>
    </xf>
    <xf numFmtId="165" fontId="15" fillId="0" borderId="34" xfId="59" applyFont="1" applyFill="1" applyBorder="1" applyAlignment="1">
      <alignment horizontal="center" vertical="top"/>
    </xf>
    <xf numFmtId="0" fontId="15" fillId="0" borderId="34" xfId="57" quotePrefix="1" applyBorder="1" applyAlignment="1">
      <alignment horizontal="justify" vertical="top" wrapText="1"/>
    </xf>
    <xf numFmtId="0" fontId="15" fillId="0" borderId="34" xfId="57" applyBorder="1" applyAlignment="1">
      <alignment horizontal="center" vertical="top"/>
    </xf>
    <xf numFmtId="1" fontId="15" fillId="0" borderId="34" xfId="57" applyNumberFormat="1" applyBorder="1" applyAlignment="1">
      <alignment horizontal="center" vertical="top"/>
    </xf>
    <xf numFmtId="166" fontId="15" fillId="0" borderId="34" xfId="58" applyNumberFormat="1" applyFont="1" applyFill="1" applyBorder="1" applyAlignment="1">
      <alignment horizontal="center" vertical="top"/>
    </xf>
    <xf numFmtId="37" fontId="15" fillId="0" borderId="34" xfId="58" applyNumberFormat="1" applyFont="1" applyFill="1" applyBorder="1" applyAlignment="1">
      <alignment vertical="top"/>
    </xf>
    <xf numFmtId="0" fontId="17" fillId="0" borderId="19" xfId="57" applyFont="1" applyBorder="1" applyAlignment="1">
      <alignment horizontal="center" vertical="top" wrapText="1"/>
    </xf>
    <xf numFmtId="37" fontId="15" fillId="0" borderId="19" xfId="56" applyNumberFormat="1" applyBorder="1" applyAlignment="1">
      <alignment vertical="top"/>
    </xf>
    <xf numFmtId="0" fontId="15" fillId="0" borderId="19" xfId="57" quotePrefix="1" applyBorder="1" applyAlignment="1">
      <alignment horizontal="center" vertical="top" wrapText="1"/>
    </xf>
    <xf numFmtId="37" fontId="15" fillId="0" borderId="19" xfId="57" applyNumberFormat="1" applyBorder="1" applyAlignment="1">
      <alignment vertical="top"/>
    </xf>
    <xf numFmtId="0" fontId="65" fillId="0" borderId="0" xfId="57" applyFont="1" applyAlignment="1">
      <alignment horizontal="center" vertical="top"/>
    </xf>
    <xf numFmtId="0" fontId="65" fillId="0" borderId="0" xfId="57" applyFont="1" applyAlignment="1">
      <alignment horizontal="justify" vertical="top"/>
    </xf>
    <xf numFmtId="0" fontId="65" fillId="0" borderId="0" xfId="57" applyFont="1" applyAlignment="1">
      <alignment horizontal="left" vertical="top"/>
    </xf>
    <xf numFmtId="1" fontId="65" fillId="0" borderId="0" xfId="57" applyNumberFormat="1" applyFont="1" applyAlignment="1">
      <alignment horizontal="center" vertical="top"/>
    </xf>
    <xf numFmtId="166" fontId="65" fillId="0" borderId="0" xfId="58" applyNumberFormat="1" applyFont="1" applyFill="1" applyBorder="1" applyAlignment="1">
      <alignment horizontal="center" vertical="top"/>
    </xf>
    <xf numFmtId="37" fontId="65" fillId="0" borderId="0" xfId="58" applyNumberFormat="1" applyFont="1" applyFill="1" applyBorder="1" applyAlignment="1">
      <alignment horizontal="right" vertical="top"/>
    </xf>
    <xf numFmtId="37" fontId="65" fillId="0" borderId="0" xfId="58" applyNumberFormat="1" applyFont="1" applyFill="1" applyBorder="1" applyAlignment="1">
      <alignment vertical="top"/>
    </xf>
    <xf numFmtId="166" fontId="65" fillId="0" borderId="0" xfId="58" applyNumberFormat="1" applyFont="1" applyFill="1" applyAlignment="1">
      <alignment horizontal="center" vertical="top"/>
    </xf>
    <xf numFmtId="37" fontId="65" fillId="0" borderId="0" xfId="58" applyNumberFormat="1" applyFont="1" applyFill="1" applyAlignment="1">
      <alignment vertical="top"/>
    </xf>
    <xf numFmtId="0" fontId="17" fillId="0" borderId="0" xfId="56" applyFont="1" applyAlignment="1">
      <alignment horizontal="center" vertical="top" wrapText="1"/>
    </xf>
    <xf numFmtId="0" fontId="74" fillId="0" borderId="0" xfId="96" applyFont="1"/>
    <xf numFmtId="0" fontId="8" fillId="0" borderId="0" xfId="96"/>
    <xf numFmtId="0" fontId="75" fillId="0" borderId="26" xfId="0" applyFont="1" applyBorder="1" applyAlignment="1">
      <alignment horizontal="center" vertical="center" wrapText="1"/>
    </xf>
    <xf numFmtId="0" fontId="75" fillId="0" borderId="0" xfId="0" applyFont="1" applyAlignment="1">
      <alignment horizontal="center" vertical="center" wrapText="1"/>
    </xf>
    <xf numFmtId="37" fontId="15" fillId="0" borderId="21" xfId="56" applyNumberFormat="1" applyBorder="1" applyAlignment="1">
      <alignment horizontal="center" vertical="top"/>
    </xf>
    <xf numFmtId="3" fontId="15" fillId="0" borderId="38" xfId="56" applyNumberFormat="1" applyBorder="1" applyAlignment="1">
      <alignment horizontal="right" vertical="top"/>
    </xf>
    <xf numFmtId="169" fontId="30" fillId="0" borderId="0" xfId="62" applyNumberFormat="1" applyFont="1" applyFill="1" applyAlignment="1">
      <alignment vertical="top"/>
    </xf>
    <xf numFmtId="3" fontId="17" fillId="0" borderId="21" xfId="56" applyNumberFormat="1" applyFont="1" applyBorder="1" applyAlignment="1" applyProtection="1">
      <alignment horizontal="center" vertical="top"/>
      <protection locked="0"/>
    </xf>
    <xf numFmtId="3" fontId="17" fillId="0" borderId="0" xfId="56" applyNumberFormat="1" applyFont="1" applyAlignment="1">
      <alignment horizontal="center" vertical="top"/>
    </xf>
    <xf numFmtId="0" fontId="17" fillId="0" borderId="21" xfId="56" applyFont="1" applyBorder="1" applyAlignment="1">
      <alignment vertical="top" wrapText="1"/>
    </xf>
    <xf numFmtId="4" fontId="15" fillId="0" borderId="21" xfId="56" applyNumberFormat="1" applyBorder="1" applyAlignment="1">
      <alignment horizontal="center" vertical="top"/>
    </xf>
    <xf numFmtId="168" fontId="15" fillId="0" borderId="21" xfId="56" applyNumberFormat="1" applyBorder="1" applyAlignment="1">
      <alignment horizontal="center" vertical="top"/>
    </xf>
    <xf numFmtId="3" fontId="15" fillId="0" borderId="0" xfId="67" applyNumberFormat="1" applyAlignment="1">
      <alignment horizontal="right" vertical="top"/>
    </xf>
    <xf numFmtId="0" fontId="15" fillId="0" borderId="18" xfId="56" applyBorder="1" applyAlignment="1">
      <alignment horizontal="left" vertical="top" wrapText="1"/>
    </xf>
    <xf numFmtId="0" fontId="17" fillId="0" borderId="0" xfId="56" applyFont="1" applyAlignment="1">
      <alignment horizontal="left" vertical="top" wrapText="1"/>
    </xf>
    <xf numFmtId="0" fontId="26" fillId="0" borderId="0" xfId="56" applyFont="1" applyAlignment="1">
      <alignment horizontal="left" vertical="top" wrapText="1"/>
    </xf>
    <xf numFmtId="0" fontId="35" fillId="0" borderId="0" xfId="67" applyFont="1" applyAlignment="1">
      <alignment horizontal="center" vertical="center" wrapText="1"/>
    </xf>
    <xf numFmtId="0" fontId="30" fillId="0" borderId="0" xfId="67" applyFont="1" applyAlignment="1">
      <alignment horizontal="center" vertical="center" wrapText="1"/>
    </xf>
    <xf numFmtId="3" fontId="30" fillId="0" borderId="0" xfId="67" applyNumberFormat="1" applyFont="1" applyAlignment="1">
      <alignment horizontal="center" vertical="center" wrapText="1"/>
    </xf>
    <xf numFmtId="37" fontId="15" fillId="0" borderId="21" xfId="56" applyNumberFormat="1" applyBorder="1" applyAlignment="1">
      <alignment horizontal="right" vertical="top"/>
    </xf>
    <xf numFmtId="0" fontId="30" fillId="0" borderId="0" xfId="67" applyFont="1" applyAlignment="1">
      <alignment horizontal="right" vertical="top"/>
    </xf>
    <xf numFmtId="0" fontId="32" fillId="0" borderId="0" xfId="67" applyFont="1" applyAlignment="1">
      <alignment horizontal="left" vertical="top"/>
    </xf>
    <xf numFmtId="0" fontId="17" fillId="0" borderId="19" xfId="67" applyFont="1" applyBorder="1" applyAlignment="1">
      <alignment vertical="top" wrapText="1"/>
    </xf>
    <xf numFmtId="0" fontId="17" fillId="0" borderId="21" xfId="67" applyFont="1" applyBorder="1" applyAlignment="1">
      <alignment vertical="top" wrapText="1"/>
    </xf>
    <xf numFmtId="0" fontId="15" fillId="0" borderId="19" xfId="67" applyBorder="1" applyAlignment="1">
      <alignment horizontal="center" vertical="top"/>
    </xf>
    <xf numFmtId="0" fontId="26" fillId="0" borderId="21" xfId="67" applyFont="1" applyBorder="1" applyAlignment="1">
      <alignment horizontal="left" vertical="top" wrapText="1"/>
    </xf>
    <xf numFmtId="0" fontId="15" fillId="0" borderId="19" xfId="67" applyBorder="1" applyAlignment="1">
      <alignment horizontal="left" wrapText="1"/>
    </xf>
    <xf numFmtId="3" fontId="15" fillId="0" borderId="19" xfId="67" applyNumberFormat="1" applyBorder="1" applyAlignment="1">
      <alignment horizontal="center" vertical="top"/>
    </xf>
    <xf numFmtId="3" fontId="15" fillId="0" borderId="24" xfId="67" applyNumberFormat="1" applyBorder="1" applyAlignment="1">
      <alignment horizontal="right" vertical="top"/>
    </xf>
    <xf numFmtId="3" fontId="30" fillId="0" borderId="0" xfId="67" applyNumberFormat="1" applyFont="1" applyAlignment="1">
      <alignment horizontal="right" vertical="top"/>
    </xf>
    <xf numFmtId="0" fontId="33" fillId="0" borderId="0" xfId="67" applyFont="1" applyAlignment="1">
      <alignment vertical="top"/>
    </xf>
    <xf numFmtId="0" fontId="28" fillId="0" borderId="19" xfId="67" applyFont="1" applyBorder="1" applyAlignment="1">
      <alignment horizontal="left" wrapText="1"/>
    </xf>
    <xf numFmtId="0" fontId="15" fillId="0" borderId="19" xfId="56" applyBorder="1" applyAlignment="1">
      <alignment horizontal="left"/>
    </xf>
    <xf numFmtId="0" fontId="28" fillId="0" borderId="19" xfId="67" applyFont="1" applyBorder="1" applyAlignment="1">
      <alignment horizontal="left" vertical="top" wrapText="1"/>
    </xf>
    <xf numFmtId="0" fontId="15" fillId="0" borderId="21" xfId="67" applyBorder="1" applyAlignment="1">
      <alignment horizontal="left" vertical="top" wrapText="1"/>
    </xf>
    <xf numFmtId="0" fontId="30" fillId="0" borderId="0" xfId="56" applyFont="1" applyAlignment="1">
      <alignment horizontal="center" vertical="top"/>
    </xf>
    <xf numFmtId="0" fontId="28" fillId="0" borderId="21" xfId="56" applyFont="1" applyBorder="1" applyAlignment="1">
      <alignment vertical="top" wrapText="1"/>
    </xf>
    <xf numFmtId="0" fontId="15" fillId="0" borderId="21" xfId="67" quotePrefix="1" applyBorder="1" applyAlignment="1">
      <alignment horizontal="center" vertical="top"/>
    </xf>
    <xf numFmtId="0" fontId="15" fillId="0" borderId="21" xfId="67" applyBorder="1" applyAlignment="1">
      <alignment horizontal="center"/>
    </xf>
    <xf numFmtId="3" fontId="15" fillId="0" borderId="21" xfId="67" applyNumberFormat="1" applyBorder="1" applyAlignment="1">
      <alignment horizontal="center"/>
    </xf>
    <xf numFmtId="3" fontId="15" fillId="0" borderId="21" xfId="67" applyNumberFormat="1" applyBorder="1" applyAlignment="1">
      <alignment horizontal="right"/>
    </xf>
    <xf numFmtId="3" fontId="15" fillId="0" borderId="0" xfId="67" applyNumberFormat="1" applyAlignment="1">
      <alignment horizontal="right"/>
    </xf>
    <xf numFmtId="0" fontId="15" fillId="0" borderId="18" xfId="67" applyBorder="1" applyAlignment="1">
      <alignment vertical="top" wrapText="1"/>
    </xf>
    <xf numFmtId="0" fontId="17" fillId="0" borderId="21" xfId="56" quotePrefix="1" applyFont="1" applyBorder="1" applyAlignment="1">
      <alignment horizontal="left" vertical="top" wrapText="1"/>
    </xf>
    <xf numFmtId="0" fontId="35" fillId="0" borderId="0" xfId="56" applyFont="1" applyAlignment="1">
      <alignment horizontal="center" vertical="top"/>
    </xf>
    <xf numFmtId="3" fontId="30" fillId="0" borderId="0" xfId="56" applyNumberFormat="1" applyFont="1" applyAlignment="1">
      <alignment horizontal="center" vertical="top"/>
    </xf>
    <xf numFmtId="0" fontId="15" fillId="0" borderId="19" xfId="67" applyBorder="1" applyAlignment="1">
      <alignment horizontal="center"/>
    </xf>
    <xf numFmtId="3" fontId="15" fillId="0" borderId="19" xfId="67" applyNumberFormat="1" applyBorder="1" applyAlignment="1">
      <alignment horizontal="center"/>
    </xf>
    <xf numFmtId="3" fontId="15" fillId="0" borderId="19" xfId="67" applyNumberFormat="1" applyBorder="1" applyAlignment="1">
      <alignment horizontal="right"/>
    </xf>
    <xf numFmtId="3" fontId="15" fillId="0" borderId="19" xfId="67" applyNumberFormat="1" applyBorder="1" applyAlignment="1">
      <alignment horizontal="right" vertical="top"/>
    </xf>
    <xf numFmtId="166" fontId="30" fillId="0" borderId="0" xfId="58" applyNumberFormat="1" applyFont="1" applyFill="1" applyBorder="1" applyAlignment="1">
      <alignment horizontal="center" vertical="top"/>
    </xf>
    <xf numFmtId="0" fontId="30" fillId="0" borderId="10" xfId="67" applyFont="1" applyBorder="1" applyAlignment="1">
      <alignment vertical="top" wrapText="1"/>
    </xf>
    <xf numFmtId="0" fontId="15" fillId="0" borderId="21" xfId="67" applyBorder="1" applyAlignment="1">
      <alignment horizontal="left" vertical="top"/>
    </xf>
    <xf numFmtId="0" fontId="23" fillId="0" borderId="21" xfId="67" applyFont="1" applyBorder="1" applyAlignment="1">
      <alignment vertical="top" wrapText="1"/>
    </xf>
    <xf numFmtId="3" fontId="34" fillId="0" borderId="21" xfId="67" applyNumberFormat="1" applyFont="1" applyBorder="1" applyAlignment="1">
      <alignment horizontal="center" vertical="top"/>
    </xf>
    <xf numFmtId="3" fontId="15" fillId="0" borderId="0" xfId="67" applyNumberFormat="1" applyAlignment="1">
      <alignment vertical="top"/>
    </xf>
    <xf numFmtId="0" fontId="23" fillId="0" borderId="21" xfId="67" applyFont="1" applyBorder="1" applyAlignment="1">
      <alignment vertical="top"/>
    </xf>
    <xf numFmtId="0" fontId="60" fillId="0" borderId="21" xfId="67" applyFont="1" applyBorder="1" applyAlignment="1">
      <alignment vertical="top" wrapText="1"/>
    </xf>
    <xf numFmtId="0" fontId="15" fillId="0" borderId="25" xfId="67" applyBorder="1" applyAlignment="1">
      <alignment vertical="top" wrapText="1"/>
    </xf>
    <xf numFmtId="168" fontId="15" fillId="0" borderId="0" xfId="67" applyNumberFormat="1" applyAlignment="1">
      <alignment vertical="top"/>
    </xf>
    <xf numFmtId="3" fontId="15" fillId="0" borderId="0" xfId="67" applyNumberFormat="1" applyAlignment="1">
      <alignment horizontal="center" vertical="top"/>
    </xf>
    <xf numFmtId="3" fontId="17" fillId="0" borderId="0" xfId="56" applyNumberFormat="1" applyFont="1" applyAlignment="1">
      <alignment horizontal="right" vertical="top"/>
    </xf>
    <xf numFmtId="171" fontId="15" fillId="0" borderId="21" xfId="62" applyNumberFormat="1" applyFont="1" applyFill="1" applyBorder="1" applyAlignment="1">
      <alignment horizontal="center" vertical="top"/>
    </xf>
    <xf numFmtId="166" fontId="15" fillId="0" borderId="0" xfId="61" applyNumberFormat="1" applyFont="1" applyFill="1" applyBorder="1" applyAlignment="1">
      <alignment horizontal="right" vertical="top"/>
    </xf>
    <xf numFmtId="166" fontId="17" fillId="0" borderId="0" xfId="61" applyNumberFormat="1" applyFont="1" applyFill="1" applyBorder="1" applyAlignment="1">
      <alignment horizontal="right" vertical="center"/>
    </xf>
    <xf numFmtId="4" fontId="15" fillId="0" borderId="0" xfId="56" applyNumberFormat="1" applyAlignment="1">
      <alignment horizontal="center" vertical="top"/>
    </xf>
    <xf numFmtId="166" fontId="15" fillId="0" borderId="0" xfId="58" applyNumberFormat="1" applyFont="1" applyFill="1" applyBorder="1" applyAlignment="1">
      <alignment horizontal="right" vertical="top"/>
    </xf>
    <xf numFmtId="166" fontId="15" fillId="0" borderId="0" xfId="58" applyNumberFormat="1" applyFont="1" applyFill="1" applyAlignment="1">
      <alignment horizontal="right" vertical="top"/>
    </xf>
    <xf numFmtId="166" fontId="15" fillId="0" borderId="39" xfId="1" applyNumberFormat="1" applyFont="1" applyFill="1" applyBorder="1" applyAlignment="1">
      <alignment horizontal="center"/>
    </xf>
    <xf numFmtId="168" fontId="15" fillId="0" borderId="40" xfId="0" applyNumberFormat="1" applyFont="1" applyBorder="1" applyAlignment="1">
      <alignment horizontal="center" vertical="top"/>
    </xf>
    <xf numFmtId="166" fontId="15" fillId="0" borderId="40" xfId="1" applyNumberFormat="1" applyFont="1" applyFill="1" applyBorder="1" applyAlignment="1">
      <alignment horizontal="center"/>
    </xf>
    <xf numFmtId="168" fontId="15" fillId="0" borderId="41" xfId="0" applyNumberFormat="1" applyFont="1" applyBorder="1" applyAlignment="1">
      <alignment horizontal="center" vertical="top"/>
    </xf>
    <xf numFmtId="166" fontId="15" fillId="0" borderId="41" xfId="1" applyNumberFormat="1" applyFont="1" applyFill="1" applyBorder="1" applyAlignment="1">
      <alignment horizontal="center"/>
    </xf>
    <xf numFmtId="168" fontId="15" fillId="0" borderId="39" xfId="0" applyNumberFormat="1" applyFont="1" applyBorder="1" applyAlignment="1">
      <alignment horizontal="center" vertical="top"/>
    </xf>
    <xf numFmtId="166" fontId="15" fillId="0" borderId="40" xfId="1" applyNumberFormat="1" applyFont="1" applyBorder="1" applyAlignment="1">
      <alignment horizontal="center"/>
    </xf>
    <xf numFmtId="0" fontId="17" fillId="0" borderId="15" xfId="0" applyFont="1" applyBorder="1" applyAlignment="1">
      <alignment horizontal="center" vertical="top" wrapText="1"/>
    </xf>
    <xf numFmtId="0" fontId="15" fillId="0" borderId="39" xfId="0" applyFont="1" applyBorder="1" applyAlignment="1">
      <alignment horizontal="left" vertical="top" wrapText="1"/>
    </xf>
    <xf numFmtId="0" fontId="15" fillId="0" borderId="39" xfId="0" applyFont="1" applyBorder="1" applyAlignment="1">
      <alignment horizontal="center" vertical="top" wrapText="1"/>
    </xf>
    <xf numFmtId="166" fontId="15" fillId="0" borderId="39" xfId="1" applyNumberFormat="1" applyFont="1" applyBorder="1" applyAlignment="1">
      <alignment horizontal="center"/>
    </xf>
    <xf numFmtId="0" fontId="15" fillId="0" borderId="40" xfId="0" applyFont="1" applyBorder="1" applyAlignment="1">
      <alignment horizontal="left" vertical="top" wrapText="1"/>
    </xf>
    <xf numFmtId="0" fontId="15" fillId="0" borderId="40" xfId="0" applyFont="1" applyBorder="1" applyAlignment="1">
      <alignment horizontal="center" vertical="top" wrapText="1"/>
    </xf>
    <xf numFmtId="0" fontId="59" fillId="0" borderId="21" xfId="56" applyFont="1" applyBorder="1" applyAlignment="1">
      <alignment horizontal="left" vertical="top" wrapText="1"/>
    </xf>
    <xf numFmtId="0" fontId="31" fillId="0" borderId="19" xfId="56" applyFont="1" applyBorder="1" applyAlignment="1">
      <alignment horizontal="center" vertical="top"/>
    </xf>
    <xf numFmtId="0" fontId="27" fillId="0" borderId="0" xfId="0" applyFont="1"/>
    <xf numFmtId="0" fontId="31" fillId="0" borderId="0" xfId="56" quotePrefix="1" applyFont="1" applyAlignment="1">
      <alignment horizontal="left" vertical="top" wrapText="1"/>
    </xf>
    <xf numFmtId="0" fontId="17" fillId="0" borderId="14" xfId="0" applyFont="1" applyBorder="1" applyAlignment="1">
      <alignment horizontal="center"/>
    </xf>
    <xf numFmtId="0" fontId="16" fillId="0" borderId="29" xfId="0" applyFont="1" applyBorder="1" applyAlignment="1">
      <alignment horizontal="center" vertical="top"/>
    </xf>
    <xf numFmtId="168" fontId="16" fillId="0" borderId="29" xfId="0" applyNumberFormat="1" applyFont="1" applyBorder="1" applyAlignment="1">
      <alignment horizontal="center" vertical="top"/>
    </xf>
    <xf numFmtId="166" fontId="16" fillId="0" borderId="29" xfId="1" applyNumberFormat="1" applyFont="1" applyFill="1" applyBorder="1"/>
    <xf numFmtId="166" fontId="16" fillId="0" borderId="29" xfId="1" applyNumberFormat="1" applyFont="1" applyFill="1" applyBorder="1" applyAlignment="1">
      <alignment horizontal="center"/>
    </xf>
    <xf numFmtId="168" fontId="17" fillId="0" borderId="29" xfId="0" applyNumberFormat="1" applyFont="1" applyBorder="1" applyAlignment="1">
      <alignment horizontal="center" vertical="top"/>
    </xf>
    <xf numFmtId="0" fontId="17" fillId="0" borderId="29" xfId="0" applyFont="1" applyBorder="1" applyAlignment="1">
      <alignment horizontal="left" vertical="top" wrapText="1"/>
    </xf>
    <xf numFmtId="2" fontId="16" fillId="0" borderId="29" xfId="0" applyNumberFormat="1" applyFont="1" applyBorder="1" applyAlignment="1">
      <alignment horizontal="center" vertical="top"/>
    </xf>
    <xf numFmtId="166" fontId="15" fillId="0" borderId="29" xfId="1" applyNumberFormat="1" applyFont="1" applyFill="1" applyBorder="1" applyAlignment="1">
      <alignment horizontal="center"/>
    </xf>
    <xf numFmtId="168" fontId="15" fillId="0" borderId="29" xfId="0" applyNumberFormat="1" applyFont="1" applyBorder="1" applyAlignment="1">
      <alignment horizontal="center" vertical="top"/>
    </xf>
    <xf numFmtId="166" fontId="17" fillId="0" borderId="29" xfId="1" applyNumberFormat="1" applyFont="1" applyFill="1" applyBorder="1" applyAlignment="1">
      <alignment horizontal="center"/>
    </xf>
    <xf numFmtId="41" fontId="16" fillId="0" borderId="29" xfId="0" applyNumberFormat="1" applyFont="1" applyBorder="1" applyAlignment="1">
      <alignment horizontal="right" indent="2"/>
    </xf>
    <xf numFmtId="0" fontId="17" fillId="0" borderId="45" xfId="0" applyFont="1" applyBorder="1" applyAlignment="1">
      <alignment horizontal="left" vertical="top"/>
    </xf>
    <xf numFmtId="0" fontId="16" fillId="0" borderId="45" xfId="0" applyFont="1" applyBorder="1" applyAlignment="1">
      <alignment horizontal="left" vertical="top" wrapText="1"/>
    </xf>
    <xf numFmtId="0" fontId="17" fillId="0" borderId="45" xfId="0" applyFont="1" applyBorder="1" applyAlignment="1">
      <alignment horizontal="left" vertical="top" wrapText="1"/>
    </xf>
    <xf numFmtId="0" fontId="15" fillId="0" borderId="45" xfId="0" applyFont="1" applyBorder="1" applyAlignment="1">
      <alignment horizontal="left" vertical="top"/>
    </xf>
    <xf numFmtId="0" fontId="17" fillId="0" borderId="10" xfId="0" applyFont="1" applyBorder="1" applyAlignment="1">
      <alignment horizontal="left" vertical="top"/>
    </xf>
    <xf numFmtId="0" fontId="15" fillId="0" borderId="10" xfId="0" applyFont="1" applyBorder="1" applyAlignment="1">
      <alignment horizontal="left" vertical="top"/>
    </xf>
    <xf numFmtId="0" fontId="17" fillId="0" borderId="0" xfId="0" applyFont="1" applyAlignment="1">
      <alignment horizontal="left" vertical="top"/>
    </xf>
    <xf numFmtId="0" fontId="17" fillId="0" borderId="0" xfId="0" applyFont="1" applyAlignment="1">
      <alignment horizontal="left" vertical="top" wrapText="1"/>
    </xf>
    <xf numFmtId="0" fontId="15" fillId="0" borderId="0" xfId="0" applyFont="1" applyAlignment="1">
      <alignment horizontal="left" vertical="top"/>
    </xf>
    <xf numFmtId="3" fontId="68" fillId="0" borderId="45" xfId="0" applyNumberFormat="1" applyFont="1" applyBorder="1" applyAlignment="1">
      <alignment vertical="top"/>
    </xf>
    <xf numFmtId="37" fontId="16" fillId="0" borderId="0" xfId="0" applyNumberFormat="1" applyFont="1"/>
    <xf numFmtId="0" fontId="28" fillId="0" borderId="3" xfId="0" applyFont="1" applyBorder="1" applyAlignment="1">
      <alignment vertical="justify" wrapText="1"/>
    </xf>
    <xf numFmtId="0" fontId="17" fillId="0" borderId="3" xfId="8" applyFont="1" applyBorder="1" applyAlignment="1">
      <alignment vertical="justify" wrapText="1"/>
    </xf>
    <xf numFmtId="0" fontId="16" fillId="0" borderId="3" xfId="8" applyBorder="1" applyAlignment="1">
      <alignment horizontal="center" vertical="justify"/>
    </xf>
    <xf numFmtId="169" fontId="16" fillId="0" borderId="3" xfId="8" applyNumberFormat="1" applyBorder="1" applyAlignment="1">
      <alignment horizontal="center" vertical="justify"/>
    </xf>
    <xf numFmtId="0" fontId="16" fillId="0" borderId="3" xfId="8" applyBorder="1" applyAlignment="1">
      <alignment vertical="justify"/>
    </xf>
    <xf numFmtId="0" fontId="24" fillId="0" borderId="3" xfId="8" applyFont="1" applyBorder="1" applyAlignment="1">
      <alignment vertical="justify"/>
    </xf>
    <xf numFmtId="0" fontId="15" fillId="0" borderId="3" xfId="8" applyFont="1" applyBorder="1" applyAlignment="1">
      <alignment vertical="justify"/>
    </xf>
    <xf numFmtId="0" fontId="15" fillId="0" borderId="3" xfId="8" applyFont="1" applyBorder="1" applyAlignment="1">
      <alignment horizontal="center" vertical="justify"/>
    </xf>
    <xf numFmtId="0" fontId="15" fillId="0" borderId="3" xfId="56" applyBorder="1" applyAlignment="1">
      <alignment horizontal="left" vertical="top"/>
    </xf>
    <xf numFmtId="0" fontId="15" fillId="0" borderId="3" xfId="56" applyBorder="1" applyAlignment="1">
      <alignment horizontal="left" vertical="top" wrapText="1"/>
    </xf>
    <xf numFmtId="0" fontId="15" fillId="0" borderId="3" xfId="56" applyBorder="1" applyAlignment="1">
      <alignment horizontal="center" vertical="top"/>
    </xf>
    <xf numFmtId="0" fontId="16" fillId="0" borderId="3" xfId="4" applyBorder="1" applyAlignment="1" applyProtection="1">
      <alignment horizontal="center" vertical="top"/>
      <protection locked="0"/>
    </xf>
    <xf numFmtId="0" fontId="16" fillId="0" borderId="3" xfId="4" applyBorder="1" applyAlignment="1" applyProtection="1">
      <alignment horizontal="left" vertical="top" wrapText="1"/>
      <protection locked="0"/>
    </xf>
    <xf numFmtId="1" fontId="16" fillId="0" borderId="3" xfId="4" applyNumberFormat="1" applyBorder="1" applyAlignment="1" applyProtection="1">
      <alignment horizontal="center" vertical="top"/>
      <protection locked="0"/>
    </xf>
    <xf numFmtId="0" fontId="30" fillId="0" borderId="0" xfId="0" applyFont="1" applyAlignment="1">
      <alignment vertical="top"/>
    </xf>
    <xf numFmtId="0" fontId="17" fillId="0" borderId="3" xfId="0" applyFont="1" applyBorder="1" applyAlignment="1">
      <alignment horizontal="left" vertical="center"/>
    </xf>
    <xf numFmtId="169" fontId="17" fillId="0" borderId="15" xfId="67" applyNumberFormat="1" applyFont="1" applyBorder="1" applyAlignment="1">
      <alignment horizontal="center"/>
    </xf>
    <xf numFmtId="0" fontId="15" fillId="0" borderId="29" xfId="67" applyBorder="1" applyAlignment="1">
      <alignment vertical="justify"/>
    </xf>
    <xf numFmtId="169" fontId="15" fillId="0" borderId="29" xfId="67" applyNumberFormat="1" applyBorder="1" applyAlignment="1">
      <alignment vertical="justify"/>
    </xf>
    <xf numFmtId="0" fontId="17" fillId="0" borderId="29" xfId="67" applyFont="1" applyBorder="1" applyAlignment="1">
      <alignment vertical="justify" wrapText="1"/>
    </xf>
    <xf numFmtId="0" fontId="15" fillId="0" borderId="29" xfId="67" applyBorder="1" applyAlignment="1">
      <alignment horizontal="center" vertical="justify"/>
    </xf>
    <xf numFmtId="169" fontId="15" fillId="0" borderId="29" xfId="1" applyNumberFormat="1" applyFont="1" applyFill="1" applyBorder="1" applyAlignment="1">
      <alignment vertical="justify"/>
    </xf>
    <xf numFmtId="0" fontId="15" fillId="0" borderId="29" xfId="67" applyBorder="1" applyAlignment="1">
      <alignment wrapText="1"/>
    </xf>
    <xf numFmtId="0" fontId="17" fillId="0" borderId="29" xfId="67" applyFont="1" applyBorder="1" applyAlignment="1">
      <alignment vertical="justify"/>
    </xf>
    <xf numFmtId="0" fontId="24" fillId="0" borderId="29" xfId="67" applyFont="1" applyBorder="1" applyAlignment="1">
      <alignment vertical="justify" wrapText="1"/>
    </xf>
    <xf numFmtId="169" fontId="15" fillId="0" borderId="29" xfId="67" applyNumberFormat="1" applyBorder="1" applyAlignment="1">
      <alignment horizontal="center" vertical="justify"/>
    </xf>
    <xf numFmtId="0" fontId="15" fillId="0" borderId="29" xfId="67" applyBorder="1" applyAlignment="1">
      <alignment vertical="justify" wrapText="1"/>
    </xf>
    <xf numFmtId="2" fontId="15" fillId="0" borderId="29" xfId="67" applyNumberFormat="1" applyBorder="1" applyAlignment="1">
      <alignment horizontal="center" vertical="justify"/>
    </xf>
    <xf numFmtId="0" fontId="15" fillId="0" borderId="29" xfId="56" applyBorder="1" applyAlignment="1">
      <alignment horizontal="left" vertical="center" wrapText="1"/>
    </xf>
    <xf numFmtId="0" fontId="17" fillId="0" borderId="29" xfId="67" applyFont="1" applyBorder="1" applyAlignment="1">
      <alignment horizontal="left" vertical="justify"/>
    </xf>
    <xf numFmtId="0" fontId="15" fillId="0" borderId="29" xfId="67" applyBorder="1" applyAlignment="1">
      <alignment horizontal="left" vertical="justify"/>
    </xf>
    <xf numFmtId="168" fontId="15" fillId="0" borderId="29" xfId="67" applyNumberFormat="1" applyBorder="1" applyAlignment="1">
      <alignment horizontal="center" vertical="justify"/>
    </xf>
    <xf numFmtId="0" fontId="15" fillId="0" borderId="29" xfId="67" applyBorder="1" applyAlignment="1">
      <alignment horizontal="left" vertical="justify" wrapText="1"/>
    </xf>
    <xf numFmtId="0" fontId="15" fillId="0" borderId="29" xfId="67" applyBorder="1" applyAlignment="1">
      <alignment horizontal="left"/>
    </xf>
    <xf numFmtId="0" fontId="15" fillId="0" borderId="29" xfId="67" applyBorder="1"/>
    <xf numFmtId="169" fontId="15" fillId="0" borderId="29" xfId="67" applyNumberFormat="1" applyBorder="1"/>
    <xf numFmtId="166" fontId="15" fillId="0" borderId="29" xfId="58" applyNumberFormat="1" applyFont="1" applyFill="1" applyBorder="1" applyAlignment="1">
      <alignment vertical="justify"/>
    </xf>
    <xf numFmtId="0" fontId="24" fillId="0" borderId="29" xfId="67" applyFont="1" applyBorder="1" applyAlignment="1">
      <alignment vertical="justify"/>
    </xf>
    <xf numFmtId="0" fontId="15" fillId="0" borderId="29" xfId="67" applyBorder="1" applyAlignment="1">
      <alignment horizontal="center" vertical="top"/>
    </xf>
    <xf numFmtId="0" fontId="23" fillId="0" borderId="29" xfId="67" applyFont="1" applyBorder="1" applyAlignment="1">
      <alignment vertical="top" wrapText="1"/>
    </xf>
    <xf numFmtId="1" fontId="15" fillId="0" borderId="29" xfId="67" applyNumberFormat="1" applyBorder="1" applyAlignment="1">
      <alignment horizontal="center" vertical="top"/>
    </xf>
    <xf numFmtId="166" fontId="15" fillId="0" borderId="29" xfId="58" applyNumberFormat="1" applyFont="1" applyFill="1" applyBorder="1" applyAlignment="1">
      <alignment horizontal="center" vertical="top"/>
    </xf>
    <xf numFmtId="166" fontId="15" fillId="0" borderId="29" xfId="58" applyNumberFormat="1" applyFont="1" applyFill="1" applyBorder="1" applyAlignment="1">
      <alignment vertical="top"/>
    </xf>
    <xf numFmtId="0" fontId="15" fillId="0" borderId="29" xfId="53" applyBorder="1" applyAlignment="1">
      <alignment horizontal="center" vertical="top" wrapText="1"/>
    </xf>
    <xf numFmtId="0" fontId="15" fillId="0" borderId="29" xfId="67" applyBorder="1" applyAlignment="1">
      <alignment horizontal="left" vertical="top" wrapText="1"/>
    </xf>
    <xf numFmtId="1" fontId="15" fillId="0" borderId="29" xfId="67" applyNumberFormat="1" applyBorder="1" applyAlignment="1">
      <alignment horizontal="center" vertical="top" wrapText="1"/>
    </xf>
    <xf numFmtId="166" fontId="15" fillId="0" borderId="29" xfId="58" applyNumberFormat="1" applyFont="1" applyFill="1" applyBorder="1" applyAlignment="1">
      <alignment horizontal="right" vertical="top" wrapText="1"/>
    </xf>
    <xf numFmtId="0" fontId="15" fillId="0" borderId="29" xfId="53" quotePrefix="1" applyBorder="1" applyAlignment="1">
      <alignment horizontal="left" vertical="top"/>
    </xf>
    <xf numFmtId="0" fontId="15" fillId="0" borderId="29" xfId="53" applyBorder="1" applyAlignment="1">
      <alignment vertical="top" wrapText="1"/>
    </xf>
    <xf numFmtId="0" fontId="15" fillId="0" borderId="29" xfId="53" applyBorder="1" applyAlignment="1">
      <alignment horizontal="center" vertical="top"/>
    </xf>
    <xf numFmtId="166" fontId="31" fillId="0" borderId="29" xfId="58" applyNumberFormat="1" applyFont="1" applyFill="1" applyBorder="1" applyAlignment="1">
      <alignment horizontal="right" vertical="top"/>
    </xf>
    <xf numFmtId="0" fontId="17" fillId="0" borderId="29" xfId="67" applyFont="1" applyBorder="1" applyAlignment="1">
      <alignment horizontal="left"/>
    </xf>
    <xf numFmtId="0" fontId="17" fillId="0" borderId="29" xfId="67" applyFont="1" applyBorder="1" applyAlignment="1">
      <alignment horizontal="center"/>
    </xf>
    <xf numFmtId="169" fontId="17" fillId="0" borderId="29" xfId="67" applyNumberFormat="1" applyFont="1" applyBorder="1" applyAlignment="1">
      <alignment horizontal="center"/>
    </xf>
    <xf numFmtId="169" fontId="15" fillId="0" borderId="29" xfId="1" applyNumberFormat="1" applyFont="1" applyFill="1" applyBorder="1"/>
    <xf numFmtId="0" fontId="15" fillId="0" borderId="29" xfId="67" applyBorder="1" applyAlignment="1">
      <alignment horizontal="center"/>
    </xf>
    <xf numFmtId="3" fontId="15" fillId="0" borderId="29" xfId="67" applyNumberFormat="1" applyBorder="1" applyAlignment="1">
      <alignment horizontal="center" vertical="justify"/>
    </xf>
    <xf numFmtId="0" fontId="24" fillId="0" borderId="29" xfId="67" applyFont="1" applyBorder="1" applyAlignment="1">
      <alignment wrapText="1"/>
    </xf>
    <xf numFmtId="169" fontId="15" fillId="0" borderId="29" xfId="1" applyNumberFormat="1" applyFont="1" applyFill="1" applyBorder="1" applyAlignment="1">
      <alignment horizontal="center" vertical="justify"/>
    </xf>
    <xf numFmtId="1" fontId="15" fillId="0" borderId="29" xfId="67" applyNumberFormat="1" applyBorder="1" applyAlignment="1">
      <alignment horizontal="center" vertical="justify"/>
    </xf>
    <xf numFmtId="0" fontId="17" fillId="0" borderId="29" xfId="67" applyFont="1" applyBorder="1" applyAlignment="1">
      <alignment vertical="center" wrapText="1"/>
    </xf>
    <xf numFmtId="0" fontId="17" fillId="0" borderId="29" xfId="67" applyFont="1" applyBorder="1" applyAlignment="1">
      <alignment horizontal="center" vertical="center"/>
    </xf>
    <xf numFmtId="169" fontId="17" fillId="0" borderId="29" xfId="67" applyNumberFormat="1" applyFont="1" applyBorder="1" applyAlignment="1">
      <alignment horizontal="center" vertical="center"/>
    </xf>
    <xf numFmtId="0" fontId="24" fillId="0" borderId="29" xfId="67" applyFont="1" applyBorder="1" applyAlignment="1">
      <alignment vertical="center" wrapText="1"/>
    </xf>
    <xf numFmtId="169" fontId="15" fillId="0" borderId="45" xfId="1" applyNumberFormat="1" applyFont="1" applyFill="1" applyBorder="1" applyAlignment="1">
      <alignment vertical="justify"/>
    </xf>
    <xf numFmtId="169" fontId="15" fillId="0" borderId="10" xfId="1" applyNumberFormat="1" applyFont="1" applyFill="1" applyBorder="1" applyAlignment="1">
      <alignment vertical="justify"/>
    </xf>
    <xf numFmtId="41" fontId="15" fillId="0" borderId="29" xfId="67" applyNumberFormat="1" applyBorder="1" applyAlignment="1">
      <alignment horizontal="center" vertical="justify"/>
    </xf>
    <xf numFmtId="41" fontId="15" fillId="0" borderId="29" xfId="1" applyNumberFormat="1" applyFont="1" applyBorder="1" applyAlignment="1">
      <alignment vertical="justify"/>
    </xf>
    <xf numFmtId="41" fontId="15" fillId="0" borderId="29" xfId="67" applyNumberFormat="1" applyBorder="1" applyAlignment="1">
      <alignment vertical="justify"/>
    </xf>
    <xf numFmtId="41" fontId="15" fillId="0" borderId="29" xfId="1" applyNumberFormat="1" applyFont="1" applyFill="1" applyBorder="1" applyAlignment="1">
      <alignment vertical="justify"/>
    </xf>
    <xf numFmtId="41" fontId="15" fillId="0" borderId="29" xfId="67" applyNumberFormat="1" applyBorder="1" applyAlignment="1">
      <alignment horizontal="center"/>
    </xf>
    <xf numFmtId="41" fontId="15" fillId="0" borderId="29" xfId="67" applyNumberFormat="1" applyBorder="1" applyAlignment="1">
      <alignment horizontal="center" vertical="top"/>
    </xf>
    <xf numFmtId="41" fontId="17" fillId="0" borderId="29" xfId="67" applyNumberFormat="1" applyFont="1" applyBorder="1" applyAlignment="1">
      <alignment horizontal="center"/>
    </xf>
    <xf numFmtId="0" fontId="31" fillId="0" borderId="29" xfId="67" applyFont="1" applyBorder="1" applyAlignment="1">
      <alignment horizontal="left" vertical="top" wrapText="1"/>
    </xf>
    <xf numFmtId="41" fontId="15" fillId="0" borderId="29" xfId="1" applyNumberFormat="1" applyFont="1" applyBorder="1"/>
    <xf numFmtId="0" fontId="15" fillId="0" borderId="29" xfId="67" applyBorder="1" applyAlignment="1">
      <alignment vertical="top"/>
    </xf>
    <xf numFmtId="41" fontId="15" fillId="0" borderId="29" xfId="1" applyNumberFormat="1" applyFont="1" applyBorder="1" applyAlignment="1">
      <alignment horizontal="right"/>
    </xf>
    <xf numFmtId="0" fontId="17" fillId="0" borderId="14" xfId="67" applyFont="1" applyBorder="1" applyAlignment="1">
      <alignment vertical="justify"/>
    </xf>
    <xf numFmtId="41" fontId="17" fillId="0" borderId="14" xfId="67" applyNumberFormat="1" applyFont="1" applyBorder="1" applyAlignment="1">
      <alignment vertical="justify"/>
    </xf>
    <xf numFmtId="41" fontId="15" fillId="0" borderId="29" xfId="1" applyNumberFormat="1" applyFont="1" applyFill="1" applyBorder="1"/>
    <xf numFmtId="174" fontId="15" fillId="0" borderId="29" xfId="67" applyNumberFormat="1" applyBorder="1" applyAlignment="1">
      <alignment horizontal="center" vertical="justify"/>
    </xf>
    <xf numFmtId="41" fontId="17" fillId="0" borderId="29" xfId="67" applyNumberFormat="1" applyFont="1" applyBorder="1" applyAlignment="1">
      <alignment horizontal="center" vertical="justify"/>
    </xf>
    <xf numFmtId="0" fontId="22" fillId="0" borderId="29" xfId="67" applyFont="1" applyBorder="1" applyAlignment="1">
      <alignment vertical="justify"/>
    </xf>
    <xf numFmtId="166" fontId="15" fillId="0" borderId="29" xfId="1" applyNumberFormat="1" applyFont="1" applyFill="1" applyBorder="1" applyAlignment="1">
      <alignment vertical="justify"/>
    </xf>
    <xf numFmtId="166" fontId="15" fillId="0" borderId="29" xfId="58" applyNumberFormat="1" applyFont="1" applyFill="1" applyBorder="1" applyAlignment="1">
      <alignment horizontal="right" vertical="top"/>
    </xf>
    <xf numFmtId="0" fontId="22" fillId="0" borderId="29" xfId="67" applyFont="1" applyBorder="1" applyAlignment="1">
      <alignment wrapText="1"/>
    </xf>
    <xf numFmtId="41" fontId="17" fillId="0" borderId="29" xfId="67" applyNumberFormat="1" applyFont="1" applyBorder="1" applyAlignment="1">
      <alignment vertical="justify"/>
    </xf>
    <xf numFmtId="0" fontId="17" fillId="0" borderId="29" xfId="67" applyFont="1" applyBorder="1"/>
    <xf numFmtId="3" fontId="17" fillId="0" borderId="15" xfId="67" applyNumberFormat="1" applyFont="1" applyBorder="1" applyAlignment="1">
      <alignment horizontal="center"/>
    </xf>
    <xf numFmtId="3" fontId="15" fillId="0" borderId="29" xfId="67" applyNumberFormat="1" applyBorder="1" applyAlignment="1">
      <alignment vertical="justify"/>
    </xf>
    <xf numFmtId="0" fontId="15" fillId="0" borderId="29" xfId="67" applyBorder="1" applyAlignment="1">
      <alignment vertical="center"/>
    </xf>
    <xf numFmtId="166" fontId="15" fillId="0" borderId="29" xfId="1" applyNumberFormat="1" applyFont="1" applyBorder="1" applyAlignment="1">
      <alignment vertical="justify"/>
    </xf>
    <xf numFmtId="3" fontId="17" fillId="0" borderId="29" xfId="67" applyNumberFormat="1" applyFont="1" applyBorder="1" applyAlignment="1">
      <alignment horizontal="center"/>
    </xf>
    <xf numFmtId="166" fontId="15" fillId="0" borderId="29" xfId="54" applyNumberFormat="1" applyFont="1" applyFill="1" applyBorder="1" applyAlignment="1">
      <alignment vertical="justify"/>
    </xf>
    <xf numFmtId="41" fontId="15" fillId="0" borderId="29" xfId="54" applyNumberFormat="1" applyFont="1" applyFill="1" applyBorder="1" applyAlignment="1">
      <alignment vertical="justify"/>
    </xf>
    <xf numFmtId="41" fontId="15" fillId="0" borderId="29" xfId="67" applyNumberFormat="1" applyBorder="1" applyAlignment="1">
      <alignment vertical="center"/>
    </xf>
    <xf numFmtId="0" fontId="17" fillId="0" borderId="29" xfId="67" applyFont="1" applyBorder="1" applyAlignment="1">
      <alignment horizontal="left" vertical="top" wrapText="1"/>
    </xf>
    <xf numFmtId="0" fontId="15" fillId="0" borderId="29" xfId="67" applyBorder="1" applyAlignment="1">
      <alignment horizontal="center" vertical="center"/>
    </xf>
    <xf numFmtId="0" fontId="17" fillId="0" borderId="29" xfId="67" applyFont="1" applyBorder="1" applyAlignment="1">
      <alignment vertical="center"/>
    </xf>
    <xf numFmtId="3" fontId="15" fillId="0" borderId="29" xfId="67" applyNumberFormat="1" applyBorder="1" applyAlignment="1">
      <alignment vertical="center"/>
    </xf>
    <xf numFmtId="41" fontId="17" fillId="0" borderId="29" xfId="67" applyNumberFormat="1" applyFont="1" applyBorder="1" applyAlignment="1">
      <alignment horizontal="center" vertical="center"/>
    </xf>
    <xf numFmtId="37" fontId="15" fillId="0" borderId="29" xfId="54" applyNumberFormat="1" applyFont="1" applyFill="1" applyBorder="1" applyAlignment="1">
      <alignment vertical="justify"/>
    </xf>
    <xf numFmtId="0" fontId="17" fillId="0" borderId="15" xfId="0" applyFont="1" applyBorder="1" applyAlignment="1">
      <alignment horizontal="center"/>
    </xf>
    <xf numFmtId="0" fontId="30" fillId="2" borderId="0" xfId="0" applyFont="1" applyFill="1" applyAlignment="1">
      <alignment vertical="top" wrapText="1"/>
    </xf>
    <xf numFmtId="0" fontId="17" fillId="0" borderId="34" xfId="0" applyFont="1" applyBorder="1" applyAlignment="1">
      <alignment horizontal="left"/>
    </xf>
    <xf numFmtId="0" fontId="16" fillId="0" borderId="34" xfId="0" applyFont="1" applyBorder="1"/>
    <xf numFmtId="0" fontId="16" fillId="0" borderId="34" xfId="0" applyFont="1" applyBorder="1" applyAlignment="1">
      <alignment horizontal="center"/>
    </xf>
    <xf numFmtId="0" fontId="17" fillId="0" borderId="48" xfId="0" applyFont="1" applyBorder="1" applyAlignment="1">
      <alignment horizontal="left"/>
    </xf>
    <xf numFmtId="0" fontId="17" fillId="0" borderId="48" xfId="0" applyFont="1" applyBorder="1" applyAlignment="1">
      <alignment horizontal="center"/>
    </xf>
    <xf numFmtId="41" fontId="17" fillId="0" borderId="48" xfId="0" applyNumberFormat="1" applyFont="1" applyBorder="1" applyAlignment="1">
      <alignment horizontal="center"/>
    </xf>
    <xf numFmtId="3" fontId="17" fillId="0" borderId="48" xfId="0" applyNumberFormat="1" applyFont="1" applyBorder="1" applyAlignment="1">
      <alignment horizontal="center"/>
    </xf>
    <xf numFmtId="0" fontId="16" fillId="0" borderId="19" xfId="0" applyFont="1" applyBorder="1" applyAlignment="1">
      <alignment vertical="justify"/>
    </xf>
    <xf numFmtId="41" fontId="16" fillId="0" borderId="19" xfId="0" applyNumberFormat="1" applyFont="1" applyBorder="1" applyAlignment="1">
      <alignment vertical="justify"/>
    </xf>
    <xf numFmtId="3" fontId="16" fillId="0" borderId="19" xfId="0" applyNumberFormat="1" applyFont="1" applyBorder="1" applyAlignment="1">
      <alignment vertical="justify"/>
    </xf>
    <xf numFmtId="0" fontId="17" fillId="0" borderId="19" xfId="0" applyFont="1" applyBorder="1" applyAlignment="1">
      <alignment vertical="justify" wrapText="1"/>
    </xf>
    <xf numFmtId="0" fontId="16" fillId="0" borderId="19" xfId="0" applyFont="1" applyBorder="1" applyAlignment="1">
      <alignment horizontal="center" vertical="justify"/>
    </xf>
    <xf numFmtId="41" fontId="16" fillId="0" borderId="19" xfId="1" applyNumberFormat="1" applyFont="1" applyBorder="1" applyAlignment="1">
      <alignment vertical="justify"/>
    </xf>
    <xf numFmtId="166" fontId="16" fillId="0" borderId="19" xfId="1" applyNumberFormat="1" applyFont="1" applyBorder="1" applyAlignment="1">
      <alignment vertical="justify"/>
    </xf>
    <xf numFmtId="0" fontId="15" fillId="0" borderId="19" xfId="0" applyFont="1" applyBorder="1" applyAlignment="1">
      <alignment wrapText="1"/>
    </xf>
    <xf numFmtId="41" fontId="16" fillId="0" borderId="19" xfId="0" applyNumberFormat="1" applyFont="1" applyBorder="1" applyAlignment="1">
      <alignment horizontal="center" vertical="justify"/>
    </xf>
    <xf numFmtId="0" fontId="17" fillId="0" borderId="19" xfId="0" applyFont="1" applyBorder="1" applyAlignment="1">
      <alignment vertical="justify"/>
    </xf>
    <xf numFmtId="0" fontId="24" fillId="0" borderId="19" xfId="0" applyFont="1" applyBorder="1" applyAlignment="1">
      <alignment vertical="justify" wrapText="1"/>
    </xf>
    <xf numFmtId="0" fontId="16" fillId="0" borderId="19" xfId="8" applyBorder="1" applyAlignment="1">
      <alignment vertical="justify" wrapText="1"/>
    </xf>
    <xf numFmtId="0" fontId="16" fillId="0" borderId="19" xfId="4" applyBorder="1" applyAlignment="1">
      <alignment horizontal="left" vertical="center" wrapText="1"/>
    </xf>
    <xf numFmtId="0" fontId="17" fillId="0" borderId="19" xfId="0" applyFont="1" applyBorder="1" applyAlignment="1">
      <alignment horizontal="left" vertical="justify"/>
    </xf>
    <xf numFmtId="0" fontId="16" fillId="0" borderId="19" xfId="0" applyFont="1" applyBorder="1" applyAlignment="1">
      <alignment horizontal="left" vertical="justify"/>
    </xf>
    <xf numFmtId="0" fontId="17" fillId="0" borderId="19" xfId="0" applyFont="1" applyBorder="1" applyAlignment="1">
      <alignment horizontal="left" vertical="justify" wrapText="1"/>
    </xf>
    <xf numFmtId="0" fontId="16" fillId="0" borderId="19" xfId="0" applyFont="1" applyBorder="1" applyAlignment="1">
      <alignment horizontal="left" vertical="justify" wrapText="1"/>
    </xf>
    <xf numFmtId="0" fontId="16" fillId="0" borderId="19" xfId="0" applyFont="1" applyBorder="1" applyAlignment="1">
      <alignment vertical="justify" wrapText="1"/>
    </xf>
    <xf numFmtId="2" fontId="16" fillId="0" borderId="19" xfId="0" applyNumberFormat="1" applyFont="1" applyBorder="1" applyAlignment="1">
      <alignment horizontal="center" vertical="justify"/>
    </xf>
    <xf numFmtId="41" fontId="16" fillId="0" borderId="19" xfId="0" applyNumberFormat="1" applyFont="1" applyBorder="1" applyAlignment="1">
      <alignment horizontal="center"/>
    </xf>
    <xf numFmtId="168" fontId="16" fillId="0" borderId="19" xfId="0" applyNumberFormat="1" applyFont="1" applyBorder="1" applyAlignment="1">
      <alignment horizontal="center" vertical="justify"/>
    </xf>
    <xf numFmtId="166" fontId="16" fillId="0" borderId="19" xfId="1" applyNumberFormat="1" applyFont="1" applyFill="1" applyBorder="1" applyAlignment="1">
      <alignment vertical="justify"/>
    </xf>
    <xf numFmtId="0" fontId="17" fillId="0" borderId="19" xfId="0" applyFont="1" applyBorder="1" applyAlignment="1">
      <alignment wrapText="1"/>
    </xf>
    <xf numFmtId="0" fontId="16" fillId="0" borderId="19" xfId="0" applyFont="1" applyBorder="1" applyAlignment="1">
      <alignment horizontal="center"/>
    </xf>
    <xf numFmtId="0" fontId="16" fillId="0" borderId="19" xfId="0" applyFont="1" applyBorder="1"/>
    <xf numFmtId="0" fontId="24" fillId="0" borderId="19" xfId="0" applyFont="1" applyBorder="1" applyAlignment="1">
      <alignment wrapText="1"/>
    </xf>
    <xf numFmtId="41" fontId="17" fillId="0" borderId="19" xfId="0" applyNumberFormat="1" applyFont="1" applyBorder="1" applyAlignment="1">
      <alignment horizontal="center"/>
    </xf>
    <xf numFmtId="3" fontId="17" fillId="0" borderId="19" xfId="0" applyNumberFormat="1" applyFont="1" applyBorder="1" applyAlignment="1">
      <alignment horizontal="center"/>
    </xf>
    <xf numFmtId="0" fontId="15" fillId="0" borderId="19" xfId="0" applyFont="1" applyBorder="1" applyAlignment="1">
      <alignment vertical="justify"/>
    </xf>
    <xf numFmtId="0" fontId="15" fillId="0" borderId="19" xfId="0" applyFont="1" applyBorder="1" applyAlignment="1">
      <alignment horizontal="left" vertical="justify" wrapText="1"/>
    </xf>
    <xf numFmtId="0" fontId="17" fillId="0" borderId="19" xfId="0" applyFont="1" applyBorder="1" applyAlignment="1">
      <alignment horizontal="left"/>
    </xf>
    <xf numFmtId="0" fontId="17" fillId="0" borderId="19" xfId="0" applyFont="1" applyBorder="1" applyAlignment="1">
      <alignment horizontal="center"/>
    </xf>
    <xf numFmtId="0" fontId="16" fillId="0" borderId="19" xfId="0" applyFont="1" applyBorder="1" applyAlignment="1">
      <alignment vertical="top"/>
    </xf>
    <xf numFmtId="41" fontId="16" fillId="0" borderId="19" xfId="1" applyNumberFormat="1" applyFont="1" applyBorder="1" applyAlignment="1">
      <alignment horizontal="right"/>
    </xf>
    <xf numFmtId="3" fontId="16" fillId="0" borderId="19" xfId="1" applyNumberFormat="1" applyFont="1" applyBorder="1" applyAlignment="1">
      <alignment horizontal="right"/>
    </xf>
    <xf numFmtId="0" fontId="15" fillId="0" borderId="29" xfId="0" applyFont="1" applyBorder="1" applyAlignment="1">
      <alignment vertical="justify"/>
    </xf>
    <xf numFmtId="37" fontId="17" fillId="0" borderId="0" xfId="4" applyNumberFormat="1" applyFont="1" applyAlignment="1">
      <alignment horizontal="center" vertical="top" wrapText="1"/>
    </xf>
    <xf numFmtId="37" fontId="17" fillId="0" borderId="21" xfId="56" applyNumberFormat="1" applyFont="1" applyBorder="1" applyAlignment="1">
      <alignment horizontal="center" vertical="top"/>
    </xf>
    <xf numFmtId="37" fontId="15" fillId="0" borderId="21" xfId="67" applyNumberFormat="1" applyBorder="1" applyAlignment="1">
      <alignment horizontal="right"/>
    </xf>
    <xf numFmtId="37" fontId="15" fillId="0" borderId="25" xfId="67" applyNumberFormat="1" applyBorder="1" applyAlignment="1">
      <alignment vertical="top"/>
    </xf>
    <xf numFmtId="37" fontId="15" fillId="0" borderId="21" xfId="61" applyNumberFormat="1" applyFont="1" applyFill="1" applyBorder="1" applyAlignment="1">
      <alignment horizontal="right" vertical="top"/>
    </xf>
    <xf numFmtId="37" fontId="15" fillId="0" borderId="21" xfId="56" applyNumberFormat="1" applyBorder="1" applyAlignment="1">
      <alignment vertical="top"/>
    </xf>
    <xf numFmtId="37" fontId="15" fillId="0" borderId="0" xfId="58" applyNumberFormat="1" applyFont="1" applyFill="1" applyBorder="1" applyAlignment="1">
      <alignment horizontal="right" vertical="top"/>
    </xf>
    <xf numFmtId="37" fontId="15" fillId="0" borderId="0" xfId="58" applyNumberFormat="1" applyFont="1" applyFill="1" applyAlignment="1">
      <alignment horizontal="right" vertical="top"/>
    </xf>
    <xf numFmtId="0" fontId="15" fillId="0" borderId="49" xfId="67" applyBorder="1" applyAlignment="1">
      <alignment horizontal="center" vertical="top"/>
    </xf>
    <xf numFmtId="0" fontId="15" fillId="0" borderId="49" xfId="67" applyBorder="1" applyAlignment="1">
      <alignment horizontal="left" wrapText="1"/>
    </xf>
    <xf numFmtId="3" fontId="15" fillId="0" borderId="49" xfId="67" applyNumberFormat="1" applyBorder="1" applyAlignment="1">
      <alignment horizontal="center" vertical="top"/>
    </xf>
    <xf numFmtId="0" fontId="15" fillId="0" borderId="49" xfId="57" quotePrefix="1" applyBorder="1" applyAlignment="1">
      <alignment horizontal="center" vertical="top"/>
    </xf>
    <xf numFmtId="0" fontId="15" fillId="0" borderId="49" xfId="57" quotePrefix="1" applyBorder="1" applyAlignment="1">
      <alignment horizontal="justify" vertical="top" wrapText="1"/>
    </xf>
    <xf numFmtId="0" fontId="15" fillId="0" borderId="49" xfId="57" applyBorder="1" applyAlignment="1">
      <alignment horizontal="center" vertical="top"/>
    </xf>
    <xf numFmtId="1" fontId="15" fillId="0" borderId="49" xfId="57" applyNumberFormat="1" applyBorder="1" applyAlignment="1">
      <alignment horizontal="center" vertical="top"/>
    </xf>
    <xf numFmtId="166" fontId="15" fillId="0" borderId="49" xfId="58" applyNumberFormat="1" applyFont="1" applyFill="1" applyBorder="1" applyAlignment="1" applyProtection="1">
      <alignment horizontal="center" vertical="top"/>
      <protection locked="0"/>
    </xf>
    <xf numFmtId="37" fontId="15" fillId="0" borderId="49" xfId="67" applyNumberFormat="1" applyBorder="1" applyAlignment="1">
      <alignment horizontal="right" vertical="top"/>
    </xf>
    <xf numFmtId="0" fontId="15" fillId="0" borderId="49" xfId="57" applyBorder="1" applyAlignment="1">
      <alignment vertical="top"/>
    </xf>
    <xf numFmtId="1" fontId="15" fillId="0" borderId="49" xfId="57" applyNumberFormat="1" applyBorder="1" applyAlignment="1">
      <alignment vertical="top"/>
    </xf>
    <xf numFmtId="166" fontId="15" fillId="0" borderId="49" xfId="58" applyNumberFormat="1" applyFont="1" applyFill="1" applyBorder="1" applyAlignment="1">
      <alignment vertical="top"/>
    </xf>
    <xf numFmtId="37" fontId="15" fillId="0" borderId="49" xfId="58" applyNumberFormat="1" applyFont="1" applyFill="1" applyBorder="1" applyAlignment="1">
      <alignment horizontal="right" vertical="top"/>
    </xf>
    <xf numFmtId="165" fontId="15" fillId="0" borderId="49" xfId="59" applyFont="1" applyFill="1" applyBorder="1" applyAlignment="1">
      <alignment horizontal="center" vertical="top"/>
    </xf>
    <xf numFmtId="0" fontId="15" fillId="0" borderId="50" xfId="57" applyBorder="1" applyAlignment="1">
      <alignment horizontal="justify" vertical="top" wrapText="1"/>
    </xf>
    <xf numFmtId="166" fontId="15" fillId="0" borderId="49" xfId="58" applyNumberFormat="1" applyFont="1" applyFill="1" applyBorder="1" applyAlignment="1">
      <alignment horizontal="center" vertical="top"/>
    </xf>
    <xf numFmtId="37" fontId="15" fillId="0" borderId="49" xfId="58" applyNumberFormat="1" applyFont="1" applyFill="1" applyBorder="1" applyAlignment="1">
      <alignment vertical="top"/>
    </xf>
    <xf numFmtId="0" fontId="15" fillId="0" borderId="49" xfId="57" applyBorder="1" applyAlignment="1">
      <alignment horizontal="justify" vertical="top"/>
    </xf>
    <xf numFmtId="37" fontId="17" fillId="0" borderId="28" xfId="56" applyNumberFormat="1" applyFont="1" applyBorder="1" applyAlignment="1" applyProtection="1">
      <alignment horizontal="center"/>
      <protection locked="0"/>
    </xf>
    <xf numFmtId="37" fontId="15" fillId="0" borderId="28" xfId="56" applyNumberFormat="1" applyBorder="1" applyAlignment="1">
      <alignment horizontal="right" vertical="top"/>
    </xf>
    <xf numFmtId="37" fontId="15" fillId="0" borderId="37" xfId="56" applyNumberFormat="1" applyBorder="1" applyAlignment="1">
      <alignment horizontal="right" vertical="top"/>
    </xf>
    <xf numFmtId="37" fontId="15" fillId="0" borderId="21" xfId="56" applyNumberFormat="1" applyBorder="1" applyAlignment="1">
      <alignment horizontal="right"/>
    </xf>
    <xf numFmtId="37" fontId="15" fillId="0" borderId="28" xfId="56" applyNumberFormat="1" applyBorder="1" applyAlignment="1">
      <alignment horizontal="right"/>
    </xf>
    <xf numFmtId="37" fontId="15" fillId="0" borderId="28" xfId="58" applyNumberFormat="1" applyFont="1" applyFill="1" applyBorder="1" applyAlignment="1" applyProtection="1">
      <alignment horizontal="right" vertical="top"/>
      <protection locked="0"/>
    </xf>
    <xf numFmtId="37" fontId="45" fillId="0" borderId="28" xfId="61" applyNumberFormat="1" applyFont="1" applyFill="1" applyBorder="1" applyAlignment="1">
      <alignment horizontal="right" vertical="top"/>
    </xf>
    <xf numFmtId="37" fontId="15" fillId="0" borderId="28" xfId="56" applyNumberFormat="1" applyBorder="1" applyAlignment="1">
      <alignment vertical="top"/>
    </xf>
    <xf numFmtId="37" fontId="8" fillId="0" borderId="0" xfId="96" applyNumberFormat="1"/>
    <xf numFmtId="0" fontId="15" fillId="0" borderId="49" xfId="56" applyBorder="1" applyAlignment="1">
      <alignment horizontal="left" vertical="top" wrapText="1"/>
    </xf>
    <xf numFmtId="0" fontId="17" fillId="0" borderId="21" xfId="26" applyFont="1" applyBorder="1" applyAlignment="1">
      <alignment horizontal="center" vertical="top"/>
    </xf>
    <xf numFmtId="0" fontId="15" fillId="0" borderId="21" xfId="26" quotePrefix="1" applyFont="1" applyBorder="1" applyAlignment="1">
      <alignment horizontal="left" vertical="top" wrapText="1"/>
    </xf>
    <xf numFmtId="4" fontId="17" fillId="0" borderId="21" xfId="26" applyNumberFormat="1" applyFont="1" applyBorder="1" applyAlignment="1">
      <alignment horizontal="center" vertical="top"/>
    </xf>
    <xf numFmtId="165" fontId="17" fillId="0" borderId="21" xfId="10" applyFont="1" applyBorder="1" applyAlignment="1">
      <alignment horizontal="centerContinuous" vertical="top"/>
    </xf>
    <xf numFmtId="165" fontId="16" fillId="0" borderId="21" xfId="10" applyFont="1" applyBorder="1" applyAlignment="1">
      <alignment vertical="top"/>
    </xf>
    <xf numFmtId="0" fontId="16" fillId="0" borderId="21" xfId="26" quotePrefix="1" applyBorder="1" applyAlignment="1">
      <alignment horizontal="left" vertical="top" wrapText="1"/>
    </xf>
    <xf numFmtId="0" fontId="16" fillId="0" borderId="21" xfId="26" applyBorder="1" applyAlignment="1">
      <alignment horizontal="center" vertical="top"/>
    </xf>
    <xf numFmtId="0" fontId="22" fillId="0" borderId="21" xfId="26" applyFont="1" applyBorder="1" applyAlignment="1">
      <alignment vertical="top" wrapText="1"/>
    </xf>
    <xf numFmtId="4" fontId="16" fillId="0" borderId="21" xfId="26" applyNumberFormat="1" applyBorder="1" applyAlignment="1">
      <alignment horizontal="center" vertical="top"/>
    </xf>
    <xf numFmtId="165" fontId="16" fillId="0" borderId="21" xfId="10" applyFont="1" applyBorder="1" applyAlignment="1">
      <alignment horizontal="centerContinuous" vertical="top"/>
    </xf>
    <xf numFmtId="0" fontId="16" fillId="0" borderId="21" xfId="26" applyBorder="1" applyAlignment="1">
      <alignment vertical="top" wrapText="1"/>
    </xf>
    <xf numFmtId="167" fontId="16" fillId="4" borderId="21" xfId="23" applyNumberFormat="1" applyFont="1" applyFill="1" applyBorder="1" applyAlignment="1">
      <alignment horizontal="center" vertical="top"/>
    </xf>
    <xf numFmtId="3" fontId="16" fillId="0" borderId="21" xfId="10" applyNumberFormat="1" applyFont="1" applyBorder="1" applyAlignment="1">
      <alignment horizontal="right" vertical="top"/>
    </xf>
    <xf numFmtId="2" fontId="16" fillId="4" borderId="21" xfId="23" applyNumberFormat="1" applyFont="1" applyFill="1" applyBorder="1" applyAlignment="1">
      <alignment horizontal="center" vertical="top"/>
    </xf>
    <xf numFmtId="0" fontId="16" fillId="4" borderId="21" xfId="26" applyFill="1" applyBorder="1" applyAlignment="1">
      <alignment horizontal="center" vertical="top"/>
    </xf>
    <xf numFmtId="0" fontId="22" fillId="4" borderId="21" xfId="26" applyFont="1" applyFill="1" applyBorder="1" applyAlignment="1">
      <alignment vertical="top" wrapText="1"/>
    </xf>
    <xf numFmtId="1" fontId="16" fillId="4" borderId="21" xfId="26" applyNumberFormat="1" applyFill="1" applyBorder="1" applyAlignment="1">
      <alignment horizontal="center" vertical="top"/>
    </xf>
    <xf numFmtId="3" fontId="16" fillId="3" borderId="21" xfId="10" applyNumberFormat="1" applyFont="1" applyFill="1" applyBorder="1" applyAlignment="1">
      <alignment horizontal="right" vertical="top"/>
    </xf>
    <xf numFmtId="0" fontId="24" fillId="4" borderId="21" xfId="26" applyFont="1" applyFill="1" applyBorder="1" applyAlignment="1">
      <alignment horizontal="left" vertical="top" wrapText="1"/>
    </xf>
    <xf numFmtId="0" fontId="16" fillId="4" borderId="21" xfId="26" applyFill="1" applyBorder="1" applyAlignment="1">
      <alignment horizontal="left" vertical="top" wrapText="1"/>
    </xf>
    <xf numFmtId="2" fontId="16" fillId="4" borderId="21" xfId="26" applyNumberFormat="1" applyFill="1" applyBorder="1" applyAlignment="1">
      <alignment horizontal="center" vertical="top"/>
    </xf>
    <xf numFmtId="0" fontId="17" fillId="0" borderId="21" xfId="26" applyFont="1" applyBorder="1" applyAlignment="1">
      <alignment vertical="top" wrapText="1"/>
    </xf>
    <xf numFmtId="2" fontId="17" fillId="0" borderId="21" xfId="26" applyNumberFormat="1" applyFont="1" applyBorder="1" applyAlignment="1">
      <alignment horizontal="center" vertical="top"/>
    </xf>
    <xf numFmtId="0" fontId="16" fillId="0" borderId="21" xfId="26" applyBorder="1" applyAlignment="1">
      <alignment vertical="top"/>
    </xf>
    <xf numFmtId="2" fontId="16" fillId="0" borderId="21" xfId="26" applyNumberFormat="1" applyBorder="1" applyAlignment="1">
      <alignment horizontal="center" vertical="top"/>
    </xf>
    <xf numFmtId="0" fontId="16" fillId="0" borderId="21" xfId="26" applyBorder="1" applyAlignment="1">
      <alignment horizontal="left" vertical="top"/>
    </xf>
    <xf numFmtId="0" fontId="17" fillId="0" borderId="21" xfId="26" applyFont="1" applyBorder="1" applyAlignment="1">
      <alignment horizontal="left" vertical="top" wrapText="1"/>
    </xf>
    <xf numFmtId="0" fontId="16" fillId="0" borderId="21" xfId="26" applyBorder="1" applyAlignment="1">
      <alignment horizontal="left" vertical="top" wrapText="1"/>
    </xf>
    <xf numFmtId="0" fontId="24" fillId="0" borderId="21" xfId="26" applyFont="1" applyBorder="1" applyAlignment="1">
      <alignment horizontal="left" vertical="top" wrapText="1"/>
    </xf>
    <xf numFmtId="166" fontId="16" fillId="0" borderId="21" xfId="10" applyNumberFormat="1" applyFont="1" applyFill="1" applyBorder="1" applyAlignment="1">
      <alignment horizontal="right" vertical="top"/>
    </xf>
    <xf numFmtId="0" fontId="24" fillId="0" borderId="21" xfId="26" quotePrefix="1" applyFont="1" applyBorder="1" applyAlignment="1">
      <alignment horizontal="left" vertical="top" wrapText="1"/>
    </xf>
    <xf numFmtId="0" fontId="16" fillId="0" borderId="21" xfId="26" quotePrefix="1" applyBorder="1" applyAlignment="1">
      <alignment horizontal="center" vertical="top"/>
    </xf>
    <xf numFmtId="3" fontId="16" fillId="0" borderId="21" xfId="10" applyNumberFormat="1" applyFont="1" applyFill="1" applyBorder="1" applyAlignment="1">
      <alignment horizontal="right" vertical="top"/>
    </xf>
    <xf numFmtId="0" fontId="22" fillId="0" borderId="21" xfId="26" applyFont="1" applyBorder="1" applyAlignment="1">
      <alignment horizontal="left" vertical="top" wrapText="1"/>
    </xf>
    <xf numFmtId="3" fontId="16" fillId="0" borderId="21" xfId="26" applyNumberFormat="1" applyBorder="1" applyAlignment="1">
      <alignment horizontal="center" vertical="top"/>
    </xf>
    <xf numFmtId="174" fontId="16" fillId="4" borderId="21" xfId="26" applyNumberFormat="1" applyFill="1" applyBorder="1" applyAlignment="1">
      <alignment horizontal="center" vertical="top"/>
    </xf>
    <xf numFmtId="3" fontId="16" fillId="4" borderId="21" xfId="10" applyNumberFormat="1" applyFont="1" applyFill="1" applyBorder="1" applyAlignment="1">
      <alignment horizontal="right" vertical="top"/>
    </xf>
    <xf numFmtId="0" fontId="17" fillId="4" borderId="21" xfId="26" applyFont="1" applyFill="1" applyBorder="1" applyAlignment="1">
      <alignment vertical="top" wrapText="1"/>
    </xf>
    <xf numFmtId="0" fontId="24" fillId="4" borderId="21" xfId="26" quotePrefix="1" applyFont="1" applyFill="1" applyBorder="1" applyAlignment="1">
      <alignment horizontal="left" vertical="top" wrapText="1"/>
    </xf>
    <xf numFmtId="4" fontId="16" fillId="4" borderId="21" xfId="26" applyNumberFormat="1" applyFill="1" applyBorder="1" applyAlignment="1">
      <alignment horizontal="center" vertical="top"/>
    </xf>
    <xf numFmtId="165" fontId="16" fillId="3" borderId="21" xfId="10" applyFont="1" applyFill="1" applyBorder="1" applyAlignment="1">
      <alignment horizontal="center" vertical="top"/>
    </xf>
    <xf numFmtId="0" fontId="16" fillId="4" borderId="21" xfId="26" quotePrefix="1" applyFill="1" applyBorder="1" applyAlignment="1">
      <alignment horizontal="center" vertical="top"/>
    </xf>
    <xf numFmtId="0" fontId="17" fillId="4" borderId="21" xfId="26" applyFont="1" applyFill="1" applyBorder="1" applyAlignment="1">
      <alignment horizontal="left" vertical="top" wrapText="1"/>
    </xf>
    <xf numFmtId="0" fontId="22" fillId="4" borderId="21" xfId="26" applyFont="1" applyFill="1" applyBorder="1" applyAlignment="1">
      <alignment horizontal="left" vertical="top" wrapText="1"/>
    </xf>
    <xf numFmtId="174" fontId="16" fillId="0" borderId="21" xfId="26" applyNumberFormat="1" applyBorder="1" applyAlignment="1">
      <alignment horizontal="center" vertical="top"/>
    </xf>
    <xf numFmtId="0" fontId="16" fillId="4" borderId="21" xfId="26" applyFill="1" applyBorder="1" applyAlignment="1">
      <alignment vertical="top" wrapText="1"/>
    </xf>
    <xf numFmtId="0" fontId="31" fillId="4" borderId="21" xfId="26" applyFont="1" applyFill="1" applyBorder="1" applyAlignment="1">
      <alignment horizontal="left" vertical="top" wrapText="1"/>
    </xf>
    <xf numFmtId="168" fontId="16" fillId="4" borderId="21" xfId="26" applyNumberFormat="1" applyFill="1" applyBorder="1" applyAlignment="1">
      <alignment horizontal="center" vertical="top"/>
    </xf>
    <xf numFmtId="0" fontId="16" fillId="0" borderId="21" xfId="8" applyBorder="1" applyAlignment="1">
      <alignment vertical="top" wrapText="1"/>
    </xf>
    <xf numFmtId="0" fontId="31" fillId="4" borderId="21" xfId="26" applyFont="1" applyFill="1" applyBorder="1" applyAlignment="1">
      <alignment horizontal="center" vertical="top"/>
    </xf>
    <xf numFmtId="2" fontId="31" fillId="4" borderId="21" xfId="26" applyNumberFormat="1" applyFont="1" applyFill="1" applyBorder="1" applyAlignment="1">
      <alignment horizontal="center" vertical="top"/>
    </xf>
    <xf numFmtId="0" fontId="31" fillId="4" borderId="21" xfId="26" applyFont="1" applyFill="1" applyBorder="1" applyAlignment="1">
      <alignment vertical="top" wrapText="1"/>
    </xf>
    <xf numFmtId="0" fontId="58" fillId="4" borderId="21" xfId="26" applyFont="1" applyFill="1" applyBorder="1" applyAlignment="1">
      <alignment vertical="top" wrapText="1"/>
    </xf>
    <xf numFmtId="0" fontId="59" fillId="4" borderId="21" xfId="26" applyFont="1" applyFill="1" applyBorder="1" applyAlignment="1">
      <alignment horizontal="left" vertical="top" wrapText="1"/>
    </xf>
    <xf numFmtId="0" fontId="15" fillId="0" borderId="21" xfId="26" applyFont="1" applyBorder="1" applyAlignment="1">
      <alignment vertical="top" wrapText="1"/>
    </xf>
    <xf numFmtId="0" fontId="16" fillId="0" borderId="21" xfId="8" applyBorder="1" applyAlignment="1">
      <alignment horizontal="center" vertical="top"/>
    </xf>
    <xf numFmtId="0" fontId="16" fillId="0" borderId="21" xfId="8" applyBorder="1" applyAlignment="1">
      <alignment horizontal="justify" vertical="top"/>
    </xf>
    <xf numFmtId="166" fontId="16" fillId="0" borderId="21" xfId="41" applyNumberFormat="1" applyFont="1" applyFill="1" applyBorder="1" applyAlignment="1">
      <alignment horizontal="right" vertical="top"/>
    </xf>
    <xf numFmtId="0" fontId="59" fillId="3" borderId="21" xfId="26" applyFont="1" applyFill="1" applyBorder="1" applyAlignment="1">
      <alignment horizontal="left" vertical="top" wrapText="1"/>
    </xf>
    <xf numFmtId="3" fontId="16" fillId="0" borderId="21" xfId="10" applyNumberFormat="1" applyFont="1" applyBorder="1" applyAlignment="1">
      <alignment horizontal="center" vertical="top"/>
    </xf>
    <xf numFmtId="3" fontId="16" fillId="4" borderId="21" xfId="10" applyNumberFormat="1" applyFont="1" applyFill="1" applyBorder="1" applyAlignment="1">
      <alignment vertical="top"/>
    </xf>
    <xf numFmtId="3" fontId="31" fillId="4" borderId="21" xfId="10" applyNumberFormat="1" applyFont="1" applyFill="1" applyBorder="1" applyAlignment="1">
      <alignment horizontal="right" vertical="top"/>
    </xf>
    <xf numFmtId="0" fontId="24" fillId="0" borderId="21" xfId="26" applyFont="1" applyBorder="1" applyAlignment="1">
      <alignment horizontal="left" vertical="top" wrapText="1" shrinkToFit="1"/>
    </xf>
    <xf numFmtId="0" fontId="16" fillId="4" borderId="21" xfId="26" quotePrefix="1" applyFill="1" applyBorder="1" applyAlignment="1">
      <alignment horizontal="left" vertical="top" wrapText="1"/>
    </xf>
    <xf numFmtId="0" fontId="16" fillId="4" borderId="21" xfId="26" applyFill="1" applyBorder="1" applyAlignment="1">
      <alignment horizontal="left" vertical="top"/>
    </xf>
    <xf numFmtId="0" fontId="31" fillId="4" borderId="21" xfId="26" quotePrefix="1" applyFont="1" applyFill="1" applyBorder="1" applyAlignment="1">
      <alignment horizontal="center" vertical="top"/>
    </xf>
    <xf numFmtId="0" fontId="31" fillId="0" borderId="21" xfId="26" applyFont="1" applyBorder="1" applyAlignment="1">
      <alignment horizontal="center" vertical="top"/>
    </xf>
    <xf numFmtId="0" fontId="58" fillId="0" borderId="21" xfId="26" applyFont="1" applyBorder="1" applyAlignment="1">
      <alignment vertical="top" wrapText="1"/>
    </xf>
    <xf numFmtId="2" fontId="31" fillId="0" borderId="21" xfId="26" applyNumberFormat="1" applyFont="1" applyBorder="1" applyAlignment="1">
      <alignment horizontal="center" vertical="top"/>
    </xf>
    <xf numFmtId="0" fontId="15" fillId="4" borderId="21" xfId="26" applyFont="1" applyFill="1" applyBorder="1" applyAlignment="1">
      <alignment horizontal="center" vertical="top"/>
    </xf>
    <xf numFmtId="1" fontId="31" fillId="0" borderId="21" xfId="26" applyNumberFormat="1" applyFont="1" applyBorder="1" applyAlignment="1">
      <alignment horizontal="center" vertical="top"/>
    </xf>
    <xf numFmtId="0" fontId="24" fillId="0" borderId="21" xfId="8" applyFont="1" applyBorder="1" applyAlignment="1">
      <alignment horizontal="left" vertical="top" wrapText="1"/>
    </xf>
    <xf numFmtId="0" fontId="16" fillId="0" borderId="21" xfId="8" applyBorder="1" applyAlignment="1">
      <alignment horizontal="left" vertical="top" wrapText="1"/>
    </xf>
    <xf numFmtId="0" fontId="24" fillId="0" borderId="21" xfId="26" applyFont="1" applyBorder="1" applyAlignment="1">
      <alignment vertical="top" wrapText="1"/>
    </xf>
    <xf numFmtId="3" fontId="31" fillId="4" borderId="21" xfId="26" applyNumberFormat="1" applyFont="1" applyFill="1" applyBorder="1" applyAlignment="1">
      <alignment horizontal="center" vertical="top"/>
    </xf>
    <xf numFmtId="0" fontId="31" fillId="0" borderId="21" xfId="26" applyFont="1" applyBorder="1" applyAlignment="1">
      <alignment vertical="top" wrapText="1"/>
    </xf>
    <xf numFmtId="0" fontId="15" fillId="4" borderId="21" xfId="8" applyFont="1" applyFill="1" applyBorder="1" applyAlignment="1">
      <alignment horizontal="left" vertical="top" wrapText="1"/>
    </xf>
    <xf numFmtId="0" fontId="16" fillId="4" borderId="21" xfId="8" applyFill="1" applyBorder="1" applyAlignment="1">
      <alignment horizontal="left" vertical="top" wrapText="1"/>
    </xf>
    <xf numFmtId="0" fontId="16" fillId="0" borderId="21" xfId="26" applyBorder="1" applyAlignment="1">
      <alignment horizontal="justify" vertical="top" wrapText="1"/>
    </xf>
    <xf numFmtId="0" fontId="31" fillId="0" borderId="21" xfId="8" applyFont="1" applyBorder="1" applyAlignment="1">
      <alignment vertical="top" wrapText="1"/>
    </xf>
    <xf numFmtId="3" fontId="31" fillId="0" borderId="21" xfId="26" applyNumberFormat="1" applyFont="1" applyBorder="1" applyAlignment="1">
      <alignment horizontal="center" vertical="top"/>
    </xf>
    <xf numFmtId="0" fontId="31" fillId="0" borderId="21" xfId="42" applyFont="1" applyBorder="1" applyAlignment="1">
      <alignment vertical="top" wrapText="1"/>
    </xf>
    <xf numFmtId="0" fontId="16" fillId="4" borderId="21" xfId="4" applyFill="1" applyBorder="1" applyAlignment="1">
      <alignment horizontal="center" vertical="top"/>
    </xf>
    <xf numFmtId="1" fontId="16" fillId="4" borderId="21" xfId="4" applyNumberFormat="1" applyFill="1" applyBorder="1" applyAlignment="1">
      <alignment horizontal="center" vertical="top"/>
    </xf>
    <xf numFmtId="0" fontId="16" fillId="0" borderId="21" xfId="43" applyBorder="1" applyAlignment="1" applyProtection="1">
      <alignment horizontal="left" vertical="top" wrapText="1"/>
      <protection locked="0"/>
    </xf>
    <xf numFmtId="0" fontId="16" fillId="0" borderId="21" xfId="4" applyBorder="1" applyAlignment="1">
      <alignment horizontal="justify" vertical="top" wrapText="1"/>
    </xf>
    <xf numFmtId="1" fontId="16" fillId="0" borderId="21" xfId="26" applyNumberFormat="1" applyBorder="1" applyAlignment="1">
      <alignment horizontal="center" vertical="top"/>
    </xf>
    <xf numFmtId="0" fontId="16" fillId="0" borderId="21" xfId="26" applyBorder="1" applyAlignment="1">
      <alignment horizontal="centerContinuous" vertical="top"/>
    </xf>
    <xf numFmtId="0" fontId="15" fillId="0" borderId="21" xfId="26" applyFont="1" applyBorder="1" applyAlignment="1">
      <alignment horizontal="left" vertical="top" wrapText="1"/>
    </xf>
    <xf numFmtId="1" fontId="31" fillId="4" borderId="21" xfId="26" applyNumberFormat="1" applyFont="1" applyFill="1" applyBorder="1" applyAlignment="1">
      <alignment horizontal="center" vertical="top"/>
    </xf>
    <xf numFmtId="0" fontId="31" fillId="0" borderId="21" xfId="57" applyFont="1" applyBorder="1" applyAlignment="1">
      <alignment vertical="top" wrapText="1"/>
    </xf>
    <xf numFmtId="9" fontId="31" fillId="0" borderId="21" xfId="24" applyFont="1" applyFill="1" applyBorder="1" applyAlignment="1">
      <alignment horizontal="center" vertical="top"/>
    </xf>
    <xf numFmtId="0" fontId="16" fillId="0" borderId="21" xfId="9" applyBorder="1" applyAlignment="1">
      <alignment horizontal="center" vertical="top"/>
    </xf>
    <xf numFmtId="0" fontId="16" fillId="0" borderId="21" xfId="9" quotePrefix="1" applyBorder="1" applyAlignment="1">
      <alignment horizontal="left" vertical="top" wrapText="1"/>
    </xf>
    <xf numFmtId="1" fontId="16" fillId="0" borderId="21" xfId="9" applyNumberFormat="1" applyBorder="1" applyAlignment="1">
      <alignment horizontal="center" vertical="top"/>
    </xf>
    <xf numFmtId="38" fontId="16" fillId="0" borderId="21" xfId="10" applyNumberFormat="1" applyFont="1" applyFill="1" applyBorder="1" applyAlignment="1">
      <alignment horizontal="right" vertical="top"/>
    </xf>
    <xf numFmtId="38" fontId="16" fillId="0" borderId="21" xfId="10" applyNumberFormat="1" applyFont="1" applyFill="1" applyBorder="1" applyAlignment="1" applyProtection="1">
      <alignment vertical="top"/>
      <protection locked="0"/>
    </xf>
    <xf numFmtId="0" fontId="22" fillId="0" borderId="21" xfId="74" applyFont="1" applyBorder="1" applyAlignment="1">
      <alignment horizontal="left" vertical="top" wrapText="1"/>
    </xf>
    <xf numFmtId="0" fontId="16" fillId="0" borderId="21" xfId="12" quotePrefix="1" applyBorder="1" applyAlignment="1">
      <alignment horizontal="center" vertical="top" wrapText="1"/>
    </xf>
    <xf numFmtId="0" fontId="16" fillId="0" borderId="21" xfId="12" applyBorder="1" applyAlignment="1">
      <alignment horizontal="center" vertical="top"/>
    </xf>
    <xf numFmtId="0" fontId="21" fillId="0" borderId="21" xfId="21" applyFont="1" applyBorder="1" applyAlignment="1">
      <alignment vertical="top"/>
    </xf>
    <xf numFmtId="0" fontId="16" fillId="0" borderId="21" xfId="9" applyBorder="1" applyAlignment="1">
      <alignment vertical="top"/>
    </xf>
    <xf numFmtId="0" fontId="17" fillId="0" borderId="21" xfId="57" applyFont="1" applyBorder="1" applyAlignment="1">
      <alignment vertical="top"/>
    </xf>
    <xf numFmtId="0" fontId="17" fillId="0" borderId="21" xfId="57" applyFont="1" applyBorder="1" applyAlignment="1">
      <alignment horizontal="left" vertical="top" wrapText="1"/>
    </xf>
    <xf numFmtId="0" fontId="17" fillId="0" borderId="21" xfId="57" applyFont="1" applyBorder="1" applyAlignment="1">
      <alignment horizontal="center" vertical="top"/>
    </xf>
    <xf numFmtId="4" fontId="17" fillId="0" borderId="21" xfId="57" applyNumberFormat="1" applyFont="1" applyBorder="1" applyAlignment="1">
      <alignment horizontal="center" vertical="top"/>
    </xf>
    <xf numFmtId="165" fontId="17" fillId="0" borderId="21" xfId="58" applyFont="1" applyBorder="1" applyAlignment="1">
      <alignment horizontal="centerContinuous" vertical="top"/>
    </xf>
    <xf numFmtId="165" fontId="15" fillId="0" borderId="21" xfId="58" applyFont="1" applyBorder="1" applyAlignment="1">
      <alignment vertical="top"/>
    </xf>
    <xf numFmtId="0" fontId="15" fillId="0" borderId="21" xfId="57" quotePrefix="1" applyBorder="1" applyAlignment="1">
      <alignment horizontal="left" vertical="top" wrapText="1"/>
    </xf>
    <xf numFmtId="0" fontId="22" fillId="0" borderId="21" xfId="57" applyFont="1" applyBorder="1" applyAlignment="1">
      <alignment vertical="top"/>
    </xf>
    <xf numFmtId="4" fontId="15" fillId="0" borderId="21" xfId="57" applyNumberFormat="1" applyBorder="1" applyAlignment="1">
      <alignment horizontal="center" vertical="top"/>
    </xf>
    <xf numFmtId="165" fontId="15" fillId="0" borderId="21" xfId="58" applyFont="1" applyBorder="1" applyAlignment="1">
      <alignment horizontal="centerContinuous" vertical="top"/>
    </xf>
    <xf numFmtId="0" fontId="15" fillId="0" borderId="21" xfId="57" applyBorder="1" applyAlignment="1">
      <alignment vertical="top"/>
    </xf>
    <xf numFmtId="167" fontId="15" fillId="4" borderId="21" xfId="61" applyNumberFormat="1" applyFont="1" applyFill="1" applyBorder="1" applyAlignment="1">
      <alignment horizontal="center" vertical="top"/>
    </xf>
    <xf numFmtId="3" fontId="15" fillId="0" borderId="21" xfId="58" applyNumberFormat="1" applyFont="1" applyBorder="1" applyAlignment="1">
      <alignment horizontal="centerContinuous" vertical="top"/>
    </xf>
    <xf numFmtId="3" fontId="15" fillId="0" borderId="21" xfId="58" applyNumberFormat="1" applyFont="1" applyBorder="1" applyAlignment="1">
      <alignment vertical="top"/>
    </xf>
    <xf numFmtId="0" fontId="15" fillId="4" borderId="21" xfId="57" applyFill="1" applyBorder="1" applyAlignment="1">
      <alignment horizontal="center" vertical="top"/>
    </xf>
    <xf numFmtId="0" fontId="22" fillId="4" borderId="21" xfId="57" applyFont="1" applyFill="1" applyBorder="1" applyAlignment="1">
      <alignment vertical="top"/>
    </xf>
    <xf numFmtId="1" fontId="15" fillId="4" borderId="21" xfId="57" applyNumberFormat="1" applyFill="1" applyBorder="1" applyAlignment="1">
      <alignment horizontal="center" vertical="top"/>
    </xf>
    <xf numFmtId="3" fontId="15" fillId="3" borderId="21" xfId="58" applyNumberFormat="1" applyFont="1" applyFill="1" applyBorder="1" applyAlignment="1">
      <alignment horizontal="right" vertical="top"/>
    </xf>
    <xf numFmtId="0" fontId="24" fillId="4" borderId="21" xfId="57" applyFont="1" applyFill="1" applyBorder="1" applyAlignment="1">
      <alignment horizontal="left" vertical="top" wrapText="1"/>
    </xf>
    <xf numFmtId="0" fontId="15" fillId="4" borderId="21" xfId="57" applyFill="1" applyBorder="1" applyAlignment="1">
      <alignment horizontal="left" vertical="top" wrapText="1"/>
    </xf>
    <xf numFmtId="0" fontId="15" fillId="4" borderId="21" xfId="57" applyFill="1" applyBorder="1" applyAlignment="1">
      <alignment vertical="top"/>
    </xf>
    <xf numFmtId="2" fontId="15" fillId="4" borderId="21" xfId="57" applyNumberFormat="1" applyFill="1" applyBorder="1" applyAlignment="1">
      <alignment horizontal="center" vertical="top"/>
    </xf>
    <xf numFmtId="2" fontId="17" fillId="0" borderId="21" xfId="57" applyNumberFormat="1" applyFont="1" applyBorder="1" applyAlignment="1">
      <alignment horizontal="center" vertical="top"/>
    </xf>
    <xf numFmtId="2" fontId="15" fillId="0" borderId="21" xfId="57" applyNumberFormat="1" applyBorder="1" applyAlignment="1">
      <alignment horizontal="center" vertical="top"/>
    </xf>
    <xf numFmtId="0" fontId="15" fillId="0" borderId="21" xfId="57" applyBorder="1" applyAlignment="1">
      <alignment horizontal="left" vertical="top"/>
    </xf>
    <xf numFmtId="0" fontId="15" fillId="0" borderId="21" xfId="57" applyBorder="1" applyAlignment="1">
      <alignment horizontal="left" vertical="top" wrapText="1"/>
    </xf>
    <xf numFmtId="0" fontId="24" fillId="0" borderId="21" xfId="57" applyFont="1" applyBorder="1" applyAlignment="1">
      <alignment horizontal="left" vertical="top" wrapText="1"/>
    </xf>
    <xf numFmtId="166" fontId="15" fillId="0" borderId="21" xfId="58" applyNumberFormat="1" applyFont="1" applyFill="1" applyBorder="1" applyAlignment="1">
      <alignment horizontal="right" vertical="top"/>
    </xf>
    <xf numFmtId="0" fontId="24" fillId="0" borderId="21" xfId="57" quotePrefix="1" applyFont="1" applyBorder="1" applyAlignment="1">
      <alignment horizontal="left" vertical="top" wrapText="1"/>
    </xf>
    <xf numFmtId="0" fontId="22" fillId="0" borderId="21" xfId="57" applyFont="1" applyBorder="1" applyAlignment="1">
      <alignment horizontal="left" vertical="top" wrapText="1"/>
    </xf>
    <xf numFmtId="3" fontId="15" fillId="0" borderId="21" xfId="57" applyNumberFormat="1" applyBorder="1" applyAlignment="1">
      <alignment horizontal="center" vertical="top"/>
    </xf>
    <xf numFmtId="3" fontId="15" fillId="0" borderId="21" xfId="58" applyNumberFormat="1" applyFont="1" applyBorder="1" applyAlignment="1">
      <alignment horizontal="center" vertical="top"/>
    </xf>
    <xf numFmtId="174" fontId="15" fillId="4" borderId="21" xfId="57" applyNumberFormat="1" applyFill="1" applyBorder="1" applyAlignment="1">
      <alignment horizontal="center" vertical="top"/>
    </xf>
    <xf numFmtId="3" fontId="15" fillId="4" borderId="21" xfId="58" applyNumberFormat="1" applyFont="1" applyFill="1" applyBorder="1" applyAlignment="1">
      <alignment horizontal="right" vertical="top"/>
    </xf>
    <xf numFmtId="0" fontId="24" fillId="4" borderId="21" xfId="57" quotePrefix="1" applyFont="1" applyFill="1" applyBorder="1" applyAlignment="1">
      <alignment horizontal="left" vertical="top" wrapText="1"/>
    </xf>
    <xf numFmtId="4" fontId="15" fillId="4" borderId="21" xfId="57" applyNumberFormat="1" applyFill="1" applyBorder="1" applyAlignment="1">
      <alignment horizontal="center" vertical="top"/>
    </xf>
    <xf numFmtId="165" fontId="15" fillId="3" borderId="21" xfId="58" applyFont="1" applyFill="1" applyBorder="1" applyAlignment="1">
      <alignment horizontal="center" vertical="top"/>
    </xf>
    <xf numFmtId="0" fontId="15" fillId="4" borderId="21" xfId="57" quotePrefix="1" applyFill="1" applyBorder="1" applyAlignment="1">
      <alignment horizontal="center" vertical="top"/>
    </xf>
    <xf numFmtId="0" fontId="17" fillId="4" borderId="21" xfId="57" applyFont="1" applyFill="1" applyBorder="1" applyAlignment="1">
      <alignment horizontal="left" vertical="top" wrapText="1"/>
    </xf>
    <xf numFmtId="174" fontId="15" fillId="0" borderId="21" xfId="57" applyNumberFormat="1" applyBorder="1" applyAlignment="1">
      <alignment horizontal="center" vertical="top"/>
    </xf>
    <xf numFmtId="0" fontId="22" fillId="4" borderId="21" xfId="57" applyFont="1" applyFill="1" applyBorder="1" applyAlignment="1">
      <alignment horizontal="left" vertical="top" wrapText="1"/>
    </xf>
    <xf numFmtId="0" fontId="17" fillId="4" borderId="21" xfId="57" applyFont="1" applyFill="1" applyBorder="1" applyAlignment="1">
      <alignment vertical="top"/>
    </xf>
    <xf numFmtId="0" fontId="31" fillId="4" borderId="21" xfId="57" applyFont="1" applyFill="1" applyBorder="1" applyAlignment="1">
      <alignment horizontal="left" vertical="top" wrapText="1"/>
    </xf>
    <xf numFmtId="0" fontId="22" fillId="0" borderId="21" xfId="57" applyFont="1" applyBorder="1" applyAlignment="1">
      <alignment vertical="top" wrapText="1"/>
    </xf>
    <xf numFmtId="168" fontId="15" fillId="4" borderId="21" xfId="57" applyNumberFormat="1" applyFill="1" applyBorder="1" applyAlignment="1">
      <alignment horizontal="center" vertical="top"/>
    </xf>
    <xf numFmtId="0" fontId="15" fillId="0" borderId="21" xfId="57" applyBorder="1" applyAlignment="1">
      <alignment vertical="top" wrapText="1"/>
    </xf>
    <xf numFmtId="0" fontId="31" fillId="4" borderId="21" xfId="57" applyFont="1" applyFill="1" applyBorder="1" applyAlignment="1">
      <alignment horizontal="center" vertical="top"/>
    </xf>
    <xf numFmtId="0" fontId="22" fillId="4" borderId="21" xfId="57" applyFont="1" applyFill="1" applyBorder="1" applyAlignment="1">
      <alignment horizontal="left" vertical="top"/>
    </xf>
    <xf numFmtId="2" fontId="31" fillId="4" borderId="21" xfId="57" applyNumberFormat="1" applyFont="1" applyFill="1" applyBorder="1" applyAlignment="1">
      <alignment horizontal="center" vertical="top"/>
    </xf>
    <xf numFmtId="0" fontId="17" fillId="0" borderId="21" xfId="57" applyFont="1" applyBorder="1" applyAlignment="1">
      <alignment vertical="top" wrapText="1"/>
    </xf>
    <xf numFmtId="0" fontId="58" fillId="4" borderId="21" xfId="57" applyFont="1" applyFill="1" applyBorder="1" applyAlignment="1">
      <alignment vertical="top"/>
    </xf>
    <xf numFmtId="0" fontId="31" fillId="4" borderId="21" xfId="57" applyFont="1" applyFill="1" applyBorder="1" applyAlignment="1">
      <alignment vertical="top"/>
    </xf>
    <xf numFmtId="0" fontId="59" fillId="4" borderId="21" xfId="57" applyFont="1" applyFill="1" applyBorder="1" applyAlignment="1">
      <alignment horizontal="left" vertical="top" wrapText="1"/>
    </xf>
    <xf numFmtId="3" fontId="15" fillId="4" borderId="21" xfId="58" applyNumberFormat="1" applyFont="1" applyFill="1" applyBorder="1" applyAlignment="1">
      <alignment vertical="top"/>
    </xf>
    <xf numFmtId="3" fontId="31" fillId="4" borderId="21" xfId="58" applyNumberFormat="1" applyFont="1" applyFill="1" applyBorder="1" applyAlignment="1">
      <alignment horizontal="right" vertical="top"/>
    </xf>
    <xf numFmtId="0" fontId="59" fillId="3" borderId="21" xfId="57" applyFont="1" applyFill="1" applyBorder="1" applyAlignment="1">
      <alignment horizontal="left" vertical="top" wrapText="1"/>
    </xf>
    <xf numFmtId="0" fontId="15" fillId="4" borderId="21" xfId="57" quotePrefix="1" applyFill="1" applyBorder="1" applyAlignment="1">
      <alignment horizontal="left" vertical="top" wrapText="1"/>
    </xf>
    <xf numFmtId="0" fontId="15" fillId="4" borderId="21" xfId="57" applyFill="1" applyBorder="1" applyAlignment="1">
      <alignment horizontal="left" vertical="top"/>
    </xf>
    <xf numFmtId="0" fontId="31" fillId="4" borderId="21" xfId="57" quotePrefix="1" applyFont="1" applyFill="1" applyBorder="1" applyAlignment="1">
      <alignment horizontal="center" vertical="top"/>
    </xf>
    <xf numFmtId="0" fontId="31" fillId="0" borderId="21" xfId="57" applyFont="1" applyBorder="1" applyAlignment="1">
      <alignment horizontal="center" vertical="top"/>
    </xf>
    <xf numFmtId="0" fontId="58" fillId="0" borderId="21" xfId="57" applyFont="1" applyBorder="1" applyAlignment="1">
      <alignment vertical="top"/>
    </xf>
    <xf numFmtId="2" fontId="31" fillId="0" borderId="21" xfId="57" applyNumberFormat="1" applyFont="1" applyBorder="1" applyAlignment="1">
      <alignment horizontal="center" vertical="top"/>
    </xf>
    <xf numFmtId="0" fontId="24" fillId="0" borderId="21" xfId="67" applyFont="1" applyBorder="1" applyAlignment="1">
      <alignment horizontal="left" vertical="top" wrapText="1"/>
    </xf>
    <xf numFmtId="1" fontId="31" fillId="0" borderId="21" xfId="57" applyNumberFormat="1" applyFont="1" applyBorder="1" applyAlignment="1">
      <alignment horizontal="center" vertical="top"/>
    </xf>
    <xf numFmtId="0" fontId="24" fillId="0" borderId="21" xfId="57" applyFont="1" applyBorder="1" applyAlignment="1">
      <alignment vertical="top" wrapText="1"/>
    </xf>
    <xf numFmtId="0" fontId="31" fillId="4" borderId="21" xfId="57" applyFont="1" applyFill="1" applyBorder="1" applyAlignment="1">
      <alignment vertical="top" wrapText="1"/>
    </xf>
    <xf numFmtId="3" fontId="31" fillId="4" borderId="21" xfId="57" applyNumberFormat="1" applyFont="1" applyFill="1" applyBorder="1" applyAlignment="1">
      <alignment horizontal="center" vertical="top"/>
    </xf>
    <xf numFmtId="0" fontId="15" fillId="4" borderId="21" xfId="67" applyFill="1" applyBorder="1" applyAlignment="1">
      <alignment horizontal="left" vertical="top" wrapText="1"/>
    </xf>
    <xf numFmtId="0" fontId="15" fillId="0" borderId="21" xfId="57" applyBorder="1" applyAlignment="1">
      <alignment horizontal="justify" vertical="top" wrapText="1"/>
    </xf>
    <xf numFmtId="0" fontId="31" fillId="0" borderId="21" xfId="67" applyFont="1" applyBorder="1" applyAlignment="1">
      <alignment vertical="top" wrapText="1"/>
    </xf>
    <xf numFmtId="3" fontId="31" fillId="0" borderId="21" xfId="57" applyNumberFormat="1" applyFont="1" applyBorder="1" applyAlignment="1">
      <alignment horizontal="center" vertical="top"/>
    </xf>
    <xf numFmtId="0" fontId="31" fillId="0" borderId="21" xfId="71" applyFont="1" applyBorder="1" applyAlignment="1">
      <alignment vertical="top" wrapText="1"/>
    </xf>
    <xf numFmtId="0" fontId="15" fillId="4" borderId="21" xfId="56" applyFill="1" applyBorder="1" applyAlignment="1">
      <alignment horizontal="center" vertical="top"/>
    </xf>
    <xf numFmtId="1" fontId="15" fillId="4" borderId="21" xfId="56" applyNumberFormat="1" applyFill="1" applyBorder="1" applyAlignment="1">
      <alignment horizontal="center" vertical="top"/>
    </xf>
    <xf numFmtId="0" fontId="15" fillId="0" borderId="21" xfId="72" applyBorder="1" applyAlignment="1" applyProtection="1">
      <alignment horizontal="left" vertical="top" wrapText="1"/>
      <protection locked="0"/>
    </xf>
    <xf numFmtId="0" fontId="15" fillId="0" borderId="21" xfId="56" applyBorder="1" applyAlignment="1">
      <alignment horizontal="justify" vertical="top" wrapText="1"/>
    </xf>
    <xf numFmtId="0" fontId="15" fillId="0" borderId="21" xfId="57" applyBorder="1" applyAlignment="1">
      <alignment horizontal="centerContinuous" vertical="top"/>
    </xf>
    <xf numFmtId="166" fontId="15" fillId="0" borderId="21" xfId="58" applyNumberFormat="1" applyFont="1" applyBorder="1" applyAlignment="1">
      <alignment horizontal="right" vertical="top"/>
    </xf>
    <xf numFmtId="166" fontId="15" fillId="0" borderId="21" xfId="58" applyNumberFormat="1" applyFont="1" applyFill="1" applyBorder="1" applyAlignment="1" applyProtection="1">
      <alignment horizontal="right" vertical="top"/>
      <protection locked="0"/>
    </xf>
    <xf numFmtId="0" fontId="15" fillId="0" borderId="21" xfId="73" applyBorder="1" applyAlignment="1">
      <alignment horizontal="center" vertical="top"/>
    </xf>
    <xf numFmtId="0" fontId="15" fillId="0" borderId="21" xfId="73" quotePrefix="1" applyBorder="1" applyAlignment="1">
      <alignment horizontal="left" vertical="top" wrapText="1"/>
    </xf>
    <xf numFmtId="1" fontId="15" fillId="0" borderId="21" xfId="73" applyNumberFormat="1" applyBorder="1" applyAlignment="1">
      <alignment horizontal="center" vertical="top"/>
    </xf>
    <xf numFmtId="38" fontId="15" fillId="0" borderId="21" xfId="58" applyNumberFormat="1" applyFont="1" applyFill="1" applyBorder="1" applyAlignment="1">
      <alignment horizontal="right" vertical="top"/>
    </xf>
    <xf numFmtId="38" fontId="15" fillId="0" borderId="21" xfId="58" applyNumberFormat="1" applyFont="1" applyFill="1" applyBorder="1" applyAlignment="1" applyProtection="1">
      <alignment vertical="top"/>
      <protection locked="0"/>
    </xf>
    <xf numFmtId="0" fontId="15" fillId="0" borderId="21" xfId="73" applyBorder="1" applyAlignment="1">
      <alignment vertical="top"/>
    </xf>
    <xf numFmtId="0" fontId="17" fillId="0" borderId="14" xfId="0" applyFont="1" applyBorder="1" applyAlignment="1">
      <alignment horizontal="left"/>
    </xf>
    <xf numFmtId="169" fontId="17" fillId="0" borderId="14" xfId="0" applyNumberFormat="1" applyFont="1" applyBorder="1" applyAlignment="1">
      <alignment horizontal="center" vertical="top"/>
    </xf>
    <xf numFmtId="37" fontId="17" fillId="0" borderId="14" xfId="0" applyNumberFormat="1" applyFont="1" applyBorder="1" applyAlignment="1">
      <alignment horizontal="center"/>
    </xf>
    <xf numFmtId="0" fontId="16" fillId="0" borderId="3" xfId="4" applyBorder="1" applyAlignment="1" applyProtection="1">
      <alignment horizontal="left" vertical="top"/>
      <protection locked="0"/>
    </xf>
    <xf numFmtId="0" fontId="28" fillId="0" borderId="3" xfId="4" applyFont="1" applyBorder="1" applyAlignment="1" applyProtection="1">
      <alignment horizontal="left" vertical="top" wrapText="1"/>
      <protection locked="0"/>
    </xf>
    <xf numFmtId="1" fontId="16" fillId="0" borderId="3" xfId="22" applyNumberFormat="1" applyFont="1" applyFill="1" applyBorder="1" applyAlignment="1" applyProtection="1">
      <alignment horizontal="center" vertical="top"/>
      <protection locked="0"/>
    </xf>
    <xf numFmtId="0" fontId="15" fillId="0" borderId="3" xfId="4" applyFont="1" applyBorder="1" applyAlignment="1" applyProtection="1">
      <alignment horizontal="left" vertical="top"/>
      <protection locked="0"/>
    </xf>
    <xf numFmtId="0" fontId="16" fillId="0" borderId="3" xfId="4" applyBorder="1" applyAlignment="1">
      <alignment vertical="top"/>
    </xf>
    <xf numFmtId="3" fontId="16" fillId="0" borderId="3" xfId="4" applyNumberFormat="1" applyBorder="1" applyAlignment="1" applyProtection="1">
      <alignment horizontal="center" vertical="top"/>
      <protection locked="0"/>
    </xf>
    <xf numFmtId="0" fontId="15" fillId="0" borderId="3" xfId="4" applyFont="1" applyBorder="1" applyAlignment="1" applyProtection="1">
      <alignment horizontal="left" vertical="top" wrapText="1"/>
      <protection locked="0"/>
    </xf>
    <xf numFmtId="0" fontId="16" fillId="0" borderId="3" xfId="4" applyBorder="1" applyAlignment="1">
      <alignment horizontal="left" vertical="center" wrapText="1"/>
    </xf>
    <xf numFmtId="0" fontId="17" fillId="0" borderId="3" xfId="0" applyFont="1" applyBorder="1" applyAlignment="1">
      <alignment horizontal="left" vertical="justify"/>
    </xf>
    <xf numFmtId="0" fontId="16" fillId="0" borderId="3" xfId="0" applyFont="1" applyBorder="1" applyAlignment="1">
      <alignment horizontal="left" vertical="justify" wrapText="1"/>
    </xf>
    <xf numFmtId="0" fontId="17" fillId="0" borderId="3" xfId="0" applyFont="1" applyBorder="1" applyAlignment="1">
      <alignment horizontal="left" vertical="justify" wrapText="1"/>
    </xf>
    <xf numFmtId="37" fontId="16" fillId="0" borderId="3" xfId="0" applyNumberFormat="1" applyFont="1" applyBorder="1" applyAlignment="1">
      <alignment horizontal="center" vertical="justify"/>
    </xf>
    <xf numFmtId="37" fontId="16" fillId="0" borderId="3" xfId="0" applyNumberFormat="1" applyFont="1" applyBorder="1"/>
    <xf numFmtId="37" fontId="16" fillId="0" borderId="3" xfId="10" applyNumberFormat="1" applyFont="1" applyFill="1" applyBorder="1" applyAlignment="1">
      <alignment vertical="justify"/>
    </xf>
    <xf numFmtId="0" fontId="17" fillId="0" borderId="3" xfId="4" applyFont="1" applyBorder="1" applyAlignment="1" applyProtection="1">
      <alignment horizontal="left" vertical="top" wrapText="1"/>
      <protection locked="0"/>
    </xf>
    <xf numFmtId="0" fontId="16" fillId="0" borderId="46" xfId="4" applyBorder="1" applyAlignment="1" applyProtection="1">
      <alignment horizontal="left" vertical="top" wrapText="1"/>
      <protection locked="0"/>
    </xf>
    <xf numFmtId="1" fontId="17" fillId="0" borderId="3" xfId="4" applyNumberFormat="1" applyFont="1" applyBorder="1" applyAlignment="1" applyProtection="1">
      <alignment horizontal="center" vertical="top"/>
      <protection locked="0"/>
    </xf>
    <xf numFmtId="37" fontId="16" fillId="0" borderId="3" xfId="23" applyNumberFormat="1" applyFont="1" applyFill="1" applyBorder="1" applyAlignment="1" applyProtection="1">
      <alignment horizontal="right" vertical="top"/>
      <protection locked="0"/>
    </xf>
    <xf numFmtId="0" fontId="15" fillId="0" borderId="3" xfId="4" applyFont="1" applyBorder="1" applyAlignment="1" applyProtection="1">
      <alignment horizontal="center" vertical="top"/>
      <protection locked="0"/>
    </xf>
    <xf numFmtId="0" fontId="16" fillId="0" borderId="3" xfId="4" applyBorder="1" applyAlignment="1">
      <alignment horizontal="center" vertical="top"/>
    </xf>
    <xf numFmtId="0" fontId="16" fillId="0" borderId="3" xfId="4" applyBorder="1" applyAlignment="1">
      <alignment horizontal="left" vertical="top" wrapText="1"/>
    </xf>
    <xf numFmtId="0" fontId="15" fillId="0" borderId="3" xfId="56" applyBorder="1" applyAlignment="1" applyProtection="1">
      <alignment horizontal="left" vertical="top" wrapText="1"/>
      <protection locked="0"/>
    </xf>
    <xf numFmtId="0" fontId="15" fillId="0" borderId="3" xfId="57" applyBorder="1" applyAlignment="1">
      <alignment horizontal="center" vertical="center"/>
    </xf>
    <xf numFmtId="0" fontId="15" fillId="0" borderId="3" xfId="57" applyBorder="1" applyAlignment="1">
      <alignment horizontal="justify" vertical="center" wrapText="1"/>
    </xf>
    <xf numFmtId="1" fontId="15" fillId="0" borderId="3" xfId="57" applyNumberFormat="1" applyBorder="1" applyAlignment="1">
      <alignment horizontal="center" vertical="center"/>
    </xf>
    <xf numFmtId="166" fontId="15" fillId="0" borderId="3" xfId="58" applyNumberFormat="1" applyFont="1" applyFill="1" applyBorder="1" applyAlignment="1" applyProtection="1">
      <alignment horizontal="center" vertical="center"/>
      <protection locked="0"/>
    </xf>
    <xf numFmtId="166" fontId="15" fillId="0" borderId="3" xfId="58" applyNumberFormat="1" applyFont="1" applyFill="1" applyBorder="1" applyAlignment="1" applyProtection="1">
      <alignment horizontal="right" vertical="center"/>
      <protection locked="0"/>
    </xf>
    <xf numFmtId="0" fontId="17" fillId="0" borderId="3" xfId="57" applyFont="1" applyBorder="1" applyAlignment="1">
      <alignment horizontal="justify" vertical="center"/>
    </xf>
    <xf numFmtId="1" fontId="15" fillId="0" borderId="3" xfId="59" applyNumberFormat="1" applyFont="1" applyFill="1" applyBorder="1" applyAlignment="1">
      <alignment horizontal="center" vertical="center"/>
    </xf>
    <xf numFmtId="0" fontId="15" fillId="0" borderId="3" xfId="57" quotePrefix="1" applyBorder="1" applyAlignment="1">
      <alignment horizontal="justify" vertical="center" wrapText="1"/>
    </xf>
    <xf numFmtId="0" fontId="15" fillId="0" borderId="3" xfId="56" applyBorder="1" applyAlignment="1">
      <alignment horizontal="center" vertical="center"/>
    </xf>
    <xf numFmtId="1" fontId="15" fillId="0" borderId="3" xfId="56" applyNumberFormat="1" applyBorder="1" applyAlignment="1">
      <alignment horizontal="center" vertical="center"/>
    </xf>
    <xf numFmtId="37" fontId="16" fillId="0" borderId="3" xfId="0" applyNumberFormat="1" applyFont="1" applyBorder="1" applyAlignment="1">
      <alignment vertical="justify"/>
    </xf>
    <xf numFmtId="37" fontId="17" fillId="0" borderId="3" xfId="0" applyNumberFormat="1" applyFont="1" applyBorder="1" applyAlignment="1">
      <alignment horizontal="center"/>
    </xf>
    <xf numFmtId="37" fontId="16" fillId="0" borderId="3" xfId="1" applyNumberFormat="1" applyFont="1" applyFill="1" applyBorder="1" applyAlignment="1">
      <alignment horizontal="right"/>
    </xf>
    <xf numFmtId="3" fontId="16" fillId="0" borderId="3" xfId="0" applyNumberFormat="1" applyFont="1" applyBorder="1"/>
    <xf numFmtId="166" fontId="16" fillId="0" borderId="3" xfId="1" applyNumberFormat="1" applyFont="1" applyFill="1" applyBorder="1" applyAlignment="1"/>
    <xf numFmtId="169" fontId="16" fillId="0" borderId="3" xfId="0" applyNumberFormat="1" applyFont="1" applyBorder="1"/>
    <xf numFmtId="0" fontId="17" fillId="0" borderId="14" xfId="0" applyFont="1" applyBorder="1" applyAlignment="1">
      <alignment vertical="justify"/>
    </xf>
    <xf numFmtId="169" fontId="17" fillId="0" borderId="14" xfId="0" applyNumberFormat="1" applyFont="1" applyBorder="1" applyAlignment="1">
      <alignment vertical="justify"/>
    </xf>
    <xf numFmtId="3" fontId="17" fillId="0" borderId="14" xfId="0" applyNumberFormat="1" applyFont="1" applyBorder="1" applyAlignment="1">
      <alignment vertical="justify"/>
    </xf>
    <xf numFmtId="3" fontId="16" fillId="0" borderId="3" xfId="0" applyNumberFormat="1" applyFont="1" applyBorder="1" applyAlignment="1">
      <alignment vertical="justify"/>
    </xf>
    <xf numFmtId="3" fontId="16" fillId="0" borderId="3" xfId="2" applyNumberFormat="1" applyFont="1" applyFill="1" applyBorder="1" applyAlignment="1">
      <alignment vertical="justify"/>
    </xf>
    <xf numFmtId="166" fontId="16" fillId="0" borderId="3" xfId="2" applyNumberFormat="1" applyFont="1" applyFill="1" applyBorder="1"/>
    <xf numFmtId="3" fontId="17" fillId="0" borderId="3" xfId="0" applyNumberFormat="1" applyFont="1" applyBorder="1" applyAlignment="1">
      <alignment vertical="justify"/>
    </xf>
    <xf numFmtId="0" fontId="15" fillId="0" borderId="3" xfId="0" applyFont="1" applyBorder="1" applyAlignment="1">
      <alignment horizontal="left" vertical="justify" wrapText="1"/>
    </xf>
    <xf numFmtId="166" fontId="15" fillId="0" borderId="3" xfId="1" applyNumberFormat="1" applyFont="1" applyFill="1" applyBorder="1" applyAlignment="1">
      <alignment vertical="justify"/>
    </xf>
    <xf numFmtId="166" fontId="15" fillId="0" borderId="3" xfId="54" applyNumberFormat="1" applyFont="1" applyFill="1" applyBorder="1"/>
    <xf numFmtId="0" fontId="22" fillId="0" borderId="3" xfId="56" applyFont="1" applyBorder="1" applyAlignment="1" applyProtection="1">
      <alignment vertical="center"/>
      <protection locked="0"/>
    </xf>
    <xf numFmtId="0" fontId="15" fillId="0" borderId="3" xfId="56" applyBorder="1" applyAlignment="1" applyProtection="1">
      <alignment horizontal="center" vertical="center"/>
      <protection locked="0"/>
    </xf>
    <xf numFmtId="4" fontId="15" fillId="0" borderId="3" xfId="56" applyNumberFormat="1" applyBorder="1" applyAlignment="1" applyProtection="1">
      <alignment horizontal="center" vertical="center"/>
      <protection locked="0"/>
    </xf>
    <xf numFmtId="166" fontId="15" fillId="0" borderId="3" xfId="1" applyNumberFormat="1" applyFont="1" applyBorder="1" applyAlignment="1">
      <alignment vertical="justify"/>
    </xf>
    <xf numFmtId="165" fontId="15" fillId="0" borderId="21" xfId="58" applyFont="1" applyFill="1" applyBorder="1" applyAlignment="1">
      <alignment horizontal="centerContinuous" vertical="top"/>
    </xf>
    <xf numFmtId="175" fontId="15" fillId="4" borderId="21" xfId="61" applyNumberFormat="1" applyFont="1" applyFill="1" applyBorder="1" applyAlignment="1">
      <alignment horizontal="center" vertical="top"/>
    </xf>
    <xf numFmtId="2" fontId="15" fillId="4" borderId="21" xfId="61" applyNumberFormat="1" applyFont="1" applyFill="1" applyBorder="1" applyAlignment="1">
      <alignment horizontal="center" vertical="top"/>
    </xf>
    <xf numFmtId="3" fontId="15" fillId="0" borderId="21" xfId="58" applyNumberFormat="1" applyFont="1" applyFill="1" applyBorder="1" applyAlignment="1">
      <alignment horizontal="center" vertical="top"/>
    </xf>
    <xf numFmtId="3" fontId="15" fillId="0" borderId="21" xfId="58" applyNumberFormat="1" applyFont="1" applyFill="1" applyBorder="1" applyAlignment="1">
      <alignment vertical="top"/>
    </xf>
    <xf numFmtId="167" fontId="15" fillId="4" borderId="21" xfId="77" applyNumberFormat="1" applyFill="1" applyBorder="1" applyAlignment="1">
      <alignment horizontal="center" vertical="top"/>
    </xf>
    <xf numFmtId="0" fontId="24" fillId="4" borderId="21" xfId="57" applyFont="1" applyFill="1" applyBorder="1" applyAlignment="1">
      <alignment horizontal="left" vertical="top"/>
    </xf>
    <xf numFmtId="0" fontId="58" fillId="0" borderId="21" xfId="67" applyFont="1" applyBorder="1" applyAlignment="1">
      <alignment vertical="top"/>
    </xf>
    <xf numFmtId="0" fontId="15" fillId="0" borderId="21" xfId="57" quotePrefix="1" applyBorder="1" applyAlignment="1">
      <alignment vertical="top" wrapText="1"/>
    </xf>
    <xf numFmtId="0" fontId="31" fillId="0" borderId="21" xfId="57" applyFont="1" applyBorder="1" applyAlignment="1">
      <alignment vertical="top"/>
    </xf>
    <xf numFmtId="0" fontId="15" fillId="0" borderId="21" xfId="57" applyBorder="1" applyAlignment="1">
      <alignment horizontal="justify" vertical="top"/>
    </xf>
    <xf numFmtId="166" fontId="15" fillId="0" borderId="21" xfId="78" applyNumberFormat="1" applyFont="1" applyFill="1" applyBorder="1" applyAlignment="1">
      <alignment vertical="top"/>
    </xf>
    <xf numFmtId="0" fontId="15" fillId="0" borderId="21" xfId="67" quotePrefix="1" applyBorder="1" applyAlignment="1">
      <alignment vertical="top" wrapText="1"/>
    </xf>
    <xf numFmtId="0" fontId="15" fillId="0" borderId="21" xfId="79" applyBorder="1" applyAlignment="1">
      <alignment horizontal="left" vertical="top" wrapText="1"/>
    </xf>
    <xf numFmtId="0" fontId="15" fillId="0" borderId="21" xfId="79" applyBorder="1" applyAlignment="1">
      <alignment horizontal="center" vertical="top"/>
    </xf>
    <xf numFmtId="3" fontId="15" fillId="0" borderId="21" xfId="79" applyNumberFormat="1" applyBorder="1" applyAlignment="1">
      <alignment horizontal="center" vertical="top"/>
    </xf>
    <xf numFmtId="166" fontId="15" fillId="0" borderId="21" xfId="58" applyNumberFormat="1" applyFont="1" applyFill="1" applyBorder="1" applyAlignment="1">
      <alignment horizontal="center" vertical="top"/>
    </xf>
    <xf numFmtId="1" fontId="31" fillId="4" borderId="21" xfId="57" applyNumberFormat="1" applyFont="1" applyFill="1" applyBorder="1" applyAlignment="1">
      <alignment horizontal="center" vertical="top"/>
    </xf>
    <xf numFmtId="0" fontId="17" fillId="4" borderId="21" xfId="57" applyFont="1" applyFill="1" applyBorder="1" applyAlignment="1">
      <alignment horizontal="center" vertical="top"/>
    </xf>
    <xf numFmtId="2" fontId="17" fillId="4" borderId="21" xfId="57" applyNumberFormat="1" applyFont="1" applyFill="1" applyBorder="1" applyAlignment="1">
      <alignment horizontal="center" vertical="top"/>
    </xf>
    <xf numFmtId="38" fontId="15" fillId="0" borderId="21" xfId="58" applyNumberFormat="1" applyFont="1" applyFill="1" applyBorder="1" applyAlignment="1">
      <alignment vertical="top"/>
    </xf>
    <xf numFmtId="0" fontId="21" fillId="0" borderId="21" xfId="76" applyFont="1" applyBorder="1" applyAlignment="1">
      <alignment vertical="top"/>
    </xf>
    <xf numFmtId="0" fontId="15" fillId="0" borderId="21" xfId="74" applyBorder="1" applyAlignment="1">
      <alignment horizontal="center" vertical="top"/>
    </xf>
    <xf numFmtId="38" fontId="17" fillId="0" borderId="52" xfId="58" applyNumberFormat="1" applyFont="1" applyFill="1" applyBorder="1" applyAlignment="1">
      <alignment vertical="top"/>
    </xf>
    <xf numFmtId="3" fontId="17" fillId="4" borderId="52" xfId="58" applyNumberFormat="1" applyFont="1" applyFill="1" applyBorder="1" applyAlignment="1">
      <alignment horizontal="right" vertical="top"/>
    </xf>
    <xf numFmtId="3" fontId="17" fillId="0" borderId="52" xfId="56" applyNumberFormat="1" applyFont="1" applyBorder="1" applyAlignment="1">
      <alignment horizontal="right" vertical="top"/>
    </xf>
    <xf numFmtId="166" fontId="31" fillId="0" borderId="21" xfId="80" applyNumberFormat="1" applyFont="1" applyFill="1" applyBorder="1" applyAlignment="1">
      <alignment horizontal="right" vertical="top"/>
    </xf>
    <xf numFmtId="166" fontId="31" fillId="0" borderId="21" xfId="80" applyNumberFormat="1" applyFont="1" applyFill="1" applyBorder="1" applyAlignment="1">
      <alignment horizontal="center" vertical="top"/>
    </xf>
    <xf numFmtId="0" fontId="26" fillId="0" borderId="21" xfId="56" applyFont="1" applyBorder="1" applyAlignment="1">
      <alignment horizontal="left" vertical="top" wrapText="1"/>
    </xf>
    <xf numFmtId="0" fontId="22" fillId="0" borderId="21" xfId="56" applyFont="1" applyBorder="1" applyAlignment="1">
      <alignment horizontal="left" vertical="top" wrapText="1"/>
    </xf>
    <xf numFmtId="0" fontId="58" fillId="0" borderId="21" xfId="56" applyFont="1" applyBorder="1" applyAlignment="1">
      <alignment horizontal="left" vertical="top" wrapText="1"/>
    </xf>
    <xf numFmtId="0" fontId="15" fillId="0" borderId="21" xfId="67" applyBorder="1" applyAlignment="1">
      <alignment horizontal="left" wrapText="1"/>
    </xf>
    <xf numFmtId="0" fontId="28" fillId="0" borderId="21" xfId="67" applyFont="1" applyBorder="1" applyAlignment="1">
      <alignment horizontal="left" wrapText="1"/>
    </xf>
    <xf numFmtId="0" fontId="15" fillId="0" borderId="21" xfId="56" applyBorder="1" applyAlignment="1">
      <alignment horizontal="left"/>
    </xf>
    <xf numFmtId="0" fontId="28" fillId="0" borderId="21" xfId="67" applyFont="1" applyBorder="1" applyAlignment="1">
      <alignment horizontal="left" vertical="top" wrapText="1"/>
    </xf>
    <xf numFmtId="0" fontId="15" fillId="0" borderId="21" xfId="67" applyBorder="1" applyAlignment="1">
      <alignment vertical="top"/>
    </xf>
    <xf numFmtId="0" fontId="16" fillId="0" borderId="49" xfId="4" applyBorder="1" applyAlignment="1">
      <alignment horizontal="left" vertical="top" wrapText="1"/>
    </xf>
    <xf numFmtId="1" fontId="16" fillId="0" borderId="49" xfId="4" applyNumberFormat="1" applyBorder="1" applyAlignment="1" applyProtection="1">
      <alignment horizontal="center" vertical="top"/>
      <protection locked="0"/>
    </xf>
    <xf numFmtId="166" fontId="16" fillId="0" borderId="49" xfId="23" applyNumberFormat="1" applyFont="1" applyFill="1" applyBorder="1" applyAlignment="1" applyProtection="1">
      <alignment horizontal="right" vertical="top"/>
      <protection locked="0"/>
    </xf>
    <xf numFmtId="37" fontId="16" fillId="0" borderId="49" xfId="23" applyNumberFormat="1" applyFont="1" applyFill="1" applyBorder="1" applyAlignment="1" applyProtection="1">
      <alignment horizontal="right" vertical="top"/>
      <protection locked="0"/>
    </xf>
    <xf numFmtId="166" fontId="17" fillId="0" borderId="3" xfId="10" applyNumberFormat="1" applyFont="1" applyFill="1" applyBorder="1" applyAlignment="1">
      <alignment horizontal="center" vertical="center"/>
    </xf>
    <xf numFmtId="37" fontId="17" fillId="0" borderId="3" xfId="22" applyNumberFormat="1" applyFont="1" applyFill="1" applyBorder="1" applyAlignment="1">
      <alignment horizontal="right" vertical="center"/>
    </xf>
    <xf numFmtId="41" fontId="15" fillId="0" borderId="3" xfId="1" applyNumberFormat="1" applyFont="1" applyFill="1" applyBorder="1" applyAlignment="1">
      <alignment vertical="justify"/>
    </xf>
    <xf numFmtId="169" fontId="15" fillId="0" borderId="26" xfId="1" applyNumberFormat="1" applyFont="1" applyFill="1" applyBorder="1" applyAlignment="1">
      <alignment vertical="justify"/>
    </xf>
    <xf numFmtId="0" fontId="16" fillId="0" borderId="29" xfId="0" applyFont="1" applyBorder="1" applyAlignment="1">
      <alignment vertical="justify"/>
    </xf>
    <xf numFmtId="0" fontId="16" fillId="0" borderId="29" xfId="0" applyFont="1" applyBorder="1" applyAlignment="1">
      <alignment vertical="justify" wrapText="1"/>
    </xf>
    <xf numFmtId="0" fontId="16" fillId="0" borderId="29" xfId="0" applyFont="1" applyBorder="1" applyAlignment="1">
      <alignment horizontal="center" vertical="justify"/>
    </xf>
    <xf numFmtId="169" fontId="16" fillId="0" borderId="29" xfId="0" applyNumberFormat="1" applyFont="1" applyBorder="1" applyAlignment="1">
      <alignment horizontal="center" vertical="justify"/>
    </xf>
    <xf numFmtId="166" fontId="16" fillId="0" borderId="29" xfId="1" applyNumberFormat="1" applyFont="1" applyFill="1" applyBorder="1" applyAlignment="1">
      <alignment vertical="justify"/>
    </xf>
    <xf numFmtId="169" fontId="16" fillId="0" borderId="29" xfId="0" applyNumberFormat="1" applyFont="1" applyBorder="1" applyAlignment="1">
      <alignment horizontal="center" vertical="top"/>
    </xf>
    <xf numFmtId="37" fontId="16" fillId="0" borderId="29" xfId="1" applyNumberFormat="1" applyFont="1" applyFill="1" applyBorder="1" applyAlignment="1">
      <alignment vertical="justify"/>
    </xf>
    <xf numFmtId="0" fontId="16" fillId="0" borderId="29" xfId="0" applyFont="1" applyBorder="1" applyAlignment="1">
      <alignment horizontal="left" vertical="top" wrapText="1"/>
    </xf>
    <xf numFmtId="174" fontId="16" fillId="0" borderId="29" xfId="0" applyNumberFormat="1" applyFont="1" applyBorder="1" applyAlignment="1">
      <alignment horizontal="center"/>
    </xf>
    <xf numFmtId="0" fontId="16" fillId="0" borderId="29" xfId="0" applyFont="1" applyBorder="1" applyAlignment="1">
      <alignment horizontal="center"/>
    </xf>
    <xf numFmtId="37" fontId="17" fillId="0" borderId="58" xfId="22" applyNumberFormat="1" applyFont="1" applyFill="1" applyBorder="1" applyAlignment="1">
      <alignment horizontal="right" vertical="top"/>
    </xf>
    <xf numFmtId="37" fontId="17" fillId="0" borderId="58" xfId="10" applyNumberFormat="1" applyFont="1" applyFill="1" applyBorder="1" applyAlignment="1">
      <alignment horizontal="right" vertical="top"/>
    </xf>
    <xf numFmtId="0" fontId="16" fillId="0" borderId="29" xfId="0" applyFont="1" applyBorder="1"/>
    <xf numFmtId="166" fontId="17" fillId="0" borderId="58" xfId="1" applyNumberFormat="1" applyFont="1" applyBorder="1" applyAlignment="1">
      <alignment vertical="center"/>
    </xf>
    <xf numFmtId="0" fontId="16" fillId="0" borderId="29" xfId="0" applyFont="1" applyBorder="1" applyAlignment="1">
      <alignment horizontal="left" vertical="top"/>
    </xf>
    <xf numFmtId="166" fontId="16" fillId="0" borderId="29" xfId="1" applyNumberFormat="1" applyFont="1" applyBorder="1" applyAlignment="1">
      <alignment vertical="justify"/>
    </xf>
    <xf numFmtId="166" fontId="16" fillId="0" borderId="29" xfId="1" applyNumberFormat="1" applyFont="1" applyBorder="1" applyAlignment="1">
      <alignment horizontal="center"/>
    </xf>
    <xf numFmtId="0" fontId="16" fillId="0" borderId="29" xfId="0" applyFont="1" applyBorder="1" applyAlignment="1">
      <alignment horizontal="left"/>
    </xf>
    <xf numFmtId="0" fontId="16" fillId="0" borderId="29" xfId="0" applyFont="1" applyBorder="1" applyAlignment="1">
      <alignment wrapText="1"/>
    </xf>
    <xf numFmtId="0" fontId="17" fillId="0" borderId="29" xfId="0" applyFont="1" applyBorder="1" applyAlignment="1">
      <alignment wrapText="1"/>
    </xf>
    <xf numFmtId="3" fontId="16" fillId="0" borderId="29" xfId="0" applyNumberFormat="1" applyFont="1" applyBorder="1" applyAlignment="1">
      <alignment horizontal="center" vertical="top"/>
    </xf>
    <xf numFmtId="3" fontId="16" fillId="0" borderId="29" xfId="0" applyNumberFormat="1" applyFont="1" applyBorder="1" applyAlignment="1">
      <alignment horizontal="center"/>
    </xf>
    <xf numFmtId="0" fontId="16" fillId="0" borderId="29" xfId="0" quotePrefix="1" applyFont="1" applyBorder="1" applyAlignment="1">
      <alignment horizontal="left" vertical="top" wrapText="1"/>
    </xf>
    <xf numFmtId="0" fontId="15" fillId="0" borderId="29" xfId="0" quotePrefix="1" applyFont="1" applyBorder="1" applyAlignment="1">
      <alignment horizontal="left" vertical="top" wrapText="1"/>
    </xf>
    <xf numFmtId="0" fontId="16" fillId="0" borderId="29" xfId="0" quotePrefix="1" applyFont="1" applyBorder="1" applyAlignment="1">
      <alignment horizontal="left" vertical="top"/>
    </xf>
    <xf numFmtId="0" fontId="15" fillId="0" borderId="29" xfId="0" applyFont="1" applyBorder="1" applyAlignment="1">
      <alignment horizontal="left" vertical="top" wrapText="1"/>
    </xf>
    <xf numFmtId="37" fontId="17" fillId="0" borderId="58" xfId="1" applyNumberFormat="1" applyFont="1" applyFill="1" applyBorder="1" applyAlignment="1">
      <alignment horizontal="right" vertical="center"/>
    </xf>
    <xf numFmtId="37" fontId="17" fillId="0" borderId="58" xfId="22" applyNumberFormat="1" applyFont="1" applyFill="1" applyBorder="1" applyAlignment="1">
      <alignment horizontal="right" vertical="center"/>
    </xf>
    <xf numFmtId="169" fontId="16" fillId="0" borderId="29" xfId="0" applyNumberFormat="1" applyFont="1" applyBorder="1" applyAlignment="1">
      <alignment vertical="top"/>
    </xf>
    <xf numFmtId="169" fontId="15" fillId="0" borderId="58" xfId="1" applyNumberFormat="1" applyFont="1" applyFill="1" applyBorder="1" applyAlignment="1">
      <alignment vertical="justify"/>
    </xf>
    <xf numFmtId="37" fontId="17" fillId="0" borderId="58" xfId="67" applyNumberFormat="1" applyFont="1" applyBorder="1" applyAlignment="1">
      <alignment horizontal="right" vertical="center"/>
    </xf>
    <xf numFmtId="37" fontId="17" fillId="0" borderId="58" xfId="62" applyNumberFormat="1" applyFont="1" applyFill="1" applyBorder="1" applyAlignment="1">
      <alignment horizontal="right" vertical="center"/>
    </xf>
    <xf numFmtId="166" fontId="55" fillId="0" borderId="58" xfId="61" applyNumberFormat="1" applyFont="1" applyFill="1" applyBorder="1" applyAlignment="1">
      <alignment horizontal="right" vertical="center"/>
    </xf>
    <xf numFmtId="0" fontId="15" fillId="0" borderId="29" xfId="0" applyFont="1" applyBorder="1" applyAlignment="1">
      <alignment vertical="top" wrapText="1"/>
    </xf>
    <xf numFmtId="37" fontId="17" fillId="0" borderId="62" xfId="23" applyNumberFormat="1" applyFont="1" applyFill="1" applyBorder="1" applyAlignment="1">
      <alignment horizontal="right" vertical="top"/>
    </xf>
    <xf numFmtId="37" fontId="17" fillId="0" borderId="62" xfId="4" applyNumberFormat="1" applyFont="1" applyBorder="1" applyAlignment="1">
      <alignment horizontal="right" vertical="top"/>
    </xf>
    <xf numFmtId="37" fontId="17" fillId="0" borderId="62" xfId="61" applyNumberFormat="1" applyFont="1" applyFill="1" applyBorder="1" applyAlignment="1">
      <alignment horizontal="right" vertical="center"/>
    </xf>
    <xf numFmtId="37" fontId="17" fillId="0" borderId="62" xfId="56" applyNumberFormat="1" applyFont="1" applyBorder="1" applyAlignment="1">
      <alignment horizontal="right" vertical="top"/>
    </xf>
    <xf numFmtId="37" fontId="17" fillId="0" borderId="62" xfId="58" applyNumberFormat="1" applyFont="1" applyFill="1" applyBorder="1" applyAlignment="1">
      <alignment horizontal="right" vertical="top"/>
    </xf>
    <xf numFmtId="37" fontId="17" fillId="0" borderId="62" xfId="58" applyNumberFormat="1" applyFont="1" applyFill="1" applyBorder="1" applyAlignment="1">
      <alignment vertical="top"/>
    </xf>
    <xf numFmtId="37" fontId="37" fillId="0" borderId="62" xfId="61" applyNumberFormat="1" applyFont="1" applyFill="1" applyBorder="1" applyAlignment="1">
      <alignment horizontal="right" vertical="top"/>
    </xf>
    <xf numFmtId="37" fontId="17" fillId="0" borderId="52" xfId="56" applyNumberFormat="1" applyFont="1" applyBorder="1" applyAlignment="1">
      <alignment horizontal="right" vertical="top"/>
    </xf>
    <xf numFmtId="37" fontId="17" fillId="0" borderId="52" xfId="58" applyNumberFormat="1" applyFont="1" applyFill="1" applyBorder="1" applyAlignment="1">
      <alignment horizontal="right" vertical="top"/>
    </xf>
    <xf numFmtId="37" fontId="17" fillId="0" borderId="56" xfId="56" applyNumberFormat="1" applyFont="1" applyBorder="1" applyAlignment="1">
      <alignment horizontal="right" vertical="top"/>
    </xf>
    <xf numFmtId="0" fontId="17" fillId="0" borderId="21" xfId="56" applyFont="1" applyBorder="1" applyAlignment="1" applyProtection="1">
      <alignment horizontal="center"/>
      <protection locked="0"/>
    </xf>
    <xf numFmtId="3" fontId="17" fillId="0" borderId="21" xfId="56" applyNumberFormat="1" applyFont="1" applyBorder="1" applyAlignment="1" applyProtection="1">
      <alignment horizontal="center"/>
      <protection locked="0"/>
    </xf>
    <xf numFmtId="37" fontId="17" fillId="0" borderId="21" xfId="56" applyNumberFormat="1" applyFont="1" applyBorder="1" applyAlignment="1" applyProtection="1">
      <alignment horizontal="center"/>
      <protection locked="0"/>
    </xf>
    <xf numFmtId="0" fontId="31" fillId="0" borderId="21" xfId="56" quotePrefix="1" applyFont="1" applyBorder="1" applyAlignment="1">
      <alignment horizontal="left" vertical="top" wrapText="1"/>
    </xf>
    <xf numFmtId="0" fontId="17" fillId="0" borderId="21" xfId="56" applyFont="1" applyBorder="1" applyAlignment="1">
      <alignment vertical="top"/>
    </xf>
    <xf numFmtId="0" fontId="15" fillId="0" borderId="21" xfId="56" quotePrefix="1" applyBorder="1" applyAlignment="1">
      <alignment horizontal="left" vertical="top"/>
    </xf>
    <xf numFmtId="174" fontId="15" fillId="0" borderId="21" xfId="56" applyNumberFormat="1" applyBorder="1" applyAlignment="1">
      <alignment horizontal="center" vertical="top"/>
    </xf>
    <xf numFmtId="0" fontId="23" fillId="0" borderId="21" xfId="56" applyFont="1" applyBorder="1" applyAlignment="1">
      <alignment vertical="top"/>
    </xf>
    <xf numFmtId="0" fontId="37" fillId="0" borderId="21" xfId="56" applyFont="1" applyBorder="1" applyAlignment="1">
      <alignment horizontal="left" vertical="top" wrapText="1"/>
    </xf>
    <xf numFmtId="0" fontId="24" fillId="0" borderId="21" xfId="56" applyFont="1" applyBorder="1" applyAlignment="1">
      <alignment vertical="top"/>
    </xf>
    <xf numFmtId="0" fontId="45" fillId="0" borderId="21" xfId="56" applyFont="1" applyBorder="1" applyAlignment="1">
      <alignment horizontal="center" vertical="top"/>
    </xf>
    <xf numFmtId="3" fontId="45" fillId="0" borderId="21" xfId="56" applyNumberFormat="1" applyFont="1" applyBorder="1" applyAlignment="1">
      <alignment horizontal="center" vertical="top"/>
    </xf>
    <xf numFmtId="3" fontId="17" fillId="0" borderId="67" xfId="56" applyNumberFormat="1" applyFont="1" applyBorder="1" applyAlignment="1">
      <alignment horizontal="center" vertical="top"/>
    </xf>
    <xf numFmtId="37" fontId="17" fillId="0" borderId="67" xfId="56" applyNumberFormat="1" applyFont="1" applyBorder="1" applyAlignment="1">
      <alignment horizontal="right" vertical="top"/>
    </xf>
    <xf numFmtId="0" fontId="22" fillId="0" borderId="21" xfId="56" applyFont="1" applyBorder="1" applyAlignment="1">
      <alignment vertical="top"/>
    </xf>
    <xf numFmtId="0" fontId="26" fillId="0" borderId="21" xfId="56" applyFont="1" applyBorder="1" applyAlignment="1">
      <alignment vertical="top"/>
    </xf>
    <xf numFmtId="0" fontId="33" fillId="0" borderId="21" xfId="56" applyFont="1" applyBorder="1" applyAlignment="1">
      <alignment horizontal="center" vertical="top"/>
    </xf>
    <xf numFmtId="0" fontId="33" fillId="0" borderId="21" xfId="56" applyFont="1" applyBorder="1" applyAlignment="1">
      <alignment vertical="top"/>
    </xf>
    <xf numFmtId="3" fontId="66" fillId="0" borderId="21" xfId="56" applyNumberFormat="1" applyFont="1" applyBorder="1" applyAlignment="1">
      <alignment horizontal="center" vertical="top"/>
    </xf>
    <xf numFmtId="0" fontId="24" fillId="0" borderId="21" xfId="56" applyFont="1" applyBorder="1" applyAlignment="1">
      <alignment vertical="top" wrapText="1"/>
    </xf>
    <xf numFmtId="0" fontId="24" fillId="0" borderId="21" xfId="56" applyFont="1" applyBorder="1" applyAlignment="1">
      <alignment horizontal="left" vertical="top" wrapText="1"/>
    </xf>
    <xf numFmtId="0" fontId="15" fillId="0" borderId="21" xfId="56" quotePrefix="1" applyBorder="1" applyAlignment="1">
      <alignment horizontal="center" vertical="top"/>
    </xf>
    <xf numFmtId="0" fontId="15" fillId="0" borderId="21" xfId="56" quotePrefix="1" applyBorder="1" applyAlignment="1">
      <alignment horizontal="left" vertical="top" wrapText="1"/>
    </xf>
    <xf numFmtId="0" fontId="15" fillId="0" borderId="21" xfId="56" applyBorder="1" applyAlignment="1">
      <alignment horizontal="left" vertical="top"/>
    </xf>
    <xf numFmtId="1" fontId="66" fillId="0" borderId="21" xfId="56" applyNumberFormat="1" applyFont="1" applyBorder="1" applyAlignment="1">
      <alignment horizontal="center" vertical="top"/>
    </xf>
    <xf numFmtId="3" fontId="15" fillId="0" borderId="21" xfId="56" applyNumberFormat="1" applyBorder="1" applyAlignment="1">
      <alignment horizontal="center"/>
    </xf>
    <xf numFmtId="3" fontId="15" fillId="0" borderId="21" xfId="56" applyNumberFormat="1" applyBorder="1" applyAlignment="1">
      <alignment horizontal="right"/>
    </xf>
    <xf numFmtId="0" fontId="15" fillId="0" borderId="21" xfId="56" applyBorder="1" applyAlignment="1" applyProtection="1">
      <alignment horizontal="center" vertical="top"/>
      <protection locked="0"/>
    </xf>
    <xf numFmtId="0" fontId="17" fillId="0" borderId="21" xfId="56" applyFont="1" applyBorder="1" applyAlignment="1" applyProtection="1">
      <alignment vertical="top"/>
      <protection locked="0"/>
    </xf>
    <xf numFmtId="3" fontId="15" fillId="0" borderId="21" xfId="56" applyNumberFormat="1" applyBorder="1" applyAlignment="1" applyProtection="1">
      <alignment horizontal="center" vertical="top"/>
      <protection locked="0"/>
    </xf>
    <xf numFmtId="0" fontId="15" fillId="0" borderId="21" xfId="56" applyBorder="1" applyAlignment="1" applyProtection="1">
      <alignment vertical="top"/>
      <protection locked="0"/>
    </xf>
    <xf numFmtId="3" fontId="45" fillId="0" borderId="21" xfId="62" applyNumberFormat="1" applyFont="1" applyFill="1" applyBorder="1" applyAlignment="1">
      <alignment horizontal="center" vertical="top"/>
    </xf>
    <xf numFmtId="166" fontId="45" fillId="0" borderId="21" xfId="61" applyNumberFormat="1" applyFont="1" applyFill="1" applyBorder="1" applyAlignment="1">
      <alignment horizontal="right" vertical="top"/>
    </xf>
    <xf numFmtId="37" fontId="45" fillId="0" borderId="21" xfId="61" applyNumberFormat="1" applyFont="1" applyFill="1" applyBorder="1" applyAlignment="1">
      <alignment horizontal="right" vertical="top"/>
    </xf>
    <xf numFmtId="0" fontId="27" fillId="0" borderId="21" xfId="56" applyFont="1" applyBorder="1" applyAlignment="1">
      <alignment horizontal="center" vertical="top"/>
    </xf>
    <xf numFmtId="3" fontId="27" fillId="0" borderId="21" xfId="56" applyNumberFormat="1" applyFont="1" applyBorder="1" applyAlignment="1">
      <alignment horizontal="center" vertical="top"/>
    </xf>
    <xf numFmtId="3" fontId="27" fillId="0" borderId="21" xfId="56" applyNumberFormat="1" applyFont="1" applyBorder="1" applyAlignment="1">
      <alignment horizontal="right" vertical="top"/>
    </xf>
    <xf numFmtId="37" fontId="37" fillId="0" borderId="57" xfId="61" applyNumberFormat="1" applyFont="1" applyFill="1" applyBorder="1" applyAlignment="1">
      <alignment horizontal="right" vertical="top"/>
    </xf>
    <xf numFmtId="0" fontId="63" fillId="0" borderId="21" xfId="57" applyFont="1" applyBorder="1" applyAlignment="1">
      <alignment horizontal="center" vertical="top"/>
    </xf>
    <xf numFmtId="0" fontId="63" fillId="0" borderId="21" xfId="57" applyFont="1" applyBorder="1" applyAlignment="1">
      <alignment horizontal="justify" vertical="top"/>
    </xf>
    <xf numFmtId="1" fontId="63" fillId="0" borderId="21" xfId="57" applyNumberFormat="1" applyFont="1" applyBorder="1" applyAlignment="1">
      <alignment horizontal="center" vertical="top"/>
    </xf>
    <xf numFmtId="166" fontId="63" fillId="0" borderId="21" xfId="58" applyNumberFormat="1" applyFont="1" applyFill="1" applyBorder="1" applyAlignment="1">
      <alignment horizontal="center" vertical="top"/>
    </xf>
    <xf numFmtId="37" fontId="63" fillId="0" borderId="21" xfId="58" applyNumberFormat="1" applyFont="1" applyFill="1" applyBorder="1" applyAlignment="1">
      <alignment horizontal="center" vertical="top"/>
    </xf>
    <xf numFmtId="0" fontId="17" fillId="0" borderId="21" xfId="57" applyFont="1" applyBorder="1" applyAlignment="1">
      <alignment horizontal="justify" vertical="top"/>
    </xf>
    <xf numFmtId="1" fontId="15" fillId="0" borderId="21" xfId="59" applyNumberFormat="1" applyFont="1" applyFill="1" applyBorder="1" applyAlignment="1">
      <alignment horizontal="center" vertical="top"/>
    </xf>
    <xf numFmtId="0" fontId="15" fillId="0" borderId="21" xfId="57" quotePrefix="1" applyBorder="1" applyAlignment="1">
      <alignment horizontal="justify" vertical="top"/>
    </xf>
    <xf numFmtId="168" fontId="15" fillId="0" borderId="21" xfId="59" applyNumberFormat="1" applyFont="1" applyFill="1" applyBorder="1" applyAlignment="1">
      <alignment horizontal="center" vertical="top"/>
    </xf>
    <xf numFmtId="37" fontId="15" fillId="0" borderId="21" xfId="58" applyNumberFormat="1" applyFont="1" applyFill="1" applyBorder="1" applyAlignment="1">
      <alignment horizontal="right" vertical="top"/>
    </xf>
    <xf numFmtId="0" fontId="31" fillId="0" borderId="21" xfId="57" quotePrefix="1" applyFont="1" applyBorder="1" applyAlignment="1">
      <alignment horizontal="justify" vertical="top" wrapText="1"/>
    </xf>
    <xf numFmtId="1" fontId="17" fillId="0" borderId="21" xfId="57" applyNumberFormat="1" applyFont="1" applyBorder="1" applyAlignment="1">
      <alignment vertical="top"/>
    </xf>
    <xf numFmtId="166" fontId="17" fillId="0" borderId="21" xfId="58" applyNumberFormat="1" applyFont="1" applyFill="1" applyBorder="1" applyAlignment="1">
      <alignment vertical="top"/>
    </xf>
    <xf numFmtId="165" fontId="15" fillId="0" borderId="21" xfId="59" applyFont="1" applyFill="1" applyBorder="1" applyAlignment="1">
      <alignment horizontal="center" vertical="top"/>
    </xf>
    <xf numFmtId="1" fontId="15" fillId="0" borderId="21" xfId="57" applyNumberFormat="1" applyBorder="1" applyAlignment="1">
      <alignment vertical="top"/>
    </xf>
    <xf numFmtId="166" fontId="15" fillId="0" borderId="21" xfId="58" applyNumberFormat="1" applyFont="1" applyFill="1" applyBorder="1" applyAlignment="1">
      <alignment vertical="top"/>
    </xf>
    <xf numFmtId="168" fontId="15" fillId="0" borderId="21" xfId="57" applyNumberFormat="1" applyBorder="1" applyAlignment="1">
      <alignment horizontal="center" vertical="top"/>
    </xf>
    <xf numFmtId="0" fontId="28" fillId="0" borderId="21" xfId="57" applyFont="1" applyBorder="1" applyAlignment="1">
      <alignment horizontal="justify" vertical="top" wrapText="1"/>
    </xf>
    <xf numFmtId="37" fontId="15" fillId="0" borderId="21" xfId="58" applyNumberFormat="1" applyFont="1" applyFill="1" applyBorder="1" applyAlignment="1">
      <alignment vertical="top"/>
    </xf>
    <xf numFmtId="0" fontId="17" fillId="0" borderId="21" xfId="57" applyFont="1" applyBorder="1" applyAlignment="1">
      <alignment horizontal="justify" vertical="top" wrapText="1"/>
    </xf>
    <xf numFmtId="0" fontId="15" fillId="0" borderId="21" xfId="57" quotePrefix="1" applyBorder="1" applyAlignment="1">
      <alignment horizontal="justify" vertical="top" wrapText="1"/>
    </xf>
    <xf numFmtId="0" fontId="15" fillId="0" borderId="68" xfId="57" quotePrefix="1" applyBorder="1" applyAlignment="1">
      <alignment horizontal="justify" vertical="top" wrapText="1"/>
    </xf>
    <xf numFmtId="0" fontId="28" fillId="0" borderId="21" xfId="56" applyFont="1" applyBorder="1" applyAlignment="1">
      <alignment horizontal="left" vertical="top" wrapText="1"/>
    </xf>
    <xf numFmtId="168" fontId="15" fillId="0" borderId="21" xfId="61" applyNumberFormat="1" applyFont="1" applyFill="1" applyBorder="1" applyAlignment="1">
      <alignment horizontal="center" vertical="top"/>
    </xf>
    <xf numFmtId="165" fontId="15" fillId="0" borderId="21" xfId="59" quotePrefix="1" applyFont="1" applyFill="1" applyBorder="1" applyAlignment="1">
      <alignment horizontal="center" vertical="top"/>
    </xf>
    <xf numFmtId="37" fontId="17" fillId="0" borderId="69" xfId="58" applyNumberFormat="1" applyFont="1" applyFill="1" applyBorder="1" applyAlignment="1">
      <alignment vertical="top"/>
    </xf>
    <xf numFmtId="166" fontId="23" fillId="0" borderId="21" xfId="58" applyNumberFormat="1" applyFont="1" applyFill="1" applyBorder="1" applyAlignment="1">
      <alignment horizontal="left" vertical="top" wrapText="1"/>
    </xf>
    <xf numFmtId="166" fontId="28" fillId="0" borderId="21" xfId="58" applyNumberFormat="1" applyFont="1" applyFill="1" applyBorder="1" applyAlignment="1">
      <alignment horizontal="left" vertical="top" wrapText="1"/>
    </xf>
    <xf numFmtId="167" fontId="15" fillId="0" borderId="21" xfId="57" applyNumberFormat="1" applyBorder="1" applyAlignment="1">
      <alignment horizontal="center" vertical="top"/>
    </xf>
    <xf numFmtId="0" fontId="17" fillId="0" borderId="21" xfId="56" applyFont="1" applyBorder="1" applyAlignment="1">
      <alignment horizontal="left" vertical="top"/>
    </xf>
    <xf numFmtId="1" fontId="15" fillId="0" borderId="21" xfId="61" applyNumberFormat="1" applyFont="1" applyFill="1" applyBorder="1" applyAlignment="1">
      <alignment horizontal="center" vertical="top"/>
    </xf>
    <xf numFmtId="0" fontId="28" fillId="0" borderId="21" xfId="56" applyFont="1" applyBorder="1" applyAlignment="1">
      <alignment vertical="top"/>
    </xf>
    <xf numFmtId="165" fontId="15" fillId="0" borderId="21" xfId="61" applyFont="1" applyFill="1" applyBorder="1" applyAlignment="1">
      <alignment horizontal="right" vertical="top"/>
    </xf>
    <xf numFmtId="0" fontId="15" fillId="0" borderId="68" xfId="57" applyBorder="1" applyAlignment="1">
      <alignment horizontal="justify" vertical="top" wrapText="1"/>
    </xf>
    <xf numFmtId="166" fontId="15" fillId="0" borderId="21" xfId="58" applyNumberFormat="1" applyFont="1" applyFill="1" applyBorder="1" applyAlignment="1" applyProtection="1">
      <alignment vertical="top"/>
      <protection locked="0"/>
    </xf>
    <xf numFmtId="1" fontId="15" fillId="0" borderId="21" xfId="58" applyNumberFormat="1" applyFont="1" applyFill="1" applyBorder="1" applyAlignment="1">
      <alignment horizontal="center" vertical="top"/>
    </xf>
    <xf numFmtId="0" fontId="15" fillId="0" borderId="21" xfId="57" applyBorder="1" applyAlignment="1">
      <alignment horizontal="justify" vertical="center" wrapText="1"/>
    </xf>
    <xf numFmtId="0" fontId="15" fillId="0" borderId="21" xfId="57" applyBorder="1" applyAlignment="1">
      <alignment horizontal="center" vertical="center"/>
    </xf>
    <xf numFmtId="0" fontId="17" fillId="0" borderId="21" xfId="57" applyFont="1" applyBorder="1" applyAlignment="1">
      <alignment horizontal="justify" vertical="center"/>
    </xf>
    <xf numFmtId="174" fontId="15" fillId="0" borderId="21" xfId="62" applyNumberFormat="1" applyFont="1" applyFill="1" applyBorder="1" applyAlignment="1">
      <alignment horizontal="center" vertical="center"/>
    </xf>
    <xf numFmtId="166" fontId="15" fillId="0" borderId="21" xfId="58" applyNumberFormat="1" applyFont="1" applyFill="1" applyBorder="1" applyAlignment="1" applyProtection="1">
      <alignment horizontal="center" vertical="center"/>
      <protection locked="0"/>
    </xf>
    <xf numFmtId="166" fontId="15" fillId="0" borderId="21" xfId="58" applyNumberFormat="1" applyFont="1" applyFill="1" applyBorder="1" applyAlignment="1" applyProtection="1">
      <alignment horizontal="right" vertical="center"/>
      <protection locked="0"/>
    </xf>
    <xf numFmtId="0" fontId="15" fillId="0" borderId="21" xfId="57" applyBorder="1" applyAlignment="1">
      <alignment horizontal="justify" vertical="center"/>
    </xf>
    <xf numFmtId="174" fontId="15" fillId="0" borderId="21" xfId="57" applyNumberFormat="1" applyBorder="1" applyAlignment="1">
      <alignment horizontal="center" vertical="center"/>
    </xf>
    <xf numFmtId="165" fontId="15" fillId="0" borderId="70" xfId="59" applyFont="1" applyFill="1" applyBorder="1" applyAlignment="1">
      <alignment horizontal="center" vertical="top"/>
    </xf>
    <xf numFmtId="0" fontId="15" fillId="0" borderId="70" xfId="57" quotePrefix="1" applyBorder="1" applyAlignment="1">
      <alignment horizontal="justify" vertical="top" wrapText="1"/>
    </xf>
    <xf numFmtId="0" fontId="15" fillId="0" borderId="70" xfId="57" applyBorder="1" applyAlignment="1">
      <alignment horizontal="center" vertical="top"/>
    </xf>
    <xf numFmtId="1" fontId="15" fillId="0" borderId="70" xfId="57" applyNumberFormat="1" applyBorder="1" applyAlignment="1">
      <alignment horizontal="center" vertical="top"/>
    </xf>
    <xf numFmtId="166" fontId="15" fillId="0" borderId="70" xfId="58" applyNumberFormat="1" applyFont="1" applyFill="1" applyBorder="1" applyAlignment="1">
      <alignment horizontal="center" vertical="top"/>
    </xf>
    <xf numFmtId="37" fontId="15" fillId="0" borderId="70" xfId="58" applyNumberFormat="1" applyFont="1" applyFill="1" applyBorder="1" applyAlignment="1">
      <alignment vertical="top"/>
    </xf>
    <xf numFmtId="0" fontId="17" fillId="0" borderId="21" xfId="57" applyFont="1" applyBorder="1" applyAlignment="1">
      <alignment horizontal="center" vertical="top" wrapText="1"/>
    </xf>
    <xf numFmtId="0" fontId="15" fillId="0" borderId="21" xfId="57" quotePrefix="1" applyBorder="1" applyAlignment="1">
      <alignment horizontal="center" vertical="top" wrapText="1"/>
    </xf>
    <xf numFmtId="37" fontId="15" fillId="0" borderId="21" xfId="57" applyNumberFormat="1" applyBorder="1" applyAlignment="1">
      <alignment vertical="top"/>
    </xf>
    <xf numFmtId="37" fontId="17" fillId="0" borderId="52" xfId="61" applyNumberFormat="1" applyFont="1" applyFill="1" applyBorder="1" applyAlignment="1">
      <alignment horizontal="right" vertical="center"/>
    </xf>
    <xf numFmtId="37" fontId="17" fillId="0" borderId="52" xfId="58" applyNumberFormat="1" applyFont="1" applyFill="1" applyBorder="1" applyAlignment="1">
      <alignment vertical="top"/>
    </xf>
    <xf numFmtId="37" fontId="37" fillId="0" borderId="52" xfId="61" applyNumberFormat="1" applyFont="1" applyFill="1" applyBorder="1" applyAlignment="1">
      <alignment horizontal="right" vertical="top"/>
    </xf>
    <xf numFmtId="38" fontId="16" fillId="0" borderId="21" xfId="10" applyNumberFormat="1" applyFont="1" applyFill="1" applyBorder="1" applyAlignment="1">
      <alignment vertical="top"/>
    </xf>
    <xf numFmtId="38" fontId="17" fillId="0" borderId="52" xfId="10" applyNumberFormat="1" applyFont="1" applyFill="1" applyBorder="1" applyAlignment="1">
      <alignment vertical="top"/>
    </xf>
    <xf numFmtId="168" fontId="15" fillId="0" borderId="71" xfId="0" applyNumberFormat="1" applyFont="1" applyBorder="1" applyAlignment="1">
      <alignment horizontal="center" vertical="top"/>
    </xf>
    <xf numFmtId="166" fontId="15" fillId="0" borderId="71" xfId="1" applyNumberFormat="1" applyFont="1" applyFill="1" applyBorder="1" applyAlignment="1">
      <alignment horizontal="center"/>
    </xf>
    <xf numFmtId="0" fontId="15" fillId="0" borderId="51" xfId="0" applyFont="1" applyBorder="1" applyAlignment="1">
      <alignment horizontal="left" vertical="top"/>
    </xf>
    <xf numFmtId="0" fontId="16" fillId="0" borderId="0" xfId="0" applyFont="1" applyAlignment="1">
      <alignment horizontal="left" vertical="top"/>
    </xf>
    <xf numFmtId="0" fontId="16" fillId="0" borderId="10" xfId="0" applyFont="1" applyBorder="1" applyAlignment="1">
      <alignment horizontal="left" vertical="top"/>
    </xf>
    <xf numFmtId="0" fontId="17" fillId="0" borderId="51" xfId="0" applyFont="1" applyBorder="1" applyAlignment="1">
      <alignment horizontal="left" vertical="top" wrapText="1"/>
    </xf>
    <xf numFmtId="168" fontId="16" fillId="0" borderId="58" xfId="0" applyNumberFormat="1" applyFont="1" applyBorder="1" applyAlignment="1">
      <alignment horizontal="center" vertical="top"/>
    </xf>
    <xf numFmtId="166" fontId="17" fillId="0" borderId="58" xfId="1" applyNumberFormat="1" applyFont="1" applyFill="1" applyBorder="1" applyAlignment="1">
      <alignment horizontal="center"/>
    </xf>
    <xf numFmtId="0" fontId="16" fillId="0" borderId="51" xfId="0" applyFont="1" applyBorder="1" applyAlignment="1">
      <alignment horizontal="left" vertical="top" wrapText="1"/>
    </xf>
    <xf numFmtId="0" fontId="17" fillId="0" borderId="14" xfId="0" applyFont="1" applyBorder="1" applyAlignment="1">
      <alignment horizontal="center" vertical="center" wrapText="1"/>
    </xf>
    <xf numFmtId="0" fontId="16" fillId="0" borderId="0" xfId="0" applyFont="1" applyAlignment="1">
      <alignment vertical="center" wrapText="1"/>
    </xf>
    <xf numFmtId="1" fontId="16" fillId="0" borderId="40" xfId="0" applyNumberFormat="1" applyFont="1" applyBorder="1" applyAlignment="1">
      <alignment horizontal="center" vertical="top"/>
    </xf>
    <xf numFmtId="166" fontId="16" fillId="0" borderId="40" xfId="1" applyNumberFormat="1" applyFont="1" applyFill="1" applyBorder="1"/>
    <xf numFmtId="166" fontId="16" fillId="0" borderId="40" xfId="1" applyNumberFormat="1" applyFont="1" applyFill="1" applyBorder="1" applyAlignment="1">
      <alignment horizontal="right"/>
    </xf>
    <xf numFmtId="166" fontId="16" fillId="0" borderId="40" xfId="1" applyNumberFormat="1" applyFont="1" applyFill="1" applyBorder="1" applyAlignment="1">
      <alignment horizontal="center"/>
    </xf>
    <xf numFmtId="0" fontId="16" fillId="0" borderId="0" xfId="0" applyFont="1" applyAlignment="1">
      <alignment vertical="center"/>
    </xf>
    <xf numFmtId="0" fontId="15" fillId="0" borderId="71" xfId="0" applyFont="1" applyBorder="1" applyAlignment="1">
      <alignment horizontal="left" vertical="top" wrapText="1"/>
    </xf>
    <xf numFmtId="0" fontId="15" fillId="0" borderId="71" xfId="0" applyFont="1" applyBorder="1" applyAlignment="1">
      <alignment horizontal="center" vertical="top" wrapText="1"/>
    </xf>
    <xf numFmtId="166" fontId="15" fillId="0" borderId="71" xfId="1" applyNumberFormat="1" applyFont="1" applyBorder="1" applyAlignment="1">
      <alignment horizontal="center"/>
    </xf>
    <xf numFmtId="41" fontId="17" fillId="0" borderId="58" xfId="0" applyNumberFormat="1" applyFont="1" applyBorder="1" applyAlignment="1">
      <alignment horizontal="right" vertical="center"/>
    </xf>
    <xf numFmtId="41" fontId="16" fillId="0" borderId="29" xfId="0" applyNumberFormat="1" applyFont="1" applyBorder="1" applyAlignment="1">
      <alignment horizontal="right" vertical="center"/>
    </xf>
    <xf numFmtId="41" fontId="16" fillId="0" borderId="0" xfId="0" applyNumberFormat="1" applyFont="1" applyAlignment="1">
      <alignment vertical="center"/>
    </xf>
    <xf numFmtId="165" fontId="16" fillId="0" borderId="0" xfId="1" applyFont="1" applyAlignment="1">
      <alignment vertical="center"/>
    </xf>
    <xf numFmtId="41" fontId="17" fillId="0" borderId="73" xfId="0" applyNumberFormat="1" applyFont="1" applyBorder="1" applyAlignment="1">
      <alignment horizontal="right" vertical="center"/>
    </xf>
    <xf numFmtId="41" fontId="17" fillId="0" borderId="72" xfId="0" applyNumberFormat="1" applyFont="1" applyBorder="1" applyAlignment="1">
      <alignment horizontal="right" vertical="center"/>
    </xf>
    <xf numFmtId="0" fontId="16" fillId="0" borderId="74" xfId="0" applyFont="1" applyBorder="1" applyAlignment="1">
      <alignment horizontal="left" vertical="top" wrapText="1"/>
    </xf>
    <xf numFmtId="0" fontId="16" fillId="0" borderId="75" xfId="0" applyFont="1" applyBorder="1" applyAlignment="1">
      <alignment horizontal="left" vertical="top" wrapText="1"/>
    </xf>
    <xf numFmtId="0" fontId="16" fillId="0" borderId="76" xfId="0" applyFont="1" applyBorder="1" applyAlignment="1">
      <alignment horizontal="left" vertical="top" wrapText="1"/>
    </xf>
    <xf numFmtId="0" fontId="16" fillId="0" borderId="74" xfId="0" applyFont="1" applyBorder="1" applyAlignment="1">
      <alignment horizontal="left" vertical="top"/>
    </xf>
    <xf numFmtId="0" fontId="16" fillId="0" borderId="75" xfId="0" applyFont="1" applyBorder="1" applyAlignment="1">
      <alignment horizontal="left" vertical="top"/>
    </xf>
    <xf numFmtId="0" fontId="16" fillId="0" borderId="76" xfId="0" applyFont="1" applyBorder="1" applyAlignment="1">
      <alignment horizontal="left" vertical="top"/>
    </xf>
    <xf numFmtId="168" fontId="16" fillId="0" borderId="40" xfId="0" applyNumberFormat="1" applyFont="1" applyBorder="1" applyAlignment="1">
      <alignment horizontal="center" vertical="top"/>
    </xf>
    <xf numFmtId="0" fontId="15" fillId="0" borderId="74" xfId="0" applyFont="1" applyBorder="1" applyAlignment="1">
      <alignment horizontal="left" vertical="top"/>
    </xf>
    <xf numFmtId="0" fontId="15" fillId="0" borderId="75" xfId="0" applyFont="1" applyBorder="1" applyAlignment="1">
      <alignment horizontal="left" vertical="top"/>
    </xf>
    <xf numFmtId="0" fontId="15" fillId="0" borderId="76" xfId="0" applyFont="1" applyBorder="1" applyAlignment="1">
      <alignment horizontal="left" vertical="top"/>
    </xf>
    <xf numFmtId="2" fontId="16" fillId="0" borderId="40" xfId="0" applyNumberFormat="1" applyFont="1" applyBorder="1" applyAlignment="1">
      <alignment horizontal="center" vertical="top"/>
    </xf>
    <xf numFmtId="174" fontId="16" fillId="0" borderId="3" xfId="0" applyNumberFormat="1" applyFont="1" applyBorder="1" applyAlignment="1">
      <alignment horizontal="center" vertical="top"/>
    </xf>
    <xf numFmtId="0" fontId="15" fillId="0" borderId="77" xfId="67" applyBorder="1" applyAlignment="1">
      <alignment horizontal="left" vertical="top" wrapText="1"/>
    </xf>
    <xf numFmtId="0" fontId="15" fillId="0" borderId="78" xfId="67" applyBorder="1"/>
    <xf numFmtId="0" fontId="15" fillId="0" borderId="77" xfId="67" applyBorder="1" applyAlignment="1">
      <alignment vertical="top" wrapText="1"/>
    </xf>
    <xf numFmtId="0" fontId="31" fillId="0" borderId="21" xfId="67" applyFont="1" applyBorder="1" applyAlignment="1">
      <alignment horizontal="center" vertical="top"/>
    </xf>
    <xf numFmtId="0" fontId="31" fillId="0" borderId="21" xfId="67" applyFont="1" applyBorder="1" applyAlignment="1">
      <alignment horizontal="left" vertical="top" wrapText="1"/>
    </xf>
    <xf numFmtId="3" fontId="31" fillId="0" borderId="21" xfId="67" applyNumberFormat="1" applyFont="1" applyBorder="1" applyAlignment="1">
      <alignment horizontal="center" vertical="top"/>
    </xf>
    <xf numFmtId="37" fontId="15" fillId="0" borderId="77" xfId="61" applyNumberFormat="1" applyFont="1" applyFill="1" applyBorder="1" applyAlignment="1">
      <alignment horizontal="right" vertical="top"/>
    </xf>
    <xf numFmtId="37" fontId="31" fillId="0" borderId="77" xfId="61" applyNumberFormat="1" applyFont="1" applyFill="1" applyBorder="1" applyAlignment="1">
      <alignment horizontal="right" vertical="top"/>
    </xf>
    <xf numFmtId="37" fontId="31" fillId="0" borderId="21" xfId="61" applyNumberFormat="1" applyFont="1" applyFill="1" applyBorder="1" applyAlignment="1">
      <alignment vertical="top"/>
    </xf>
    <xf numFmtId="0" fontId="55" fillId="0" borderId="21" xfId="67" applyFont="1" applyBorder="1" applyAlignment="1">
      <alignment vertical="top" wrapText="1"/>
    </xf>
    <xf numFmtId="49" fontId="44" fillId="0" borderId="28" xfId="39" applyNumberFormat="1" applyFont="1" applyBorder="1" applyAlignment="1" applyProtection="1">
      <alignment horizontal="center" vertical="top"/>
    </xf>
    <xf numFmtId="0" fontId="48" fillId="0" borderId="28" xfId="30" applyFont="1" applyBorder="1" applyAlignment="1" applyProtection="1">
      <alignment horizontal="left" vertical="top" wrapText="1"/>
    </xf>
    <xf numFmtId="0" fontId="44" fillId="0" borderId="28" xfId="30" applyFont="1" applyBorder="1" applyAlignment="1" applyProtection="1">
      <alignment horizontal="center" vertical="top"/>
    </xf>
    <xf numFmtId="3" fontId="44" fillId="0" borderId="28" xfId="30" applyNumberFormat="1" applyFont="1" applyBorder="1" applyAlignment="1" applyProtection="1">
      <alignment horizontal="center" vertical="top"/>
    </xf>
    <xf numFmtId="173" fontId="44" fillId="0" borderId="28" xfId="35" applyNumberFormat="1" applyFont="1" applyFill="1" applyBorder="1" applyAlignment="1">
      <alignment horizontal="right" vertical="top"/>
    </xf>
    <xf numFmtId="0" fontId="44" fillId="0" borderId="28" xfId="30" applyFont="1" applyBorder="1" applyAlignment="1" applyProtection="1">
      <alignment vertical="top" wrapText="1"/>
    </xf>
    <xf numFmtId="173" fontId="44" fillId="0" borderId="28" xfId="30" applyNumberFormat="1" applyFont="1" applyBorder="1" applyAlignment="1" applyProtection="1">
      <alignment vertical="top"/>
    </xf>
    <xf numFmtId="173" fontId="44" fillId="0" borderId="28" xfId="31" applyNumberFormat="1" applyFont="1" applyFill="1" applyBorder="1" applyAlignment="1">
      <alignment horizontal="right" vertical="top"/>
    </xf>
    <xf numFmtId="0" fontId="46" fillId="0" borderId="28" xfId="30" applyFont="1" applyBorder="1" applyAlignment="1" applyProtection="1">
      <alignment horizontal="left" vertical="top" wrapText="1"/>
    </xf>
    <xf numFmtId="4" fontId="44" fillId="0" borderId="28" xfId="30" applyNumberFormat="1" applyFont="1" applyBorder="1" applyAlignment="1" applyProtection="1">
      <alignment horizontal="center" vertical="top"/>
    </xf>
    <xf numFmtId="0" fontId="44" fillId="0" borderId="28" xfId="30" applyFont="1" applyBorder="1" applyAlignment="1" applyProtection="1">
      <alignment horizontal="left" vertical="top" wrapText="1"/>
    </xf>
    <xf numFmtId="173" fontId="46" fillId="0" borderId="85" xfId="31" applyNumberFormat="1" applyFont="1" applyFill="1" applyBorder="1" applyAlignment="1">
      <alignment horizontal="right" vertical="top"/>
    </xf>
    <xf numFmtId="3" fontId="15" fillId="0" borderId="0" xfId="97" applyNumberFormat="1" applyFont="1" applyAlignment="1">
      <alignment vertical="top"/>
    </xf>
    <xf numFmtId="0" fontId="15" fillId="0" borderId="0" xfId="97" applyFont="1" applyAlignment="1">
      <alignment vertical="top"/>
    </xf>
    <xf numFmtId="41" fontId="17" fillId="0" borderId="31" xfId="67" applyNumberFormat="1" applyFont="1" applyBorder="1" applyAlignment="1">
      <alignment horizontal="center"/>
    </xf>
    <xf numFmtId="3" fontId="17" fillId="0" borderId="32" xfId="67" applyNumberFormat="1" applyFont="1" applyBorder="1" applyAlignment="1">
      <alignment horizontal="center"/>
    </xf>
    <xf numFmtId="0" fontId="21" fillId="0" borderId="0" xfId="98" applyFont="1" applyAlignment="1">
      <alignment vertical="center" wrapText="1"/>
    </xf>
    <xf numFmtId="0" fontId="21" fillId="0" borderId="0" xfId="98" applyFont="1" applyAlignment="1">
      <alignment vertical="top"/>
    </xf>
    <xf numFmtId="0" fontId="15" fillId="0" borderId="78" xfId="74" applyBorder="1" applyAlignment="1">
      <alignment horizontal="center" vertical="top"/>
    </xf>
    <xf numFmtId="0" fontId="22" fillId="0" borderId="78" xfId="74" quotePrefix="1" applyFont="1" applyBorder="1" applyAlignment="1">
      <alignment horizontal="center" vertical="top" wrapText="1"/>
    </xf>
    <xf numFmtId="4" fontId="17" fillId="0" borderId="78" xfId="56" applyNumberFormat="1" applyFont="1" applyBorder="1" applyAlignment="1">
      <alignment horizontal="center" vertical="top"/>
    </xf>
    <xf numFmtId="1" fontId="17" fillId="0" borderId="78" xfId="56" applyNumberFormat="1" applyFont="1" applyBorder="1" applyAlignment="1">
      <alignment horizontal="center" vertical="top"/>
    </xf>
    <xf numFmtId="37" fontId="17" fillId="0" borderId="78" xfId="62" applyNumberFormat="1" applyFont="1" applyFill="1" applyBorder="1" applyAlignment="1" applyProtection="1">
      <alignment vertical="top"/>
      <protection locked="0"/>
    </xf>
    <xf numFmtId="0" fontId="22" fillId="0" borderId="78" xfId="74" quotePrefix="1" applyFont="1" applyBorder="1" applyAlignment="1">
      <alignment vertical="top"/>
    </xf>
    <xf numFmtId="0" fontId="17" fillId="0" borderId="78" xfId="56" applyFont="1" applyBorder="1" applyAlignment="1">
      <alignment horizontal="left" vertical="top" wrapText="1"/>
    </xf>
    <xf numFmtId="0" fontId="17" fillId="0" borderId="78" xfId="56" applyFont="1" applyBorder="1" applyAlignment="1">
      <alignment horizontal="center" vertical="top"/>
    </xf>
    <xf numFmtId="0" fontId="17" fillId="0" borderId="78" xfId="56" applyFont="1" applyBorder="1" applyAlignment="1">
      <alignment vertical="top"/>
    </xf>
    <xf numFmtId="0" fontId="15" fillId="0" borderId="78" xfId="56" quotePrefix="1" applyBorder="1" applyAlignment="1">
      <alignment horizontal="left" vertical="top" wrapText="1"/>
    </xf>
    <xf numFmtId="165" fontId="15" fillId="0" borderId="78" xfId="58" applyFont="1" applyFill="1" applyBorder="1" applyAlignment="1">
      <alignment horizontal="center" vertical="top"/>
    </xf>
    <xf numFmtId="0" fontId="22" fillId="0" borderId="78" xfId="56" applyFont="1" applyBorder="1" applyAlignment="1">
      <alignment horizontal="left" vertical="top"/>
    </xf>
    <xf numFmtId="0" fontId="15" fillId="0" borderId="78" xfId="73" applyBorder="1" applyAlignment="1">
      <alignment horizontal="center" vertical="top"/>
    </xf>
    <xf numFmtId="1" fontId="15" fillId="0" borderId="78" xfId="73" applyNumberFormat="1" applyBorder="1" applyAlignment="1">
      <alignment horizontal="center" vertical="top"/>
    </xf>
    <xf numFmtId="37" fontId="15" fillId="0" borderId="78" xfId="58" applyNumberFormat="1" applyFont="1" applyFill="1" applyBorder="1" applyAlignment="1" applyProtection="1">
      <alignment vertical="top"/>
      <protection locked="0"/>
    </xf>
    <xf numFmtId="0" fontId="15" fillId="0" borderId="78" xfId="73" applyBorder="1" applyAlignment="1">
      <alignment vertical="top"/>
    </xf>
    <xf numFmtId="0" fontId="22" fillId="0" borderId="78" xfId="73" applyFont="1" applyBorder="1" applyAlignment="1">
      <alignment vertical="top"/>
    </xf>
    <xf numFmtId="0" fontId="15" fillId="0" borderId="78" xfId="73" applyBorder="1" applyAlignment="1">
      <alignment horizontal="left" vertical="top" wrapText="1"/>
    </xf>
    <xf numFmtId="37" fontId="15" fillId="0" borderId="78" xfId="58" applyNumberFormat="1" applyFont="1" applyFill="1" applyBorder="1" applyAlignment="1" applyProtection="1">
      <alignment vertical="top"/>
    </xf>
    <xf numFmtId="168" fontId="15" fillId="0" borderId="78" xfId="73" applyNumberFormat="1" applyBorder="1" applyAlignment="1">
      <alignment horizontal="center" vertical="top"/>
    </xf>
    <xf numFmtId="0" fontId="23" fillId="0" borderId="78" xfId="73" applyFont="1" applyBorder="1" applyAlignment="1">
      <alignment horizontal="left" vertical="top" wrapText="1"/>
    </xf>
    <xf numFmtId="3" fontId="15" fillId="0" borderId="78" xfId="73" applyNumberFormat="1" applyBorder="1" applyAlignment="1">
      <alignment horizontal="center" vertical="top"/>
    </xf>
    <xf numFmtId="0" fontId="24" fillId="0" borderId="78" xfId="73" applyFont="1" applyBorder="1" applyAlignment="1">
      <alignment horizontal="left" vertical="top" wrapText="1"/>
    </xf>
    <xf numFmtId="0" fontId="15" fillId="0" borderId="78" xfId="73" applyBorder="1" applyAlignment="1">
      <alignment horizontal="right" vertical="top" wrapText="1"/>
    </xf>
    <xf numFmtId="0" fontId="24" fillId="0" borderId="78" xfId="74" applyFont="1" applyBorder="1" applyAlignment="1">
      <alignment horizontal="left" vertical="top" wrapText="1"/>
    </xf>
    <xf numFmtId="2" fontId="15" fillId="0" borderId="78" xfId="74" applyNumberFormat="1" applyBorder="1" applyAlignment="1">
      <alignment horizontal="center" vertical="top"/>
    </xf>
    <xf numFmtId="0" fontId="15" fillId="0" borderId="78" xfId="73" quotePrefix="1" applyBorder="1" applyAlignment="1">
      <alignment horizontal="center" vertical="top"/>
    </xf>
    <xf numFmtId="0" fontId="23" fillId="0" borderId="78" xfId="73" applyFont="1" applyBorder="1" applyAlignment="1">
      <alignment vertical="top"/>
    </xf>
    <xf numFmtId="3" fontId="15" fillId="0" borderId="78" xfId="73" applyNumberFormat="1" applyBorder="1" applyAlignment="1">
      <alignment vertical="top"/>
    </xf>
    <xf numFmtId="0" fontId="24" fillId="0" borderId="78" xfId="73" quotePrefix="1" applyFont="1" applyBorder="1" applyAlignment="1">
      <alignment horizontal="left" vertical="top" wrapText="1"/>
    </xf>
    <xf numFmtId="0" fontId="15" fillId="0" borderId="78" xfId="74" quotePrefix="1" applyBorder="1" applyAlignment="1">
      <alignment horizontal="center" vertical="top"/>
    </xf>
    <xf numFmtId="0" fontId="22" fillId="0" borderId="78" xfId="74" applyFont="1" applyBorder="1" applyAlignment="1">
      <alignment vertical="top"/>
    </xf>
    <xf numFmtId="3" fontId="15" fillId="0" borderId="78" xfId="74" applyNumberFormat="1" applyBorder="1" applyAlignment="1">
      <alignment horizontal="center" vertical="top"/>
    </xf>
    <xf numFmtId="0" fontId="24" fillId="0" borderId="78" xfId="74" applyFont="1" applyBorder="1" applyAlignment="1">
      <alignment vertical="top"/>
    </xf>
    <xf numFmtId="0" fontId="15" fillId="0" borderId="78" xfId="74" quotePrefix="1" applyBorder="1" applyAlignment="1">
      <alignment horizontal="left" vertical="top" wrapText="1"/>
    </xf>
    <xf numFmtId="0" fontId="22" fillId="0" borderId="78" xfId="73" applyFont="1" applyBorder="1" applyAlignment="1">
      <alignment horizontal="left" vertical="top" wrapText="1"/>
    </xf>
    <xf numFmtId="37" fontId="15" fillId="0" borderId="78" xfId="58" applyNumberFormat="1" applyFont="1" applyFill="1" applyBorder="1" applyAlignment="1">
      <alignment vertical="top"/>
    </xf>
    <xf numFmtId="37" fontId="17" fillId="0" borderId="7" xfId="62" applyNumberFormat="1" applyFont="1" applyFill="1" applyBorder="1" applyAlignment="1">
      <alignment horizontal="right" vertical="center"/>
    </xf>
    <xf numFmtId="0" fontId="23" fillId="0" borderId="78" xfId="74" applyFont="1" applyBorder="1" applyAlignment="1">
      <alignment vertical="top"/>
    </xf>
    <xf numFmtId="1" fontId="15" fillId="0" borderId="78" xfId="74" applyNumberFormat="1" applyBorder="1" applyAlignment="1">
      <alignment horizontal="center" vertical="top"/>
    </xf>
    <xf numFmtId="0" fontId="17" fillId="0" borderId="78" xfId="73" applyFont="1" applyBorder="1" applyAlignment="1">
      <alignment horizontal="left" vertical="top" wrapText="1"/>
    </xf>
    <xf numFmtId="0" fontId="17" fillId="0" borderId="78" xfId="73" applyFont="1" applyBorder="1" applyAlignment="1">
      <alignment vertical="top"/>
    </xf>
    <xf numFmtId="0" fontId="15" fillId="0" borderId="78" xfId="73" applyBorder="1" applyAlignment="1">
      <alignment vertical="top" wrapText="1"/>
    </xf>
    <xf numFmtId="0" fontId="20" fillId="0" borderId="78" xfId="73" applyFont="1" applyBorder="1" applyAlignment="1">
      <alignment vertical="top" wrapText="1"/>
    </xf>
    <xf numFmtId="0" fontId="15" fillId="0" borderId="78" xfId="74" applyBorder="1" applyAlignment="1">
      <alignment horizontal="left" vertical="top" wrapText="1"/>
    </xf>
    <xf numFmtId="0" fontId="15" fillId="0" borderId="78" xfId="73" quotePrefix="1" applyBorder="1" applyAlignment="1">
      <alignment horizontal="left" vertical="top" wrapText="1"/>
    </xf>
    <xf numFmtId="0" fontId="15" fillId="0" borderId="78" xfId="98" applyFont="1" applyBorder="1" applyAlignment="1">
      <alignment horizontal="center" vertical="top"/>
    </xf>
    <xf numFmtId="0" fontId="17" fillId="0" borderId="78" xfId="98" quotePrefix="1" applyFont="1" applyBorder="1" applyAlignment="1">
      <alignment horizontal="left" vertical="top" wrapText="1"/>
    </xf>
    <xf numFmtId="1" fontId="15" fillId="0" borderId="78" xfId="98" applyNumberFormat="1" applyFont="1" applyBorder="1" applyAlignment="1">
      <alignment horizontal="center" vertical="top"/>
    </xf>
    <xf numFmtId="3" fontId="17" fillId="0" borderId="0" xfId="98" applyNumberFormat="1" applyFont="1" applyAlignment="1">
      <alignment horizontal="right" vertical="top"/>
    </xf>
    <xf numFmtId="0" fontId="17" fillId="0" borderId="0" xfId="98" applyFont="1" applyAlignment="1">
      <alignment vertical="top"/>
    </xf>
    <xf numFmtId="0" fontId="15" fillId="0" borderId="78" xfId="98" quotePrefix="1" applyFont="1" applyBorder="1" applyAlignment="1">
      <alignment horizontal="left" vertical="top" wrapText="1"/>
    </xf>
    <xf numFmtId="0" fontId="24" fillId="0" borderId="78" xfId="98" quotePrefix="1" applyFont="1" applyBorder="1" applyAlignment="1">
      <alignment horizontal="left" vertical="top" wrapText="1"/>
    </xf>
    <xf numFmtId="0" fontId="15" fillId="0" borderId="0" xfId="98" applyFont="1" applyAlignment="1">
      <alignment vertical="top"/>
    </xf>
    <xf numFmtId="0" fontId="15" fillId="0" borderId="78" xfId="73" applyBorder="1" applyAlignment="1">
      <alignment horizontal="center" vertical="top" wrapText="1"/>
    </xf>
    <xf numFmtId="0" fontId="17" fillId="0" borderId="78" xfId="73" quotePrefix="1" applyFont="1" applyBorder="1" applyAlignment="1">
      <alignment horizontal="left" vertical="top" wrapText="1"/>
    </xf>
    <xf numFmtId="0" fontId="22" fillId="0" borderId="78" xfId="73" applyFont="1" applyBorder="1" applyAlignment="1">
      <alignment vertical="top" wrapText="1"/>
    </xf>
    <xf numFmtId="0" fontId="22" fillId="0" borderId="78" xfId="73" applyFont="1" applyBorder="1" applyAlignment="1">
      <alignment horizontal="left" vertical="top"/>
    </xf>
    <xf numFmtId="0" fontId="15" fillId="0" borderId="11" xfId="73" applyBorder="1" applyAlignment="1">
      <alignment vertical="top" wrapText="1"/>
    </xf>
    <xf numFmtId="0" fontId="22" fillId="0" borderId="78" xfId="73" quotePrefix="1" applyFont="1" applyBorder="1" applyAlignment="1">
      <alignment horizontal="left" vertical="top" wrapText="1"/>
    </xf>
    <xf numFmtId="0" fontId="15" fillId="0" borderId="78" xfId="87" applyBorder="1" applyAlignment="1">
      <alignment horizontal="center" vertical="top"/>
    </xf>
    <xf numFmtId="0" fontId="17" fillId="0" borderId="78" xfId="87" applyFont="1" applyBorder="1" applyAlignment="1">
      <alignment vertical="top"/>
    </xf>
    <xf numFmtId="0" fontId="21" fillId="0" borderId="78" xfId="87" applyFont="1" applyBorder="1" applyAlignment="1">
      <alignment horizontal="center" vertical="top"/>
    </xf>
    <xf numFmtId="1" fontId="15" fillId="0" borderId="78" xfId="87" applyNumberFormat="1" applyBorder="1" applyAlignment="1">
      <alignment horizontal="center" vertical="top"/>
    </xf>
    <xf numFmtId="0" fontId="15" fillId="0" borderId="78" xfId="87" applyBorder="1" applyAlignment="1">
      <alignment vertical="top"/>
    </xf>
    <xf numFmtId="0" fontId="24" fillId="0" borderId="78" xfId="87" quotePrefix="1" applyFont="1" applyBorder="1" applyAlignment="1">
      <alignment horizontal="left" vertical="top" wrapText="1"/>
    </xf>
    <xf numFmtId="0" fontId="15" fillId="0" borderId="78" xfId="87" quotePrefix="1" applyBorder="1" applyAlignment="1">
      <alignment horizontal="left" vertical="top" wrapText="1"/>
    </xf>
    <xf numFmtId="0" fontId="15" fillId="0" borderId="78" xfId="98" applyFont="1" applyBorder="1" applyAlignment="1">
      <alignment horizontal="left" vertical="top" wrapText="1"/>
    </xf>
    <xf numFmtId="37" fontId="15" fillId="0" borderId="78" xfId="73" applyNumberFormat="1" applyBorder="1" applyAlignment="1" applyProtection="1">
      <alignment vertical="top"/>
      <protection locked="0"/>
    </xf>
    <xf numFmtId="0" fontId="17" fillId="0" borderId="78" xfId="73" applyFont="1" applyBorder="1" applyAlignment="1">
      <alignment vertical="top" wrapText="1"/>
    </xf>
    <xf numFmtId="0" fontId="24" fillId="0" borderId="78" xfId="73" applyFont="1" applyBorder="1" applyAlignment="1">
      <alignment vertical="top" wrapText="1"/>
    </xf>
    <xf numFmtId="2" fontId="21" fillId="0" borderId="0" xfId="98" applyNumberFormat="1" applyFont="1" applyAlignment="1">
      <alignment vertical="top"/>
    </xf>
    <xf numFmtId="0" fontId="21" fillId="0" borderId="0" xfId="98" applyFont="1" applyAlignment="1" applyProtection="1">
      <alignment vertical="top"/>
      <protection locked="0"/>
    </xf>
    <xf numFmtId="43" fontId="21" fillId="0" borderId="0" xfId="98" applyNumberFormat="1" applyFont="1" applyAlignment="1" applyProtection="1">
      <alignment vertical="top"/>
      <protection locked="0"/>
    </xf>
    <xf numFmtId="0" fontId="24" fillId="0" borderId="78" xfId="98" applyFont="1" applyBorder="1" applyAlignment="1">
      <alignment horizontal="left" vertical="top" wrapText="1"/>
    </xf>
    <xf numFmtId="0" fontId="24" fillId="0" borderId="78" xfId="99" applyFont="1" applyBorder="1" applyAlignment="1">
      <alignment horizontal="left" vertical="top" wrapText="1"/>
    </xf>
    <xf numFmtId="3" fontId="15" fillId="0" borderId="78" xfId="87" applyNumberFormat="1" applyBorder="1" applyAlignment="1">
      <alignment vertical="top" wrapText="1"/>
    </xf>
    <xf numFmtId="0" fontId="15" fillId="0" borderId="78" xfId="87" applyBorder="1" applyAlignment="1">
      <alignment vertical="top" wrapText="1"/>
    </xf>
    <xf numFmtId="37" fontId="15" fillId="0" borderId="78" xfId="88" applyNumberFormat="1" applyFont="1" applyFill="1" applyBorder="1" applyAlignment="1" applyProtection="1">
      <alignment vertical="top"/>
      <protection locked="0"/>
    </xf>
    <xf numFmtId="0" fontId="17" fillId="0" borderId="78" xfId="98" applyFont="1" applyBorder="1" applyAlignment="1">
      <alignment vertical="top"/>
    </xf>
    <xf numFmtId="3" fontId="15" fillId="0" borderId="0" xfId="98" applyNumberFormat="1" applyFont="1" applyAlignment="1">
      <alignment vertical="top"/>
    </xf>
    <xf numFmtId="0" fontId="15" fillId="0" borderId="78" xfId="98" applyFont="1" applyBorder="1" applyAlignment="1">
      <alignment vertical="top"/>
    </xf>
    <xf numFmtId="0" fontId="15" fillId="0" borderId="78" xfId="98" applyFont="1" applyBorder="1" applyAlignment="1">
      <alignment vertical="top" wrapText="1"/>
    </xf>
    <xf numFmtId="0" fontId="15" fillId="0" borderId="11" xfId="98" applyFont="1" applyBorder="1" applyAlignment="1">
      <alignment vertical="top"/>
    </xf>
    <xf numFmtId="0" fontId="15" fillId="0" borderId="14" xfId="98" applyFont="1" applyBorder="1" applyAlignment="1">
      <alignment vertical="top"/>
    </xf>
    <xf numFmtId="170" fontId="15" fillId="0" borderId="78" xfId="58" applyNumberFormat="1" applyFont="1" applyFill="1" applyBorder="1" applyAlignment="1" applyProtection="1">
      <alignment horizontal="center" vertical="top"/>
      <protection locked="0"/>
    </xf>
    <xf numFmtId="170" fontId="15" fillId="0" borderId="78" xfId="58" applyNumberFormat="1" applyFont="1" applyFill="1" applyBorder="1" applyAlignment="1" applyProtection="1">
      <alignment horizontal="center" vertical="top"/>
    </xf>
    <xf numFmtId="0" fontId="21" fillId="0" borderId="0" xfId="100" applyFont="1" applyAlignment="1">
      <alignment vertical="top"/>
    </xf>
    <xf numFmtId="38" fontId="15" fillId="0" borderId="78" xfId="58" applyNumberFormat="1" applyFont="1" applyFill="1" applyBorder="1" applyAlignment="1" applyProtection="1">
      <alignment horizontal="right" vertical="top"/>
      <protection locked="0"/>
    </xf>
    <xf numFmtId="38" fontId="15" fillId="0" borderId="78" xfId="58" applyNumberFormat="1" applyFont="1" applyFill="1" applyBorder="1" applyAlignment="1" applyProtection="1">
      <alignment vertical="top"/>
    </xf>
    <xf numFmtId="38" fontId="15" fillId="0" borderId="78" xfId="58" applyNumberFormat="1" applyFont="1" applyFill="1" applyBorder="1" applyAlignment="1" applyProtection="1">
      <alignment vertical="top"/>
      <protection locked="0"/>
    </xf>
    <xf numFmtId="0" fontId="31" fillId="0" borderId="78" xfId="57" applyFont="1" applyBorder="1" applyAlignment="1">
      <alignment vertical="top" wrapText="1"/>
    </xf>
    <xf numFmtId="0" fontId="31" fillId="0" borderId="45" xfId="57" applyFont="1" applyBorder="1" applyAlignment="1">
      <alignment horizontal="center" vertical="top"/>
    </xf>
    <xf numFmtId="9" fontId="31" fillId="0" borderId="45" xfId="65" applyFont="1" applyFill="1" applyBorder="1" applyAlignment="1">
      <alignment horizontal="center" vertical="top"/>
    </xf>
    <xf numFmtId="166" fontId="15" fillId="0" borderId="45" xfId="58" applyNumberFormat="1" applyFont="1" applyFill="1" applyBorder="1" applyAlignment="1" applyProtection="1">
      <alignment horizontal="right" vertical="top"/>
      <protection locked="0"/>
    </xf>
    <xf numFmtId="3" fontId="15" fillId="0" borderId="86" xfId="58" applyNumberFormat="1" applyFont="1" applyBorder="1" applyAlignment="1">
      <alignment horizontal="right" vertical="top"/>
    </xf>
    <xf numFmtId="0" fontId="15" fillId="0" borderId="6" xfId="67" applyBorder="1" applyAlignment="1">
      <alignment vertical="center"/>
    </xf>
    <xf numFmtId="0" fontId="17" fillId="0" borderId="78" xfId="67" applyFont="1" applyBorder="1" applyAlignment="1">
      <alignment horizontal="left" vertical="top" wrapText="1"/>
    </xf>
    <xf numFmtId="0" fontId="15" fillId="0" borderId="78" xfId="67" applyBorder="1" applyAlignment="1">
      <alignment horizontal="center" vertical="center"/>
    </xf>
    <xf numFmtId="41" fontId="15" fillId="0" borderId="78" xfId="67" applyNumberFormat="1" applyBorder="1" applyAlignment="1">
      <alignment vertical="center"/>
    </xf>
    <xf numFmtId="0" fontId="15" fillId="0" borderId="4" xfId="67" applyBorder="1" applyAlignment="1">
      <alignment vertical="center"/>
    </xf>
    <xf numFmtId="0" fontId="17" fillId="0" borderId="6" xfId="67" applyFont="1" applyBorder="1" applyAlignment="1">
      <alignment vertical="center"/>
    </xf>
    <xf numFmtId="0" fontId="17" fillId="0" borderId="78" xfId="67" applyFont="1" applyBorder="1" applyAlignment="1">
      <alignment vertical="center"/>
    </xf>
    <xf numFmtId="0" fontId="15" fillId="0" borderId="78" xfId="67" applyBorder="1" applyAlignment="1">
      <alignment vertical="center"/>
    </xf>
    <xf numFmtId="3" fontId="15" fillId="0" borderId="4" xfId="67" applyNumberFormat="1" applyBorder="1" applyAlignment="1">
      <alignment vertical="center"/>
    </xf>
    <xf numFmtId="0" fontId="17" fillId="0" borderId="78" xfId="67" applyFont="1" applyBorder="1" applyAlignment="1">
      <alignment horizontal="center" vertical="center"/>
    </xf>
    <xf numFmtId="41" fontId="17" fillId="0" borderId="78" xfId="67" applyNumberFormat="1" applyFont="1" applyBorder="1" applyAlignment="1">
      <alignment horizontal="center" vertical="center"/>
    </xf>
    <xf numFmtId="0" fontId="17" fillId="0" borderId="4" xfId="67" applyFont="1" applyBorder="1" applyAlignment="1">
      <alignment horizontal="center" vertical="center"/>
    </xf>
    <xf numFmtId="0" fontId="15" fillId="0" borderId="78" xfId="74" quotePrefix="1" applyBorder="1" applyAlignment="1">
      <alignment horizontal="center" vertical="top" wrapText="1"/>
    </xf>
    <xf numFmtId="0" fontId="15" fillId="0" borderId="11" xfId="73" applyBorder="1" applyAlignment="1">
      <alignment horizontal="center" vertical="top"/>
    </xf>
    <xf numFmtId="1" fontId="15" fillId="0" borderId="11" xfId="73" applyNumberFormat="1" applyBorder="1" applyAlignment="1">
      <alignment horizontal="center" vertical="top"/>
    </xf>
    <xf numFmtId="37" fontId="15" fillId="0" borderId="11" xfId="58" applyNumberFormat="1" applyFont="1" applyFill="1" applyBorder="1" applyAlignment="1">
      <alignment vertical="top"/>
    </xf>
    <xf numFmtId="37" fontId="17" fillId="0" borderId="15" xfId="58" applyNumberFormat="1" applyFont="1" applyFill="1" applyBorder="1" applyAlignment="1">
      <alignment vertical="top"/>
    </xf>
    <xf numFmtId="3" fontId="15" fillId="0" borderId="0" xfId="101" applyNumberFormat="1" applyFont="1" applyAlignment="1">
      <alignment vertical="top"/>
    </xf>
    <xf numFmtId="0" fontId="15" fillId="0" borderId="0" xfId="101" applyFont="1" applyAlignment="1">
      <alignment vertical="top"/>
    </xf>
    <xf numFmtId="37" fontId="17" fillId="0" borderId="16" xfId="67" applyNumberFormat="1" applyFont="1" applyBorder="1" applyAlignment="1" applyProtection="1">
      <alignment horizontal="center" vertical="top" wrapText="1"/>
      <protection locked="0"/>
    </xf>
    <xf numFmtId="0" fontId="21" fillId="0" borderId="0" xfId="100" applyFont="1" applyAlignment="1">
      <alignment vertical="center"/>
    </xf>
    <xf numFmtId="38" fontId="15" fillId="0" borderId="14" xfId="58" applyNumberFormat="1" applyFont="1" applyFill="1" applyBorder="1" applyAlignment="1">
      <alignment horizontal="right" vertical="top"/>
    </xf>
    <xf numFmtId="38" fontId="15" fillId="0" borderId="14" xfId="58" applyNumberFormat="1" applyFont="1" applyFill="1" applyBorder="1" applyAlignment="1">
      <alignment vertical="top"/>
    </xf>
    <xf numFmtId="38" fontId="17" fillId="0" borderId="78" xfId="62" applyNumberFormat="1" applyFont="1" applyFill="1" applyBorder="1" applyAlignment="1" applyProtection="1">
      <alignment horizontal="right" vertical="top"/>
      <protection locked="0"/>
    </xf>
    <xf numFmtId="38" fontId="17" fillId="0" borderId="78" xfId="62" applyNumberFormat="1" applyFont="1" applyFill="1" applyBorder="1" applyAlignment="1" applyProtection="1">
      <alignment vertical="top"/>
      <protection locked="0"/>
    </xf>
    <xf numFmtId="0" fontId="15" fillId="0" borderId="78" xfId="74" applyBorder="1" applyAlignment="1">
      <alignment horizontal="right" vertical="top"/>
    </xf>
    <xf numFmtId="0" fontId="15" fillId="0" borderId="11" xfId="56" quotePrefix="1" applyBorder="1" applyAlignment="1">
      <alignment horizontal="left" vertical="top" wrapText="1"/>
    </xf>
    <xf numFmtId="0" fontId="15" fillId="0" borderId="78" xfId="56" applyBorder="1" applyAlignment="1">
      <alignment horizontal="center" vertical="top"/>
    </xf>
    <xf numFmtId="0" fontId="15" fillId="0" borderId="78" xfId="56" applyBorder="1" applyAlignment="1">
      <alignment vertical="top"/>
    </xf>
    <xf numFmtId="1" fontId="15" fillId="0" borderId="78" xfId="56" applyNumberFormat="1" applyBorder="1" applyAlignment="1">
      <alignment horizontal="center" vertical="top"/>
    </xf>
    <xf numFmtId="38" fontId="15" fillId="0" borderId="78" xfId="62" applyNumberFormat="1" applyFont="1" applyFill="1" applyBorder="1" applyAlignment="1" applyProtection="1">
      <alignment vertical="top"/>
      <protection locked="0"/>
    </xf>
    <xf numFmtId="0" fontId="25" fillId="0" borderId="78" xfId="74" applyFont="1" applyBorder="1" applyAlignment="1">
      <alignment horizontal="center" vertical="top"/>
    </xf>
    <xf numFmtId="0" fontId="15" fillId="0" borderId="11" xfId="74" quotePrefix="1" applyBorder="1" applyAlignment="1">
      <alignment horizontal="left" vertical="top" wrapText="1"/>
    </xf>
    <xf numFmtId="38" fontId="17" fillId="0" borderId="15" xfId="74" applyNumberFormat="1" applyFont="1" applyBorder="1" applyAlignment="1">
      <alignment vertical="top"/>
    </xf>
    <xf numFmtId="38" fontId="15" fillId="0" borderId="78" xfId="58" applyNumberFormat="1" applyFont="1" applyFill="1" applyBorder="1" applyAlignment="1">
      <alignment horizontal="right" vertical="top"/>
    </xf>
    <xf numFmtId="38" fontId="15" fillId="0" borderId="78" xfId="58" applyNumberFormat="1" applyFont="1" applyFill="1" applyBorder="1" applyAlignment="1">
      <alignment vertical="top"/>
    </xf>
    <xf numFmtId="0" fontId="15" fillId="0" borderId="15" xfId="73" applyBorder="1" applyAlignment="1">
      <alignment vertical="top"/>
    </xf>
    <xf numFmtId="41" fontId="15" fillId="0" borderId="78" xfId="102" applyFont="1" applyFill="1" applyBorder="1" applyAlignment="1">
      <alignment vertical="top"/>
    </xf>
    <xf numFmtId="0" fontId="15" fillId="0" borderId="78" xfId="100" applyFont="1" applyBorder="1" applyAlignment="1">
      <alignment horizontal="center" vertical="top"/>
    </xf>
    <xf numFmtId="0" fontId="17" fillId="0" borderId="78" xfId="100" quotePrefix="1" applyFont="1" applyBorder="1" applyAlignment="1">
      <alignment horizontal="left" vertical="top" wrapText="1"/>
    </xf>
    <xf numFmtId="1" fontId="15" fillId="0" borderId="78" xfId="100" applyNumberFormat="1" applyFont="1" applyBorder="1" applyAlignment="1">
      <alignment horizontal="center" vertical="top"/>
    </xf>
    <xf numFmtId="0" fontId="15" fillId="0" borderId="78" xfId="100" quotePrefix="1" applyFont="1" applyBorder="1" applyAlignment="1">
      <alignment horizontal="left" vertical="top" wrapText="1"/>
    </xf>
    <xf numFmtId="0" fontId="24" fillId="0" borderId="78" xfId="100" quotePrefix="1" applyFont="1" applyBorder="1" applyAlignment="1">
      <alignment horizontal="left" vertical="top" wrapText="1"/>
    </xf>
    <xf numFmtId="0" fontId="15" fillId="0" borderId="78" xfId="73" quotePrefix="1" applyBorder="1" applyAlignment="1">
      <alignment vertical="top" wrapText="1"/>
    </xf>
    <xf numFmtId="0" fontId="17" fillId="0" borderId="78" xfId="87" quotePrefix="1" applyFont="1" applyBorder="1" applyAlignment="1">
      <alignment horizontal="left" vertical="top" wrapText="1"/>
    </xf>
    <xf numFmtId="0" fontId="17" fillId="0" borderId="78" xfId="73" quotePrefix="1" applyFont="1" applyBorder="1" applyAlignment="1">
      <alignment vertical="top" wrapText="1"/>
    </xf>
    <xf numFmtId="0" fontId="15" fillId="0" borderId="11" xfId="73" quotePrefix="1" applyBorder="1" applyAlignment="1">
      <alignment vertical="top" wrapText="1"/>
    </xf>
    <xf numFmtId="0" fontId="22" fillId="0" borderId="78" xfId="73" quotePrefix="1" applyFont="1" applyBorder="1" applyAlignment="1">
      <alignment vertical="top" wrapText="1"/>
    </xf>
    <xf numFmtId="0" fontId="15" fillId="0" borderId="78" xfId="100" applyFont="1" applyBorder="1" applyAlignment="1">
      <alignment vertical="top" wrapText="1"/>
    </xf>
    <xf numFmtId="0" fontId="15" fillId="0" borderId="11" xfId="100" applyFont="1" applyBorder="1" applyAlignment="1">
      <alignment vertical="top" wrapText="1"/>
    </xf>
    <xf numFmtId="1" fontId="27" fillId="0" borderId="78" xfId="73" applyNumberFormat="1" applyFont="1" applyBorder="1" applyAlignment="1">
      <alignment horizontal="center" vertical="top"/>
    </xf>
    <xf numFmtId="38" fontId="15" fillId="0" borderId="78" xfId="73" applyNumberFormat="1" applyBorder="1" applyAlignment="1" applyProtection="1">
      <alignment horizontal="right" vertical="top"/>
      <protection locked="0"/>
    </xf>
    <xf numFmtId="38" fontId="15" fillId="0" borderId="78" xfId="73" applyNumberFormat="1" applyBorder="1" applyAlignment="1" applyProtection="1">
      <alignment vertical="top"/>
      <protection locked="0"/>
    </xf>
    <xf numFmtId="0" fontId="17" fillId="0" borderId="78" xfId="81" applyFont="1" applyBorder="1" applyAlignment="1">
      <alignment horizontal="right" vertical="top"/>
    </xf>
    <xf numFmtId="38" fontId="17" fillId="0" borderId="78" xfId="74" applyNumberFormat="1" applyFont="1" applyBorder="1" applyAlignment="1">
      <alignment vertical="top"/>
    </xf>
    <xf numFmtId="38" fontId="15" fillId="0" borderId="78" xfId="88" applyNumberFormat="1" applyFont="1" applyFill="1" applyBorder="1" applyAlignment="1" applyProtection="1">
      <alignment horizontal="right" vertical="top"/>
      <protection locked="0"/>
    </xf>
    <xf numFmtId="38" fontId="15" fillId="0" borderId="78" xfId="88" applyNumberFormat="1" applyFont="1" applyFill="1" applyBorder="1" applyAlignment="1" applyProtection="1">
      <alignment vertical="top"/>
      <protection locked="0"/>
    </xf>
    <xf numFmtId="0" fontId="17" fillId="0" borderId="78" xfId="100" applyFont="1" applyBorder="1" applyAlignment="1">
      <alignment vertical="top"/>
    </xf>
    <xf numFmtId="3" fontId="15" fillId="0" borderId="0" xfId="100" applyNumberFormat="1" applyFont="1" applyAlignment="1">
      <alignment vertical="top"/>
    </xf>
    <xf numFmtId="0" fontId="15" fillId="0" borderId="0" xfId="100" applyFont="1" applyAlignment="1">
      <alignment vertical="top"/>
    </xf>
    <xf numFmtId="0" fontId="15" fillId="0" borderId="78" xfId="100" applyFont="1" applyBorder="1" applyAlignment="1">
      <alignment vertical="top"/>
    </xf>
    <xf numFmtId="0" fontId="15" fillId="0" borderId="11" xfId="100" applyFont="1" applyBorder="1" applyAlignment="1">
      <alignment vertical="top"/>
    </xf>
    <xf numFmtId="0" fontId="15" fillId="0" borderId="14" xfId="100" applyFont="1" applyBorder="1" applyAlignment="1">
      <alignment vertical="top"/>
    </xf>
    <xf numFmtId="0" fontId="15" fillId="0" borderId="90" xfId="74" applyBorder="1" applyAlignment="1">
      <alignment horizontal="center" vertical="top"/>
    </xf>
    <xf numFmtId="38" fontId="15" fillId="0" borderId="90" xfId="58" applyNumberFormat="1" applyFont="1" applyFill="1" applyBorder="1" applyAlignment="1" applyProtection="1">
      <alignment vertical="top"/>
      <protection locked="0"/>
    </xf>
    <xf numFmtId="38" fontId="15" fillId="0" borderId="78" xfId="73" applyNumberFormat="1" applyBorder="1" applyAlignment="1">
      <alignment horizontal="right" vertical="top"/>
    </xf>
    <xf numFmtId="38" fontId="15" fillId="0" borderId="78" xfId="73" applyNumberFormat="1" applyBorder="1" applyAlignment="1">
      <alignment vertical="top"/>
    </xf>
    <xf numFmtId="38" fontId="15" fillId="0" borderId="11" xfId="58" applyNumberFormat="1" applyFont="1" applyFill="1" applyBorder="1" applyAlignment="1">
      <alignment horizontal="right" vertical="top"/>
    </xf>
    <xf numFmtId="38" fontId="15" fillId="0" borderId="11" xfId="58" applyNumberFormat="1" applyFont="1" applyFill="1" applyBorder="1" applyAlignment="1">
      <alignment vertical="top"/>
    </xf>
    <xf numFmtId="38" fontId="17" fillId="0" borderId="15" xfId="58" applyNumberFormat="1" applyFont="1" applyFill="1" applyBorder="1" applyAlignment="1">
      <alignment vertical="top"/>
    </xf>
    <xf numFmtId="38" fontId="15" fillId="0" borderId="0" xfId="58" applyNumberFormat="1" applyFont="1" applyFill="1" applyAlignment="1">
      <alignment horizontal="right" vertical="top"/>
    </xf>
    <xf numFmtId="38" fontId="15" fillId="0" borderId="0" xfId="58" applyNumberFormat="1" applyFont="1" applyFill="1" applyAlignment="1">
      <alignment vertical="top"/>
    </xf>
    <xf numFmtId="3" fontId="15" fillId="0" borderId="0" xfId="103" applyNumberFormat="1" applyFont="1" applyAlignment="1">
      <alignment vertical="top"/>
    </xf>
    <xf numFmtId="0" fontId="15" fillId="0" borderId="0" xfId="103" applyFont="1" applyAlignment="1">
      <alignment vertical="top"/>
    </xf>
    <xf numFmtId="3" fontId="17" fillId="0" borderId="0" xfId="56" quotePrefix="1" applyNumberFormat="1" applyFont="1" applyAlignment="1">
      <alignment horizontal="left" vertical="top"/>
    </xf>
    <xf numFmtId="0" fontId="21" fillId="0" borderId="0" xfId="99" applyFont="1" applyAlignment="1">
      <alignment vertical="center"/>
    </xf>
    <xf numFmtId="0" fontId="21" fillId="0" borderId="0" xfId="99" applyFont="1" applyAlignment="1">
      <alignment vertical="top"/>
    </xf>
    <xf numFmtId="38" fontId="17" fillId="0" borderId="7" xfId="74" applyNumberFormat="1" applyFont="1" applyBorder="1" applyAlignment="1">
      <alignment vertical="top"/>
    </xf>
    <xf numFmtId="0" fontId="15" fillId="0" borderId="78" xfId="99" applyFont="1" applyBorder="1" applyAlignment="1">
      <alignment horizontal="center" vertical="top"/>
    </xf>
    <xf numFmtId="0" fontId="17" fillId="0" borderId="78" xfId="99" quotePrefix="1" applyFont="1" applyBorder="1" applyAlignment="1">
      <alignment horizontal="left" vertical="top" wrapText="1"/>
    </xf>
    <xf numFmtId="1" fontId="15" fillId="0" borderId="78" xfId="99" applyNumberFormat="1" applyFont="1" applyBorder="1" applyAlignment="1">
      <alignment horizontal="center" vertical="top"/>
    </xf>
    <xf numFmtId="0" fontId="15" fillId="0" borderId="78" xfId="99" quotePrefix="1" applyFont="1" applyBorder="1" applyAlignment="1">
      <alignment horizontal="left" vertical="top" wrapText="1"/>
    </xf>
    <xf numFmtId="0" fontId="24" fillId="0" borderId="78" xfId="99" quotePrefix="1" applyFont="1" applyBorder="1" applyAlignment="1">
      <alignment horizontal="left" vertical="top" wrapText="1"/>
    </xf>
    <xf numFmtId="0" fontId="15" fillId="0" borderId="78" xfId="99" applyFont="1" applyBorder="1" applyAlignment="1">
      <alignment vertical="top" wrapText="1"/>
    </xf>
    <xf numFmtId="0" fontId="15" fillId="0" borderId="11" xfId="99" applyFont="1" applyBorder="1" applyAlignment="1">
      <alignment vertical="top" wrapText="1"/>
    </xf>
    <xf numFmtId="0" fontId="24" fillId="0" borderId="11" xfId="99" applyFont="1" applyBorder="1" applyAlignment="1">
      <alignment horizontal="left" vertical="top" wrapText="1"/>
    </xf>
    <xf numFmtId="0" fontId="17" fillId="0" borderId="78" xfId="99" applyFont="1" applyBorder="1" applyAlignment="1">
      <alignment vertical="top"/>
    </xf>
    <xf numFmtId="3" fontId="15" fillId="0" borderId="0" xfId="99" applyNumberFormat="1" applyFont="1" applyAlignment="1">
      <alignment vertical="top"/>
    </xf>
    <xf numFmtId="0" fontId="15" fillId="0" borderId="0" xfId="99" applyFont="1" applyAlignment="1">
      <alignment vertical="top"/>
    </xf>
    <xf numFmtId="0" fontId="15" fillId="0" borderId="78" xfId="99" applyFont="1" applyBorder="1" applyAlignment="1">
      <alignment vertical="top"/>
    </xf>
    <xf numFmtId="0" fontId="15" fillId="0" borderId="11" xfId="99" applyFont="1" applyBorder="1" applyAlignment="1">
      <alignment vertical="top"/>
    </xf>
    <xf numFmtId="0" fontId="15" fillId="0" borderId="14" xfId="99" applyFont="1" applyBorder="1" applyAlignment="1">
      <alignment vertical="top"/>
    </xf>
    <xf numFmtId="0" fontId="22" fillId="0" borderId="78" xfId="74" applyFont="1" applyBorder="1" applyAlignment="1">
      <alignment horizontal="left" vertical="top" wrapText="1"/>
    </xf>
    <xf numFmtId="38" fontId="17" fillId="0" borderId="7" xfId="58" applyNumberFormat="1" applyFont="1" applyFill="1" applyBorder="1" applyAlignment="1">
      <alignment vertical="center"/>
    </xf>
    <xf numFmtId="38" fontId="17" fillId="0" borderId="78" xfId="54" applyNumberFormat="1" applyFont="1" applyFill="1" applyBorder="1" applyAlignment="1" applyProtection="1">
      <alignment horizontal="right" vertical="top"/>
      <protection locked="0"/>
    </xf>
    <xf numFmtId="38" fontId="17" fillId="0" borderId="78" xfId="54" applyNumberFormat="1" applyFont="1" applyFill="1" applyBorder="1" applyAlignment="1" applyProtection="1">
      <alignment vertical="top"/>
      <protection locked="0"/>
    </xf>
    <xf numFmtId="38" fontId="15" fillId="0" borderId="78" xfId="54" applyNumberFormat="1" applyFont="1" applyFill="1" applyBorder="1" applyAlignment="1" applyProtection="1">
      <alignment vertical="top"/>
      <protection locked="0"/>
    </xf>
    <xf numFmtId="0" fontId="15" fillId="0" borderId="78" xfId="67" applyBorder="1" applyAlignment="1">
      <alignment vertical="justify"/>
    </xf>
    <xf numFmtId="0" fontId="51" fillId="0" borderId="0" xfId="99" applyFont="1" applyAlignment="1">
      <alignment vertical="top"/>
    </xf>
    <xf numFmtId="41" fontId="15" fillId="0" borderId="78" xfId="67" applyNumberFormat="1" applyBorder="1" applyAlignment="1">
      <alignment vertical="justify"/>
    </xf>
    <xf numFmtId="0" fontId="17" fillId="0" borderId="78" xfId="67" applyFont="1" applyBorder="1" applyAlignment="1">
      <alignment vertical="justify"/>
    </xf>
    <xf numFmtId="0" fontId="15" fillId="0" borderId="78" xfId="67" applyBorder="1" applyAlignment="1">
      <alignment horizontal="center" vertical="justify"/>
    </xf>
    <xf numFmtId="41" fontId="15" fillId="0" borderId="78" xfId="104" applyNumberFormat="1" applyFont="1" applyFill="1" applyBorder="1" applyAlignment="1">
      <alignment vertical="justify"/>
    </xf>
    <xf numFmtId="166" fontId="15" fillId="0" borderId="5" xfId="104" applyNumberFormat="1" applyFont="1" applyFill="1" applyBorder="1" applyAlignment="1">
      <alignment vertical="justify"/>
    </xf>
    <xf numFmtId="0" fontId="15" fillId="0" borderId="78" xfId="67" applyBorder="1" applyAlignment="1">
      <alignment wrapText="1"/>
    </xf>
    <xf numFmtId="0" fontId="15" fillId="0" borderId="10" xfId="67" applyBorder="1" applyAlignment="1">
      <alignment horizontal="center" vertical="justify"/>
    </xf>
    <xf numFmtId="41" fontId="15" fillId="0" borderId="78" xfId="67" applyNumberFormat="1" applyBorder="1" applyAlignment="1">
      <alignment horizontal="center" vertical="justify"/>
    </xf>
    <xf numFmtId="0" fontId="24" fillId="0" borderId="78" xfId="67" applyFont="1" applyBorder="1" applyAlignment="1">
      <alignment vertical="justify" wrapText="1"/>
    </xf>
    <xf numFmtId="166" fontId="15" fillId="0" borderId="5" xfId="104" applyNumberFormat="1" applyFont="1" applyBorder="1" applyAlignment="1">
      <alignment vertical="justify"/>
    </xf>
    <xf numFmtId="0" fontId="17" fillId="0" borderId="78" xfId="67" applyFont="1" applyBorder="1" applyAlignment="1">
      <alignment horizontal="center"/>
    </xf>
    <xf numFmtId="0" fontId="24" fillId="0" borderId="10" xfId="67" applyFont="1" applyBorder="1" applyAlignment="1">
      <alignment vertical="justify" wrapText="1"/>
    </xf>
    <xf numFmtId="168" fontId="15" fillId="0" borderId="78" xfId="67" applyNumberFormat="1" applyBorder="1" applyAlignment="1">
      <alignment horizontal="center" vertical="justify"/>
    </xf>
    <xf numFmtId="0" fontId="15" fillId="0" borderId="78" xfId="67" applyBorder="1" applyAlignment="1">
      <alignment horizontal="left" vertical="justify"/>
    </xf>
    <xf numFmtId="0" fontId="17" fillId="0" borderId="78" xfId="67" applyFont="1" applyBorder="1" applyAlignment="1">
      <alignment vertical="justify" wrapText="1"/>
    </xf>
    <xf numFmtId="0" fontId="15" fillId="0" borderId="78" xfId="67" applyBorder="1" applyAlignment="1">
      <alignment vertical="justify" wrapText="1"/>
    </xf>
    <xf numFmtId="1" fontId="15" fillId="0" borderId="78" xfId="67" applyNumberFormat="1" applyBorder="1" applyAlignment="1">
      <alignment horizontal="center" vertical="justify"/>
    </xf>
    <xf numFmtId="37" fontId="17" fillId="0" borderId="15" xfId="62" applyNumberFormat="1" applyFont="1" applyFill="1" applyBorder="1" applyAlignment="1">
      <alignment horizontal="right" vertical="top"/>
    </xf>
    <xf numFmtId="41" fontId="17" fillId="0" borderId="78" xfId="67" applyNumberFormat="1" applyFont="1" applyBorder="1" applyAlignment="1">
      <alignment horizontal="center"/>
    </xf>
    <xf numFmtId="2" fontId="15" fillId="0" borderId="78" xfId="67" applyNumberFormat="1" applyBorder="1" applyAlignment="1">
      <alignment horizontal="center" vertical="justify"/>
    </xf>
    <xf numFmtId="41" fontId="15" fillId="0" borderId="78" xfId="67" applyNumberFormat="1" applyBorder="1" applyAlignment="1">
      <alignment horizontal="center"/>
    </xf>
    <xf numFmtId="0" fontId="17" fillId="0" borderId="10" xfId="67" applyFont="1" applyBorder="1" applyAlignment="1">
      <alignment vertical="justify"/>
    </xf>
    <xf numFmtId="0" fontId="17" fillId="0" borderId="10" xfId="67" applyFont="1" applyBorder="1" applyAlignment="1">
      <alignment horizontal="center"/>
    </xf>
    <xf numFmtId="0" fontId="15" fillId="0" borderId="10" xfId="67" applyBorder="1" applyAlignment="1">
      <alignment vertical="justify"/>
    </xf>
    <xf numFmtId="0" fontId="15" fillId="0" borderId="0" xfId="67" applyAlignment="1">
      <alignment vertical="justify"/>
    </xf>
    <xf numFmtId="0" fontId="17" fillId="0" borderId="0" xfId="67" applyFont="1" applyAlignment="1">
      <alignment horizontal="center"/>
    </xf>
    <xf numFmtId="166" fontId="15" fillId="0" borderId="45" xfId="104" applyNumberFormat="1" applyFont="1" applyBorder="1" applyAlignment="1">
      <alignment vertical="justify"/>
    </xf>
    <xf numFmtId="0" fontId="24" fillId="0" borderId="78" xfId="67" applyFont="1" applyBorder="1" applyAlignment="1">
      <alignment vertical="center"/>
    </xf>
    <xf numFmtId="0" fontId="15" fillId="0" borderId="91" xfId="67" applyBorder="1" applyAlignment="1">
      <alignment vertical="center"/>
    </xf>
    <xf numFmtId="0" fontId="15" fillId="0" borderId="92" xfId="67" applyBorder="1" applyAlignment="1">
      <alignment vertical="center"/>
    </xf>
    <xf numFmtId="0" fontId="15" fillId="0" borderId="92" xfId="67" applyBorder="1" applyAlignment="1">
      <alignment horizontal="center" vertical="center"/>
    </xf>
    <xf numFmtId="41" fontId="15" fillId="0" borderId="92" xfId="67" applyNumberFormat="1" applyBorder="1" applyAlignment="1">
      <alignment horizontal="right" vertical="center"/>
    </xf>
    <xf numFmtId="3" fontId="15" fillId="0" borderId="93" xfId="67" applyNumberFormat="1" applyBorder="1" applyAlignment="1">
      <alignment horizontal="right" vertical="center"/>
    </xf>
    <xf numFmtId="1" fontId="17" fillId="0" borderId="19" xfId="4" applyNumberFormat="1" applyFont="1" applyBorder="1" applyAlignment="1" applyProtection="1">
      <alignment horizontal="center" vertical="top"/>
      <protection locked="0"/>
    </xf>
    <xf numFmtId="0" fontId="15" fillId="0" borderId="19" xfId="56" applyBorder="1" applyAlignment="1" applyProtection="1">
      <alignment horizontal="left" vertical="top" wrapText="1"/>
      <protection locked="0"/>
    </xf>
    <xf numFmtId="168" fontId="15" fillId="0" borderId="78" xfId="0" applyNumberFormat="1" applyFont="1" applyBorder="1" applyAlignment="1">
      <alignment horizontal="center" vertical="top"/>
    </xf>
    <xf numFmtId="0" fontId="22" fillId="0" borderId="21" xfId="56" applyFont="1" applyBorder="1" applyAlignment="1" applyProtection="1">
      <alignment vertical="center"/>
      <protection locked="0"/>
    </xf>
    <xf numFmtId="0" fontId="15" fillId="0" borderId="21" xfId="56" applyBorder="1" applyAlignment="1" applyProtection="1">
      <alignment horizontal="center" vertical="center"/>
      <protection locked="0"/>
    </xf>
    <xf numFmtId="4" fontId="15" fillId="0" borderId="21" xfId="56" applyNumberFormat="1" applyBorder="1" applyAlignment="1" applyProtection="1">
      <alignment horizontal="center" vertical="center"/>
      <protection locked="0"/>
    </xf>
    <xf numFmtId="169" fontId="15" fillId="0" borderId="78" xfId="0" applyNumberFormat="1" applyFont="1" applyBorder="1" applyAlignment="1">
      <alignment horizontal="center" vertical="justify"/>
    </xf>
    <xf numFmtId="166" fontId="15" fillId="0" borderId="5" xfId="54" applyNumberFormat="1" applyFont="1" applyFill="1" applyBorder="1"/>
    <xf numFmtId="169" fontId="15" fillId="0" borderId="78" xfId="67" applyNumberFormat="1" applyBorder="1" applyAlignment="1">
      <alignment horizontal="center" vertical="justify"/>
    </xf>
    <xf numFmtId="166" fontId="15" fillId="0" borderId="5" xfId="1" applyNumberFormat="1" applyFont="1" applyBorder="1" applyAlignment="1">
      <alignment vertical="justify"/>
    </xf>
    <xf numFmtId="1" fontId="15" fillId="0" borderId="78" xfId="59" applyNumberFormat="1" applyFont="1" applyFill="1" applyBorder="1" applyAlignment="1">
      <alignment horizontal="center" vertical="top"/>
    </xf>
    <xf numFmtId="0" fontId="17" fillId="0" borderId="77" xfId="56" applyFont="1" applyBorder="1" applyAlignment="1">
      <alignment vertical="top"/>
    </xf>
    <xf numFmtId="37" fontId="15" fillId="0" borderId="78" xfId="54" applyNumberFormat="1" applyFont="1" applyFill="1" applyBorder="1" applyAlignment="1">
      <alignment vertical="justify"/>
    </xf>
    <xf numFmtId="0" fontId="15" fillId="0" borderId="78" xfId="95" applyFont="1" applyBorder="1" applyAlignment="1">
      <alignment vertical="top" wrapText="1"/>
    </xf>
    <xf numFmtId="37" fontId="31" fillId="0" borderId="21" xfId="61" applyNumberFormat="1" applyFont="1" applyFill="1" applyBorder="1" applyAlignment="1">
      <alignment horizontal="right" vertical="top"/>
    </xf>
    <xf numFmtId="0" fontId="15" fillId="0" borderId="0" xfId="67" applyAlignment="1">
      <alignment horizontal="center" vertical="center"/>
    </xf>
    <xf numFmtId="0" fontId="27" fillId="0" borderId="0" xfId="67" applyFont="1" applyAlignment="1">
      <alignment horizontal="center" vertical="center" wrapText="1"/>
    </xf>
    <xf numFmtId="0" fontId="30" fillId="3" borderId="0" xfId="57" applyFont="1" applyFill="1" applyAlignment="1">
      <alignment horizontal="center" vertical="center"/>
    </xf>
    <xf numFmtId="0" fontId="16" fillId="0" borderId="77" xfId="0" applyFont="1" applyBorder="1" applyAlignment="1">
      <alignment horizontal="center" vertical="justify"/>
    </xf>
    <xf numFmtId="41" fontId="16" fillId="0" borderId="77" xfId="0" applyNumberFormat="1" applyFont="1" applyBorder="1" applyAlignment="1">
      <alignment horizontal="center" vertical="justify"/>
    </xf>
    <xf numFmtId="166" fontId="16" fillId="0" borderId="77" xfId="1" applyNumberFormat="1" applyFont="1" applyBorder="1" applyAlignment="1">
      <alignment vertical="justify"/>
    </xf>
    <xf numFmtId="0" fontId="15" fillId="0" borderId="6" xfId="0" applyFont="1" applyBorder="1" applyAlignment="1">
      <alignment horizontal="left" vertical="justify"/>
    </xf>
    <xf numFmtId="0" fontId="16" fillId="0" borderId="77" xfId="0" applyFont="1" applyBorder="1" applyAlignment="1">
      <alignment horizontal="left" vertical="justify"/>
    </xf>
    <xf numFmtId="0" fontId="16" fillId="0" borderId="77" xfId="0" applyFont="1" applyBorder="1" applyAlignment="1">
      <alignment horizontal="left" vertical="justify" wrapText="1"/>
    </xf>
    <xf numFmtId="0" fontId="15" fillId="2" borderId="21" xfId="67" applyFill="1" applyBorder="1" applyAlignment="1">
      <alignment horizontal="center" vertical="top"/>
    </xf>
    <xf numFmtId="0" fontId="15" fillId="0" borderId="6" xfId="0" applyFont="1" applyBorder="1" applyAlignment="1">
      <alignment vertical="justify"/>
    </xf>
    <xf numFmtId="0" fontId="15" fillId="0" borderId="78" xfId="0" applyFont="1" applyBorder="1" applyAlignment="1">
      <alignment vertical="justify" wrapText="1"/>
    </xf>
    <xf numFmtId="0" fontId="15" fillId="0" borderId="78" xfId="0" applyFont="1" applyBorder="1" applyAlignment="1">
      <alignment horizontal="center" vertical="justify"/>
    </xf>
    <xf numFmtId="41" fontId="15" fillId="0" borderId="78" xfId="0" applyNumberFormat="1" applyFont="1" applyBorder="1" applyAlignment="1">
      <alignment horizontal="center" vertical="justify"/>
    </xf>
    <xf numFmtId="0" fontId="16" fillId="0" borderId="77" xfId="0" applyFont="1" applyBorder="1" applyAlignment="1">
      <alignment vertical="justify"/>
    </xf>
    <xf numFmtId="0" fontId="16" fillId="0" borderId="77" xfId="0" applyFont="1" applyBorder="1" applyAlignment="1">
      <alignment vertical="justify" wrapText="1"/>
    </xf>
    <xf numFmtId="41" fontId="15" fillId="0" borderId="78" xfId="0" applyNumberFormat="1" applyFont="1" applyBorder="1" applyAlignment="1">
      <alignment horizontal="center"/>
    </xf>
    <xf numFmtId="0" fontId="15" fillId="2" borderId="21" xfId="57" applyFill="1" applyBorder="1" applyAlignment="1">
      <alignment horizontal="center" vertical="top"/>
    </xf>
    <xf numFmtId="0" fontId="17" fillId="0" borderId="77" xfId="57" applyFont="1" applyBorder="1" applyAlignment="1">
      <alignment horizontal="justify" vertical="top"/>
    </xf>
    <xf numFmtId="0" fontId="17" fillId="0" borderId="78" xfId="0" applyFont="1" applyBorder="1" applyAlignment="1">
      <alignment vertical="justify"/>
    </xf>
    <xf numFmtId="41" fontId="15" fillId="0" borderId="78" xfId="1" applyNumberFormat="1" applyFont="1" applyBorder="1" applyAlignment="1">
      <alignment vertical="justify"/>
    </xf>
    <xf numFmtId="0" fontId="24" fillId="0" borderId="78" xfId="0" applyFont="1" applyBorder="1" applyAlignment="1">
      <alignment vertical="justify" wrapText="1"/>
    </xf>
    <xf numFmtId="0" fontId="24" fillId="0" borderId="78" xfId="0" applyFont="1" applyBorder="1" applyAlignment="1">
      <alignment wrapText="1"/>
    </xf>
    <xf numFmtId="166" fontId="15" fillId="0" borderId="4" xfId="1" applyNumberFormat="1" applyFont="1" applyBorder="1" applyAlignment="1">
      <alignment vertical="justify"/>
    </xf>
    <xf numFmtId="41" fontId="17" fillId="0" borderId="78" xfId="0" applyNumberFormat="1" applyFont="1" applyBorder="1" applyAlignment="1">
      <alignment horizontal="center"/>
    </xf>
    <xf numFmtId="3" fontId="17" fillId="0" borderId="5" xfId="0" applyNumberFormat="1" applyFont="1" applyBorder="1" applyAlignment="1">
      <alignment horizontal="center"/>
    </xf>
    <xf numFmtId="0" fontId="15" fillId="0" borderId="78" xfId="0" applyFont="1" applyBorder="1" applyAlignment="1">
      <alignment vertical="justify"/>
    </xf>
    <xf numFmtId="0" fontId="15" fillId="2" borderId="77" xfId="57" quotePrefix="1" applyFill="1" applyBorder="1" applyAlignment="1">
      <alignment horizontal="center" vertical="top"/>
    </xf>
    <xf numFmtId="0" fontId="28" fillId="0" borderId="77" xfId="57" applyFont="1" applyBorder="1" applyAlignment="1">
      <alignment horizontal="justify" vertical="top" wrapText="1"/>
    </xf>
    <xf numFmtId="0" fontId="15" fillId="0" borderId="77" xfId="57" applyBorder="1" applyAlignment="1">
      <alignment horizontal="center" vertical="top"/>
    </xf>
    <xf numFmtId="1" fontId="15" fillId="0" borderId="77" xfId="57" applyNumberFormat="1" applyBorder="1" applyAlignment="1">
      <alignment horizontal="center" vertical="top"/>
    </xf>
    <xf numFmtId="166" fontId="15" fillId="0" borderId="77" xfId="58" applyNumberFormat="1" applyFont="1" applyFill="1" applyBorder="1" applyAlignment="1" applyProtection="1">
      <alignment horizontal="center" vertical="top"/>
      <protection locked="0"/>
    </xf>
    <xf numFmtId="37" fontId="15" fillId="0" borderId="77" xfId="58" applyNumberFormat="1" applyFont="1" applyFill="1" applyBorder="1" applyAlignment="1" applyProtection="1">
      <alignment horizontal="right" vertical="top"/>
      <protection locked="0"/>
    </xf>
    <xf numFmtId="0" fontId="15" fillId="2" borderId="21" xfId="57" quotePrefix="1" applyFill="1" applyBorder="1" applyAlignment="1">
      <alignment horizontal="center" vertical="top"/>
    </xf>
    <xf numFmtId="0" fontId="15" fillId="0" borderId="77" xfId="57" quotePrefix="1" applyBorder="1" applyAlignment="1">
      <alignment horizontal="center" vertical="top"/>
    </xf>
    <xf numFmtId="0" fontId="28" fillId="0" borderId="50" xfId="57" applyFont="1" applyBorder="1" applyAlignment="1">
      <alignment horizontal="justify" vertical="top" wrapText="1"/>
    </xf>
    <xf numFmtId="0" fontId="15" fillId="0" borderId="77" xfId="57" applyBorder="1" applyAlignment="1">
      <alignment horizontal="center" vertical="center"/>
    </xf>
    <xf numFmtId="0" fontId="17" fillId="0" borderId="77" xfId="57" applyFont="1" applyBorder="1" applyAlignment="1">
      <alignment horizontal="justify" vertical="center"/>
    </xf>
    <xf numFmtId="174" fontId="15" fillId="0" borderId="77" xfId="62" applyNumberFormat="1" applyFont="1" applyFill="1" applyBorder="1" applyAlignment="1">
      <alignment horizontal="center" vertical="center"/>
    </xf>
    <xf numFmtId="166" fontId="15" fillId="0" borderId="77" xfId="58" applyNumberFormat="1" applyFont="1" applyFill="1" applyBorder="1" applyAlignment="1" applyProtection="1">
      <alignment horizontal="center" vertical="center"/>
      <protection locked="0"/>
    </xf>
    <xf numFmtId="166" fontId="15" fillId="0" borderId="77" xfId="58" applyNumberFormat="1" applyFont="1" applyFill="1" applyBorder="1" applyAlignment="1" applyProtection="1">
      <alignment horizontal="right" vertical="center"/>
      <protection locked="0"/>
    </xf>
    <xf numFmtId="0" fontId="16" fillId="0" borderId="78" xfId="0" applyFont="1" applyBorder="1" applyAlignment="1">
      <alignment vertical="justify"/>
    </xf>
    <xf numFmtId="0" fontId="16" fillId="0" borderId="78" xfId="0" applyFont="1" applyBorder="1" applyAlignment="1">
      <alignment horizontal="center" vertical="justify"/>
    </xf>
    <xf numFmtId="169" fontId="16" fillId="0" borderId="78" xfId="0" applyNumberFormat="1" applyFont="1" applyBorder="1" applyAlignment="1">
      <alignment horizontal="center" vertical="top"/>
    </xf>
    <xf numFmtId="37" fontId="16" fillId="0" borderId="78" xfId="1" applyNumberFormat="1" applyFont="1" applyFill="1" applyBorder="1" applyAlignment="1">
      <alignment vertical="justify"/>
    </xf>
    <xf numFmtId="0" fontId="16" fillId="0" borderId="78" xfId="4" applyBorder="1" applyAlignment="1" applyProtection="1">
      <alignment horizontal="center" vertical="top"/>
      <protection locked="0"/>
    </xf>
    <xf numFmtId="0" fontId="16" fillId="0" borderId="78" xfId="4" applyBorder="1" applyAlignment="1" applyProtection="1">
      <alignment horizontal="left" vertical="top" wrapText="1"/>
      <protection locked="0"/>
    </xf>
    <xf numFmtId="1" fontId="16" fillId="0" borderId="78" xfId="4" applyNumberFormat="1" applyBorder="1" applyAlignment="1" applyProtection="1">
      <alignment horizontal="center" vertical="top"/>
      <protection locked="0"/>
    </xf>
    <xf numFmtId="166" fontId="16" fillId="0" borderId="78" xfId="23" applyNumberFormat="1" applyFont="1" applyFill="1" applyBorder="1" applyAlignment="1" applyProtection="1">
      <alignment horizontal="right" vertical="top"/>
      <protection locked="0"/>
    </xf>
    <xf numFmtId="0" fontId="79" fillId="0" borderId="77" xfId="0" applyFont="1" applyBorder="1" applyAlignment="1">
      <alignment vertical="center"/>
    </xf>
    <xf numFmtId="0" fontId="78" fillId="0" borderId="102" xfId="0" applyFont="1" applyBorder="1" applyAlignment="1">
      <alignment horizontal="center" vertical="center"/>
    </xf>
    <xf numFmtId="0" fontId="78" fillId="0" borderId="77" xfId="0" applyFont="1" applyBorder="1" applyAlignment="1">
      <alignment horizontal="center" vertical="center"/>
    </xf>
    <xf numFmtId="4" fontId="78" fillId="0" borderId="77" xfId="0" applyNumberFormat="1" applyFont="1" applyBorder="1" applyAlignment="1">
      <alignment horizontal="center" vertical="center"/>
    </xf>
    <xf numFmtId="0" fontId="16" fillId="0" borderId="45" xfId="4" applyBorder="1" applyAlignment="1" applyProtection="1">
      <alignment horizontal="center" vertical="top"/>
      <protection locked="0"/>
    </xf>
    <xf numFmtId="3" fontId="16" fillId="0" borderId="78" xfId="4" applyNumberFormat="1" applyBorder="1" applyAlignment="1" applyProtection="1">
      <alignment horizontal="center" vertical="top"/>
      <protection locked="0"/>
    </xf>
    <xf numFmtId="0" fontId="78" fillId="0" borderId="102" xfId="0" applyFont="1" applyBorder="1" applyAlignment="1">
      <alignment horizontal="left" vertical="center"/>
    </xf>
    <xf numFmtId="0" fontId="78" fillId="0" borderId="77" xfId="0" applyFont="1" applyBorder="1" applyAlignment="1">
      <alignment horizontal="left" vertical="center"/>
    </xf>
    <xf numFmtId="170" fontId="65" fillId="0" borderId="77" xfId="58" applyNumberFormat="1" applyFont="1" applyFill="1" applyBorder="1" applyAlignment="1" applyProtection="1">
      <alignment horizontal="right" vertical="center"/>
      <protection locked="0"/>
    </xf>
    <xf numFmtId="164" fontId="15" fillId="0" borderId="3" xfId="0" applyNumberFormat="1" applyFont="1" applyBorder="1" applyAlignment="1">
      <alignment horizontal="right" vertical="top"/>
    </xf>
    <xf numFmtId="166" fontId="17" fillId="0" borderId="78" xfId="10" applyNumberFormat="1" applyFont="1" applyFill="1" applyBorder="1" applyAlignment="1">
      <alignment horizontal="center" vertical="top"/>
    </xf>
    <xf numFmtId="37" fontId="17" fillId="0" borderId="78" xfId="22" applyNumberFormat="1" applyFont="1" applyFill="1" applyBorder="1" applyAlignment="1">
      <alignment horizontal="right" vertical="top"/>
    </xf>
    <xf numFmtId="0" fontId="17" fillId="0" borderId="15" xfId="110" applyFont="1" applyBorder="1" applyAlignment="1">
      <alignment horizontal="center" vertical="top" wrapText="1"/>
    </xf>
    <xf numFmtId="0" fontId="18" fillId="0" borderId="0" xfId="110" applyFont="1" applyAlignment="1">
      <alignment vertical="top"/>
    </xf>
    <xf numFmtId="0" fontId="18" fillId="0" borderId="0" xfId="110" applyFont="1" applyAlignment="1">
      <alignment horizontal="center" vertical="top"/>
    </xf>
    <xf numFmtId="0" fontId="17" fillId="0" borderId="15" xfId="110" applyFont="1" applyBorder="1" applyAlignment="1">
      <alignment horizontal="left" vertical="top" wrapText="1"/>
    </xf>
    <xf numFmtId="0" fontId="17" fillId="0" borderId="0" xfId="110" applyFont="1" applyAlignment="1">
      <alignment vertical="top" wrapText="1"/>
    </xf>
    <xf numFmtId="0" fontId="27" fillId="0" borderId="78" xfId="110" applyFont="1" applyBorder="1" applyAlignment="1">
      <alignment horizontal="center" vertical="top" wrapText="1"/>
    </xf>
    <xf numFmtId="0" fontId="60" fillId="0" borderId="78" xfId="110" applyFont="1" applyBorder="1" applyAlignment="1">
      <alignment horizontal="left" vertical="top" wrapText="1"/>
    </xf>
    <xf numFmtId="0" fontId="15" fillId="0" borderId="78" xfId="110" applyFont="1" applyBorder="1" applyAlignment="1">
      <alignment horizontal="center" vertical="top" wrapText="1"/>
    </xf>
    <xf numFmtId="0" fontId="36" fillId="0" borderId="78" xfId="110" applyFont="1" applyBorder="1" applyAlignment="1">
      <alignment vertical="top" wrapText="1"/>
    </xf>
    <xf numFmtId="0" fontId="60" fillId="0" borderId="78" xfId="110" applyFont="1" applyBorder="1" applyAlignment="1">
      <alignment horizontal="center" vertical="top" wrapText="1"/>
    </xf>
    <xf numFmtId="0" fontId="60" fillId="0" borderId="78" xfId="110" applyFont="1" applyBorder="1" applyAlignment="1">
      <alignment horizontal="left" vertical="top"/>
    </xf>
    <xf numFmtId="0" fontId="18" fillId="0" borderId="78" xfId="110" applyFont="1" applyBorder="1" applyAlignment="1">
      <alignment horizontal="center" vertical="top" wrapText="1"/>
    </xf>
    <xf numFmtId="0" fontId="18" fillId="0" borderId="78" xfId="110" applyFont="1" applyBorder="1" applyAlignment="1">
      <alignment horizontal="left" vertical="top" wrapText="1"/>
    </xf>
    <xf numFmtId="0" fontId="60" fillId="0" borderId="78" xfId="110" applyFont="1" applyBorder="1" applyAlignment="1">
      <alignment vertical="top" wrapText="1"/>
    </xf>
    <xf numFmtId="0" fontId="18" fillId="0" borderId="78" xfId="110" applyFont="1" applyBorder="1" applyAlignment="1">
      <alignment vertical="top" wrapText="1"/>
    </xf>
    <xf numFmtId="0" fontId="18" fillId="0" borderId="78" xfId="110" quotePrefix="1" applyFont="1" applyBorder="1" applyAlignment="1">
      <alignment horizontal="left" vertical="top" wrapText="1"/>
    </xf>
    <xf numFmtId="0" fontId="17" fillId="0" borderId="78" xfId="110" applyFont="1" applyBorder="1" applyAlignment="1">
      <alignment horizontal="center" vertical="top" wrapText="1"/>
    </xf>
    <xf numFmtId="0" fontId="36" fillId="0" borderId="78" xfId="110" applyFont="1" applyBorder="1" applyAlignment="1">
      <alignment horizontal="left" vertical="top" wrapText="1"/>
    </xf>
    <xf numFmtId="0" fontId="27" fillId="0" borderId="78" xfId="110" applyFont="1" applyBorder="1" applyAlignment="1">
      <alignment horizontal="left" vertical="top" wrapText="1"/>
    </xf>
    <xf numFmtId="0" fontId="18" fillId="0" borderId="78" xfId="110" applyFont="1" applyBorder="1" applyAlignment="1">
      <alignment horizontal="center" vertical="top"/>
    </xf>
    <xf numFmtId="0" fontId="60" fillId="0" borderId="78" xfId="110" applyFont="1" applyBorder="1" applyAlignment="1">
      <alignment horizontal="center" vertical="top"/>
    </xf>
    <xf numFmtId="0" fontId="60" fillId="0" borderId="78" xfId="110" applyFont="1" applyBorder="1" applyAlignment="1">
      <alignment vertical="top"/>
    </xf>
    <xf numFmtId="0" fontId="60" fillId="0" borderId="0" xfId="110" applyFont="1" applyAlignment="1">
      <alignment vertical="top"/>
    </xf>
    <xf numFmtId="0" fontId="36" fillId="0" borderId="78" xfId="110" applyFont="1" applyBorder="1" applyAlignment="1">
      <alignment horizontal="center" vertical="top" wrapText="1"/>
    </xf>
    <xf numFmtId="0" fontId="60" fillId="0" borderId="80" xfId="110" applyFont="1" applyBorder="1" applyAlignment="1">
      <alignment horizontal="center" vertical="top" wrapText="1"/>
    </xf>
    <xf numFmtId="0" fontId="60" fillId="0" borderId="43" xfId="110" applyFont="1" applyBorder="1" applyAlignment="1">
      <alignment horizontal="center" vertical="top" wrapText="1"/>
    </xf>
    <xf numFmtId="0" fontId="18" fillId="0" borderId="11" xfId="110" applyFont="1" applyBorder="1" applyAlignment="1">
      <alignment horizontal="center" vertical="top"/>
    </xf>
    <xf numFmtId="0" fontId="18" fillId="0" borderId="11" xfId="110" applyFont="1" applyBorder="1" applyAlignment="1">
      <alignment horizontal="left" vertical="top"/>
    </xf>
    <xf numFmtId="0" fontId="15" fillId="0" borderId="11" xfId="110" applyFont="1" applyBorder="1" applyAlignment="1">
      <alignment horizontal="center" vertical="top"/>
    </xf>
    <xf numFmtId="0" fontId="18" fillId="0" borderId="0" xfId="110" applyFont="1" applyAlignment="1">
      <alignment horizontal="left" vertical="top"/>
    </xf>
    <xf numFmtId="0" fontId="15" fillId="0" borderId="0" xfId="110" applyFont="1" applyAlignment="1">
      <alignment horizontal="center" vertical="top"/>
    </xf>
    <xf numFmtId="166" fontId="15" fillId="0" borderId="78" xfId="1" applyNumberFormat="1" applyFont="1" applyBorder="1" applyAlignment="1">
      <alignment vertical="justify"/>
    </xf>
    <xf numFmtId="37" fontId="17" fillId="0" borderId="80" xfId="62" applyNumberFormat="1" applyFont="1" applyFill="1" applyBorder="1" applyAlignment="1">
      <alignment horizontal="right" vertical="center"/>
    </xf>
    <xf numFmtId="0" fontId="18" fillId="0" borderId="78" xfId="0" applyFont="1" applyBorder="1" applyAlignment="1">
      <alignment horizontal="left" vertical="top" wrapText="1"/>
    </xf>
    <xf numFmtId="0" fontId="18" fillId="0" borderId="78" xfId="0" applyFont="1" applyBorder="1" applyAlignment="1">
      <alignment horizontal="center" vertical="top" wrapText="1"/>
    </xf>
    <xf numFmtId="0" fontId="18" fillId="0" borderId="78" xfId="0" applyFont="1" applyBorder="1" applyAlignment="1">
      <alignment vertical="top" wrapText="1"/>
    </xf>
    <xf numFmtId="0" fontId="60" fillId="0" borderId="78" xfId="0" applyFont="1" applyBorder="1" applyAlignment="1">
      <alignment horizontal="left" vertical="top" wrapText="1"/>
    </xf>
    <xf numFmtId="0" fontId="60" fillId="0" borderId="78" xfId="0" applyFont="1" applyBorder="1" applyAlignment="1">
      <alignment horizontal="center" vertical="top" wrapText="1"/>
    </xf>
    <xf numFmtId="0" fontId="60" fillId="0" borderId="78" xfId="0" applyFont="1" applyBorder="1" applyAlignment="1">
      <alignment vertical="top" wrapText="1"/>
    </xf>
    <xf numFmtId="0" fontId="27" fillId="0" borderId="78" xfId="0" applyFont="1" applyBorder="1" applyAlignment="1">
      <alignment horizontal="left" vertical="top" wrapText="1"/>
    </xf>
    <xf numFmtId="0" fontId="36" fillId="0" borderId="78" xfId="0" applyFont="1" applyBorder="1" applyAlignment="1">
      <alignment horizontal="center" vertical="top" wrapText="1"/>
    </xf>
    <xf numFmtId="0" fontId="36" fillId="0" borderId="78" xfId="0" applyFont="1" applyBorder="1" applyAlignment="1">
      <alignment vertical="top" wrapText="1"/>
    </xf>
    <xf numFmtId="3" fontId="15" fillId="0" borderId="78" xfId="67" applyNumberFormat="1" applyBorder="1" applyAlignment="1">
      <alignment vertical="center"/>
    </xf>
    <xf numFmtId="0" fontId="15" fillId="0" borderId="78" xfId="0" applyFont="1" applyBorder="1" applyAlignment="1">
      <alignment horizontal="center" vertical="top" wrapText="1"/>
    </xf>
    <xf numFmtId="0" fontId="15" fillId="0" borderId="78" xfId="86" applyFont="1" applyBorder="1" applyAlignment="1">
      <alignment vertical="top"/>
    </xf>
    <xf numFmtId="0" fontId="15" fillId="0" borderId="78" xfId="86" applyFont="1" applyBorder="1" applyAlignment="1">
      <alignment horizontal="center" vertical="top"/>
    </xf>
    <xf numFmtId="1" fontId="15" fillId="0" borderId="78" xfId="86" applyNumberFormat="1" applyFont="1" applyBorder="1" applyAlignment="1">
      <alignment horizontal="center" vertical="top"/>
    </xf>
    <xf numFmtId="0" fontId="15" fillId="0" borderId="78" xfId="0" applyFont="1" applyBorder="1" applyAlignment="1">
      <alignment vertical="center"/>
    </xf>
    <xf numFmtId="0" fontId="17" fillId="0" borderId="78" xfId="0" applyFont="1" applyBorder="1" applyAlignment="1">
      <alignment vertical="center"/>
    </xf>
    <xf numFmtId="0" fontId="17" fillId="0" borderId="78" xfId="0" applyFont="1" applyBorder="1" applyAlignment="1">
      <alignment horizontal="center" vertical="center"/>
    </xf>
    <xf numFmtId="0" fontId="46" fillId="0" borderId="28" xfId="30" applyFont="1" applyBorder="1" applyAlignment="1" applyProtection="1">
      <alignment horizontal="center" vertical="top"/>
    </xf>
    <xf numFmtId="4" fontId="46" fillId="0" borderId="28" xfId="30" applyNumberFormat="1" applyFont="1" applyBorder="1" applyAlignment="1" applyProtection="1">
      <alignment horizontal="center" vertical="top"/>
    </xf>
    <xf numFmtId="173" fontId="46" fillId="0" borderId="28" xfId="31" applyNumberFormat="1" applyFont="1" applyFill="1" applyBorder="1" applyAlignment="1">
      <alignment horizontal="right" vertical="top"/>
    </xf>
    <xf numFmtId="174" fontId="46" fillId="0" borderId="28" xfId="30" applyNumberFormat="1" applyFont="1" applyBorder="1" applyAlignment="1" applyProtection="1">
      <alignment horizontal="center" vertical="top"/>
    </xf>
    <xf numFmtId="0" fontId="46" fillId="0" borderId="28" xfId="30" applyFont="1" applyBorder="1" applyAlignment="1" applyProtection="1">
      <alignment vertical="top"/>
    </xf>
    <xf numFmtId="0" fontId="47" fillId="0" borderId="28" xfId="30" applyFont="1" applyBorder="1" applyAlignment="1" applyProtection="1">
      <alignment vertical="top" wrapText="1"/>
    </xf>
    <xf numFmtId="174" fontId="44" fillId="0" borderId="28" xfId="30" applyNumberFormat="1" applyFont="1" applyBorder="1" applyAlignment="1" applyProtection="1">
      <alignment horizontal="center" vertical="top"/>
    </xf>
    <xf numFmtId="3" fontId="44" fillId="0" borderId="28" xfId="32" applyNumberFormat="1" applyFont="1" applyFill="1" applyBorder="1" applyAlignment="1">
      <alignment horizontal="center" vertical="top"/>
    </xf>
    <xf numFmtId="0" fontId="47" fillId="0" borderId="28" xfId="30" applyFont="1" applyBorder="1" applyAlignment="1" applyProtection="1">
      <alignment vertical="top"/>
    </xf>
    <xf numFmtId="0" fontId="44" fillId="0" borderId="28" xfId="30" applyFont="1" applyBorder="1" applyAlignment="1" applyProtection="1">
      <alignment vertical="top"/>
    </xf>
    <xf numFmtId="0" fontId="49" fillId="0" borderId="28" xfId="30" applyFont="1" applyBorder="1" applyAlignment="1" applyProtection="1">
      <alignment vertical="top"/>
    </xf>
    <xf numFmtId="3" fontId="44" fillId="0" borderId="28" xfId="34" applyNumberFormat="1" applyFont="1" applyFill="1" applyBorder="1" applyAlignment="1">
      <alignment horizontal="center" vertical="top"/>
    </xf>
    <xf numFmtId="0" fontId="44" fillId="0" borderId="28" xfId="30" applyFont="1" applyBorder="1" applyAlignment="1" applyProtection="1">
      <alignment horizontal="left" vertical="top"/>
    </xf>
    <xf numFmtId="2" fontId="44" fillId="0" borderId="28" xfId="30" applyNumberFormat="1" applyFont="1" applyBorder="1" applyAlignment="1" applyProtection="1">
      <alignment horizontal="center" vertical="top"/>
    </xf>
    <xf numFmtId="168" fontId="44" fillId="0" borderId="28" xfId="30" applyNumberFormat="1" applyFont="1" applyBorder="1" applyAlignment="1" applyProtection="1">
      <alignment horizontal="center" vertical="top"/>
    </xf>
    <xf numFmtId="173" fontId="46" fillId="0" borderId="66" xfId="31" applyNumberFormat="1" applyFont="1" applyFill="1" applyBorder="1" applyAlignment="1">
      <alignment horizontal="right" vertical="top"/>
    </xf>
    <xf numFmtId="0" fontId="47" fillId="0" borderId="28" xfId="30" applyFont="1" applyBorder="1" applyAlignment="1" applyProtection="1">
      <alignment horizontal="left" vertical="top" wrapText="1"/>
    </xf>
    <xf numFmtId="0" fontId="49" fillId="0" borderId="28" xfId="30" applyFont="1" applyBorder="1" applyAlignment="1" applyProtection="1">
      <alignment horizontal="left" vertical="top" wrapText="1"/>
    </xf>
    <xf numFmtId="1" fontId="44" fillId="0" borderId="28" xfId="31" applyNumberFormat="1" applyFont="1" applyFill="1" applyBorder="1" applyAlignment="1">
      <alignment horizontal="center" vertical="top"/>
    </xf>
    <xf numFmtId="168" fontId="44" fillId="0" borderId="28" xfId="31" applyNumberFormat="1" applyFont="1" applyFill="1" applyBorder="1" applyAlignment="1">
      <alignment horizontal="center" vertical="top"/>
    </xf>
    <xf numFmtId="172" fontId="44" fillId="0" borderId="28" xfId="36" applyFont="1" applyFill="1" applyBorder="1" applyAlignment="1">
      <alignment horizontal="center" vertical="top"/>
    </xf>
    <xf numFmtId="4" fontId="44" fillId="0" borderId="28" xfId="37" applyNumberFormat="1" applyFont="1" applyFill="1" applyBorder="1" applyAlignment="1">
      <alignment horizontal="right" vertical="top"/>
    </xf>
    <xf numFmtId="3" fontId="44" fillId="0" borderId="28" xfId="37" applyNumberFormat="1" applyFont="1" applyFill="1" applyBorder="1" applyAlignment="1">
      <alignment horizontal="center" vertical="top"/>
    </xf>
    <xf numFmtId="0" fontId="49" fillId="0" borderId="28" xfId="30" applyFont="1" applyBorder="1" applyAlignment="1" applyProtection="1">
      <alignment vertical="top" wrapText="1"/>
    </xf>
    <xf numFmtId="2" fontId="44" fillId="0" borderId="28" xfId="31" applyNumberFormat="1" applyFont="1" applyFill="1" applyBorder="1" applyAlignment="1">
      <alignment horizontal="center" vertical="top"/>
    </xf>
    <xf numFmtId="0" fontId="44" fillId="0" borderId="28" xfId="29" applyFont="1" applyBorder="1" applyAlignment="1">
      <alignment vertical="top"/>
    </xf>
    <xf numFmtId="3" fontId="44" fillId="0" borderId="28" xfId="31" applyNumberFormat="1" applyFont="1" applyFill="1" applyBorder="1" applyAlignment="1">
      <alignment horizontal="center" vertical="top"/>
    </xf>
    <xf numFmtId="0" fontId="50" fillId="0" borderId="28" xfId="30" applyFont="1" applyBorder="1" applyAlignment="1" applyProtection="1">
      <alignment vertical="top" wrapText="1"/>
      <protection locked="0"/>
    </xf>
    <xf numFmtId="0" fontId="44" fillId="0" borderId="28" xfId="30" applyFont="1" applyBorder="1" applyAlignment="1" applyProtection="1">
      <alignment vertical="top" wrapText="1"/>
      <protection locked="0"/>
    </xf>
    <xf numFmtId="0" fontId="46" fillId="0" borderId="28" xfId="30" applyFont="1" applyBorder="1" applyAlignment="1" applyProtection="1">
      <alignment horizontal="center" vertical="top" wrapText="1"/>
    </xf>
    <xf numFmtId="168" fontId="44" fillId="0" borderId="28" xfId="31" applyNumberFormat="1" applyFont="1" applyFill="1" applyBorder="1" applyAlignment="1">
      <alignment horizontal="center" vertical="top" wrapText="1"/>
    </xf>
    <xf numFmtId="4" fontId="44" fillId="0" borderId="28" xfId="36" applyNumberFormat="1" applyFont="1" applyFill="1" applyBorder="1" applyAlignment="1">
      <alignment horizontal="center" vertical="top"/>
    </xf>
    <xf numFmtId="173" fontId="44" fillId="0" borderId="28" xfId="38" applyNumberFormat="1" applyFont="1" applyFill="1" applyBorder="1" applyAlignment="1">
      <alignment horizontal="right" vertical="top"/>
    </xf>
    <xf numFmtId="0" fontId="48" fillId="0" borderId="28" xfId="30" applyFont="1" applyBorder="1" applyAlignment="1" applyProtection="1">
      <alignment vertical="top" wrapText="1"/>
    </xf>
    <xf numFmtId="4" fontId="44" fillId="0" borderId="28" xfId="31" applyNumberFormat="1" applyFont="1" applyFill="1" applyBorder="1" applyAlignment="1">
      <alignment horizontal="center" vertical="top"/>
    </xf>
    <xf numFmtId="3" fontId="21" fillId="0" borderId="28" xfId="30" applyNumberFormat="1" applyFont="1" applyBorder="1" applyAlignment="1" applyProtection="1">
      <alignment horizontal="center" vertical="top"/>
    </xf>
    <xf numFmtId="174" fontId="21" fillId="0" borderId="28" xfId="37" applyNumberFormat="1" applyFont="1" applyFill="1" applyBorder="1" applyAlignment="1">
      <alignment horizontal="right" vertical="top"/>
    </xf>
    <xf numFmtId="4" fontId="21" fillId="0" borderId="28" xfId="31" applyNumberFormat="1" applyFont="1" applyFill="1" applyBorder="1" applyAlignment="1">
      <alignment horizontal="center" vertical="top"/>
    </xf>
    <xf numFmtId="3" fontId="21" fillId="0" borderId="28" xfId="31" applyNumberFormat="1" applyFont="1" applyFill="1" applyBorder="1" applyAlignment="1">
      <alignment horizontal="center" vertical="top"/>
    </xf>
    <xf numFmtId="1" fontId="44" fillId="0" borderId="28" xfId="30" applyNumberFormat="1" applyFont="1" applyBorder="1" applyAlignment="1" applyProtection="1">
      <alignment horizontal="center" vertical="top"/>
    </xf>
    <xf numFmtId="174" fontId="44" fillId="0" borderId="28" xfId="31" applyNumberFormat="1" applyFont="1" applyFill="1" applyBorder="1" applyAlignment="1">
      <alignment horizontal="center" vertical="top"/>
    </xf>
    <xf numFmtId="3" fontId="15" fillId="4" borderId="103" xfId="58" applyNumberFormat="1" applyFont="1" applyFill="1" applyBorder="1" applyAlignment="1">
      <alignment vertical="top"/>
    </xf>
    <xf numFmtId="0" fontId="52" fillId="0" borderId="28" xfId="30" applyFont="1" applyBorder="1" applyAlignment="1" applyProtection="1">
      <alignment horizontal="left" vertical="top" wrapText="1"/>
    </xf>
    <xf numFmtId="0" fontId="46" fillId="0" borderId="28" xfId="30" applyFont="1" applyBorder="1" applyAlignment="1" applyProtection="1">
      <alignment vertical="top" wrapText="1"/>
    </xf>
    <xf numFmtId="0" fontId="44" fillId="0" borderId="28" xfId="30" applyFont="1" applyBorder="1" applyAlignment="1" applyProtection="1">
      <alignment horizontal="center" vertical="top" wrapText="1"/>
    </xf>
    <xf numFmtId="1" fontId="44" fillId="0" borderId="28" xfId="31" applyNumberFormat="1" applyFont="1" applyFill="1" applyBorder="1" applyAlignment="1">
      <alignment horizontal="center" vertical="top" wrapText="1"/>
    </xf>
    <xf numFmtId="37" fontId="21" fillId="0" borderId="0" xfId="58" applyNumberFormat="1" applyFont="1" applyFill="1" applyAlignment="1">
      <alignment horizontal="right" vertical="top"/>
    </xf>
    <xf numFmtId="173" fontId="44" fillId="0" borderId="28" xfId="30" applyNumberFormat="1" applyFont="1" applyBorder="1" applyAlignment="1" applyProtection="1">
      <alignment vertical="top" wrapText="1"/>
    </xf>
    <xf numFmtId="173" fontId="44" fillId="0" borderId="28" xfId="30" applyNumberFormat="1" applyFont="1" applyBorder="1" applyAlignment="1" applyProtection="1">
      <alignment horizontal="center" vertical="top"/>
    </xf>
    <xf numFmtId="0" fontId="55" fillId="0" borderId="0" xfId="0" applyFont="1" applyAlignment="1">
      <alignment vertical="top" wrapText="1"/>
    </xf>
    <xf numFmtId="174" fontId="21" fillId="0" borderId="104" xfId="0" applyNumberFormat="1" applyFont="1" applyBorder="1" applyAlignment="1">
      <alignment horizontal="center" vertical="top"/>
    </xf>
    <xf numFmtId="0" fontId="54" fillId="0" borderId="104" xfId="0" applyFont="1" applyBorder="1" applyAlignment="1">
      <alignment vertical="top" wrapText="1"/>
    </xf>
    <xf numFmtId="0" fontId="54" fillId="0" borderId="104" xfId="0" applyFont="1" applyBorder="1" applyAlignment="1">
      <alignment horizontal="center" vertical="top"/>
    </xf>
    <xf numFmtId="3" fontId="54" fillId="0" borderId="104" xfId="0" applyNumberFormat="1" applyFont="1" applyBorder="1" applyAlignment="1">
      <alignment horizontal="center" vertical="top"/>
    </xf>
    <xf numFmtId="166" fontId="21" fillId="0" borderId="104" xfId="80" applyNumberFormat="1" applyFont="1" applyFill="1" applyBorder="1" applyAlignment="1">
      <alignment horizontal="center" vertical="top"/>
    </xf>
    <xf numFmtId="166" fontId="54" fillId="0" borderId="104" xfId="80" applyNumberFormat="1" applyFont="1" applyFill="1" applyBorder="1" applyAlignment="1">
      <alignment horizontal="center" vertical="top"/>
    </xf>
    <xf numFmtId="173" fontId="46" fillId="0" borderId="106" xfId="31" applyNumberFormat="1" applyFont="1" applyFill="1" applyBorder="1" applyAlignment="1">
      <alignment horizontal="right" vertical="top"/>
    </xf>
    <xf numFmtId="0" fontId="44" fillId="0" borderId="78" xfId="30" applyFont="1" applyBorder="1" applyAlignment="1" applyProtection="1">
      <alignment horizontal="center" vertical="top"/>
    </xf>
    <xf numFmtId="0" fontId="44" fillId="0" borderId="78" xfId="30" applyFont="1" applyBorder="1" applyAlignment="1" applyProtection="1">
      <alignment vertical="top"/>
    </xf>
    <xf numFmtId="173" fontId="44" fillId="0" borderId="78" xfId="31" applyNumberFormat="1" applyFont="1" applyFill="1" applyBorder="1" applyAlignment="1">
      <alignment horizontal="right" vertical="top"/>
    </xf>
    <xf numFmtId="174" fontId="21" fillId="0" borderId="78" xfId="0" applyNumberFormat="1" applyFont="1" applyBorder="1" applyAlignment="1">
      <alignment horizontal="center" vertical="top"/>
    </xf>
    <xf numFmtId="0" fontId="21" fillId="0" borderId="78" xfId="0" applyFont="1" applyBorder="1" applyAlignment="1">
      <alignment horizontal="left" vertical="top" wrapText="1"/>
    </xf>
    <xf numFmtId="0" fontId="21" fillId="0" borderId="78" xfId="0" applyFont="1" applyBorder="1" applyAlignment="1">
      <alignment horizontal="center" vertical="top"/>
    </xf>
    <xf numFmtId="1" fontId="21" fillId="0" borderId="78" xfId="0" applyNumberFormat="1" applyFont="1" applyBorder="1" applyAlignment="1">
      <alignment horizontal="center" vertical="top"/>
    </xf>
    <xf numFmtId="166" fontId="21" fillId="0" borderId="78" xfId="80" applyNumberFormat="1" applyFont="1" applyFill="1" applyBorder="1" applyAlignment="1">
      <alignment horizontal="center" vertical="top"/>
    </xf>
    <xf numFmtId="166" fontId="21" fillId="0" borderId="78" xfId="61" applyNumberFormat="1" applyFont="1" applyFill="1" applyBorder="1" applyAlignment="1">
      <alignment horizontal="right" vertical="top"/>
    </xf>
    <xf numFmtId="173" fontId="46" fillId="0" borderId="107" xfId="31" applyNumberFormat="1" applyFont="1" applyFill="1" applyBorder="1" applyAlignment="1">
      <alignment horizontal="right" vertical="top"/>
    </xf>
    <xf numFmtId="37" fontId="17" fillId="0" borderId="0" xfId="70" applyNumberFormat="1" applyFont="1" applyFill="1" applyAlignment="1">
      <alignment horizontal="right" vertical="top"/>
    </xf>
    <xf numFmtId="37" fontId="31" fillId="0" borderId="21" xfId="80" applyNumberFormat="1" applyFont="1" applyFill="1" applyBorder="1" applyAlignment="1">
      <alignment horizontal="right" vertical="top"/>
    </xf>
    <xf numFmtId="37" fontId="31" fillId="0" borderId="21" xfId="80" applyNumberFormat="1" applyFont="1" applyFill="1" applyBorder="1" applyAlignment="1">
      <alignment horizontal="center" vertical="top"/>
    </xf>
    <xf numFmtId="37" fontId="15" fillId="4" borderId="21" xfId="58" applyNumberFormat="1" applyFont="1" applyFill="1" applyBorder="1" applyAlignment="1">
      <alignment vertical="top"/>
    </xf>
    <xf numFmtId="37" fontId="15" fillId="0" borderId="21" xfId="58" applyNumberFormat="1" applyFont="1" applyBorder="1" applyAlignment="1">
      <alignment horizontal="right" vertical="top"/>
    </xf>
    <xf numFmtId="37" fontId="15" fillId="0" borderId="5" xfId="54" applyNumberFormat="1" applyFont="1" applyFill="1" applyBorder="1" applyAlignment="1">
      <alignment vertical="justify"/>
    </xf>
    <xf numFmtId="37" fontId="18" fillId="0" borderId="78" xfId="110" applyNumberFormat="1" applyFont="1" applyBorder="1" applyAlignment="1">
      <alignment vertical="top"/>
    </xf>
    <xf numFmtId="37" fontId="18" fillId="0" borderId="78" xfId="110" applyNumberFormat="1" applyFont="1" applyBorder="1" applyAlignment="1">
      <alignment vertical="top" wrapText="1"/>
    </xf>
    <xf numFmtId="37" fontId="60" fillId="0" borderId="78" xfId="110" applyNumberFormat="1" applyFont="1" applyBorder="1" applyAlignment="1">
      <alignment vertical="top" wrapText="1"/>
    </xf>
    <xf numFmtId="166" fontId="15" fillId="0" borderId="15" xfId="1" applyNumberFormat="1" applyFont="1" applyBorder="1" applyAlignment="1">
      <alignment horizontal="center" vertical="top" wrapText="1"/>
    </xf>
    <xf numFmtId="166" fontId="15" fillId="0" borderId="78" xfId="1" applyNumberFormat="1" applyFont="1" applyBorder="1" applyAlignment="1">
      <alignment vertical="top" wrapText="1"/>
    </xf>
    <xf numFmtId="166" fontId="15" fillId="0" borderId="78" xfId="1" applyNumberFormat="1" applyFont="1" applyBorder="1" applyAlignment="1">
      <alignment horizontal="justify" vertical="top" wrapText="1"/>
    </xf>
    <xf numFmtId="166" fontId="15" fillId="0" borderId="78" xfId="1" applyNumberFormat="1" applyFont="1" applyBorder="1" applyAlignment="1">
      <alignment vertical="top"/>
    </xf>
    <xf numFmtId="166" fontId="15" fillId="0" borderId="80" xfId="1" applyNumberFormat="1" applyFont="1" applyBorder="1" applyAlignment="1">
      <alignment vertical="top" wrapText="1"/>
    </xf>
    <xf numFmtId="166" fontId="15" fillId="0" borderId="11" xfId="1" applyNumberFormat="1" applyFont="1" applyBorder="1" applyAlignment="1">
      <alignment vertical="top"/>
    </xf>
    <xf numFmtId="166" fontId="15" fillId="0" borderId="0" xfId="1" applyNumberFormat="1" applyFont="1" applyAlignment="1">
      <alignment vertical="top"/>
    </xf>
    <xf numFmtId="0" fontId="45" fillId="0" borderId="0" xfId="29" applyFont="1" applyAlignment="1">
      <alignment vertical="top"/>
    </xf>
    <xf numFmtId="0" fontId="37" fillId="0" borderId="21" xfId="30" applyFont="1" applyBorder="1" applyAlignment="1" applyProtection="1">
      <alignment horizontal="center" vertical="top"/>
    </xf>
    <xf numFmtId="0" fontId="37" fillId="0" borderId="21" xfId="30" applyFont="1" applyBorder="1" applyAlignment="1" applyProtection="1">
      <alignment horizontal="left" vertical="top" wrapText="1"/>
    </xf>
    <xf numFmtId="4" fontId="37" fillId="0" borderId="21" xfId="30" applyNumberFormat="1" applyFont="1" applyBorder="1" applyAlignment="1" applyProtection="1">
      <alignment horizontal="center" vertical="top"/>
    </xf>
    <xf numFmtId="37" fontId="37" fillId="0" borderId="21" xfId="31" applyNumberFormat="1" applyFont="1" applyFill="1" applyBorder="1" applyAlignment="1">
      <alignment horizontal="right" vertical="top"/>
    </xf>
    <xf numFmtId="37" fontId="45" fillId="0" borderId="21" xfId="31" applyNumberFormat="1" applyFont="1" applyFill="1" applyBorder="1" applyAlignment="1">
      <alignment horizontal="right" vertical="top"/>
    </xf>
    <xf numFmtId="0" fontId="45" fillId="0" borderId="21" xfId="30" applyBorder="1" applyAlignment="1" applyProtection="1">
      <alignment horizontal="left" vertical="top" wrapText="1"/>
    </xf>
    <xf numFmtId="174" fontId="37" fillId="0" borderId="21" xfId="30" applyNumberFormat="1" applyFont="1" applyBorder="1" applyAlignment="1" applyProtection="1">
      <alignment horizontal="center" vertical="top"/>
    </xf>
    <xf numFmtId="0" fontId="37" fillId="0" borderId="21" xfId="30" applyFont="1" applyBorder="1" applyAlignment="1" applyProtection="1">
      <alignment vertical="top"/>
    </xf>
    <xf numFmtId="0" fontId="45" fillId="0" borderId="21" xfId="30" applyBorder="1" applyAlignment="1" applyProtection="1">
      <alignment horizontal="center" vertical="top"/>
    </xf>
    <xf numFmtId="0" fontId="91" fillId="0" borderId="21" xfId="30" applyFont="1" applyBorder="1" applyAlignment="1" applyProtection="1">
      <alignment vertical="top" wrapText="1"/>
    </xf>
    <xf numFmtId="174" fontId="45" fillId="0" borderId="21" xfId="30" applyNumberFormat="1" applyBorder="1" applyAlignment="1" applyProtection="1">
      <alignment horizontal="center" vertical="top"/>
    </xf>
    <xf numFmtId="0" fontId="45" fillId="0" borderId="21" xfId="30" applyBorder="1" applyAlignment="1" applyProtection="1">
      <alignment vertical="top" wrapText="1"/>
    </xf>
    <xf numFmtId="3" fontId="45" fillId="0" borderId="21" xfId="32" applyNumberFormat="1" applyFont="1" applyFill="1" applyBorder="1" applyAlignment="1">
      <alignment horizontal="center" vertical="top"/>
    </xf>
    <xf numFmtId="0" fontId="91" fillId="0" borderId="21" xfId="30" applyFont="1" applyBorder="1" applyAlignment="1" applyProtection="1">
      <alignment vertical="top"/>
    </xf>
    <xf numFmtId="4" fontId="45" fillId="0" borderId="21" xfId="30" applyNumberFormat="1" applyBorder="1" applyAlignment="1" applyProtection="1">
      <alignment horizontal="center" vertical="top"/>
    </xf>
    <xf numFmtId="0" fontId="93" fillId="0" borderId="21" xfId="30" applyFont="1" applyBorder="1" applyAlignment="1" applyProtection="1">
      <alignment horizontal="left" vertical="top" wrapText="1"/>
    </xf>
    <xf numFmtId="3" fontId="45" fillId="0" borderId="21" xfId="30" applyNumberFormat="1" applyBorder="1" applyAlignment="1" applyProtection="1">
      <alignment horizontal="center" vertical="top"/>
    </xf>
    <xf numFmtId="0" fontId="45" fillId="0" borderId="21" xfId="30" applyBorder="1" applyAlignment="1" applyProtection="1">
      <alignment vertical="top"/>
    </xf>
    <xf numFmtId="0" fontId="94" fillId="0" borderId="21" xfId="30" applyFont="1" applyBorder="1" applyAlignment="1" applyProtection="1">
      <alignment vertical="top"/>
    </xf>
    <xf numFmtId="3" fontId="45" fillId="0" borderId="21" xfId="34" applyNumberFormat="1" applyFont="1" applyFill="1" applyBorder="1" applyAlignment="1">
      <alignment horizontal="center" vertical="top"/>
    </xf>
    <xf numFmtId="37" fontId="45" fillId="0" borderId="21" xfId="35" applyNumberFormat="1" applyFont="1" applyFill="1" applyBorder="1" applyAlignment="1">
      <alignment horizontal="right" vertical="top"/>
    </xf>
    <xf numFmtId="0" fontId="45" fillId="0" borderId="21" xfId="30" applyBorder="1" applyAlignment="1" applyProtection="1">
      <alignment horizontal="left" vertical="top"/>
    </xf>
    <xf numFmtId="37" fontId="15" fillId="0" borderId="77" xfId="56" applyNumberFormat="1" applyBorder="1" applyAlignment="1">
      <alignment horizontal="center" vertical="top"/>
    </xf>
    <xf numFmtId="2" fontId="45" fillId="0" borderId="21" xfId="30" applyNumberFormat="1" applyBorder="1" applyAlignment="1" applyProtection="1">
      <alignment horizontal="center" vertical="top"/>
    </xf>
    <xf numFmtId="168" fontId="45" fillId="0" borderId="21" xfId="30" applyNumberFormat="1" applyBorder="1" applyAlignment="1" applyProtection="1">
      <alignment horizontal="center" vertical="top"/>
    </xf>
    <xf numFmtId="0" fontId="91" fillId="0" borderId="21" xfId="30" applyFont="1" applyBorder="1" applyAlignment="1" applyProtection="1">
      <alignment horizontal="left" vertical="top" wrapText="1"/>
    </xf>
    <xf numFmtId="0" fontId="94" fillId="0" borderId="21" xfId="30" applyFont="1" applyBorder="1" applyAlignment="1" applyProtection="1">
      <alignment horizontal="left" vertical="top" wrapText="1"/>
    </xf>
    <xf numFmtId="37" fontId="37" fillId="0" borderId="56" xfId="31" applyNumberFormat="1" applyFont="1" applyFill="1" applyBorder="1" applyAlignment="1">
      <alignment horizontal="right" vertical="top"/>
    </xf>
    <xf numFmtId="1" fontId="45" fillId="0" borderId="21" xfId="31" applyNumberFormat="1" applyFont="1" applyFill="1" applyBorder="1" applyAlignment="1">
      <alignment horizontal="center" vertical="top"/>
    </xf>
    <xf numFmtId="168" fontId="45" fillId="0" borderId="21" xfId="31" applyNumberFormat="1" applyFont="1" applyFill="1" applyBorder="1" applyAlignment="1">
      <alignment horizontal="center" vertical="top"/>
    </xf>
    <xf numFmtId="172" fontId="45" fillId="0" borderId="21" xfId="36" applyFont="1" applyFill="1" applyBorder="1" applyAlignment="1">
      <alignment horizontal="center" vertical="top"/>
    </xf>
    <xf numFmtId="4" fontId="45" fillId="0" borderId="21" xfId="37" applyNumberFormat="1" applyFont="1" applyFill="1" applyBorder="1" applyAlignment="1">
      <alignment horizontal="right" vertical="top"/>
    </xf>
    <xf numFmtId="3" fontId="45" fillId="0" borderId="21" xfId="37" applyNumberFormat="1" applyFont="1" applyFill="1" applyBorder="1" applyAlignment="1">
      <alignment horizontal="center" vertical="top"/>
    </xf>
    <xf numFmtId="0" fontId="94" fillId="0" borderId="21" xfId="30" applyFont="1" applyBorder="1" applyAlignment="1" applyProtection="1">
      <alignment vertical="top" wrapText="1"/>
    </xf>
    <xf numFmtId="2" fontId="45" fillId="0" borderId="21" xfId="31" applyNumberFormat="1" applyFont="1" applyFill="1" applyBorder="1" applyAlignment="1">
      <alignment horizontal="center" vertical="top"/>
    </xf>
    <xf numFmtId="0" fontId="45" fillId="0" borderId="21" xfId="29" applyFont="1" applyBorder="1" applyAlignment="1">
      <alignment vertical="top"/>
    </xf>
    <xf numFmtId="37" fontId="45" fillId="0" borderId="21" xfId="29" applyNumberFormat="1" applyFont="1" applyBorder="1" applyAlignment="1">
      <alignment vertical="top"/>
    </xf>
    <xf numFmtId="37" fontId="15" fillId="0" borderId="77" xfId="56" applyNumberFormat="1" applyBorder="1" applyAlignment="1">
      <alignment horizontal="left" vertical="top" wrapText="1"/>
    </xf>
    <xf numFmtId="3" fontId="45" fillId="0" borderId="21" xfId="31" applyNumberFormat="1" applyFont="1" applyFill="1" applyBorder="1" applyAlignment="1">
      <alignment horizontal="center" vertical="top"/>
    </xf>
    <xf numFmtId="0" fontId="95" fillId="0" borderId="21" xfId="30" applyFont="1" applyBorder="1" applyAlignment="1" applyProtection="1">
      <alignment vertical="top" wrapText="1"/>
      <protection locked="0"/>
    </xf>
    <xf numFmtId="0" fontId="95" fillId="0" borderId="25" xfId="30" applyFont="1" applyBorder="1" applyAlignment="1" applyProtection="1">
      <alignment vertical="top" wrapText="1"/>
      <protection locked="0"/>
    </xf>
    <xf numFmtId="0" fontId="37" fillId="0" borderId="21" xfId="30" applyFont="1" applyBorder="1" applyAlignment="1" applyProtection="1">
      <alignment horizontal="center" vertical="top" wrapText="1"/>
    </xf>
    <xf numFmtId="168" fontId="45" fillId="0" borderId="21" xfId="31" applyNumberFormat="1" applyFont="1" applyFill="1" applyBorder="1" applyAlignment="1">
      <alignment horizontal="center" vertical="top" wrapText="1"/>
    </xf>
    <xf numFmtId="0" fontId="45" fillId="0" borderId="21" xfId="30" applyBorder="1" applyAlignment="1" applyProtection="1">
      <alignment vertical="top" wrapText="1"/>
      <protection locked="0"/>
    </xf>
    <xf numFmtId="4" fontId="45" fillId="0" borderId="21" xfId="36" applyNumberFormat="1" applyFont="1" applyFill="1" applyBorder="1" applyAlignment="1">
      <alignment horizontal="center" vertical="top"/>
    </xf>
    <xf numFmtId="37" fontId="45" fillId="0" borderId="21" xfId="38" applyNumberFormat="1" applyFont="1" applyFill="1" applyBorder="1" applyAlignment="1">
      <alignment horizontal="right" vertical="top"/>
    </xf>
    <xf numFmtId="0" fontId="93" fillId="0" borderId="21" xfId="30" applyFont="1" applyBorder="1" applyAlignment="1" applyProtection="1">
      <alignment vertical="top" wrapText="1"/>
    </xf>
    <xf numFmtId="4" fontId="45" fillId="0" borderId="21" xfId="31" applyNumberFormat="1" applyFont="1" applyFill="1" applyBorder="1" applyAlignment="1">
      <alignment horizontal="center" vertical="top"/>
    </xf>
    <xf numFmtId="3" fontId="15" fillId="0" borderId="21" xfId="30" applyNumberFormat="1" applyFont="1" applyBorder="1" applyAlignment="1" applyProtection="1">
      <alignment horizontal="center" vertical="top"/>
    </xf>
    <xf numFmtId="174" fontId="15" fillId="0" borderId="21" xfId="37" applyNumberFormat="1" applyFont="1" applyFill="1" applyBorder="1" applyAlignment="1">
      <alignment horizontal="right" vertical="top"/>
    </xf>
    <xf numFmtId="4" fontId="15" fillId="0" borderId="21" xfId="31" applyNumberFormat="1" applyFont="1" applyFill="1" applyBorder="1" applyAlignment="1">
      <alignment horizontal="center" vertical="top"/>
    </xf>
    <xf numFmtId="3" fontId="15" fillId="0" borderId="21" xfId="31" applyNumberFormat="1" applyFont="1" applyFill="1" applyBorder="1" applyAlignment="1">
      <alignment horizontal="center" vertical="top"/>
    </xf>
    <xf numFmtId="173" fontId="45" fillId="0" borderId="21" xfId="31" applyNumberFormat="1" applyFont="1" applyFill="1" applyBorder="1" applyAlignment="1">
      <alignment horizontal="right" vertical="top"/>
    </xf>
    <xf numFmtId="37" fontId="15" fillId="0" borderId="50" xfId="56" applyNumberFormat="1" applyBorder="1" applyAlignment="1">
      <alignment vertical="top"/>
    </xf>
    <xf numFmtId="37" fontId="15" fillId="3" borderId="0" xfId="56" applyNumberFormat="1" applyFill="1"/>
    <xf numFmtId="1" fontId="45" fillId="0" borderId="21" xfId="30" applyNumberFormat="1" applyBorder="1" applyAlignment="1" applyProtection="1">
      <alignment horizontal="center" vertical="top"/>
    </xf>
    <xf numFmtId="0" fontId="96" fillId="0" borderId="21" xfId="30" applyFont="1" applyBorder="1" applyAlignment="1" applyProtection="1">
      <alignment horizontal="left" vertical="top" wrapText="1"/>
    </xf>
    <xf numFmtId="0" fontId="45" fillId="0" borderId="21" xfId="30" applyBorder="1" applyAlignment="1" applyProtection="1">
      <alignment horizontal="center" vertical="top" wrapText="1"/>
    </xf>
    <xf numFmtId="1" fontId="45" fillId="0" borderId="21" xfId="31" applyNumberFormat="1" applyFont="1" applyFill="1" applyBorder="1" applyAlignment="1">
      <alignment horizontal="center" vertical="top" wrapText="1"/>
    </xf>
    <xf numFmtId="37" fontId="31" fillId="0" borderId="21" xfId="62" applyNumberFormat="1" applyFont="1" applyFill="1" applyBorder="1" applyAlignment="1">
      <alignment horizontal="right" vertical="top"/>
    </xf>
    <xf numFmtId="0" fontId="55" fillId="0" borderId="21" xfId="67" applyFont="1" applyBorder="1" applyAlignment="1">
      <alignment horizontal="left" vertical="top" wrapText="1"/>
    </xf>
    <xf numFmtId="1" fontId="31" fillId="0" borderId="21" xfId="67" applyNumberFormat="1" applyFont="1" applyBorder="1" applyAlignment="1">
      <alignment horizontal="center" vertical="top"/>
    </xf>
    <xf numFmtId="37" fontId="31" fillId="0" borderId="21" xfId="58" applyNumberFormat="1" applyFont="1" applyFill="1" applyBorder="1" applyAlignment="1">
      <alignment horizontal="right" vertical="top"/>
    </xf>
    <xf numFmtId="0" fontId="31" fillId="0" borderId="21" xfId="67" quotePrefix="1" applyFont="1" applyBorder="1" applyAlignment="1">
      <alignment horizontal="left" vertical="top" wrapText="1"/>
    </xf>
    <xf numFmtId="0" fontId="17" fillId="0" borderId="21" xfId="67" applyFont="1" applyBorder="1" applyAlignment="1">
      <alignment horizontal="left" vertical="top" wrapText="1"/>
    </xf>
    <xf numFmtId="174" fontId="15" fillId="0" borderId="21" xfId="67" applyNumberFormat="1" applyBorder="1" applyAlignment="1">
      <alignment horizontal="center" vertical="top"/>
    </xf>
    <xf numFmtId="37" fontId="15" fillId="0" borderId="21" xfId="80" applyNumberFormat="1" applyFont="1" applyFill="1" applyBorder="1" applyAlignment="1">
      <alignment horizontal="center" vertical="top"/>
    </xf>
    <xf numFmtId="0" fontId="15" fillId="0" borderId="21" xfId="67" applyBorder="1" applyAlignment="1" applyProtection="1">
      <alignment horizontal="center" vertical="top"/>
      <protection locked="0"/>
    </xf>
    <xf numFmtId="0" fontId="15" fillId="0" borderId="21" xfId="67" applyBorder="1" applyAlignment="1" applyProtection="1">
      <alignment vertical="top" wrapText="1"/>
      <protection locked="0"/>
    </xf>
    <xf numFmtId="1" fontId="15" fillId="0" borderId="21" xfId="67" applyNumberFormat="1" applyBorder="1" applyAlignment="1" applyProtection="1">
      <alignment horizontal="center" vertical="top"/>
      <protection locked="0"/>
    </xf>
    <xf numFmtId="37" fontId="15" fillId="0" borderId="21" xfId="58" applyNumberFormat="1" applyFont="1" applyFill="1" applyBorder="1" applyAlignment="1" applyProtection="1">
      <alignment horizontal="center" vertical="top"/>
      <protection locked="0"/>
    </xf>
    <xf numFmtId="37" fontId="37" fillId="0" borderId="52" xfId="31" applyNumberFormat="1" applyFont="1" applyFill="1" applyBorder="1" applyAlignment="1">
      <alignment horizontal="right" vertical="top"/>
    </xf>
    <xf numFmtId="174" fontId="17" fillId="0" borderId="21" xfId="67" applyNumberFormat="1" applyFont="1" applyBorder="1" applyAlignment="1">
      <alignment horizontal="left" vertical="top" wrapText="1"/>
    </xf>
    <xf numFmtId="173" fontId="45" fillId="0" borderId="21" xfId="30" applyNumberFormat="1" applyBorder="1" applyAlignment="1" applyProtection="1">
      <alignment vertical="top" wrapText="1"/>
    </xf>
    <xf numFmtId="173" fontId="45" fillId="0" borderId="21" xfId="30" applyNumberFormat="1" applyBorder="1" applyAlignment="1" applyProtection="1">
      <alignment horizontal="center" vertical="top"/>
    </xf>
    <xf numFmtId="0" fontId="97" fillId="0" borderId="21" xfId="67" applyFont="1" applyBorder="1" applyAlignment="1">
      <alignment vertical="top" wrapText="1"/>
    </xf>
    <xf numFmtId="37" fontId="15" fillId="0" borderId="21" xfId="80" applyNumberFormat="1" applyFont="1" applyBorder="1" applyAlignment="1">
      <alignment horizontal="center" vertical="top"/>
    </xf>
    <xf numFmtId="0" fontId="55" fillId="0" borderId="21" xfId="67" applyFont="1" applyBorder="1" applyAlignment="1">
      <alignment horizontal="center" vertical="top"/>
    </xf>
    <xf numFmtId="4" fontId="55" fillId="0" borderId="21" xfId="67" applyNumberFormat="1" applyFont="1" applyBorder="1" applyAlignment="1">
      <alignment horizontal="center" vertical="top"/>
    </xf>
    <xf numFmtId="37" fontId="17" fillId="0" borderId="21" xfId="80" applyNumberFormat="1" applyFont="1" applyFill="1" applyBorder="1" applyAlignment="1">
      <alignment horizontal="right" vertical="top"/>
    </xf>
    <xf numFmtId="4" fontId="31" fillId="0" borderId="21" xfId="67" applyNumberFormat="1" applyFont="1" applyBorder="1" applyAlignment="1">
      <alignment horizontal="center" vertical="top"/>
    </xf>
    <xf numFmtId="1" fontId="15" fillId="0" borderId="21" xfId="67" applyNumberFormat="1" applyBorder="1" applyAlignment="1">
      <alignment horizontal="center" vertical="top"/>
    </xf>
    <xf numFmtId="37" fontId="15" fillId="0" borderId="21" xfId="80" applyNumberFormat="1" applyFont="1" applyFill="1" applyBorder="1" applyAlignment="1">
      <alignment horizontal="right" vertical="top"/>
    </xf>
    <xf numFmtId="37" fontId="18" fillId="0" borderId="78" xfId="0" applyNumberFormat="1" applyFont="1" applyBorder="1" applyAlignment="1">
      <alignment horizontal="right" vertical="top" wrapText="1"/>
    </xf>
    <xf numFmtId="37" fontId="18" fillId="0" borderId="78" xfId="1" applyNumberFormat="1" applyFont="1" applyBorder="1" applyAlignment="1">
      <alignment horizontal="right" vertical="top" wrapText="1"/>
    </xf>
    <xf numFmtId="0" fontId="15" fillId="0" borderId="78" xfId="0" applyFont="1" applyBorder="1" applyAlignment="1">
      <alignment horizontal="left" vertical="top" wrapText="1"/>
    </xf>
    <xf numFmtId="0" fontId="60" fillId="4" borderId="78" xfId="0" applyFont="1" applyFill="1" applyBorder="1" applyAlignment="1">
      <alignment horizontal="left" vertical="top" wrapText="1"/>
    </xf>
    <xf numFmtId="37" fontId="37" fillId="0" borderId="81" xfId="31" applyNumberFormat="1" applyFont="1" applyFill="1" applyBorder="1" applyAlignment="1">
      <alignment horizontal="right" vertical="top"/>
    </xf>
    <xf numFmtId="49" fontId="45" fillId="0" borderId="28" xfId="39" applyNumberFormat="1" applyBorder="1" applyAlignment="1" applyProtection="1">
      <alignment horizontal="center" vertical="top"/>
    </xf>
    <xf numFmtId="0" fontId="93" fillId="0" borderId="28" xfId="30" applyFont="1" applyBorder="1" applyAlignment="1" applyProtection="1">
      <alignment horizontal="left" vertical="top" wrapText="1"/>
    </xf>
    <xf numFmtId="0" fontId="45" fillId="0" borderId="28" xfId="30" applyBorder="1" applyAlignment="1" applyProtection="1">
      <alignment horizontal="center" vertical="top"/>
    </xf>
    <xf numFmtId="3" fontId="45" fillId="0" borderId="28" xfId="30" applyNumberFormat="1" applyBorder="1" applyAlignment="1" applyProtection="1">
      <alignment horizontal="center" vertical="top"/>
    </xf>
    <xf numFmtId="37" fontId="45" fillId="0" borderId="28" xfId="35" applyNumberFormat="1" applyFont="1" applyFill="1" applyBorder="1" applyAlignment="1">
      <alignment horizontal="right" vertical="top"/>
    </xf>
    <xf numFmtId="0" fontId="45" fillId="0" borderId="28" xfId="30" applyBorder="1" applyAlignment="1" applyProtection="1">
      <alignment vertical="top" wrapText="1"/>
    </xf>
    <xf numFmtId="37" fontId="45" fillId="0" borderId="28" xfId="30" applyNumberFormat="1" applyBorder="1" applyAlignment="1" applyProtection="1">
      <alignment vertical="top"/>
    </xf>
    <xf numFmtId="37" fontId="45" fillId="0" borderId="28" xfId="31" applyNumberFormat="1" applyFont="1" applyFill="1" applyBorder="1" applyAlignment="1">
      <alignment horizontal="right" vertical="top"/>
    </xf>
    <xf numFmtId="0" fontId="37" fillId="0" borderId="28" xfId="30" applyFont="1" applyBorder="1" applyAlignment="1" applyProtection="1">
      <alignment horizontal="left" vertical="top" wrapText="1"/>
    </xf>
    <xf numFmtId="4" fontId="45" fillId="0" borderId="28" xfId="30" applyNumberFormat="1" applyBorder="1" applyAlignment="1" applyProtection="1">
      <alignment horizontal="center" vertical="top"/>
    </xf>
    <xf numFmtId="0" fontId="45" fillId="0" borderId="28" xfId="30" applyBorder="1" applyAlignment="1" applyProtection="1">
      <alignment horizontal="left" vertical="top" wrapText="1"/>
    </xf>
    <xf numFmtId="37" fontId="45" fillId="0" borderId="0" xfId="31" applyNumberFormat="1" applyFont="1" applyFill="1" applyAlignment="1">
      <alignment horizontal="right" vertical="top"/>
    </xf>
    <xf numFmtId="37" fontId="37" fillId="0" borderId="85" xfId="31" applyNumberFormat="1" applyFont="1" applyFill="1" applyBorder="1" applyAlignment="1">
      <alignment horizontal="right" vertical="top"/>
    </xf>
    <xf numFmtId="0" fontId="45" fillId="0" borderId="0" xfId="30" applyAlignment="1" applyProtection="1">
      <alignment horizontal="center" vertical="top"/>
    </xf>
    <xf numFmtId="0" fontId="45" fillId="0" borderId="0" xfId="30" applyAlignment="1" applyProtection="1">
      <alignment vertical="top"/>
    </xf>
    <xf numFmtId="3" fontId="15" fillId="0" borderId="0" xfId="56" applyNumberFormat="1" applyAlignment="1" applyProtection="1">
      <alignment vertical="center"/>
      <protection locked="0"/>
    </xf>
    <xf numFmtId="0" fontId="15" fillId="0" borderId="0" xfId="56" applyAlignment="1" applyProtection="1">
      <alignment vertical="center"/>
      <protection locked="0"/>
    </xf>
    <xf numFmtId="0" fontId="15" fillId="0" borderId="0" xfId="56" applyProtection="1">
      <protection locked="0"/>
    </xf>
    <xf numFmtId="169" fontId="15" fillId="0" borderId="0" xfId="62" applyNumberFormat="1" applyFont="1" applyProtection="1">
      <protection locked="0"/>
    </xf>
    <xf numFmtId="0" fontId="15" fillId="3" borderId="0" xfId="56" applyFill="1"/>
    <xf numFmtId="0" fontId="15" fillId="0" borderId="94" xfId="0" applyFont="1" applyBorder="1" applyAlignment="1">
      <alignment horizontal="center" vertical="top"/>
    </xf>
    <xf numFmtId="0" fontId="17" fillId="0" borderId="94" xfId="0" applyFont="1" applyBorder="1" applyAlignment="1">
      <alignment vertical="top" wrapText="1"/>
    </xf>
    <xf numFmtId="0" fontId="15" fillId="0" borderId="95" xfId="0" applyFont="1" applyBorder="1" applyAlignment="1">
      <alignment horizontal="center" vertical="top"/>
    </xf>
    <xf numFmtId="174" fontId="31" fillId="0" borderId="21" xfId="56" applyNumberFormat="1" applyFont="1" applyBorder="1" applyAlignment="1">
      <alignment horizontal="center" vertical="top"/>
    </xf>
    <xf numFmtId="0" fontId="15" fillId="0" borderId="94" xfId="0" applyFont="1" applyBorder="1" applyAlignment="1">
      <alignment vertical="top" wrapText="1"/>
    </xf>
    <xf numFmtId="166" fontId="15" fillId="0" borderId="21" xfId="80" applyNumberFormat="1" applyFont="1" applyFill="1" applyBorder="1" applyAlignment="1">
      <alignment horizontal="center" vertical="top"/>
    </xf>
    <xf numFmtId="0" fontId="15" fillId="3" borderId="21" xfId="56" applyFill="1" applyBorder="1"/>
    <xf numFmtId="37" fontId="15" fillId="0" borderId="21" xfId="56" applyNumberFormat="1" applyBorder="1" applyAlignment="1">
      <alignment horizontal="left" vertical="top" wrapText="1"/>
    </xf>
    <xf numFmtId="166" fontId="15" fillId="0" borderId="21" xfId="61" applyNumberFormat="1" applyFont="1" applyFill="1" applyBorder="1" applyAlignment="1">
      <alignment horizontal="center" vertical="top"/>
    </xf>
    <xf numFmtId="37" fontId="17" fillId="0" borderId="21" xfId="61" applyNumberFormat="1" applyFont="1" applyFill="1" applyBorder="1" applyAlignment="1">
      <alignment horizontal="center" vertical="top"/>
    </xf>
    <xf numFmtId="0" fontId="24" fillId="0" borderId="94" xfId="0" applyFont="1" applyBorder="1" applyAlignment="1">
      <alignment vertical="top" wrapText="1"/>
    </xf>
    <xf numFmtId="37" fontId="15" fillId="0" borderId="21" xfId="61" applyNumberFormat="1" applyFont="1" applyFill="1" applyBorder="1" applyAlignment="1">
      <alignment horizontal="center" vertical="top"/>
    </xf>
    <xf numFmtId="3" fontId="15" fillId="3" borderId="0" xfId="56" applyNumberFormat="1" applyFill="1"/>
    <xf numFmtId="0" fontId="15" fillId="0" borderId="96" xfId="0" applyFont="1" applyBorder="1" applyAlignment="1">
      <alignment horizontal="center" vertical="top"/>
    </xf>
    <xf numFmtId="0" fontId="15" fillId="0" borderId="96" xfId="0" applyFont="1" applyBorder="1" applyAlignment="1">
      <alignment vertical="top" wrapText="1"/>
    </xf>
    <xf numFmtId="0" fontId="17" fillId="0" borderId="95" xfId="0" applyFont="1" applyBorder="1" applyAlignment="1">
      <alignment vertical="top" wrapText="1"/>
    </xf>
    <xf numFmtId="0" fontId="17" fillId="3" borderId="0" xfId="56" applyFont="1" applyFill="1"/>
    <xf numFmtId="0" fontId="15" fillId="0" borderId="0" xfId="56"/>
    <xf numFmtId="3" fontId="17" fillId="0" borderId="23" xfId="56" applyNumberFormat="1" applyFont="1" applyBorder="1" applyAlignment="1">
      <alignment horizontal="right" vertical="center"/>
    </xf>
    <xf numFmtId="0" fontId="22" fillId="0" borderId="94" xfId="0" applyFont="1" applyBorder="1" applyAlignment="1">
      <alignment vertical="top" wrapText="1"/>
    </xf>
    <xf numFmtId="0" fontId="27" fillId="3" borderId="0" xfId="56" applyFont="1" applyFill="1"/>
    <xf numFmtId="165" fontId="31" fillId="0" borderId="21" xfId="61" applyFont="1" applyFill="1" applyBorder="1" applyAlignment="1">
      <alignment horizontal="center" vertical="top"/>
    </xf>
    <xf numFmtId="166" fontId="15" fillId="0" borderId="21" xfId="61" applyNumberFormat="1" applyFont="1" applyFill="1" applyBorder="1" applyAlignment="1">
      <alignment vertical="top"/>
    </xf>
    <xf numFmtId="0" fontId="15" fillId="0" borderId="94" xfId="0" applyFont="1" applyBorder="1" applyAlignment="1">
      <alignment horizontal="left" vertical="top" wrapText="1"/>
    </xf>
    <xf numFmtId="0" fontId="24" fillId="0" borderId="94" xfId="0" applyFont="1" applyBorder="1" applyAlignment="1">
      <alignment horizontal="left" vertical="top" wrapText="1"/>
    </xf>
    <xf numFmtId="0" fontId="17" fillId="0" borderId="94" xfId="0" applyFont="1" applyBorder="1" applyAlignment="1">
      <alignment horizontal="left" vertical="top" wrapText="1"/>
    </xf>
    <xf numFmtId="165" fontId="31" fillId="0" borderId="0" xfId="58" applyFont="1" applyFill="1" applyBorder="1" applyAlignment="1">
      <alignment horizontal="right"/>
    </xf>
    <xf numFmtId="166" fontId="31" fillId="0" borderId="0" xfId="58" applyNumberFormat="1" applyFont="1" applyFill="1" applyBorder="1" applyAlignment="1">
      <alignment horizontal="right"/>
    </xf>
    <xf numFmtId="166" fontId="55" fillId="0" borderId="0" xfId="58" applyNumberFormat="1" applyFont="1" applyFill="1" applyBorder="1" applyAlignment="1">
      <alignment horizontal="right"/>
    </xf>
    <xf numFmtId="165" fontId="55" fillId="4" borderId="0" xfId="58" applyFont="1" applyFill="1" applyBorder="1" applyAlignment="1">
      <alignment horizontal="right"/>
    </xf>
    <xf numFmtId="0" fontId="17" fillId="0" borderId="95" xfId="0" applyFont="1" applyBorder="1" applyAlignment="1">
      <alignment horizontal="left" vertical="top" wrapText="1"/>
    </xf>
    <xf numFmtId="0" fontId="15" fillId="0" borderId="100" xfId="0" applyFont="1" applyBorder="1" applyAlignment="1">
      <alignment horizontal="center" vertical="top"/>
    </xf>
    <xf numFmtId="166" fontId="31" fillId="0" borderId="21" xfId="62" applyNumberFormat="1" applyFont="1" applyFill="1" applyBorder="1" applyAlignment="1">
      <alignment horizontal="right" vertical="top"/>
    </xf>
    <xf numFmtId="166" fontId="15" fillId="0" borderId="21" xfId="80" applyNumberFormat="1" applyFont="1" applyFill="1" applyBorder="1" applyAlignment="1">
      <alignment horizontal="right" vertical="top"/>
    </xf>
    <xf numFmtId="0" fontId="15" fillId="0" borderId="21" xfId="0" applyFont="1" applyBorder="1" applyAlignment="1">
      <alignment horizontal="center" vertical="top"/>
    </xf>
    <xf numFmtId="0" fontId="15" fillId="0" borderId="18" xfId="0" applyFont="1" applyBorder="1" applyAlignment="1">
      <alignment horizontal="center" vertical="top"/>
    </xf>
    <xf numFmtId="0" fontId="15" fillId="0" borderId="18" xfId="56" applyBorder="1" applyAlignment="1">
      <alignment horizontal="center" vertical="top"/>
    </xf>
    <xf numFmtId="1" fontId="15" fillId="0" borderId="18" xfId="56" applyNumberFormat="1" applyBorder="1" applyAlignment="1">
      <alignment horizontal="center" vertical="top"/>
    </xf>
    <xf numFmtId="166" fontId="15" fillId="0" borderId="18" xfId="80" applyNumberFormat="1" applyFont="1" applyFill="1" applyBorder="1" applyAlignment="1">
      <alignment horizontal="center" vertical="top"/>
    </xf>
    <xf numFmtId="166" fontId="31" fillId="0" borderId="18" xfId="61" applyNumberFormat="1" applyFont="1" applyFill="1" applyBorder="1" applyAlignment="1">
      <alignment horizontal="right" vertical="top"/>
    </xf>
    <xf numFmtId="4" fontId="15" fillId="0" borderId="21" xfId="56" applyNumberFormat="1" applyBorder="1" applyAlignment="1" applyProtection="1">
      <alignment horizontal="center" vertical="top"/>
      <protection locked="0"/>
    </xf>
    <xf numFmtId="1" fontId="27" fillId="0" borderId="21" xfId="56" applyNumberFormat="1" applyFont="1" applyBorder="1" applyAlignment="1">
      <alignment horizontal="center" vertical="top"/>
    </xf>
    <xf numFmtId="0" fontId="15" fillId="3" borderId="0" xfId="56" applyFill="1" applyAlignment="1">
      <alignment vertical="center"/>
    </xf>
    <xf numFmtId="166" fontId="55" fillId="0" borderId="101" xfId="61" quotePrefix="1" applyNumberFormat="1" applyFont="1" applyFill="1" applyBorder="1" applyAlignment="1">
      <alignment vertical="top"/>
    </xf>
    <xf numFmtId="166" fontId="31" fillId="0" borderId="101" xfId="61" quotePrefix="1" applyNumberFormat="1" applyFont="1" applyFill="1" applyBorder="1" applyAlignment="1">
      <alignment vertical="top"/>
    </xf>
    <xf numFmtId="166" fontId="55" fillId="0" borderId="101" xfId="61" applyNumberFormat="1" applyFont="1" applyFill="1" applyBorder="1" applyAlignment="1">
      <alignment horizontal="right" vertical="top"/>
    </xf>
    <xf numFmtId="0" fontId="15" fillId="0" borderId="0" xfId="56" applyAlignment="1">
      <alignment horizontal="center" vertical="center"/>
    </xf>
    <xf numFmtId="0" fontId="15" fillId="0" borderId="0" xfId="56" applyAlignment="1">
      <alignment vertical="center" wrapText="1"/>
    </xf>
    <xf numFmtId="4" fontId="15" fillId="0" borderId="0" xfId="56" applyNumberFormat="1" applyAlignment="1">
      <alignment horizontal="center" vertical="center"/>
    </xf>
    <xf numFmtId="166" fontId="15" fillId="0" borderId="0" xfId="58" applyNumberFormat="1" applyFont="1" applyFill="1" applyBorder="1" applyAlignment="1">
      <alignment horizontal="right" vertical="center"/>
    </xf>
    <xf numFmtId="37" fontId="15" fillId="0" borderId="0" xfId="58" applyNumberFormat="1" applyFont="1" applyFill="1" applyBorder="1" applyAlignment="1">
      <alignment horizontal="right" vertical="center"/>
    </xf>
    <xf numFmtId="3" fontId="15" fillId="3" borderId="0" xfId="56" applyNumberFormat="1" applyFill="1" applyAlignment="1">
      <alignment vertical="center"/>
    </xf>
    <xf numFmtId="166" fontId="15" fillId="0" borderId="0" xfId="58" applyNumberFormat="1" applyFont="1" applyFill="1" applyAlignment="1">
      <alignment horizontal="right" vertical="center"/>
    </xf>
    <xf numFmtId="37" fontId="15" fillId="0" borderId="0" xfId="58" applyNumberFormat="1" applyFont="1" applyFill="1" applyAlignment="1">
      <alignment horizontal="right" vertical="center"/>
    </xf>
    <xf numFmtId="0" fontId="15" fillId="0" borderId="0" xfId="93" applyFont="1" applyAlignment="1">
      <alignment vertical="top" wrapText="1"/>
    </xf>
    <xf numFmtId="0" fontId="98" fillId="0" borderId="0" xfId="93" applyFont="1"/>
    <xf numFmtId="37" fontId="15" fillId="0" borderId="0" xfId="67" applyNumberFormat="1"/>
    <xf numFmtId="37" fontId="15" fillId="0" borderId="3" xfId="67" applyNumberFormat="1" applyBorder="1" applyAlignment="1">
      <alignment vertical="justify"/>
    </xf>
    <xf numFmtId="37" fontId="15" fillId="0" borderId="3" xfId="67" applyNumberFormat="1" applyBorder="1" applyAlignment="1">
      <alignment horizontal="center" vertical="justify"/>
    </xf>
    <xf numFmtId="0" fontId="15" fillId="0" borderId="3" xfId="67" applyBorder="1" applyAlignment="1">
      <alignment vertical="center"/>
    </xf>
    <xf numFmtId="0" fontId="15" fillId="0" borderId="3" xfId="56" applyBorder="1" applyAlignment="1">
      <alignment horizontal="left" vertical="center" wrapText="1"/>
    </xf>
    <xf numFmtId="0" fontId="15" fillId="0" borderId="3" xfId="67" applyBorder="1" applyAlignment="1">
      <alignment horizontal="left" vertical="justify" wrapText="1"/>
    </xf>
    <xf numFmtId="0" fontId="15" fillId="0" borderId="0" xfId="93" applyFont="1" applyAlignment="1">
      <alignment horizontal="left" vertical="top" wrapText="1"/>
    </xf>
    <xf numFmtId="0" fontId="17" fillId="0" borderId="0" xfId="93" applyFont="1" applyAlignment="1">
      <alignment vertical="top" wrapText="1"/>
    </xf>
    <xf numFmtId="0" fontId="99" fillId="0" borderId="0" xfId="93" applyFont="1"/>
    <xf numFmtId="0" fontId="98" fillId="0" borderId="3" xfId="93" applyFont="1" applyBorder="1"/>
    <xf numFmtId="37" fontId="100" fillId="0" borderId="3" xfId="94" applyNumberFormat="1" applyFont="1" applyBorder="1" applyAlignment="1">
      <alignment horizontal="center" vertical="top"/>
    </xf>
    <xf numFmtId="0" fontId="15" fillId="0" borderId="3" xfId="57" applyBorder="1" applyAlignment="1">
      <alignment horizontal="justify" vertical="top" wrapText="1"/>
    </xf>
    <xf numFmtId="0" fontId="15" fillId="0" borderId="78" xfId="57" quotePrefix="1" applyBorder="1" applyAlignment="1">
      <alignment horizontal="center" vertical="top"/>
    </xf>
    <xf numFmtId="0" fontId="15" fillId="0" borderId="78" xfId="57" applyBorder="1" applyAlignment="1">
      <alignment horizontal="justify" vertical="top" wrapText="1"/>
    </xf>
    <xf numFmtId="0" fontId="15" fillId="0" borderId="78" xfId="57" applyBorder="1" applyAlignment="1">
      <alignment horizontal="center" vertical="top"/>
    </xf>
    <xf numFmtId="0" fontId="15" fillId="0" borderId="77" xfId="56" applyBorder="1" applyAlignment="1">
      <alignment horizontal="center" vertical="top"/>
    </xf>
    <xf numFmtId="1" fontId="15" fillId="0" borderId="77" xfId="56" applyNumberFormat="1" applyBorder="1" applyAlignment="1">
      <alignment horizontal="center" vertical="top"/>
    </xf>
    <xf numFmtId="0" fontId="15" fillId="0" borderId="77" xfId="56" applyBorder="1" applyAlignment="1">
      <alignment vertical="top" wrapText="1"/>
    </xf>
    <xf numFmtId="0" fontId="101" fillId="0" borderId="0" xfId="93" applyFont="1"/>
    <xf numFmtId="0" fontId="15" fillId="0" borderId="3" xfId="73" applyBorder="1" applyAlignment="1">
      <alignment horizontal="center" vertical="top"/>
    </xf>
    <xf numFmtId="1" fontId="15" fillId="0" borderId="3" xfId="73" applyNumberFormat="1" applyBorder="1" applyAlignment="1">
      <alignment horizontal="center" vertical="top"/>
    </xf>
    <xf numFmtId="37" fontId="15" fillId="0" borderId="3" xfId="67" applyNumberFormat="1" applyBorder="1" applyAlignment="1">
      <alignment vertical="center"/>
    </xf>
    <xf numFmtId="0" fontId="15" fillId="0" borderId="3" xfId="67" applyBorder="1" applyAlignment="1">
      <alignment horizontal="center" vertical="center"/>
    </xf>
    <xf numFmtId="37" fontId="15" fillId="0" borderId="29" xfId="67" applyNumberFormat="1" applyBorder="1" applyAlignment="1">
      <alignment vertical="center"/>
    </xf>
    <xf numFmtId="37" fontId="98" fillId="0" borderId="0" xfId="93" applyNumberFormat="1" applyFont="1"/>
    <xf numFmtId="37" fontId="24" fillId="0" borderId="3" xfId="94" applyNumberFormat="1" applyFont="1" applyBorder="1" applyAlignment="1">
      <alignment horizontal="left" vertical="top" wrapText="1"/>
    </xf>
    <xf numFmtId="37" fontId="15" fillId="0" borderId="3" xfId="94" applyNumberFormat="1" applyBorder="1" applyAlignment="1">
      <alignment horizontal="center" vertical="top"/>
    </xf>
    <xf numFmtId="37" fontId="15" fillId="0" borderId="3" xfId="58" applyNumberFormat="1" applyFont="1" applyFill="1" applyBorder="1" applyAlignment="1">
      <alignment horizontal="center" vertical="top"/>
    </xf>
    <xf numFmtId="164" fontId="15" fillId="0" borderId="0" xfId="67" applyNumberFormat="1"/>
    <xf numFmtId="164" fontId="17" fillId="0" borderId="15" xfId="67" applyNumberFormat="1" applyFont="1" applyBorder="1" applyAlignment="1">
      <alignment horizontal="center"/>
    </xf>
    <xf numFmtId="164" fontId="15" fillId="0" borderId="3" xfId="67" applyNumberFormat="1" applyBorder="1" applyAlignment="1">
      <alignment vertical="justify"/>
    </xf>
    <xf numFmtId="164" fontId="15" fillId="0" borderId="3" xfId="54" applyNumberFormat="1" applyFont="1" applyFill="1" applyBorder="1" applyAlignment="1">
      <alignment vertical="justify"/>
    </xf>
    <xf numFmtId="164" fontId="15" fillId="0" borderId="3" xfId="67" applyNumberFormat="1" applyBorder="1" applyAlignment="1">
      <alignment horizontal="center" vertical="justify"/>
    </xf>
    <xf numFmtId="164" fontId="15" fillId="0" borderId="3" xfId="67" applyNumberFormat="1" applyBorder="1" applyAlignment="1">
      <alignment horizontal="center"/>
    </xf>
    <xf numFmtId="164" fontId="15" fillId="0" borderId="78" xfId="67" applyNumberFormat="1" applyBorder="1" applyAlignment="1">
      <alignment horizontal="center"/>
    </xf>
    <xf numFmtId="164" fontId="15" fillId="0" borderId="29" xfId="67" applyNumberFormat="1" applyBorder="1" applyAlignment="1">
      <alignment horizontal="center"/>
    </xf>
    <xf numFmtId="164" fontId="17" fillId="0" borderId="3" xfId="67" applyNumberFormat="1" applyFont="1" applyBorder="1" applyAlignment="1">
      <alignment horizontal="center" vertical="justify"/>
    </xf>
    <xf numFmtId="164" fontId="15" fillId="0" borderId="78" xfId="67" applyNumberFormat="1" applyBorder="1" applyAlignment="1">
      <alignment horizontal="center" vertical="justify"/>
    </xf>
    <xf numFmtId="164" fontId="98" fillId="0" borderId="3" xfId="93" applyNumberFormat="1" applyFont="1" applyBorder="1"/>
    <xf numFmtId="164" fontId="15" fillId="0" borderId="3" xfId="58" applyNumberFormat="1" applyFont="1" applyFill="1" applyBorder="1" applyAlignment="1" applyProtection="1">
      <alignment horizontal="center" vertical="top"/>
      <protection locked="0"/>
    </xf>
    <xf numFmtId="164" fontId="15" fillId="0" borderId="78" xfId="58" applyNumberFormat="1" applyFont="1" applyFill="1" applyBorder="1" applyAlignment="1" applyProtection="1">
      <alignment horizontal="center" vertical="top"/>
      <protection locked="0"/>
    </xf>
    <xf numFmtId="164" fontId="15" fillId="0" borderId="77" xfId="61" applyNumberFormat="1" applyFont="1" applyFill="1" applyBorder="1" applyAlignment="1">
      <alignment horizontal="right" vertical="top"/>
    </xf>
    <xf numFmtId="164" fontId="17" fillId="0" borderId="3" xfId="67" applyNumberFormat="1" applyFont="1" applyBorder="1" applyAlignment="1">
      <alignment horizontal="center"/>
    </xf>
    <xf numFmtId="164" fontId="80" fillId="0" borderId="3" xfId="67" applyNumberFormat="1" applyFont="1" applyBorder="1" applyAlignment="1">
      <alignment horizontal="center" vertical="justify"/>
    </xf>
    <xf numFmtId="164" fontId="15" fillId="0" borderId="3" xfId="58" applyNumberFormat="1" applyFont="1" applyFill="1" applyBorder="1" applyAlignment="1" applyProtection="1">
      <alignment horizontal="right" vertical="top"/>
      <protection locked="0"/>
    </xf>
    <xf numFmtId="164" fontId="15" fillId="0" borderId="78" xfId="58" applyNumberFormat="1" applyFont="1" applyFill="1" applyBorder="1" applyAlignment="1" applyProtection="1">
      <alignment horizontal="right" vertical="top"/>
      <protection locked="0"/>
    </xf>
    <xf numFmtId="164" fontId="18" fillId="0" borderId="78" xfId="110" applyNumberFormat="1" applyFont="1" applyBorder="1" applyAlignment="1">
      <alignment vertical="top"/>
    </xf>
    <xf numFmtId="164" fontId="18" fillId="0" borderId="78" xfId="110" applyNumberFormat="1" applyFont="1" applyBorder="1" applyAlignment="1">
      <alignment vertical="top" wrapText="1"/>
    </xf>
    <xf numFmtId="164" fontId="60" fillId="0" borderId="78" xfId="110" applyNumberFormat="1" applyFont="1" applyBorder="1" applyAlignment="1">
      <alignment vertical="top" wrapText="1"/>
    </xf>
    <xf numFmtId="164" fontId="15" fillId="0" borderId="3" xfId="67" applyNumberFormat="1" applyBorder="1" applyAlignment="1">
      <alignment vertical="center"/>
    </xf>
    <xf numFmtId="164" fontId="17" fillId="0" borderId="3" xfId="67" applyNumberFormat="1" applyFont="1" applyBorder="1" applyAlignment="1">
      <alignment horizontal="center" vertical="center"/>
    </xf>
    <xf numFmtId="164" fontId="15" fillId="0" borderId="29" xfId="67" applyNumberFormat="1" applyBorder="1" applyAlignment="1">
      <alignment vertical="center"/>
    </xf>
    <xf numFmtId="164" fontId="98" fillId="0" borderId="0" xfId="93" applyNumberFormat="1" applyFont="1"/>
    <xf numFmtId="37" fontId="15" fillId="0" borderId="3" xfId="57" applyNumberFormat="1" applyBorder="1" applyAlignment="1">
      <alignment horizontal="left" vertical="top"/>
    </xf>
    <xf numFmtId="37" fontId="23" fillId="0" borderId="3" xfId="57" applyNumberFormat="1" applyFont="1" applyBorder="1" applyAlignment="1">
      <alignment vertical="top"/>
    </xf>
    <xf numFmtId="37" fontId="24" fillId="0" borderId="3" xfId="57" quotePrefix="1" applyNumberFormat="1" applyFont="1" applyBorder="1" applyAlignment="1">
      <alignment horizontal="left" vertical="top" wrapText="1"/>
    </xf>
    <xf numFmtId="37" fontId="15" fillId="0" borderId="3" xfId="57" applyNumberFormat="1" applyBorder="1" applyAlignment="1">
      <alignment vertical="top"/>
    </xf>
    <xf numFmtId="164" fontId="15" fillId="0" borderId="3" xfId="93" applyNumberFormat="1" applyFont="1" applyBorder="1"/>
    <xf numFmtId="37" fontId="15" fillId="0" borderId="3" xfId="57" quotePrefix="1" applyNumberFormat="1" applyBorder="1" applyAlignment="1">
      <alignment horizontal="left" vertical="top"/>
    </xf>
    <xf numFmtId="164" fontId="15" fillId="0" borderId="3" xfId="57" applyNumberFormat="1" applyBorder="1" applyAlignment="1">
      <alignment vertical="top"/>
    </xf>
    <xf numFmtId="164" fontId="15" fillId="0" borderId="3" xfId="57" applyNumberFormat="1" applyBorder="1" applyAlignment="1">
      <alignment horizontal="right" vertical="top"/>
    </xf>
    <xf numFmtId="0" fontId="15" fillId="0" borderId="108" xfId="67" applyBorder="1" applyAlignment="1">
      <alignment vertical="center"/>
    </xf>
    <xf numFmtId="0" fontId="17" fillId="0" borderId="108" xfId="67" applyFont="1" applyBorder="1" applyAlignment="1">
      <alignment vertical="center"/>
    </xf>
    <xf numFmtId="0" fontId="15" fillId="0" borderId="108" xfId="67" applyBorder="1" applyAlignment="1">
      <alignment horizontal="center" vertical="center"/>
    </xf>
    <xf numFmtId="164" fontId="15" fillId="0" borderId="108" xfId="67" applyNumberFormat="1" applyBorder="1" applyAlignment="1">
      <alignment vertical="center"/>
    </xf>
    <xf numFmtId="37" fontId="15" fillId="0" borderId="108" xfId="67" applyNumberFormat="1" applyBorder="1" applyAlignment="1">
      <alignment vertical="center"/>
    </xf>
    <xf numFmtId="0" fontId="18" fillId="0" borderId="14" xfId="110" applyFont="1" applyBorder="1" applyAlignment="1">
      <alignment horizontal="center" vertical="top"/>
    </xf>
    <xf numFmtId="0" fontId="18" fillId="0" borderId="14" xfId="110" applyFont="1" applyBorder="1" applyAlignment="1">
      <alignment horizontal="left" vertical="top"/>
    </xf>
    <xf numFmtId="0" fontId="15" fillId="0" borderId="14" xfId="110" applyFont="1" applyBorder="1" applyAlignment="1">
      <alignment horizontal="center" vertical="top"/>
    </xf>
    <xf numFmtId="166" fontId="15" fillId="0" borderId="14" xfId="1" applyNumberFormat="1" applyFont="1" applyBorder="1" applyAlignment="1">
      <alignment vertical="top"/>
    </xf>
    <xf numFmtId="0" fontId="18" fillId="0" borderId="108" xfId="110" applyFont="1" applyBorder="1" applyAlignment="1">
      <alignment horizontal="center" vertical="top"/>
    </xf>
    <xf numFmtId="0" fontId="18" fillId="0" borderId="108" xfId="110" applyFont="1" applyBorder="1" applyAlignment="1">
      <alignment horizontal="left" vertical="top"/>
    </xf>
    <xf numFmtId="0" fontId="15" fillId="0" borderId="108" xfId="110" applyFont="1" applyBorder="1" applyAlignment="1">
      <alignment horizontal="center" vertical="top"/>
    </xf>
    <xf numFmtId="166" fontId="15" fillId="0" borderId="108" xfId="1" applyNumberFormat="1" applyFont="1" applyBorder="1" applyAlignment="1">
      <alignment vertical="top"/>
    </xf>
    <xf numFmtId="166" fontId="17" fillId="0" borderId="109" xfId="58" applyNumberFormat="1" applyFont="1" applyFill="1" applyBorder="1" applyAlignment="1">
      <alignment horizontal="center" vertical="top"/>
    </xf>
    <xf numFmtId="37" fontId="17" fillId="0" borderId="109" xfId="58" applyNumberFormat="1" applyFont="1" applyFill="1" applyBorder="1" applyAlignment="1">
      <alignment vertical="top"/>
    </xf>
    <xf numFmtId="0" fontId="36" fillId="6" borderId="78" xfId="110" applyFont="1" applyFill="1" applyBorder="1" applyAlignment="1">
      <alignment horizontal="left" vertical="top" wrapText="1"/>
    </xf>
    <xf numFmtId="0" fontId="15" fillId="0" borderId="78" xfId="110" applyFont="1" applyBorder="1" applyAlignment="1">
      <alignment vertical="top" wrapText="1"/>
    </xf>
    <xf numFmtId="0" fontId="15" fillId="0" borderId="0" xfId="113" applyFont="1" applyAlignment="1">
      <alignment vertical="top"/>
    </xf>
    <xf numFmtId="0" fontId="15" fillId="0" borderId="0" xfId="113" applyFont="1" applyAlignment="1">
      <alignment horizontal="center" vertical="top"/>
    </xf>
    <xf numFmtId="0" fontId="17" fillId="0" borderId="15" xfId="113" applyFont="1" applyBorder="1" applyAlignment="1">
      <alignment horizontal="center" vertical="top" wrapText="1"/>
    </xf>
    <xf numFmtId="0" fontId="17" fillId="0" borderId="15" xfId="113" applyFont="1" applyBorder="1" applyAlignment="1">
      <alignment horizontal="left" vertical="top"/>
    </xf>
    <xf numFmtId="0" fontId="17" fillId="0" borderId="15" xfId="113" applyFont="1" applyBorder="1" applyAlignment="1">
      <alignment vertical="top"/>
    </xf>
    <xf numFmtId="37" fontId="15" fillId="0" borderId="15" xfId="113" applyNumberFormat="1" applyFont="1" applyBorder="1" applyAlignment="1">
      <alignment vertical="top"/>
    </xf>
    <xf numFmtId="0" fontId="15" fillId="0" borderId="108" xfId="113" applyFont="1" applyBorder="1" applyAlignment="1">
      <alignment horizontal="center" vertical="top" wrapText="1"/>
    </xf>
    <xf numFmtId="0" fontId="17" fillId="0" borderId="108" xfId="113" applyFont="1" applyBorder="1" applyAlignment="1">
      <alignment horizontal="left" vertical="top" wrapText="1"/>
    </xf>
    <xf numFmtId="0" fontId="15" fillId="0" borderId="108" xfId="113" applyFont="1" applyBorder="1" applyAlignment="1">
      <alignment horizontal="justify" vertical="top" wrapText="1"/>
    </xf>
    <xf numFmtId="37" fontId="15" fillId="0" borderId="108" xfId="113" applyNumberFormat="1" applyFont="1" applyBorder="1" applyAlignment="1">
      <alignment horizontal="justify" vertical="top" wrapText="1"/>
    </xf>
    <xf numFmtId="0" fontId="17" fillId="0" borderId="108" xfId="113" applyFont="1" applyBorder="1" applyAlignment="1">
      <alignment vertical="top" wrapText="1"/>
    </xf>
    <xf numFmtId="37" fontId="15" fillId="0" borderId="108" xfId="113" applyNumberFormat="1" applyFont="1" applyBorder="1" applyAlignment="1">
      <alignment vertical="top" wrapText="1"/>
    </xf>
    <xf numFmtId="0" fontId="90" fillId="0" borderId="0" xfId="113" applyFont="1" applyAlignment="1">
      <alignment vertical="top"/>
    </xf>
    <xf numFmtId="0" fontId="15" fillId="0" borderId="108" xfId="114" applyFont="1" applyBorder="1" applyAlignment="1">
      <alignment horizontal="center" vertical="top" wrapText="1"/>
    </xf>
    <xf numFmtId="0" fontId="15" fillId="0" borderId="108" xfId="113" applyFont="1" applyBorder="1" applyAlignment="1">
      <alignment horizontal="left" vertical="top" wrapText="1"/>
    </xf>
    <xf numFmtId="37" fontId="18" fillId="0" borderId="108" xfId="113" applyNumberFormat="1" applyFont="1" applyBorder="1" applyAlignment="1">
      <alignment vertical="top" wrapText="1"/>
    </xf>
    <xf numFmtId="37" fontId="18" fillId="0" borderId="108" xfId="113" applyNumberFormat="1" applyFont="1" applyBorder="1" applyAlignment="1">
      <alignment horizontal="right" vertical="top" wrapText="1"/>
    </xf>
    <xf numFmtId="0" fontId="15" fillId="0" borderId="108" xfId="113" quotePrefix="1" applyFont="1" applyBorder="1" applyAlignment="1">
      <alignment horizontal="left" vertical="top" wrapText="1"/>
    </xf>
    <xf numFmtId="0" fontId="17" fillId="0" borderId="108" xfId="113" applyFont="1" applyBorder="1" applyAlignment="1">
      <alignment horizontal="center" vertical="top" wrapText="1"/>
    </xf>
    <xf numFmtId="0" fontId="15" fillId="0" borderId="108" xfId="113" applyFont="1" applyBorder="1" applyAlignment="1">
      <alignment vertical="top" wrapText="1"/>
    </xf>
    <xf numFmtId="0" fontId="27" fillId="0" borderId="0" xfId="113" applyFont="1" applyAlignment="1">
      <alignment vertical="top"/>
    </xf>
    <xf numFmtId="0" fontId="18" fillId="0" borderId="108" xfId="113" applyFont="1" applyBorder="1" applyAlignment="1">
      <alignment horizontal="center" vertical="top" wrapText="1"/>
    </xf>
    <xf numFmtId="0" fontId="36" fillId="6" borderId="108" xfId="113" applyFont="1" applyFill="1" applyBorder="1" applyAlignment="1">
      <alignment horizontal="left" vertical="top" wrapText="1"/>
    </xf>
    <xf numFmtId="0" fontId="18" fillId="0" borderId="0" xfId="113" applyFont="1" applyAlignment="1">
      <alignment vertical="top"/>
    </xf>
    <xf numFmtId="0" fontId="15" fillId="0" borderId="108" xfId="113" applyFont="1" applyBorder="1" applyAlignment="1">
      <alignment horizontal="center" vertical="top"/>
    </xf>
    <xf numFmtId="0" fontId="15" fillId="0" borderId="108" xfId="113" applyFont="1" applyBorder="1" applyAlignment="1">
      <alignment horizontal="left" vertical="top"/>
    </xf>
    <xf numFmtId="0" fontId="15" fillId="0" borderId="108" xfId="113" applyFont="1" applyBorder="1" applyAlignment="1">
      <alignment vertical="top"/>
    </xf>
    <xf numFmtId="37" fontId="15" fillId="0" borderId="108" xfId="113" applyNumberFormat="1" applyFont="1" applyBorder="1" applyAlignment="1">
      <alignment vertical="top"/>
    </xf>
    <xf numFmtId="37" fontId="15" fillId="0" borderId="80" xfId="113" applyNumberFormat="1" applyFont="1" applyBorder="1" applyAlignment="1">
      <alignment vertical="top"/>
    </xf>
    <xf numFmtId="0" fontId="15" fillId="0" borderId="43" xfId="113" applyFont="1" applyBorder="1" applyAlignment="1">
      <alignment vertical="top"/>
    </xf>
    <xf numFmtId="0" fontId="15" fillId="0" borderId="43" xfId="113" applyFont="1" applyBorder="1" applyAlignment="1">
      <alignment horizontal="left" vertical="top"/>
    </xf>
    <xf numFmtId="0" fontId="15" fillId="0" borderId="43" xfId="113" applyFont="1" applyBorder="1" applyAlignment="1">
      <alignment horizontal="center" vertical="top"/>
    </xf>
    <xf numFmtId="37" fontId="15" fillId="0" borderId="43" xfId="113" applyNumberFormat="1" applyFont="1" applyBorder="1" applyAlignment="1">
      <alignment vertical="top"/>
    </xf>
    <xf numFmtId="0" fontId="60" fillId="0" borderId="0" xfId="113" applyFont="1" applyAlignment="1">
      <alignment horizontal="center" vertical="top" wrapText="1"/>
    </xf>
    <xf numFmtId="0" fontId="18" fillId="0" borderId="108" xfId="113" applyFont="1" applyBorder="1" applyAlignment="1">
      <alignment horizontal="center" vertical="top"/>
    </xf>
    <xf numFmtId="0" fontId="18" fillId="0" borderId="108" xfId="113" applyFont="1" applyBorder="1" applyAlignment="1">
      <alignment horizontal="left" vertical="top"/>
    </xf>
    <xf numFmtId="37" fontId="18" fillId="0" borderId="108" xfId="113" applyNumberFormat="1" applyFont="1" applyBorder="1" applyAlignment="1">
      <alignment vertical="top"/>
    </xf>
    <xf numFmtId="0" fontId="15" fillId="0" borderId="0" xfId="113" applyFont="1" applyAlignment="1">
      <alignment horizontal="left" vertical="top"/>
    </xf>
    <xf numFmtId="37" fontId="15" fillId="0" borderId="0" xfId="113" applyNumberFormat="1" applyFont="1" applyAlignment="1">
      <alignment vertical="top"/>
    </xf>
    <xf numFmtId="0" fontId="18" fillId="0" borderId="14" xfId="113" applyFont="1" applyBorder="1" applyAlignment="1">
      <alignment horizontal="center" vertical="top"/>
    </xf>
    <xf numFmtId="0" fontId="18" fillId="0" borderId="14" xfId="113" applyFont="1" applyBorder="1" applyAlignment="1">
      <alignment horizontal="left" vertical="top"/>
    </xf>
    <xf numFmtId="0" fontId="15" fillId="0" borderId="14" xfId="113" applyFont="1" applyBorder="1" applyAlignment="1">
      <alignment horizontal="center" vertical="top"/>
    </xf>
    <xf numFmtId="37" fontId="18" fillId="0" borderId="14" xfId="113" applyNumberFormat="1" applyFont="1" applyBorder="1" applyAlignment="1">
      <alignment vertical="top"/>
    </xf>
    <xf numFmtId="37" fontId="17" fillId="0" borderId="15" xfId="113" applyNumberFormat="1" applyFont="1" applyBorder="1" applyAlignment="1">
      <alignment vertical="top"/>
    </xf>
    <xf numFmtId="0" fontId="36" fillId="0" borderId="108" xfId="113" applyFont="1" applyBorder="1" applyAlignment="1">
      <alignment horizontal="left" vertical="top" wrapText="1"/>
    </xf>
    <xf numFmtId="37" fontId="17" fillId="0" borderId="80" xfId="113" applyNumberFormat="1" applyFont="1" applyBorder="1" applyAlignment="1">
      <alignment vertical="top"/>
    </xf>
    <xf numFmtId="0" fontId="17" fillId="0" borderId="15" xfId="113" applyFont="1" applyBorder="1" applyAlignment="1">
      <alignment horizontal="center" vertical="top"/>
    </xf>
    <xf numFmtId="37" fontId="17" fillId="0" borderId="15" xfId="113" applyNumberFormat="1" applyFont="1" applyBorder="1" applyAlignment="1">
      <alignment horizontal="right" vertical="top"/>
    </xf>
    <xf numFmtId="37" fontId="15" fillId="0" borderId="15" xfId="113" applyNumberFormat="1" applyFont="1" applyBorder="1" applyAlignment="1">
      <alignment horizontal="right" vertical="top"/>
    </xf>
    <xf numFmtId="37" fontId="15" fillId="0" borderId="108" xfId="113" applyNumberFormat="1" applyFont="1" applyBorder="1" applyAlignment="1">
      <alignment horizontal="right" vertical="top" wrapText="1"/>
    </xf>
    <xf numFmtId="0" fontId="89" fillId="0" borderId="0" xfId="113" applyFont="1" applyAlignment="1">
      <alignment vertical="top"/>
    </xf>
    <xf numFmtId="37" fontId="15" fillId="0" borderId="80" xfId="113" applyNumberFormat="1" applyFont="1" applyBorder="1" applyAlignment="1">
      <alignment horizontal="right" vertical="top"/>
    </xf>
    <xf numFmtId="37" fontId="15" fillId="0" borderId="43" xfId="113" applyNumberFormat="1" applyFont="1" applyBorder="1" applyAlignment="1">
      <alignment horizontal="right" vertical="top"/>
    </xf>
    <xf numFmtId="37" fontId="18" fillId="0" borderId="108" xfId="113" applyNumberFormat="1" applyFont="1" applyBorder="1" applyAlignment="1">
      <alignment horizontal="right" vertical="top"/>
    </xf>
    <xf numFmtId="37" fontId="15" fillId="0" borderId="0" xfId="113" applyNumberFormat="1" applyFont="1" applyAlignment="1">
      <alignment horizontal="right" vertical="top"/>
    </xf>
    <xf numFmtId="37" fontId="18" fillId="0" borderId="14" xfId="113" applyNumberFormat="1" applyFont="1" applyBorder="1" applyAlignment="1">
      <alignment horizontal="right" vertical="top"/>
    </xf>
    <xf numFmtId="166" fontId="31" fillId="0" borderId="109" xfId="80" applyNumberFormat="1" applyFont="1" applyFill="1" applyBorder="1" applyAlignment="1">
      <alignment horizontal="right" vertical="top"/>
    </xf>
    <xf numFmtId="0" fontId="31" fillId="0" borderId="109" xfId="0" applyFont="1" applyBorder="1" applyAlignment="1">
      <alignment horizontal="center" vertical="top"/>
    </xf>
    <xf numFmtId="0" fontId="31" fillId="0" borderId="109" xfId="0" applyFont="1" applyBorder="1" applyAlignment="1">
      <alignment horizontal="left" vertical="top" wrapText="1"/>
    </xf>
    <xf numFmtId="3" fontId="31" fillId="0" borderId="109" xfId="0" applyNumberFormat="1" applyFont="1" applyBorder="1" applyAlignment="1">
      <alignment horizontal="center" vertical="top"/>
    </xf>
    <xf numFmtId="166" fontId="31" fillId="0" borderId="109" xfId="80" applyNumberFormat="1" applyFont="1" applyFill="1" applyBorder="1" applyAlignment="1">
      <alignment horizontal="center" vertical="top"/>
    </xf>
    <xf numFmtId="0" fontId="15" fillId="0" borderId="109" xfId="57" applyBorder="1" applyAlignment="1">
      <alignment horizontal="left" vertical="top"/>
    </xf>
    <xf numFmtId="0" fontId="15" fillId="0" borderId="109" xfId="57" applyBorder="1" applyAlignment="1">
      <alignment horizontal="center" vertical="top"/>
    </xf>
    <xf numFmtId="2" fontId="15" fillId="0" borderId="109" xfId="57" applyNumberFormat="1" applyBorder="1" applyAlignment="1">
      <alignment horizontal="center" vertical="top"/>
    </xf>
    <xf numFmtId="3" fontId="15" fillId="0" borderId="110" xfId="58" applyNumberFormat="1" applyFont="1" applyBorder="1" applyAlignment="1">
      <alignment horizontal="right" vertical="top"/>
    </xf>
    <xf numFmtId="0" fontId="21" fillId="0" borderId="109" xfId="0" applyFont="1" applyBorder="1" applyAlignment="1">
      <alignment horizontal="center" vertical="top"/>
    </xf>
    <xf numFmtId="0" fontId="53" fillId="0" borderId="109" xfId="0" applyFont="1" applyBorder="1" applyAlignment="1">
      <alignment vertical="top" wrapText="1"/>
    </xf>
    <xf numFmtId="0" fontId="54" fillId="0" borderId="109" xfId="0" applyFont="1" applyBorder="1" applyAlignment="1">
      <alignment horizontal="center" vertical="top"/>
    </xf>
    <xf numFmtId="166" fontId="54" fillId="0" borderId="109" xfId="61" applyNumberFormat="1" applyFont="1" applyFill="1" applyBorder="1" applyAlignment="1">
      <alignment horizontal="right" vertical="top"/>
    </xf>
    <xf numFmtId="0" fontId="21" fillId="0" borderId="109" xfId="0" applyFont="1" applyBorder="1" applyAlignment="1">
      <alignment vertical="top" wrapText="1"/>
    </xf>
    <xf numFmtId="3" fontId="54" fillId="0" borderId="109" xfId="0" applyNumberFormat="1" applyFont="1" applyBorder="1" applyAlignment="1">
      <alignment horizontal="center" vertical="top"/>
    </xf>
    <xf numFmtId="166" fontId="54" fillId="0" borderId="109" xfId="62" applyNumberFormat="1" applyFont="1" applyFill="1" applyBorder="1" applyAlignment="1">
      <alignment horizontal="right" vertical="top"/>
    </xf>
    <xf numFmtId="166" fontId="54" fillId="0" borderId="109" xfId="80" applyNumberFormat="1" applyFont="1" applyFill="1" applyBorder="1" applyAlignment="1">
      <alignment horizontal="center" vertical="top"/>
    </xf>
    <xf numFmtId="37" fontId="54" fillId="0" borderId="109" xfId="62" applyNumberFormat="1" applyFont="1" applyFill="1" applyBorder="1" applyAlignment="1">
      <alignment horizontal="right" vertical="top"/>
    </xf>
    <xf numFmtId="0" fontId="53" fillId="0" borderId="109" xfId="0" applyFont="1" applyBorder="1" applyAlignment="1">
      <alignment horizontal="left" vertical="top" wrapText="1"/>
    </xf>
    <xf numFmtId="1" fontId="54" fillId="0" borderId="109" xfId="0" applyNumberFormat="1" applyFont="1" applyBorder="1" applyAlignment="1">
      <alignment horizontal="center" vertical="top"/>
    </xf>
    <xf numFmtId="166" fontId="54" fillId="0" borderId="109" xfId="58" applyNumberFormat="1" applyFont="1" applyFill="1" applyBorder="1" applyAlignment="1">
      <alignment horizontal="right" vertical="top"/>
    </xf>
    <xf numFmtId="0" fontId="54" fillId="0" borderId="111" xfId="0" quotePrefix="1" applyFont="1" applyBorder="1" applyAlignment="1">
      <alignment horizontal="left" vertical="top" wrapText="1"/>
    </xf>
    <xf numFmtId="0" fontId="19" fillId="0" borderId="109" xfId="0" applyFont="1" applyBorder="1" applyAlignment="1">
      <alignment horizontal="left" vertical="top" wrapText="1"/>
    </xf>
    <xf numFmtId="174" fontId="21" fillId="0" borderId="109" xfId="0" applyNumberFormat="1" applyFont="1" applyBorder="1" applyAlignment="1">
      <alignment horizontal="center" vertical="top"/>
    </xf>
    <xf numFmtId="166" fontId="21" fillId="0" borderId="109" xfId="61" applyNumberFormat="1" applyFont="1" applyFill="1" applyBorder="1" applyAlignment="1">
      <alignment horizontal="right" vertical="top"/>
    </xf>
    <xf numFmtId="0" fontId="21" fillId="0" borderId="109" xfId="0" applyFont="1" applyBorder="1" applyAlignment="1">
      <alignment horizontal="left" vertical="top" wrapText="1"/>
    </xf>
    <xf numFmtId="3" fontId="21" fillId="0" borderId="109" xfId="0" applyNumberFormat="1" applyFont="1" applyBorder="1" applyAlignment="1">
      <alignment horizontal="center" vertical="top"/>
    </xf>
    <xf numFmtId="166" fontId="21" fillId="0" borderId="109" xfId="80" applyNumberFormat="1" applyFont="1" applyFill="1" applyBorder="1" applyAlignment="1">
      <alignment horizontal="center" vertical="top"/>
    </xf>
    <xf numFmtId="174" fontId="19" fillId="0" borderId="109" xfId="0" applyNumberFormat="1" applyFont="1" applyBorder="1" applyAlignment="1">
      <alignment horizontal="left" vertical="top" wrapText="1"/>
    </xf>
    <xf numFmtId="174" fontId="15" fillId="0" borderId="109" xfId="0" applyNumberFormat="1" applyFont="1" applyBorder="1" applyAlignment="1">
      <alignment horizontal="center" vertical="top"/>
    </xf>
    <xf numFmtId="0" fontId="55" fillId="0" borderId="109" xfId="0" applyFont="1" applyBorder="1" applyAlignment="1">
      <alignment vertical="top" wrapText="1"/>
    </xf>
    <xf numFmtId="0" fontId="56" fillId="0" borderId="109" xfId="0" applyFont="1" applyBorder="1" applyAlignment="1">
      <alignment vertical="top" wrapText="1"/>
    </xf>
    <xf numFmtId="0" fontId="54" fillId="0" borderId="109" xfId="0" applyFont="1" applyBorder="1" applyAlignment="1">
      <alignment vertical="top" wrapText="1"/>
    </xf>
    <xf numFmtId="166" fontId="21" fillId="0" borderId="109" xfId="80" applyNumberFormat="1" applyFont="1" applyBorder="1" applyAlignment="1">
      <alignment horizontal="center" vertical="top"/>
    </xf>
    <xf numFmtId="0" fontId="53" fillId="0" borderId="109" xfId="0" applyFont="1" applyBorder="1" applyAlignment="1">
      <alignment horizontal="center" vertical="top"/>
    </xf>
    <xf numFmtId="4" fontId="53" fillId="0" borderId="109" xfId="0" applyNumberFormat="1" applyFont="1" applyBorder="1" applyAlignment="1">
      <alignment horizontal="center" vertical="top"/>
    </xf>
    <xf numFmtId="166" fontId="19" fillId="0" borderId="109" xfId="80" applyNumberFormat="1" applyFont="1" applyFill="1" applyBorder="1" applyAlignment="1">
      <alignment horizontal="right" vertical="top"/>
    </xf>
    <xf numFmtId="4" fontId="54" fillId="0" borderId="109" xfId="0" applyNumberFormat="1" applyFont="1" applyBorder="1" applyAlignment="1">
      <alignment horizontal="center" vertical="top"/>
    </xf>
    <xf numFmtId="1" fontId="21" fillId="0" borderId="109" xfId="0" applyNumberFormat="1" applyFont="1" applyBorder="1" applyAlignment="1">
      <alignment horizontal="center" vertical="top"/>
    </xf>
    <xf numFmtId="1" fontId="51" fillId="0" borderId="109" xfId="0" applyNumberFormat="1" applyFont="1" applyBorder="1" applyAlignment="1">
      <alignment horizontal="center" vertical="top"/>
    </xf>
    <xf numFmtId="0" fontId="17" fillId="0" borderId="78" xfId="115" applyFont="1" applyBorder="1" applyAlignment="1">
      <alignment vertical="top"/>
    </xf>
    <xf numFmtId="0" fontId="15" fillId="0" borderId="78" xfId="115" applyFont="1" applyBorder="1" applyAlignment="1">
      <alignment horizontal="center" vertical="top"/>
    </xf>
    <xf numFmtId="1" fontId="15" fillId="0" borderId="78" xfId="115" applyNumberFormat="1" applyFont="1" applyBorder="1" applyAlignment="1">
      <alignment horizontal="center" vertical="top"/>
    </xf>
    <xf numFmtId="0" fontId="15" fillId="0" borderId="78" xfId="115" applyFont="1" applyBorder="1" applyAlignment="1">
      <alignment vertical="top" wrapText="1"/>
    </xf>
    <xf numFmtId="37" fontId="45" fillId="0" borderId="21" xfId="29" applyNumberFormat="1" applyFont="1" applyBorder="1" applyAlignment="1">
      <alignment horizontal="right" vertical="top"/>
    </xf>
    <xf numFmtId="37" fontId="18" fillId="0" borderId="78" xfId="110" applyNumberFormat="1" applyFont="1" applyBorder="1" applyAlignment="1">
      <alignment horizontal="right" vertical="top" wrapText="1"/>
    </xf>
    <xf numFmtId="0" fontId="15" fillId="0" borderId="3" xfId="93" applyFont="1" applyBorder="1"/>
    <xf numFmtId="37" fontId="15" fillId="0" borderId="3" xfId="94" applyNumberFormat="1" applyBorder="1" applyAlignment="1">
      <alignment horizontal="left" vertical="top"/>
    </xf>
    <xf numFmtId="37" fontId="15" fillId="0" borderId="3" xfId="94" applyNumberFormat="1" applyBorder="1" applyAlignment="1">
      <alignment vertical="top" wrapText="1"/>
    </xf>
    <xf numFmtId="0" fontId="21" fillId="0" borderId="0" xfId="99" applyFont="1" applyAlignment="1">
      <alignment horizontal="center" vertical="top"/>
    </xf>
    <xf numFmtId="0" fontId="63" fillId="0" borderId="109" xfId="57" applyFont="1" applyBorder="1" applyAlignment="1">
      <alignment horizontal="center" vertical="top"/>
    </xf>
    <xf numFmtId="0" fontId="15" fillId="0" borderId="0" xfId="67" applyAlignment="1">
      <alignment wrapText="1"/>
    </xf>
    <xf numFmtId="1" fontId="63" fillId="0" borderId="109" xfId="57" applyNumberFormat="1" applyFont="1" applyBorder="1" applyAlignment="1">
      <alignment horizontal="center" vertical="top"/>
    </xf>
    <xf numFmtId="166" fontId="63" fillId="0" borderId="109" xfId="58" applyNumberFormat="1" applyFont="1" applyFill="1" applyBorder="1" applyAlignment="1">
      <alignment horizontal="center" vertical="top"/>
    </xf>
    <xf numFmtId="37" fontId="63" fillId="0" borderId="109" xfId="58" applyNumberFormat="1" applyFont="1" applyFill="1" applyBorder="1" applyAlignment="1">
      <alignment horizontal="center" vertical="top"/>
    </xf>
    <xf numFmtId="0" fontId="63" fillId="0" borderId="111" xfId="57" applyFont="1" applyBorder="1" applyAlignment="1">
      <alignment horizontal="justify" vertical="top"/>
    </xf>
    <xf numFmtId="0" fontId="15" fillId="0" borderId="10" xfId="0" applyFont="1" applyBorder="1" applyAlignment="1">
      <alignment horizontal="left" vertical="top" wrapText="1"/>
    </xf>
    <xf numFmtId="41" fontId="30" fillId="0" borderId="0" xfId="116" applyFont="1"/>
    <xf numFmtId="0" fontId="17" fillId="0" borderId="0" xfId="0" applyFont="1" applyAlignment="1">
      <alignment horizontal="center"/>
    </xf>
    <xf numFmtId="0" fontId="16" fillId="0" borderId="14" xfId="0" applyFont="1" applyBorder="1" applyAlignment="1">
      <alignment horizontal="center"/>
    </xf>
    <xf numFmtId="0" fontId="16" fillId="0" borderId="14" xfId="0" applyFont="1" applyBorder="1"/>
    <xf numFmtId="0" fontId="17" fillId="0" borderId="78" xfId="0" applyFont="1" applyBorder="1" applyAlignment="1">
      <alignment horizontal="left" vertical="top" wrapText="1"/>
    </xf>
    <xf numFmtId="168" fontId="17" fillId="0" borderId="78" xfId="0" applyNumberFormat="1" applyFont="1" applyBorder="1" applyAlignment="1">
      <alignment horizontal="center" vertical="top"/>
    </xf>
    <xf numFmtId="0" fontId="17" fillId="0" borderId="0" xfId="0" applyFont="1" applyAlignment="1">
      <alignment horizontal="right"/>
    </xf>
    <xf numFmtId="41" fontId="17" fillId="0" borderId="0" xfId="0" applyNumberFormat="1" applyFont="1" applyAlignment="1">
      <alignment horizontal="right" vertical="center" indent="2"/>
    </xf>
    <xf numFmtId="168" fontId="16" fillId="0" borderId="78" xfId="0" applyNumberFormat="1" applyFont="1" applyBorder="1" applyAlignment="1">
      <alignment horizontal="center" vertical="top"/>
    </xf>
    <xf numFmtId="166" fontId="16" fillId="0" borderId="78" xfId="1" applyNumberFormat="1" applyFont="1" applyFill="1" applyBorder="1" applyAlignment="1">
      <alignment horizontal="center"/>
    </xf>
    <xf numFmtId="43" fontId="16" fillId="0" borderId="0" xfId="0" applyNumberFormat="1" applyFont="1" applyAlignment="1">
      <alignment vertical="center"/>
    </xf>
    <xf numFmtId="0" fontId="17" fillId="0" borderId="0" xfId="0" applyFont="1" applyAlignment="1">
      <alignment horizontal="center" vertical="center"/>
    </xf>
    <xf numFmtId="0" fontId="17" fillId="0" borderId="109" xfId="57" applyFont="1" applyBorder="1" applyAlignment="1">
      <alignment horizontal="center" vertical="top"/>
    </xf>
    <xf numFmtId="0" fontId="15" fillId="0" borderId="0" xfId="57" quotePrefix="1" applyAlignment="1">
      <alignment horizontal="left" vertical="top" wrapText="1"/>
    </xf>
    <xf numFmtId="4" fontId="17" fillId="0" borderId="109" xfId="57" applyNumberFormat="1" applyFont="1" applyBorder="1" applyAlignment="1">
      <alignment horizontal="center" vertical="top"/>
    </xf>
    <xf numFmtId="165" fontId="17" fillId="0" borderId="103" xfId="58" applyFont="1" applyBorder="1" applyAlignment="1">
      <alignment horizontal="centerContinuous" vertical="top"/>
    </xf>
    <xf numFmtId="165" fontId="15" fillId="0" borderId="110" xfId="58" applyFont="1" applyBorder="1" applyAlignment="1">
      <alignment vertical="top"/>
    </xf>
    <xf numFmtId="0" fontId="22" fillId="0" borderId="109" xfId="57" applyFont="1" applyBorder="1" applyAlignment="1">
      <alignment vertical="top"/>
    </xf>
    <xf numFmtId="4" fontId="15" fillId="0" borderId="109" xfId="57" applyNumberFormat="1" applyBorder="1" applyAlignment="1">
      <alignment horizontal="center" vertical="top"/>
    </xf>
    <xf numFmtId="165" fontId="15" fillId="0" borderId="103" xfId="58" applyFont="1" applyFill="1" applyBorder="1" applyAlignment="1">
      <alignment horizontal="centerContinuous" vertical="top"/>
    </xf>
    <xf numFmtId="0" fontId="15" fillId="0" borderId="109" xfId="57" applyBorder="1" applyAlignment="1">
      <alignment vertical="top"/>
    </xf>
    <xf numFmtId="0" fontId="15" fillId="4" borderId="109" xfId="57" applyFill="1" applyBorder="1" applyAlignment="1">
      <alignment horizontal="center" vertical="top"/>
    </xf>
    <xf numFmtId="0" fontId="33" fillId="0" borderId="0" xfId="0" applyFont="1" applyAlignment="1">
      <alignment horizontal="justify" vertical="center"/>
    </xf>
    <xf numFmtId="1" fontId="15" fillId="4" borderId="109" xfId="57" applyNumberFormat="1" applyFill="1" applyBorder="1" applyAlignment="1">
      <alignment horizontal="center" vertical="top"/>
    </xf>
    <xf numFmtId="3" fontId="15" fillId="0" borderId="103" xfId="58" applyNumberFormat="1" applyFont="1" applyFill="1" applyBorder="1" applyAlignment="1">
      <alignment horizontal="right" vertical="top"/>
    </xf>
    <xf numFmtId="3" fontId="15" fillId="3" borderId="110" xfId="58" applyNumberFormat="1" applyFont="1" applyFill="1" applyBorder="1" applyAlignment="1">
      <alignment horizontal="right" vertical="top"/>
    </xf>
    <xf numFmtId="0" fontId="15" fillId="4" borderId="109" xfId="57" applyFill="1" applyBorder="1" applyAlignment="1">
      <alignment horizontal="left" vertical="top" wrapText="1"/>
    </xf>
    <xf numFmtId="0" fontId="24" fillId="4" borderId="109" xfId="57" applyFont="1" applyFill="1" applyBorder="1" applyAlignment="1">
      <alignment horizontal="left" vertical="top" wrapText="1"/>
    </xf>
    <xf numFmtId="2" fontId="15" fillId="4" borderId="109" xfId="57" applyNumberFormat="1" applyFill="1" applyBorder="1" applyAlignment="1">
      <alignment horizontal="center" vertical="top"/>
    </xf>
    <xf numFmtId="0" fontId="17" fillId="0" borderId="109" xfId="57" applyFont="1" applyBorder="1" applyAlignment="1">
      <alignment vertical="top"/>
    </xf>
    <xf numFmtId="2" fontId="17" fillId="0" borderId="109" xfId="57" applyNumberFormat="1" applyFont="1" applyBorder="1" applyAlignment="1">
      <alignment horizontal="center" vertical="top"/>
    </xf>
    <xf numFmtId="0" fontId="15" fillId="0" borderId="0" xfId="0" applyFont="1" applyAlignment="1">
      <alignment vertical="center" wrapText="1"/>
    </xf>
    <xf numFmtId="0" fontId="15" fillId="0" borderId="0" xfId="0" applyFont="1"/>
    <xf numFmtId="0" fontId="15" fillId="0" borderId="0" xfId="0" applyFont="1" applyAlignment="1">
      <alignment horizontal="left" vertical="center" wrapText="1"/>
    </xf>
    <xf numFmtId="2" fontId="15" fillId="0" borderId="111" xfId="57" applyNumberFormat="1" applyBorder="1" applyAlignment="1">
      <alignment horizontal="center" vertical="top"/>
    </xf>
    <xf numFmtId="0" fontId="22" fillId="0" borderId="112" xfId="57" applyFont="1" applyBorder="1" applyAlignment="1">
      <alignment vertical="top"/>
    </xf>
    <xf numFmtId="0" fontId="15" fillId="0" borderId="109" xfId="57" applyBorder="1" applyAlignment="1">
      <alignment horizontal="left" vertical="top" wrapText="1"/>
    </xf>
    <xf numFmtId="0" fontId="17" fillId="0" borderId="112" xfId="57" applyFont="1" applyBorder="1" applyAlignment="1">
      <alignment vertical="top"/>
    </xf>
    <xf numFmtId="166" fontId="15" fillId="0" borderId="103" xfId="58" applyNumberFormat="1" applyFont="1" applyFill="1" applyBorder="1" applyAlignment="1">
      <alignment horizontal="right" vertical="top"/>
    </xf>
    <xf numFmtId="4" fontId="15" fillId="0" borderId="111" xfId="57" applyNumberFormat="1" applyBorder="1" applyAlignment="1">
      <alignment horizontal="center" vertical="top"/>
    </xf>
    <xf numFmtId="0" fontId="15" fillId="0" borderId="112" xfId="57" applyBorder="1" applyAlignment="1">
      <alignment horizontal="left" vertical="top" wrapText="1"/>
    </xf>
    <xf numFmtId="0" fontId="15" fillId="0" borderId="0" xfId="57" applyAlignment="1">
      <alignment horizontal="left" vertical="top" wrapText="1"/>
    </xf>
    <xf numFmtId="3" fontId="15" fillId="0" borderId="113" xfId="58" applyNumberFormat="1" applyFont="1" applyFill="1" applyBorder="1" applyAlignment="1">
      <alignment horizontal="right" vertical="top"/>
    </xf>
    <xf numFmtId="0" fontId="22" fillId="0" borderId="112" xfId="57" applyFont="1" applyBorder="1" applyAlignment="1">
      <alignment horizontal="left" vertical="top" wrapText="1"/>
    </xf>
    <xf numFmtId="0" fontId="17" fillId="0" borderId="112" xfId="57" applyFont="1" applyBorder="1" applyAlignment="1">
      <alignment horizontal="left" vertical="top" wrapText="1"/>
    </xf>
    <xf numFmtId="0" fontId="24" fillId="0" borderId="112" xfId="57" applyFont="1" applyBorder="1" applyAlignment="1">
      <alignment horizontal="left" vertical="top" wrapText="1"/>
    </xf>
    <xf numFmtId="3" fontId="15" fillId="0" borderId="24" xfId="58" applyNumberFormat="1" applyFont="1" applyFill="1" applyBorder="1" applyAlignment="1">
      <alignment horizontal="right" vertical="top"/>
    </xf>
    <xf numFmtId="0" fontId="15" fillId="0" borderId="0" xfId="0" applyFont="1" applyAlignment="1">
      <alignment wrapText="1"/>
    </xf>
    <xf numFmtId="3" fontId="15" fillId="0" borderId="109" xfId="57" applyNumberFormat="1" applyBorder="1" applyAlignment="1">
      <alignment horizontal="center" vertical="top"/>
    </xf>
    <xf numFmtId="0" fontId="24" fillId="0" borderId="0" xfId="57" applyFont="1" applyAlignment="1">
      <alignment horizontal="left" vertical="top" wrapText="1"/>
    </xf>
    <xf numFmtId="0" fontId="15" fillId="0" borderId="112" xfId="57" quotePrefix="1" applyBorder="1" applyAlignment="1">
      <alignment horizontal="left" vertical="top" wrapText="1"/>
    </xf>
    <xf numFmtId="41" fontId="17" fillId="0" borderId="0" xfId="0" applyNumberFormat="1" applyFont="1" applyAlignment="1">
      <alignment horizontal="right" vertical="center"/>
    </xf>
    <xf numFmtId="0" fontId="15" fillId="0" borderId="0" xfId="0" applyFont="1" applyAlignment="1">
      <alignment vertical="center"/>
    </xf>
    <xf numFmtId="2" fontId="15" fillId="0" borderId="78" xfId="57" applyNumberFormat="1" applyBorder="1" applyAlignment="1">
      <alignment horizontal="center" vertical="top"/>
    </xf>
    <xf numFmtId="0" fontId="17" fillId="0" borderId="0" xfId="0" applyFont="1" applyAlignment="1">
      <alignment horizontal="center" vertical="top"/>
    </xf>
    <xf numFmtId="0" fontId="17" fillId="0" borderId="0" xfId="0" applyFont="1" applyAlignment="1">
      <alignment horizontal="center"/>
    </xf>
    <xf numFmtId="0" fontId="17" fillId="0" borderId="11" xfId="0" applyFont="1" applyBorder="1" applyAlignment="1">
      <alignment horizontal="left" vertical="center" wrapText="1"/>
    </xf>
    <xf numFmtId="0" fontId="0" fillId="0" borderId="11" xfId="0" applyBorder="1" applyAlignment="1">
      <alignment horizontal="left" vertical="center" wrapText="1"/>
    </xf>
    <xf numFmtId="0" fontId="15" fillId="0" borderId="39" xfId="0" applyFont="1" applyBorder="1" applyAlignment="1">
      <alignment horizontal="left" vertical="center" wrapText="1"/>
    </xf>
    <xf numFmtId="0" fontId="0" fillId="0" borderId="39" xfId="0" applyBorder="1" applyAlignment="1">
      <alignment horizontal="left" vertical="center" wrapText="1"/>
    </xf>
    <xf numFmtId="0" fontId="17" fillId="0" borderId="42" xfId="0" applyFont="1" applyBorder="1" applyAlignment="1">
      <alignment horizontal="left" vertical="top"/>
    </xf>
    <xf numFmtId="0" fontId="0" fillId="0" borderId="43" xfId="0" applyBorder="1" applyAlignment="1">
      <alignment horizontal="left" vertical="top"/>
    </xf>
    <xf numFmtId="0" fontId="0" fillId="0" borderId="44" xfId="0" applyBorder="1" applyAlignment="1">
      <alignment horizontal="left" vertical="top"/>
    </xf>
    <xf numFmtId="0" fontId="17" fillId="0" borderId="59" xfId="0" applyFont="1" applyBorder="1" applyAlignment="1">
      <alignment horizontal="center" vertical="top"/>
    </xf>
    <xf numFmtId="0" fontId="17" fillId="0" borderId="60" xfId="0" applyFont="1" applyBorder="1" applyAlignment="1">
      <alignment horizontal="center" vertical="top"/>
    </xf>
    <xf numFmtId="0" fontId="17" fillId="0" borderId="61" xfId="0" applyFont="1" applyBorder="1" applyAlignment="1">
      <alignment horizontal="center" vertical="top"/>
    </xf>
    <xf numFmtId="0" fontId="15" fillId="0" borderId="40" xfId="0" applyFont="1" applyBorder="1" applyAlignment="1">
      <alignment horizontal="left" vertical="center" wrapText="1"/>
    </xf>
    <xf numFmtId="0" fontId="0" fillId="0" borderId="40" xfId="0" applyBorder="1" applyAlignment="1">
      <alignment horizontal="left" vertical="center" wrapText="1"/>
    </xf>
    <xf numFmtId="0" fontId="17" fillId="2" borderId="0" xfId="0" applyFont="1" applyFill="1" applyAlignment="1">
      <alignment horizontal="center" vertical="top"/>
    </xf>
    <xf numFmtId="0" fontId="15" fillId="0" borderId="41" xfId="0" applyFont="1" applyBorder="1" applyAlignment="1">
      <alignment horizontal="left" vertical="center" wrapText="1"/>
    </xf>
    <xf numFmtId="0" fontId="0" fillId="0" borderId="41" xfId="0" applyBorder="1" applyAlignment="1">
      <alignment horizontal="left" vertical="center" wrapText="1"/>
    </xf>
    <xf numFmtId="0" fontId="17" fillId="0" borderId="73" xfId="0" applyFont="1" applyBorder="1" applyAlignment="1">
      <alignment horizontal="center" vertical="center"/>
    </xf>
    <xf numFmtId="0" fontId="17" fillId="0" borderId="72" xfId="0" applyFont="1" applyBorder="1" applyAlignment="1">
      <alignment horizontal="center" vertical="center"/>
    </xf>
    <xf numFmtId="0" fontId="17" fillId="0" borderId="58" xfId="0" applyFont="1" applyBorder="1" applyAlignment="1">
      <alignment horizontal="center" vertical="center"/>
    </xf>
    <xf numFmtId="0" fontId="15" fillId="0" borderId="45" xfId="0" applyFont="1" applyBorder="1" applyAlignment="1">
      <alignment horizontal="center" vertical="center"/>
    </xf>
    <xf numFmtId="0" fontId="16" fillId="0" borderId="0" xfId="0" applyFont="1" applyAlignment="1">
      <alignment horizontal="center" vertical="center"/>
    </xf>
    <xf numFmtId="0" fontId="16" fillId="0" borderId="10" xfId="0" applyFont="1" applyBorder="1" applyAlignment="1">
      <alignment horizontal="center" vertical="center"/>
    </xf>
    <xf numFmtId="0" fontId="15" fillId="0" borderId="29" xfId="0" applyFont="1" applyBorder="1" applyAlignment="1">
      <alignment horizontal="center" vertical="center"/>
    </xf>
    <xf numFmtId="0" fontId="16" fillId="0" borderId="29" xfId="0" applyFont="1" applyBorder="1" applyAlignment="1">
      <alignment horizontal="center" vertical="center"/>
    </xf>
    <xf numFmtId="0" fontId="15" fillId="0" borderId="71" xfId="0" applyFont="1" applyBorder="1" applyAlignment="1">
      <alignment horizontal="left" vertical="center" wrapText="1"/>
    </xf>
    <xf numFmtId="0" fontId="0" fillId="0" borderId="71" xfId="0" applyBorder="1" applyAlignment="1">
      <alignment horizontal="left" vertical="center" wrapText="1"/>
    </xf>
    <xf numFmtId="0" fontId="27" fillId="0" borderId="51" xfId="0" applyFont="1" applyBorder="1" applyAlignment="1">
      <alignment horizontal="center" vertical="center" wrapText="1"/>
    </xf>
    <xf numFmtId="0" fontId="27" fillId="0" borderId="0" xfId="0" applyFont="1" applyAlignment="1">
      <alignment horizontal="center" vertical="center" wrapText="1"/>
    </xf>
    <xf numFmtId="0" fontId="27" fillId="0" borderId="10" xfId="0" applyFont="1" applyBorder="1" applyAlignment="1">
      <alignment horizontal="center" vertical="center" wrapText="1"/>
    </xf>
    <xf numFmtId="166" fontId="17" fillId="0" borderId="58" xfId="10" quotePrefix="1" applyNumberFormat="1" applyFont="1" applyFill="1" applyBorder="1" applyAlignment="1">
      <alignment horizontal="center" vertical="top"/>
    </xf>
    <xf numFmtId="0" fontId="19" fillId="0" borderId="16" xfId="0" applyFont="1" applyBorder="1" applyAlignment="1">
      <alignment horizontal="left" vertical="top" wrapText="1"/>
    </xf>
    <xf numFmtId="166" fontId="17" fillId="0" borderId="58" xfId="10" applyNumberFormat="1" applyFont="1" applyFill="1" applyBorder="1" applyAlignment="1">
      <alignment horizontal="center" vertical="top"/>
    </xf>
    <xf numFmtId="0" fontId="30" fillId="0" borderId="0" xfId="0" applyFont="1" applyAlignment="1">
      <alignment horizontal="left" vertical="center"/>
    </xf>
    <xf numFmtId="0" fontId="17" fillId="0" borderId="0" xfId="0" applyFont="1" applyAlignment="1">
      <alignment horizontal="center" vertical="center"/>
    </xf>
    <xf numFmtId="166" fontId="17" fillId="0" borderId="58" xfId="10" quotePrefix="1" applyNumberFormat="1" applyFont="1" applyFill="1" applyBorder="1" applyAlignment="1">
      <alignment horizontal="center" vertical="center"/>
    </xf>
    <xf numFmtId="166" fontId="17" fillId="0" borderId="58" xfId="10" applyNumberFormat="1" applyFont="1" applyFill="1" applyBorder="1" applyAlignment="1">
      <alignment horizontal="center" vertical="center"/>
    </xf>
    <xf numFmtId="0" fontId="37" fillId="0" borderId="82" xfId="30" applyFont="1" applyBorder="1" applyAlignment="1" applyProtection="1">
      <alignment horizontal="center" vertical="top"/>
    </xf>
    <xf numFmtId="0" fontId="37" fillId="0" borderId="83" xfId="30" applyFont="1" applyBorder="1" applyAlignment="1" applyProtection="1">
      <alignment horizontal="center" vertical="top"/>
    </xf>
    <xf numFmtId="0" fontId="37" fillId="0" borderId="84" xfId="30" applyFont="1" applyBorder="1" applyAlignment="1" applyProtection="1">
      <alignment horizontal="center" vertical="top"/>
    </xf>
    <xf numFmtId="0" fontId="17" fillId="0" borderId="0" xfId="67" applyFont="1" applyAlignment="1">
      <alignment horizontal="center" vertical="top"/>
    </xf>
    <xf numFmtId="0" fontId="17" fillId="2" borderId="0" xfId="67" applyFont="1" applyFill="1" applyAlignment="1">
      <alignment horizontal="center" vertical="top"/>
    </xf>
    <xf numFmtId="0" fontId="17" fillId="0" borderId="79" xfId="81" applyFont="1" applyBorder="1" applyAlignment="1">
      <alignment horizontal="center" vertical="top"/>
    </xf>
    <xf numFmtId="0" fontId="17" fillId="0" borderId="52" xfId="81" applyFont="1" applyBorder="1" applyAlignment="1">
      <alignment horizontal="center" vertical="top"/>
    </xf>
    <xf numFmtId="0" fontId="17" fillId="0" borderId="80" xfId="81" applyFont="1" applyBorder="1" applyAlignment="1">
      <alignment horizontal="center" vertical="top"/>
    </xf>
    <xf numFmtId="3" fontId="17" fillId="0" borderId="97" xfId="56" applyNumberFormat="1" applyFont="1" applyBorder="1" applyAlignment="1">
      <alignment horizontal="center" vertical="center"/>
    </xf>
    <xf numFmtId="3" fontId="17" fillId="0" borderId="98" xfId="56" applyNumberFormat="1" applyFont="1" applyBorder="1" applyAlignment="1">
      <alignment horizontal="center" vertical="center"/>
    </xf>
    <xf numFmtId="3" fontId="17" fillId="0" borderId="99" xfId="56" applyNumberFormat="1" applyFont="1" applyBorder="1" applyAlignment="1">
      <alignment horizontal="center" vertical="center"/>
    </xf>
    <xf numFmtId="3" fontId="17" fillId="0" borderId="97" xfId="56" applyNumberFormat="1" applyFont="1" applyBorder="1" applyAlignment="1">
      <alignment horizontal="center" vertical="top"/>
    </xf>
    <xf numFmtId="3" fontId="17" fillId="0" borderId="98" xfId="56" applyNumberFormat="1" applyFont="1" applyBorder="1" applyAlignment="1">
      <alignment horizontal="center" vertical="top"/>
    </xf>
    <xf numFmtId="3" fontId="17" fillId="0" borderId="99" xfId="56" applyNumberFormat="1" applyFont="1" applyBorder="1" applyAlignment="1">
      <alignment horizontal="center" vertical="top"/>
    </xf>
    <xf numFmtId="0" fontId="17" fillId="0" borderId="13" xfId="56" applyFont="1" applyBorder="1" applyAlignment="1" applyProtection="1">
      <alignment horizontal="center" vertical="center"/>
      <protection locked="0"/>
    </xf>
    <xf numFmtId="0" fontId="15" fillId="0" borderId="18" xfId="0" applyFont="1" applyBorder="1" applyAlignment="1">
      <alignment horizontal="center" vertical="center"/>
    </xf>
    <xf numFmtId="3" fontId="17" fillId="0" borderId="13" xfId="56" applyNumberFormat="1" applyFont="1" applyBorder="1" applyAlignment="1" applyProtection="1">
      <alignment horizontal="center" vertical="center"/>
      <protection locked="0"/>
    </xf>
    <xf numFmtId="3" fontId="17" fillId="0" borderId="18" xfId="56" applyNumberFormat="1" applyFont="1" applyBorder="1" applyAlignment="1" applyProtection="1">
      <alignment horizontal="center" vertical="center"/>
      <protection locked="0"/>
    </xf>
    <xf numFmtId="0" fontId="30" fillId="0" borderId="0" xfId="0" applyFont="1" applyAlignment="1">
      <alignment horizontal="left" vertical="top" wrapText="1"/>
    </xf>
    <xf numFmtId="0" fontId="30" fillId="0" borderId="0" xfId="0" applyFont="1" applyAlignment="1">
      <alignment horizontal="left" vertical="center" wrapText="1"/>
    </xf>
    <xf numFmtId="0" fontId="17" fillId="0" borderId="0" xfId="64" applyFont="1" applyAlignment="1">
      <alignment horizontal="center" vertical="top"/>
    </xf>
    <xf numFmtId="166" fontId="17" fillId="0" borderId="35" xfId="10" applyNumberFormat="1" applyFont="1" applyFill="1" applyBorder="1" applyAlignment="1">
      <alignment horizontal="center" vertical="center"/>
    </xf>
    <xf numFmtId="166" fontId="17" fillId="0" borderId="36" xfId="10" applyNumberFormat="1" applyFont="1" applyFill="1" applyBorder="1" applyAlignment="1">
      <alignment horizontal="center" vertical="center"/>
    </xf>
    <xf numFmtId="0" fontId="30" fillId="0" borderId="1" xfId="67" applyFont="1" applyBorder="1" applyAlignment="1">
      <alignment horizontal="left" vertical="center"/>
    </xf>
    <xf numFmtId="0" fontId="27" fillId="2" borderId="0" xfId="67" applyFont="1" applyFill="1" applyAlignment="1">
      <alignment horizontal="center" vertical="center" wrapText="1"/>
    </xf>
    <xf numFmtId="166" fontId="17" fillId="0" borderId="80" xfId="58" applyNumberFormat="1" applyFont="1" applyFill="1" applyBorder="1" applyAlignment="1">
      <alignment horizontal="center" vertical="center"/>
    </xf>
    <xf numFmtId="166" fontId="17" fillId="0" borderId="58" xfId="58" applyNumberFormat="1" applyFont="1" applyFill="1" applyBorder="1" applyAlignment="1">
      <alignment horizontal="center" vertical="center"/>
    </xf>
    <xf numFmtId="0" fontId="17" fillId="0" borderId="59" xfId="67" applyFont="1" applyBorder="1" applyAlignment="1">
      <alignment horizontal="center" vertical="center"/>
    </xf>
    <xf numFmtId="0" fontId="17" fillId="0" borderId="60" xfId="67" applyFont="1" applyBorder="1" applyAlignment="1">
      <alignment horizontal="center" vertical="center"/>
    </xf>
    <xf numFmtId="0" fontId="17" fillId="0" borderId="61" xfId="67" applyFont="1" applyBorder="1" applyAlignment="1">
      <alignment horizontal="center" vertical="center"/>
    </xf>
    <xf numFmtId="0" fontId="15" fillId="0" borderId="0" xfId="93" applyFont="1" applyAlignment="1">
      <alignment horizontal="left" vertical="center" wrapText="1"/>
    </xf>
    <xf numFmtId="0" fontId="60" fillId="0" borderId="80" xfId="110" applyFont="1" applyBorder="1" applyAlignment="1">
      <alignment horizontal="justify" vertical="top" wrapText="1"/>
    </xf>
    <xf numFmtId="0" fontId="60" fillId="0" borderId="80" xfId="110" applyFont="1" applyBorder="1" applyAlignment="1">
      <alignment vertical="top" wrapText="1"/>
    </xf>
    <xf numFmtId="0" fontId="60" fillId="0" borderId="43" xfId="110" applyFont="1" applyBorder="1" applyAlignment="1">
      <alignment vertical="top" wrapText="1"/>
    </xf>
    <xf numFmtId="0" fontId="18" fillId="0" borderId="78" xfId="110" applyFont="1" applyBorder="1" applyAlignment="1">
      <alignment horizontal="center" vertical="top" wrapText="1"/>
    </xf>
    <xf numFmtId="166" fontId="15" fillId="0" borderId="78" xfId="1" applyNumberFormat="1" applyFont="1" applyFill="1" applyBorder="1" applyAlignment="1">
      <alignment vertical="top" wrapText="1"/>
    </xf>
    <xf numFmtId="166" fontId="15" fillId="0" borderId="78" xfId="1" applyNumberFormat="1" applyFont="1" applyBorder="1" applyAlignment="1">
      <alignment horizontal="right" vertical="top" wrapText="1"/>
    </xf>
    <xf numFmtId="0" fontId="17" fillId="0" borderId="0" xfId="110" applyFont="1" applyAlignment="1">
      <alignment horizontal="center" vertical="top"/>
    </xf>
    <xf numFmtId="0" fontId="18" fillId="0" borderId="0" xfId="110" applyFont="1" applyAlignment="1">
      <alignment horizontal="center" vertical="top"/>
    </xf>
    <xf numFmtId="0" fontId="60" fillId="2" borderId="16" xfId="110" applyFont="1" applyFill="1" applyBorder="1" applyAlignment="1">
      <alignment horizontal="left" vertical="top"/>
    </xf>
    <xf numFmtId="0" fontId="15" fillId="0" borderId="78" xfId="110" applyFont="1" applyBorder="1" applyAlignment="1">
      <alignment horizontal="center" vertical="top" wrapText="1"/>
    </xf>
    <xf numFmtId="166" fontId="15" fillId="0" borderId="78" xfId="1" applyNumberFormat="1" applyFont="1" applyBorder="1" applyAlignment="1">
      <alignment vertical="top" wrapText="1"/>
    </xf>
    <xf numFmtId="166" fontId="15" fillId="0" borderId="78" xfId="1" applyNumberFormat="1" applyFont="1" applyBorder="1" applyAlignment="1">
      <alignment horizontal="center" vertical="top" wrapText="1"/>
    </xf>
    <xf numFmtId="0" fontId="30" fillId="0" borderId="47" xfId="0" applyFont="1" applyBorder="1" applyAlignment="1">
      <alignment horizontal="center" vertical="top" wrapText="1"/>
    </xf>
    <xf numFmtId="166" fontId="17" fillId="0" borderId="58" xfId="61" quotePrefix="1" applyNumberFormat="1" applyFont="1" applyFill="1" applyBorder="1" applyAlignment="1">
      <alignment horizontal="center" vertical="center"/>
    </xf>
    <xf numFmtId="0" fontId="16" fillId="0" borderId="0" xfId="0" applyFont="1" applyAlignment="1">
      <alignment horizontal="center" vertical="top"/>
    </xf>
    <xf numFmtId="166" fontId="17" fillId="0" borderId="35" xfId="58" applyNumberFormat="1" applyFont="1" applyFill="1" applyBorder="1" applyAlignment="1">
      <alignment horizontal="center" vertical="center"/>
    </xf>
    <xf numFmtId="166" fontId="17" fillId="0" borderId="36" xfId="58" applyNumberFormat="1" applyFont="1" applyFill="1" applyBorder="1" applyAlignment="1">
      <alignment horizontal="center" vertical="center"/>
    </xf>
    <xf numFmtId="0" fontId="17" fillId="0" borderId="15" xfId="56" applyFont="1" applyBorder="1" applyAlignment="1">
      <alignment horizontal="right" vertical="top"/>
    </xf>
    <xf numFmtId="0" fontId="17" fillId="0" borderId="15" xfId="67" applyFont="1" applyBorder="1" applyAlignment="1">
      <alignment horizontal="right" vertical="top"/>
    </xf>
    <xf numFmtId="0" fontId="17" fillId="0" borderId="87" xfId="56" applyFont="1" applyBorder="1" applyAlignment="1">
      <alignment horizontal="center" vertical="top"/>
    </xf>
    <xf numFmtId="0" fontId="17" fillId="0" borderId="88" xfId="56" applyFont="1" applyBorder="1" applyAlignment="1">
      <alignment horizontal="center" vertical="top"/>
    </xf>
    <xf numFmtId="0" fontId="17" fillId="0" borderId="89" xfId="56" applyFont="1" applyBorder="1" applyAlignment="1">
      <alignment horizontal="center" vertical="top"/>
    </xf>
    <xf numFmtId="0" fontId="17" fillId="0" borderId="87" xfId="81" applyFont="1" applyBorder="1" applyAlignment="1">
      <alignment horizontal="center" vertical="top"/>
    </xf>
    <xf numFmtId="0" fontId="17" fillId="0" borderId="88" xfId="81" applyFont="1" applyBorder="1" applyAlignment="1">
      <alignment horizontal="center" vertical="top"/>
    </xf>
    <xf numFmtId="0" fontId="17" fillId="0" borderId="89" xfId="81" applyFont="1" applyBorder="1" applyAlignment="1">
      <alignment horizontal="center" vertical="top"/>
    </xf>
    <xf numFmtId="0" fontId="17" fillId="0" borderId="15" xfId="81" applyFont="1" applyBorder="1" applyAlignment="1">
      <alignment horizontal="center" vertical="top"/>
    </xf>
    <xf numFmtId="0" fontId="17" fillId="0" borderId="7" xfId="56" applyFont="1" applyBorder="1" applyAlignment="1">
      <alignment horizontal="center" vertical="center"/>
    </xf>
    <xf numFmtId="0" fontId="17" fillId="0" borderId="7" xfId="74" applyFont="1" applyBorder="1" applyAlignment="1">
      <alignment horizontal="center" vertical="center"/>
    </xf>
    <xf numFmtId="0" fontId="17" fillId="0" borderId="7" xfId="81" applyFont="1" applyBorder="1" applyAlignment="1">
      <alignment horizontal="center" vertical="top"/>
    </xf>
    <xf numFmtId="0" fontId="17" fillId="0" borderId="15" xfId="56" applyFont="1" applyBorder="1" applyAlignment="1">
      <alignment horizontal="center" vertical="top"/>
    </xf>
    <xf numFmtId="0" fontId="17" fillId="0" borderId="15" xfId="74" applyFont="1" applyBorder="1" applyAlignment="1">
      <alignment horizontal="center" vertical="top"/>
    </xf>
    <xf numFmtId="166" fontId="17" fillId="0" borderId="87" xfId="58" applyNumberFormat="1" applyFont="1" applyFill="1" applyBorder="1" applyAlignment="1">
      <alignment horizontal="center" vertical="top"/>
    </xf>
    <xf numFmtId="166" fontId="17" fillId="0" borderId="88" xfId="58" applyNumberFormat="1" applyFont="1" applyFill="1" applyBorder="1" applyAlignment="1">
      <alignment horizontal="center" vertical="top"/>
    </xf>
    <xf numFmtId="0" fontId="17" fillId="0" borderId="17" xfId="4" applyFont="1" applyBorder="1" applyAlignment="1" applyProtection="1">
      <alignment horizontal="left" vertical="top" wrapText="1"/>
      <protection locked="0"/>
    </xf>
    <xf numFmtId="3" fontId="17" fillId="0" borderId="62" xfId="4" applyNumberFormat="1" applyFont="1" applyBorder="1" applyAlignment="1">
      <alignment horizontal="center" vertical="top"/>
    </xf>
    <xf numFmtId="166" fontId="17" fillId="0" borderId="62" xfId="23" quotePrefix="1" applyNumberFormat="1" applyFont="1" applyFill="1" applyBorder="1" applyAlignment="1">
      <alignment horizontal="center" vertical="top"/>
    </xf>
    <xf numFmtId="3" fontId="30" fillId="0" borderId="17" xfId="4" applyNumberFormat="1" applyFont="1" applyBorder="1" applyAlignment="1" applyProtection="1">
      <alignment horizontal="center" vertical="top"/>
      <protection locked="0"/>
    </xf>
    <xf numFmtId="3" fontId="17" fillId="0" borderId="62" xfId="56" applyNumberFormat="1" applyFont="1" applyBorder="1" applyAlignment="1">
      <alignment horizontal="center" vertical="top"/>
    </xf>
    <xf numFmtId="166" fontId="17" fillId="0" borderId="62" xfId="61" quotePrefix="1" applyNumberFormat="1" applyFont="1" applyFill="1" applyBorder="1" applyAlignment="1">
      <alignment horizontal="center" vertical="center"/>
    </xf>
    <xf numFmtId="0" fontId="17" fillId="0" borderId="17" xfId="56" applyFont="1" applyBorder="1" applyAlignment="1">
      <alignment horizontal="left" vertical="top" wrapText="1"/>
    </xf>
    <xf numFmtId="3" fontId="17" fillId="0" borderId="52" xfId="56" applyNumberFormat="1" applyFont="1" applyBorder="1" applyAlignment="1">
      <alignment horizontal="center" vertical="top"/>
    </xf>
    <xf numFmtId="0" fontId="17" fillId="0" borderId="17" xfId="4" applyFont="1" applyBorder="1" applyAlignment="1">
      <alignment horizontal="left" vertical="top" wrapText="1"/>
    </xf>
    <xf numFmtId="0" fontId="30" fillId="3" borderId="24" xfId="57" applyFont="1" applyFill="1" applyBorder="1" applyAlignment="1">
      <alignment horizontal="center" vertical="center"/>
    </xf>
    <xf numFmtId="166" fontId="55" fillId="0" borderId="62" xfId="61" quotePrefix="1" applyNumberFormat="1" applyFont="1" applyFill="1" applyBorder="1" applyAlignment="1">
      <alignment horizontal="center" vertical="top"/>
    </xf>
    <xf numFmtId="166" fontId="17" fillId="0" borderId="62" xfId="58" applyNumberFormat="1" applyFont="1" applyFill="1" applyBorder="1" applyAlignment="1">
      <alignment horizontal="center" vertical="top" wrapText="1"/>
    </xf>
    <xf numFmtId="166" fontId="17" fillId="0" borderId="63" xfId="58" applyNumberFormat="1" applyFont="1" applyFill="1" applyBorder="1" applyAlignment="1">
      <alignment horizontal="center" vertical="top"/>
    </xf>
    <xf numFmtId="166" fontId="17" fillId="0" borderId="64" xfId="58" applyNumberFormat="1" applyFont="1" applyFill="1" applyBorder="1" applyAlignment="1">
      <alignment horizontal="center" vertical="top"/>
    </xf>
    <xf numFmtId="166" fontId="17" fillId="0" borderId="65" xfId="58" applyNumberFormat="1" applyFont="1" applyFill="1" applyBorder="1" applyAlignment="1">
      <alignment horizontal="center" vertical="top"/>
    </xf>
    <xf numFmtId="166" fontId="17" fillId="0" borderId="62" xfId="58" applyNumberFormat="1" applyFont="1" applyFill="1" applyBorder="1" applyAlignment="1">
      <alignment horizontal="center" vertical="top"/>
    </xf>
    <xf numFmtId="166" fontId="37" fillId="0" borderId="62" xfId="61" quotePrefix="1" applyNumberFormat="1" applyFont="1" applyFill="1" applyBorder="1" applyAlignment="1">
      <alignment horizontal="center" vertical="top"/>
    </xf>
    <xf numFmtId="0" fontId="30" fillId="3" borderId="0" xfId="57" applyFont="1" applyFill="1" applyAlignment="1">
      <alignment horizontal="center" vertical="center"/>
    </xf>
    <xf numFmtId="166" fontId="17" fillId="0" borderId="69" xfId="58" applyNumberFormat="1" applyFont="1" applyFill="1" applyBorder="1" applyAlignment="1">
      <alignment horizontal="center" vertical="top" wrapText="1"/>
    </xf>
    <xf numFmtId="166" fontId="55" fillId="0" borderId="52" xfId="61" quotePrefix="1" applyNumberFormat="1" applyFont="1" applyFill="1" applyBorder="1" applyAlignment="1">
      <alignment horizontal="center" vertical="top"/>
    </xf>
    <xf numFmtId="166" fontId="17" fillId="0" borderId="69" xfId="58" applyNumberFormat="1" applyFont="1" applyFill="1" applyBorder="1" applyAlignment="1">
      <alignment horizontal="center" vertical="top"/>
    </xf>
    <xf numFmtId="3" fontId="17" fillId="0" borderId="56" xfId="56" applyNumberFormat="1" applyFont="1" applyBorder="1" applyAlignment="1">
      <alignment horizontal="center" vertical="top"/>
    </xf>
    <xf numFmtId="166" fontId="37" fillId="0" borderId="57" xfId="61" quotePrefix="1" applyNumberFormat="1" applyFont="1" applyFill="1" applyBorder="1" applyAlignment="1">
      <alignment horizontal="center" vertical="top"/>
    </xf>
    <xf numFmtId="0" fontId="60" fillId="0" borderId="0" xfId="113" applyFont="1" applyAlignment="1">
      <alignment vertical="top" wrapText="1"/>
    </xf>
    <xf numFmtId="0" fontId="15" fillId="0" borderId="59" xfId="113" applyFont="1" applyBorder="1" applyAlignment="1">
      <alignment horizontal="center" vertical="top"/>
    </xf>
    <xf numFmtId="0" fontId="15" fillId="0" borderId="60" xfId="113" applyFont="1" applyBorder="1" applyAlignment="1">
      <alignment horizontal="center" vertical="top"/>
    </xf>
    <xf numFmtId="0" fontId="15" fillId="0" borderId="61" xfId="113" applyFont="1" applyBorder="1" applyAlignment="1">
      <alignment horizontal="center" vertical="top"/>
    </xf>
    <xf numFmtId="0" fontId="17" fillId="0" borderId="0" xfId="113" applyFont="1" applyAlignment="1">
      <alignment horizontal="center" vertical="top"/>
    </xf>
    <xf numFmtId="0" fontId="15" fillId="0" borderId="0" xfId="113" applyFont="1" applyAlignment="1">
      <alignment horizontal="center" vertical="top"/>
    </xf>
    <xf numFmtId="0" fontId="17" fillId="0" borderId="0" xfId="113" applyFont="1" applyAlignment="1">
      <alignment horizontal="left" vertical="top"/>
    </xf>
    <xf numFmtId="0" fontId="15" fillId="0" borderId="108" xfId="114" applyFont="1" applyBorder="1" applyAlignment="1">
      <alignment horizontal="center" vertical="top" wrapText="1"/>
    </xf>
    <xf numFmtId="0" fontId="15" fillId="0" borderId="108" xfId="113" applyFont="1" applyBorder="1" applyAlignment="1">
      <alignment horizontal="center" vertical="top" wrapText="1"/>
    </xf>
    <xf numFmtId="37" fontId="15" fillId="0" borderId="108" xfId="113" applyNumberFormat="1" applyFont="1" applyBorder="1" applyAlignment="1">
      <alignment vertical="top" wrapText="1"/>
    </xf>
    <xf numFmtId="37" fontId="18" fillId="0" borderId="108" xfId="113" applyNumberFormat="1" applyFont="1" applyBorder="1" applyAlignment="1">
      <alignment horizontal="right" vertical="top" wrapText="1"/>
    </xf>
    <xf numFmtId="166" fontId="17" fillId="0" borderId="52" xfId="61" quotePrefix="1" applyNumberFormat="1" applyFont="1" applyFill="1" applyBorder="1" applyAlignment="1">
      <alignment horizontal="center" vertical="center"/>
    </xf>
    <xf numFmtId="166" fontId="17" fillId="0" borderId="52" xfId="58" applyNumberFormat="1" applyFont="1" applyFill="1" applyBorder="1" applyAlignment="1">
      <alignment horizontal="center" vertical="top" wrapText="1"/>
    </xf>
    <xf numFmtId="166" fontId="17" fillId="0" borderId="53" xfId="58" applyNumberFormat="1" applyFont="1" applyFill="1" applyBorder="1" applyAlignment="1">
      <alignment horizontal="center" vertical="top"/>
    </xf>
    <xf numFmtId="166" fontId="17" fillId="0" borderId="54" xfId="58" applyNumberFormat="1" applyFont="1" applyFill="1" applyBorder="1" applyAlignment="1">
      <alignment horizontal="center" vertical="top"/>
    </xf>
    <xf numFmtId="166" fontId="17" fillId="0" borderId="55" xfId="58" applyNumberFormat="1" applyFont="1" applyFill="1" applyBorder="1" applyAlignment="1">
      <alignment horizontal="center" vertical="top"/>
    </xf>
    <xf numFmtId="0" fontId="15" fillId="2" borderId="0" xfId="113" applyFont="1" applyFill="1" applyAlignment="1">
      <alignment horizontal="center" vertical="top"/>
    </xf>
    <xf numFmtId="166" fontId="37" fillId="0" borderId="52" xfId="61" quotePrefix="1" applyNumberFormat="1" applyFont="1" applyFill="1" applyBorder="1" applyAlignment="1">
      <alignment horizontal="center" vertical="top"/>
    </xf>
    <xf numFmtId="0" fontId="27" fillId="0" borderId="45" xfId="113" applyFont="1" applyBorder="1" applyAlignment="1">
      <alignment horizontal="center" vertical="top"/>
    </xf>
    <xf numFmtId="37" fontId="15" fillId="0" borderId="108" xfId="113" applyNumberFormat="1" applyFont="1" applyBorder="1" applyAlignment="1">
      <alignment horizontal="right" vertical="top" wrapText="1"/>
    </xf>
    <xf numFmtId="0" fontId="46" fillId="0" borderId="82" xfId="30" applyFont="1" applyBorder="1" applyAlignment="1" applyProtection="1">
      <alignment horizontal="center" vertical="top"/>
    </xf>
    <xf numFmtId="0" fontId="46" fillId="0" borderId="83" xfId="30" applyFont="1" applyBorder="1" applyAlignment="1" applyProtection="1">
      <alignment horizontal="center" vertical="top"/>
    </xf>
    <xf numFmtId="0" fontId="46" fillId="0" borderId="84" xfId="30" applyFont="1" applyBorder="1" applyAlignment="1" applyProtection="1">
      <alignment horizontal="center" vertical="top"/>
    </xf>
    <xf numFmtId="0" fontId="17" fillId="0" borderId="81" xfId="81" applyFont="1" applyBorder="1" applyAlignment="1">
      <alignment horizontal="center" vertical="top"/>
    </xf>
    <xf numFmtId="0" fontId="17" fillId="0" borderId="11" xfId="81" applyFont="1" applyBorder="1" applyAlignment="1">
      <alignment horizontal="center" vertical="top"/>
    </xf>
    <xf numFmtId="0" fontId="17" fillId="0" borderId="105" xfId="81" applyFont="1" applyBorder="1" applyAlignment="1">
      <alignment horizontal="center" vertical="top"/>
    </xf>
    <xf numFmtId="0" fontId="17" fillId="0" borderId="52" xfId="4" applyFont="1" applyBorder="1" applyAlignment="1">
      <alignment horizontal="center" vertical="top"/>
    </xf>
    <xf numFmtId="0" fontId="17" fillId="0" borderId="52" xfId="8" applyFont="1" applyBorder="1" applyAlignment="1">
      <alignment horizontal="center" vertical="top"/>
    </xf>
    <xf numFmtId="0" fontId="17" fillId="0" borderId="52" xfId="56" applyFont="1" applyBorder="1" applyAlignment="1">
      <alignment horizontal="center" vertical="top"/>
    </xf>
    <xf numFmtId="0" fontId="17" fillId="0" borderId="52" xfId="67" applyFont="1" applyBorder="1" applyAlignment="1">
      <alignment horizontal="center" vertical="top"/>
    </xf>
    <xf numFmtId="3" fontId="17" fillId="0" borderId="23" xfId="56" applyNumberFormat="1" applyFont="1" applyBorder="1" applyAlignment="1">
      <alignment horizontal="center" vertical="top"/>
    </xf>
    <xf numFmtId="165" fontId="17" fillId="0" borderId="53" xfId="58" quotePrefix="1" applyFont="1" applyFill="1" applyBorder="1" applyAlignment="1">
      <alignment horizontal="center" vertical="top"/>
    </xf>
    <xf numFmtId="165" fontId="17" fillId="0" borderId="54" xfId="58" quotePrefix="1" applyFont="1" applyFill="1" applyBorder="1" applyAlignment="1">
      <alignment horizontal="center" vertical="top"/>
    </xf>
    <xf numFmtId="165" fontId="17" fillId="0" borderId="55" xfId="58" quotePrefix="1" applyFont="1" applyFill="1" applyBorder="1" applyAlignment="1">
      <alignment horizontal="center" vertical="top"/>
    </xf>
  </cellXfs>
  <cellStyles count="117">
    <cellStyle name="Comma" xfId="1" builtinId="3"/>
    <cellStyle name="Comma [0]" xfId="116" builtinId="6"/>
    <cellStyle name="Comma [0] 2" xfId="19"/>
    <cellStyle name="Comma [0] 2 2" xfId="102"/>
    <cellStyle name="Comma 10" xfId="10"/>
    <cellStyle name="Comma 10 2" xfId="13"/>
    <cellStyle name="Comma 10 2 2" xfId="35"/>
    <cellStyle name="Comma 10 2 3" xfId="58"/>
    <cellStyle name="Comma 10 2 3 2" xfId="92"/>
    <cellStyle name="Comma 10 3" xfId="16"/>
    <cellStyle name="Comma 10 3 2" xfId="52"/>
    <cellStyle name="Comma 10 3 3" xfId="88"/>
    <cellStyle name="Comma 10 4" xfId="31"/>
    <cellStyle name="Comma 13" xfId="37"/>
    <cellStyle name="Comma 14 2" xfId="36"/>
    <cellStyle name="Comma 14 2 2" xfId="45"/>
    <cellStyle name="Comma 14 2 2 2" xfId="78"/>
    <cellStyle name="Comma 14 2 3" xfId="59"/>
    <cellStyle name="Comma 16 2" xfId="7"/>
    <cellStyle name="Comma 16 2 2" xfId="50"/>
    <cellStyle name="Comma 16 2 3" xfId="70"/>
    <cellStyle name="Comma 18 2" xfId="38"/>
    <cellStyle name="Comma 2" xfId="2"/>
    <cellStyle name="Comma 2 2" xfId="54"/>
    <cellStyle name="Comma 2 2 2" xfId="22"/>
    <cellStyle name="Comma 2 2 2 2" xfId="27"/>
    <cellStyle name="Comma 2 2 2 2 2" xfId="83"/>
    <cellStyle name="Comma 2 2 2 3" xfId="62"/>
    <cellStyle name="Comma 2 2 2 4" xfId="90"/>
    <cellStyle name="Comma 2 3" xfId="49"/>
    <cellStyle name="Comma 20" xfId="41"/>
    <cellStyle name="Comma 20 2" xfId="75"/>
    <cellStyle name="Comma 25 2" xfId="6"/>
    <cellStyle name="Comma 3" xfId="55"/>
    <cellStyle name="Comma 3 2" xfId="23"/>
    <cellStyle name="Comma 3 2 2" xfId="61"/>
    <cellStyle name="Comma 3 2 3" xfId="91"/>
    <cellStyle name="Comma 4" xfId="84"/>
    <cellStyle name="Comma 4 2" xfId="104"/>
    <cellStyle name="Comma 5 2" xfId="33"/>
    <cellStyle name="Comma 5 2 2" xfId="80"/>
    <cellStyle name="Comma 7 2" xfId="32"/>
    <cellStyle name="Comma 7 2 3" xfId="51"/>
    <cellStyle name="Comma 8" xfId="60"/>
    <cellStyle name="Comma_KUSP WSP 05 - Engineers Estimate- Final 2" xfId="25"/>
    <cellStyle name="Comma_Sironko BOQ 2" xfId="34"/>
    <cellStyle name="Normal" xfId="0" builtinId="0"/>
    <cellStyle name="Normal 10 2" xfId="5"/>
    <cellStyle name="Normal 10 2 2" xfId="17"/>
    <cellStyle name="Normal 10 2 2 2" xfId="8"/>
    <cellStyle name="Normal 10 2 2 2 2" xfId="67"/>
    <cellStyle name="Normal 10 2 2 3" xfId="20"/>
    <cellStyle name="Normal 10 2 2 3 2" xfId="103"/>
    <cellStyle name="Normal 10 2 2 4" xfId="64"/>
    <cellStyle name="Normal 10 2 2 5" xfId="101"/>
    <cellStyle name="Normal 10 2 3" xfId="85"/>
    <cellStyle name="Normal 10 2 3 2" xfId="97"/>
    <cellStyle name="Normal 10 2 5" xfId="40"/>
    <cellStyle name="Normal 10 2 5 2" xfId="69"/>
    <cellStyle name="Normal 10 2 5 2 2" xfId="82"/>
    <cellStyle name="Normal 12" xfId="63"/>
    <cellStyle name="Normal 12 2" xfId="96"/>
    <cellStyle name="Normal 12 2 2" xfId="106"/>
    <cellStyle name="Normal 12 2 2 2" xfId="109"/>
    <cellStyle name="Normal 12 2 2_Bill 9.2 - Tank 4" xfId="108"/>
    <cellStyle name="Normal 17 2" xfId="42"/>
    <cellStyle name="Normal 17 2 2" xfId="71"/>
    <cellStyle name="Normal 2" xfId="53"/>
    <cellStyle name="Normal 2 13 2" xfId="26"/>
    <cellStyle name="Normal 2 13 2 2" xfId="57"/>
    <cellStyle name="Normal 2 2" xfId="4"/>
    <cellStyle name="Normal 2 2 2" xfId="56"/>
    <cellStyle name="Normal 2 2 2 2" xfId="89"/>
    <cellStyle name="Normal 2 3" xfId="9"/>
    <cellStyle name="Normal 2 3 2" xfId="73"/>
    <cellStyle name="Normal 2 4" xfId="30"/>
    <cellStyle name="Normal 2 4 2" xfId="47"/>
    <cellStyle name="Normal 3" xfId="3"/>
    <cellStyle name="Normal 3 2" xfId="12"/>
    <cellStyle name="Normal 3 2 2" xfId="74"/>
    <cellStyle name="Normal 3 3" xfId="29"/>
    <cellStyle name="Normal 3 4" xfId="48"/>
    <cellStyle name="Normal 3 5" xfId="68"/>
    <cellStyle name="Normal 4" xfId="93"/>
    <cellStyle name="Normal 4 2" xfId="94"/>
    <cellStyle name="Normal 5" xfId="105"/>
    <cellStyle name="Normal 5 2" xfId="14"/>
    <cellStyle name="Normal 5 2 2" xfId="81"/>
    <cellStyle name="Normal 6" xfId="44"/>
    <cellStyle name="Normal 6 2" xfId="77"/>
    <cellStyle name="Normal 7" xfId="107"/>
    <cellStyle name="Normal 7 2 3" xfId="11"/>
    <cellStyle name="Normal 7 2 3 2" xfId="18"/>
    <cellStyle name="Normal 7 2 3 2 2" xfId="100"/>
    <cellStyle name="Normal 7 2 3 2 2 2" xfId="111"/>
    <cellStyle name="Normal 7 2 3 2 2 2 2" xfId="115"/>
    <cellStyle name="Normal 7 2 3 3" xfId="21"/>
    <cellStyle name="Normal 7 2 3 3 2" xfId="76"/>
    <cellStyle name="Normal 7 2 3 3 3" xfId="95"/>
    <cellStyle name="Normal 7 2 3 3 5" xfId="99"/>
    <cellStyle name="Normal 7 2 3 4" xfId="86"/>
    <cellStyle name="Normal 7 2 3 4 2" xfId="98"/>
    <cellStyle name="Normal 7 4" xfId="46"/>
    <cellStyle name="Normal 7 4 2" xfId="79"/>
    <cellStyle name="Normal 8" xfId="110"/>
    <cellStyle name="Normal 8 2" xfId="114"/>
    <cellStyle name="Normal 8 3" xfId="15"/>
    <cellStyle name="Normal 8 3 2" xfId="87"/>
    <cellStyle name="Normal 9" xfId="112"/>
    <cellStyle name="Normal 9 2" xfId="113"/>
    <cellStyle name="Normal_0.5   Bills of Quantities Section - Summit View" xfId="43"/>
    <cellStyle name="Normal_0.5   Bills of Quantities Section - Summit View 2" xfId="72"/>
    <cellStyle name="Percent 2" xfId="24"/>
    <cellStyle name="Percent 2 2" xfId="65"/>
    <cellStyle name="Standard_magboq13" xfId="66"/>
    <cellStyle name="Standard_magboq13 2" xfId="39"/>
    <cellStyle name="Standard_magboq13 2 2" xfId="28"/>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4.xml"/><Relationship Id="rId63" Type="http://schemas.openxmlformats.org/officeDocument/2006/relationships/externalLink" Target="externalLinks/externalLink20.xml"/><Relationship Id="rId68" Type="http://schemas.openxmlformats.org/officeDocument/2006/relationships/externalLink" Target="externalLinks/externalLink25.xml"/><Relationship Id="rId84" Type="http://schemas.openxmlformats.org/officeDocument/2006/relationships/externalLink" Target="externalLinks/externalLink41.xml"/><Relationship Id="rId89" Type="http://schemas.openxmlformats.org/officeDocument/2006/relationships/externalLink" Target="externalLinks/externalLink4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5" Type="http://schemas.openxmlformats.org/officeDocument/2006/relationships/worksheet" Target="worksheets/sheet5.xml"/><Relationship Id="rId90" Type="http://schemas.openxmlformats.org/officeDocument/2006/relationships/externalLink" Target="externalLinks/externalLink47.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5.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6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externalLink" Target="externalLinks/externalLink19.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91"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2.xml"/><Relationship Id="rId66" Type="http://schemas.openxmlformats.org/officeDocument/2006/relationships/externalLink" Target="externalLinks/externalLink23.xml"/><Relationship Id="rId87" Type="http://schemas.openxmlformats.org/officeDocument/2006/relationships/externalLink" Target="externalLinks/externalLink44.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3.xml"/><Relationship Id="rId77"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trmtlon02.turntown.com/LON/QS/QS11228/COST/OPCO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TEMP\BUDADIRI%20ENGINEER'S%20ESTIMAT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NGMOS~1.DES\AppData\Local\Temp\file:\G:\Users\Eng.Jamil\Downloads\windows\TEMP\BUDADIRI%20ENGINEER'S%20ESTIMAT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windows/TEMP/BUDADIRI%20ENGINEER'S%20ESTIMAT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windows\TEMP\BUDADIRI%20ENGINEER'S%20ESTIMAT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APH00016\Local%20Settings\Temporary%20Internet%20Files\Content.Outlook\U4OVGRI5\KEMPINSKI%20FIRE%20BUDGET%20Rev%2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Server1/e/HSC/DISTRICTS/Sironko/Buluganya%20gfs/BULUGANYA%20BOQ/Priced%20BOqs_for_BULUGANYA%20_GFS%20copy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erver1\e\HSC\DISTRICTS\Sironko\Buluganya%20gfs\BULUGANYA%20BOQ\Priced%20BOqs_for_BULUGANYA%20_GFS%20copy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Server1\e\HSC\DISTRICTS\Sironko\Buluganya%20gfs\BULUGANYA%20BOQ\Priced%20BOqs_for_BULUGANYA%20_GFS%20copy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windows\TEMP\BUDADIRI%20ENGINEER'S%20ESTIMAT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ONSRV01\Data\Lon\CM\QS14000%20-%20QS14999\QS14574\CDT\CDT%20Table%200%20Rev%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trmtlee02.turntown.com/LON/QS/QS11228/COST/OPCO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user\AppData\Roaming\Microsoft\Excel\file:\A:\My%20Documents\George\Bunyaruguru\Copy%20of%20Estimates\Reservoir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AJITH\FORMATS\SuStructure%20Conc%20Take%20of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SRV01\Data\LEE\QS\LCC\MODEL%202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ONSRV01\Data\DOCUME~1\wanwai\LOCALS~1\Temp\C.Lotus.Notes.Data\Financial%20Report%2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ROJECTS/Justin/Ala-Ora/Current/FINAL/Enyau%20Unpriced%20Bills%20of%20Qunatities%20Revised.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JOBS\KRAAIFON\ESTIMATE\BOOK-4.XLW"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ffice\Docs\Docs\2017\Buildings\Karuma\Sino%20Hydro%20-%20Barracks\Users\Excel\Desktop\KAWOLO%20GH%20-%20BoQ%20Priced%20%20final2%20with%20Correctio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Backup\T\C\T&amp;T1162\F\Lee\Users\Mccafmik\Usr\Home\Keep\Cdrom\Model_A\Model_A1\A1-mod-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Users\Dell\Desktop\My%20Documents\ongoing%20jobs\UG0902%20LITTLE%20ACRE%20Kkungu\05%20Quotations\100308%20ESTIMATES%20KUNGU%20with%20com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apps02.ttgroup.int/LON/QS/QS11228/COST/OPCOST.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SOLE%20Template%20Rev%20G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lvin\SharedDocs\Sameera\Work\Tangalle%20Hospital\Tangalle%20-%20Maternaty%20Ward%20Complex%20WS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ONSRV01\Data\Lon\CM\QS12770\COST\Change%20Control\Change%20Control-DS\Reports\Documents%20and%20Settings\peke.WTRUST\Local%20Settings\Temporary%20Internet%20Files\OLK45\LON\QS\I46001\REPORT\COST\CASHFL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user\AppData\Roaming\Microsoft\Excel\file:\Q:\Personal\Zambia%20Temporary\MTSP%20without%20EU%20grant%204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Personal\Zambia%20Temporary\MTSP%20without%20EU%20grant%204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ONSRV01\Data\LON\QS\QS11228\COST\OPCO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ttrmtlon02.turntown.com/LON/QS/I46001/REPORT/COST/CASHFL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XCEL\NSSF%20Lubowa%20Housing%20project\cashflow%20nssf\Sameera\Work\Tangalle%20Hospital\Tangalle%20-%20Maternaty%20Ward%20Complex%20WS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gopalrav\My%20Documents\Detailed%20Cost%20Plan%20-%20M&amp;S%20Store%20Delh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user\AppData\Roaming\Microsoft\Excel\file:\Server1\e\HSC\DISTRICTS\Sironko\Buluganya%20gfs\BULUGANYA%20BOQ\Priced%20BOqs_for_BULUGANYA%20_GFS%20copy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trmtlon02.turntown.com/Lee/CM/PROJ/TIC/Alex%20Hargreaves/13.08.09/Meeting%20in%20London/New%20Template%20WIP/Example/New%20Template%20WIP/cashflow%20TEST%20Ver%2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er1\e\HSC\DISTRICTS\Sironko\Buluganya%20gfs\BULUGANYA%20BOQ\Priced%20BOqs_for_BULUGANYA%20_GFS%20copy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user\AppData\Roaming\Microsoft\Excel\file:\A:\My%20Documents\George\Bunyaruguru\Copy%20of%20Estimates\Reservoir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ttrmtlon02.turntown.com/Lon/CM/QS12772/Risk/BurlDanes_NewRiskRegister09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Administrator\Desktop\avaya_partcode_ge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ttrmtlon.turntown.com/Documents%20and%20Settings/ead/Local%20Settings/Temporary%20Internet%20Files/OLK22F/LON/QS/I46001/REPORT/COST/CASHFL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windows\TEMP\BUDADIRI%20ENGINEER'S%20ESTIMAT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user\AppData\Roaming\Microsoft\Excel\file:\A:\windows\TEMP\BUDADIRI%20ENGINEER'S%20ESTIM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ONSRV01\Data\LON\QS\I46001\REPORT\COST\CASHFL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Estimates%20for%20new%20development\Bus%20Factory%20Africa\CASH%20FLOW%20re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ZAKR00916\My%20Documents\FINANCIAL\BUDGETS\WSP%20Budget%20and%20Fees\57%20Victoria%20Road%20-%20FIRE%20BUDGET%20-%20REV%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DSRV01\Data\LEE\QS\PROJ\QS12104\Revised%20Cashflows\cfpr2bmp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chathura\My%20Documents\Palm%20District%20Cooling%20Documents\BOQ\TOWER\ITP38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s>
    <sheetDataSet>
      <sheetData sheetId="0"/>
      <sheetData sheetId="1"/>
      <sheetData sheetId="2"/>
      <sheetData sheetId="3" refreshError="1">
        <row r="40">
          <cell r="B40">
            <v>7.2499999999999995E-2</v>
          </cell>
        </row>
      </sheetData>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Summary"/>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ecalculation"/>
    </sheetNames>
    <sheetDataSet>
      <sheetData sheetId="0"/>
      <sheetData sheetId="1"/>
      <sheetData sheetId="2">
        <row r="8">
          <cell r="A8" t="str">
            <v>8 Bed HDU</v>
          </cell>
        </row>
        <row r="9">
          <cell r="A9" t="str">
            <v>14 Bed Elderly HDU</v>
          </cell>
        </row>
        <row r="10">
          <cell r="A10" t="str">
            <v>Support Services</v>
          </cell>
        </row>
        <row r="11">
          <cell r="A11" t="str">
            <v>Lois Ellis</v>
          </cell>
        </row>
        <row r="12">
          <cell r="A12" t="str">
            <v>Kestrel Grove</v>
          </cell>
        </row>
        <row r="13">
          <cell r="A13" t="str">
            <v>Erewash</v>
          </cell>
        </row>
        <row r="14">
          <cell r="A14" t="str">
            <v>Amber Valley</v>
          </cell>
        </row>
        <row r="15">
          <cell r="A15" t="str">
            <v>South Holland</v>
          </cell>
        </row>
        <row r="16">
          <cell r="A16" t="str">
            <v>20 Bed Acute</v>
          </cell>
        </row>
        <row r="17">
          <cell r="A17" t="str">
            <v>AMHIRPS</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s>
    <sheetDataSet>
      <sheetData sheetId="0"/>
      <sheetData sheetId="1"/>
      <sheetData sheetId="2"/>
      <sheetData sheetId="3" refreshError="1">
        <row r="40">
          <cell r="B40">
            <v>7.2499999999999995E-2</v>
          </cell>
        </row>
      </sheetData>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 val="fitting_rates"/>
      <sheetName val="H2O_TREATMENT_PLANT_SITE(4_1)"/>
      <sheetName val="fitting_rates1"/>
      <sheetName val="H2O_TREATMENT_PLANT_SITE(4_1)1"/>
      <sheetName val="Sheet3"/>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 sheetId="5">
        <row r="4">
          <cell r="A4">
            <v>1.01</v>
          </cell>
        </row>
      </sheetData>
      <sheetData sheetId="6"/>
      <sheetData sheetId="7">
        <row r="4">
          <cell r="A4">
            <v>1.01</v>
          </cell>
        </row>
      </sheetData>
      <sheetData sheetId="8"/>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ff"/>
      <sheetName val="Schedules"/>
      <sheetName val="Sheet3"/>
    </sheetNames>
    <sheetDataSet>
      <sheetData sheetId="0" refreshError="1"/>
      <sheetData sheetId="1" refreshError="1">
        <row r="5">
          <cell r="A5" t="str">
            <v>C1</v>
          </cell>
          <cell r="B5">
            <v>0.25</v>
          </cell>
          <cell r="C5">
            <v>0.35</v>
          </cell>
          <cell r="D5">
            <v>8.7499999999999994E-2</v>
          </cell>
          <cell r="E5">
            <v>1.2</v>
          </cell>
        </row>
        <row r="6">
          <cell r="A6" t="str">
            <v>C2</v>
          </cell>
          <cell r="B6">
            <v>0.25</v>
          </cell>
          <cell r="C6">
            <v>0.45</v>
          </cell>
          <cell r="D6">
            <v>0.1125</v>
          </cell>
          <cell r="E6">
            <v>1.4</v>
          </cell>
        </row>
        <row r="7">
          <cell r="A7" t="str">
            <v>C3</v>
          </cell>
          <cell r="B7">
            <v>0.25</v>
          </cell>
          <cell r="C7">
            <v>0.55000000000000004</v>
          </cell>
          <cell r="D7">
            <v>0.13750000000000001</v>
          </cell>
          <cell r="E7">
            <v>1.6</v>
          </cell>
        </row>
        <row r="8">
          <cell r="A8" t="str">
            <v>C4</v>
          </cell>
          <cell r="B8">
            <v>0.25</v>
          </cell>
          <cell r="C8">
            <v>0.65</v>
          </cell>
          <cell r="D8">
            <v>0.16250000000000001</v>
          </cell>
          <cell r="E8">
            <v>1.8</v>
          </cell>
        </row>
        <row r="9">
          <cell r="A9" t="str">
            <v>C5</v>
          </cell>
          <cell r="B9">
            <v>0.25</v>
          </cell>
          <cell r="C9">
            <v>0.75</v>
          </cell>
          <cell r="D9">
            <v>0.1875</v>
          </cell>
          <cell r="E9">
            <v>2</v>
          </cell>
        </row>
        <row r="10">
          <cell r="A10" t="str">
            <v>C6</v>
          </cell>
          <cell r="B10">
            <v>0.25</v>
          </cell>
          <cell r="C10">
            <v>0.85</v>
          </cell>
          <cell r="D10">
            <v>0.21249999999999999</v>
          </cell>
          <cell r="E10">
            <v>2.2000000000000002</v>
          </cell>
        </row>
        <row r="11">
          <cell r="A11" t="str">
            <v>C7</v>
          </cell>
          <cell r="B11">
            <v>0.4</v>
          </cell>
          <cell r="C11">
            <v>0.4</v>
          </cell>
          <cell r="D11">
            <v>0.16000000000000003</v>
          </cell>
          <cell r="E11">
            <v>1.6</v>
          </cell>
        </row>
        <row r="12">
          <cell r="A12" t="str">
            <v>C8</v>
          </cell>
          <cell r="B12">
            <v>0.4</v>
          </cell>
          <cell r="C12">
            <v>0.45</v>
          </cell>
          <cell r="D12">
            <v>0.18000000000000002</v>
          </cell>
          <cell r="E12">
            <v>1.7000000000000002</v>
          </cell>
        </row>
        <row r="13">
          <cell r="A13" t="str">
            <v>C9</v>
          </cell>
          <cell r="B13">
            <v>0.4</v>
          </cell>
          <cell r="C13">
            <v>0.9</v>
          </cell>
          <cell r="D13">
            <v>0.36000000000000004</v>
          </cell>
          <cell r="E13">
            <v>2.6</v>
          </cell>
        </row>
        <row r="14">
          <cell r="A14" t="str">
            <v>C10</v>
          </cell>
          <cell r="B14">
            <v>0.25</v>
          </cell>
          <cell r="C14">
            <v>0.95</v>
          </cell>
          <cell r="D14">
            <v>0.23749999999999999</v>
          </cell>
          <cell r="E14">
            <v>2.4</v>
          </cell>
        </row>
        <row r="15">
          <cell r="A15" t="str">
            <v>C11</v>
          </cell>
          <cell r="B15">
            <v>0.4</v>
          </cell>
          <cell r="C15">
            <v>0.65</v>
          </cell>
          <cell r="D15">
            <v>0.26</v>
          </cell>
          <cell r="E15">
            <v>2.1</v>
          </cell>
        </row>
        <row r="16">
          <cell r="A16" t="str">
            <v>C12</v>
          </cell>
          <cell r="B16">
            <v>0.45</v>
          </cell>
          <cell r="C16">
            <v>0.65</v>
          </cell>
          <cell r="D16">
            <v>0.29250000000000004</v>
          </cell>
          <cell r="E16">
            <v>2.2000000000000002</v>
          </cell>
        </row>
        <row r="17">
          <cell r="A17" t="str">
            <v>C13</v>
          </cell>
          <cell r="B17">
            <v>0</v>
          </cell>
          <cell r="C17">
            <v>0</v>
          </cell>
          <cell r="D17">
            <v>0.65249999999999997</v>
          </cell>
          <cell r="E17">
            <v>4.3</v>
          </cell>
        </row>
        <row r="18">
          <cell r="A18" t="str">
            <v>C14</v>
          </cell>
          <cell r="B18">
            <v>0</v>
          </cell>
          <cell r="C18">
            <v>0</v>
          </cell>
          <cell r="D18">
            <v>1.37</v>
          </cell>
          <cell r="E18">
            <v>8.1999999999999993</v>
          </cell>
        </row>
        <row r="19">
          <cell r="A19" t="str">
            <v>C15</v>
          </cell>
          <cell r="B19">
            <v>0.55000000000000004</v>
          </cell>
          <cell r="C19">
            <v>0.9</v>
          </cell>
          <cell r="D19">
            <v>0.49500000000000005</v>
          </cell>
          <cell r="E19">
            <v>2.9000000000000004</v>
          </cell>
        </row>
        <row r="20">
          <cell r="A20" t="str">
            <v>C16</v>
          </cell>
          <cell r="B20">
            <v>0.55000000000000004</v>
          </cell>
          <cell r="C20">
            <v>0.55000000000000004</v>
          </cell>
          <cell r="D20">
            <v>0.30250000000000005</v>
          </cell>
          <cell r="E20">
            <v>2.2000000000000002</v>
          </cell>
        </row>
        <row r="21">
          <cell r="A21" t="str">
            <v>C17</v>
          </cell>
          <cell r="B21">
            <v>0.25</v>
          </cell>
          <cell r="C21">
            <v>0.55000000000000004</v>
          </cell>
          <cell r="D21">
            <v>0.13750000000000001</v>
          </cell>
          <cell r="E21">
            <v>1.6</v>
          </cell>
        </row>
        <row r="22">
          <cell r="A22" t="str">
            <v>C18</v>
          </cell>
          <cell r="B22">
            <v>0.25</v>
          </cell>
          <cell r="C22">
            <v>0.25</v>
          </cell>
          <cell r="D22">
            <v>6.25E-2</v>
          </cell>
          <cell r="E22">
            <v>1</v>
          </cell>
        </row>
        <row r="23">
          <cell r="A23" t="str">
            <v>C19</v>
          </cell>
          <cell r="B23">
            <v>0.4</v>
          </cell>
          <cell r="C23">
            <v>0.4</v>
          </cell>
          <cell r="D23">
            <v>0.16000000000000003</v>
          </cell>
          <cell r="E23">
            <v>1.6</v>
          </cell>
        </row>
        <row r="24">
          <cell r="A24" t="str">
            <v>W1</v>
          </cell>
          <cell r="B24">
            <v>10.9</v>
          </cell>
          <cell r="C24">
            <v>0.2</v>
          </cell>
          <cell r="D24">
            <v>2.1800000000000002</v>
          </cell>
          <cell r="E24">
            <v>22.2</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ly"/>
      <sheetName val="Doc details"/>
      <sheetName val="Contents"/>
      <sheetName val="Fly (2)"/>
      <sheetName val="Summary"/>
      <sheetName val="Fly (3)"/>
      <sheetName val="Methodology"/>
      <sheetName val="Fly (4)"/>
      <sheetName val="Exclusions"/>
      <sheetName val="Fly (5)"/>
      <sheetName val="0 Capital Cost"/>
      <sheetName val="1 Asset Renewal"/>
      <sheetName val="Asset Expenditure"/>
      <sheetName val="2 Maintenance"/>
      <sheetName val="3 EnergyUtilities"/>
      <sheetName val="4 OperationAdmin"/>
      <sheetName val="5 Overheads"/>
      <sheetName val="6 Modernisation"/>
      <sheetName val="7 Residual"/>
      <sheetName val="8 Disposal"/>
      <sheetName val="Fly (6)"/>
      <sheetName val="Expenditure"/>
      <sheetName val="Profile"/>
      <sheetName val="Pie-Chart"/>
      <sheetName val="Profile-Chart"/>
      <sheetName val="Fly (7)"/>
      <sheetName val="Benchmarking"/>
      <sheetName val="Calculator"/>
      <sheetName val="Data"/>
      <sheetName val="Supplier"/>
      <sheetName val="VCH-SLC"/>
      <sheetName val="Fin Sum"/>
      <sheetName val="TBAL9697 -group wise  sd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row r="5">
          <cell r="C5">
            <v>25</v>
          </cell>
        </row>
        <row r="6">
          <cell r="C6">
            <v>2002</v>
          </cell>
        </row>
      </sheetData>
      <sheetData sheetId="30" refreshError="1"/>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ummary"/>
      <sheetName val="Fees"/>
      <sheetName val="Cash Flow"/>
      <sheetName val="BT Direct Works"/>
      <sheetName val="Cat A Exec Summary"/>
      <sheetName val="Cat A Supp Auth"/>
      <sheetName val="Cat A AI's"/>
      <sheetName val="CAT A Anticipated"/>
      <sheetName val="Cat A Change Control"/>
      <sheetName val="Developers Fees"/>
      <sheetName val="Cat A Contingency Schedule"/>
      <sheetName val="Cat B Exec Summary"/>
      <sheetName val="Cat B Supp Auth"/>
      <sheetName val="Cat B AI's"/>
      <sheetName val="Cat B Change Control"/>
      <sheetName val="Sheet3"/>
      <sheetName val="Data"/>
      <sheetName val="Name List"/>
      <sheetName val="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CLIENT :</v>
          </cell>
          <cell r="D2" t="str">
            <v>British Telecommunications Plc</v>
          </cell>
          <cell r="N2" t="str">
            <v>Turner &amp; Townsend</v>
          </cell>
        </row>
        <row r="3">
          <cell r="B3" t="str">
            <v>CONTRACT :</v>
          </cell>
          <cell r="D3" t="str">
            <v>One Sovereign Street Leeds</v>
          </cell>
          <cell r="N3" t="str">
            <v>Chartered Quantity Surveyors</v>
          </cell>
        </row>
        <row r="4">
          <cell r="B4" t="str">
            <v>PROJECT :</v>
          </cell>
          <cell r="D4" t="str">
            <v>BT A Works</v>
          </cell>
        </row>
        <row r="5">
          <cell r="B5" t="str">
            <v>FINANCIAL  REPORT Nr:</v>
          </cell>
          <cell r="D5">
            <v>5</v>
          </cell>
        </row>
        <row r="6">
          <cell r="B6" t="str">
            <v>AS AT:</v>
          </cell>
          <cell r="D6">
            <v>37168</v>
          </cell>
        </row>
        <row r="9">
          <cell r="A9" t="str">
            <v>SECTION 4 - CHANGE CONTROL SUMMARY</v>
          </cell>
        </row>
        <row r="12">
          <cell r="B12" t="str">
            <v>CO NR.</v>
          </cell>
          <cell r="C12" t="str">
            <v>Description</v>
          </cell>
          <cell r="E12" t="str">
            <v>Instructed</v>
          </cell>
          <cell r="G12" t="str">
            <v>Approved</v>
          </cell>
          <cell r="I12" t="str">
            <v>Unapproved</v>
          </cell>
          <cell r="K12" t="str">
            <v>Raised By</v>
          </cell>
          <cell r="L12" t="str">
            <v>(A)pproved (U)nder Review (R)ejected</v>
          </cell>
          <cell r="M12" t="str">
            <v>PMI Nr</v>
          </cell>
          <cell r="N12" t="str">
            <v>Comments</v>
          </cell>
        </row>
        <row r="13">
          <cell r="E13" t="str">
            <v>Omit</v>
          </cell>
          <cell r="F13" t="str">
            <v>Add</v>
          </cell>
          <cell r="G13" t="str">
            <v>Omit</v>
          </cell>
          <cell r="H13" t="str">
            <v>Add</v>
          </cell>
          <cell r="I13" t="str">
            <v>Omit</v>
          </cell>
          <cell r="J13" t="str">
            <v>Add</v>
          </cell>
        </row>
        <row r="14">
          <cell r="B14" t="str">
            <v>1a</v>
          </cell>
          <cell r="C14" t="str">
            <v>Additional floor strengthening to comms rooms for Syntegra</v>
          </cell>
          <cell r="F14">
            <v>4920</v>
          </cell>
          <cell r="K14" t="str">
            <v>BT</v>
          </cell>
          <cell r="L14" t="str">
            <v>A</v>
          </cell>
          <cell r="M14">
            <v>1</v>
          </cell>
        </row>
        <row r="15">
          <cell r="B15" t="str">
            <v>1b</v>
          </cell>
          <cell r="C15" t="str">
            <v>Additional floor strengthening to comms rooms for Ignite</v>
          </cell>
          <cell r="F15">
            <v>2460</v>
          </cell>
          <cell r="K15" t="str">
            <v>BT</v>
          </cell>
          <cell r="L15" t="str">
            <v>A</v>
          </cell>
        </row>
        <row r="16">
          <cell r="B16" t="str">
            <v>1c</v>
          </cell>
          <cell r="C16" t="str">
            <v>Additional floor strengthening to comms rooms for BTP</v>
          </cell>
          <cell r="F16">
            <v>2460</v>
          </cell>
          <cell r="K16" t="str">
            <v>BT</v>
          </cell>
          <cell r="L16" t="str">
            <v>A</v>
          </cell>
        </row>
        <row r="17">
          <cell r="B17" t="str">
            <v>2a</v>
          </cell>
          <cell r="C17" t="str">
            <v>Increase the size of the UPS from 300kVa to 500kVa for Syntegra</v>
          </cell>
          <cell r="J17">
            <v>35184</v>
          </cell>
          <cell r="K17" t="str">
            <v>WSA</v>
          </cell>
          <cell r="L17" t="str">
            <v>U</v>
          </cell>
        </row>
        <row r="18">
          <cell r="B18" t="str">
            <v>2b</v>
          </cell>
          <cell r="C18" t="str">
            <v>Increase the size of the UPS from 300kVa to 500kVa for Ignite</v>
          </cell>
          <cell r="J18">
            <v>19791</v>
          </cell>
          <cell r="K18" t="str">
            <v>WSA</v>
          </cell>
          <cell r="L18" t="str">
            <v>U</v>
          </cell>
        </row>
        <row r="19">
          <cell r="B19" t="str">
            <v>3a</v>
          </cell>
          <cell r="C19" t="str">
            <v>Increase the size of the Gen from 800kVa to 1,100kVa Syntegra</v>
          </cell>
          <cell r="J19">
            <v>17592</v>
          </cell>
          <cell r="K19" t="str">
            <v>WSA</v>
          </cell>
          <cell r="L19" t="str">
            <v>U</v>
          </cell>
        </row>
        <row r="20">
          <cell r="B20" t="str">
            <v>3b</v>
          </cell>
          <cell r="C20" t="str">
            <v>Increase the size of the Gen from 800kVa to 1,100kVa Ignite</v>
          </cell>
          <cell r="J20">
            <v>9895</v>
          </cell>
          <cell r="K20" t="str">
            <v>WSA</v>
          </cell>
          <cell r="L20" t="str">
            <v>U</v>
          </cell>
        </row>
        <row r="21">
          <cell r="B21">
            <v>4</v>
          </cell>
          <cell r="C21" t="str">
            <v xml:space="preserve">Reviseed lighting to backup areas </v>
          </cell>
          <cell r="J21">
            <v>0</v>
          </cell>
          <cell r="K21" t="str">
            <v>WSA</v>
          </cell>
          <cell r="L21" t="str">
            <v>U</v>
          </cell>
        </row>
        <row r="22">
          <cell r="B22" t="str">
            <v>5a</v>
          </cell>
          <cell r="C22" t="str">
            <v>Provide power &amp; mechanical cooling to comms rooms - Syntegra</v>
          </cell>
          <cell r="J22">
            <v>199009</v>
          </cell>
          <cell r="K22" t="str">
            <v>WSA</v>
          </cell>
          <cell r="L22" t="str">
            <v>U</v>
          </cell>
        </row>
        <row r="23">
          <cell r="B23" t="str">
            <v>5b</v>
          </cell>
          <cell r="C23" t="str">
            <v>Provide power &amp; mechanical cooling to comms rooms - Ignite</v>
          </cell>
          <cell r="J23">
            <v>127542</v>
          </cell>
          <cell r="K23" t="str">
            <v>WSA</v>
          </cell>
          <cell r="L23" t="str">
            <v>U</v>
          </cell>
        </row>
        <row r="24">
          <cell r="B24">
            <v>6</v>
          </cell>
          <cell r="C24" t="str">
            <v>Omit the 'cattlegrid' arrangement &amp; added mech. Vent.</v>
          </cell>
          <cell r="J24">
            <v>21900</v>
          </cell>
          <cell r="K24" t="str">
            <v>WSA</v>
          </cell>
          <cell r="L24" t="str">
            <v>U</v>
          </cell>
        </row>
        <row r="25">
          <cell r="B25">
            <v>7</v>
          </cell>
          <cell r="C25" t="str">
            <v>Provide wireless technology infrastructure</v>
          </cell>
          <cell r="J25">
            <v>23900</v>
          </cell>
          <cell r="K25" t="str">
            <v>WSA</v>
          </cell>
          <cell r="L25" t="str">
            <v>U</v>
          </cell>
        </row>
        <row r="26">
          <cell r="B26">
            <v>8</v>
          </cell>
          <cell r="C26" t="str">
            <v>Amended layout for Syntegra's typical floor.</v>
          </cell>
          <cell r="K26" t="str">
            <v>FDG</v>
          </cell>
          <cell r="L26" t="str">
            <v>U</v>
          </cell>
        </row>
        <row r="27">
          <cell r="B27">
            <v>9</v>
          </cell>
          <cell r="C27" t="str">
            <v>Entrance Steps changed to take new canopy support column</v>
          </cell>
          <cell r="K27" t="str">
            <v>EPR</v>
          </cell>
          <cell r="L27" t="str">
            <v>U</v>
          </cell>
        </row>
        <row r="28">
          <cell r="B28">
            <v>10</v>
          </cell>
          <cell r="C28" t="str">
            <v>Night sliding doors to the entrance revolving doors</v>
          </cell>
          <cell r="H28">
            <v>5741</v>
          </cell>
          <cell r="K28" t="str">
            <v>FDG</v>
          </cell>
          <cell r="L28" t="str">
            <v>A</v>
          </cell>
        </row>
        <row r="29">
          <cell r="B29">
            <v>11</v>
          </cell>
          <cell r="C29" t="str">
            <v>Amendmends to core disabled toilets</v>
          </cell>
          <cell r="K29" t="str">
            <v>FDG</v>
          </cell>
          <cell r="L29" t="str">
            <v>U</v>
          </cell>
        </row>
        <row r="30">
          <cell r="B30">
            <v>12</v>
          </cell>
          <cell r="C30" t="str">
            <v>Installtion of Monospace lift</v>
          </cell>
          <cell r="K30" t="str">
            <v>HHP</v>
          </cell>
          <cell r="L30" t="str">
            <v>U</v>
          </cell>
        </row>
        <row r="31">
          <cell r="B31">
            <v>13</v>
          </cell>
          <cell r="C31" t="str">
            <v>Installation of Blinds</v>
          </cell>
          <cell r="J31">
            <v>79414</v>
          </cell>
          <cell r="K31" t="str">
            <v>BT</v>
          </cell>
          <cell r="L31" t="str">
            <v>U</v>
          </cell>
        </row>
        <row r="32">
          <cell r="B32">
            <v>14</v>
          </cell>
          <cell r="C32" t="str">
            <v>Omit and add Buildersowork alloawance</v>
          </cell>
          <cell r="I32">
            <v>100000</v>
          </cell>
          <cell r="J32">
            <v>2000</v>
          </cell>
          <cell r="K32" t="str">
            <v>TTQS</v>
          </cell>
          <cell r="L32" t="str">
            <v>U</v>
          </cell>
        </row>
        <row r="33">
          <cell r="B33">
            <v>15</v>
          </cell>
          <cell r="C33" t="str">
            <v>Incorporation of breakglass sensors</v>
          </cell>
          <cell r="J33">
            <v>4702</v>
          </cell>
          <cell r="K33" t="str">
            <v>FDG</v>
          </cell>
          <cell r="L33" t="str">
            <v>U</v>
          </cell>
        </row>
        <row r="34">
          <cell r="B34">
            <v>16</v>
          </cell>
          <cell r="C34" t="str">
            <v>Installtion of hooks and drapes to goods lift</v>
          </cell>
          <cell r="K34" t="str">
            <v>GTMS</v>
          </cell>
          <cell r="L34" t="str">
            <v>U</v>
          </cell>
        </row>
        <row r="35">
          <cell r="B35" t="str">
            <v>17a</v>
          </cell>
          <cell r="C35" t="str">
            <v>Additional Comms Rooms for Syntegra</v>
          </cell>
          <cell r="J35">
            <v>45389</v>
          </cell>
          <cell r="K35" t="str">
            <v>TTQS</v>
          </cell>
          <cell r="L35" t="str">
            <v>U</v>
          </cell>
        </row>
        <row r="36">
          <cell r="B36" t="str">
            <v>17b</v>
          </cell>
          <cell r="C36" t="str">
            <v>Additional Comms Rooms for Ignite Solutions</v>
          </cell>
          <cell r="J36">
            <v>22695</v>
          </cell>
          <cell r="K36" t="str">
            <v>TTQS</v>
          </cell>
          <cell r="L36" t="str">
            <v>U</v>
          </cell>
        </row>
        <row r="37">
          <cell r="B37">
            <v>18</v>
          </cell>
        </row>
        <row r="38">
          <cell r="B38">
            <v>19</v>
          </cell>
        </row>
        <row r="39">
          <cell r="B39">
            <v>20</v>
          </cell>
        </row>
        <row r="40">
          <cell r="B40">
            <v>21</v>
          </cell>
        </row>
        <row r="41">
          <cell r="B41">
            <v>22</v>
          </cell>
        </row>
        <row r="42">
          <cell r="B42">
            <v>23</v>
          </cell>
        </row>
        <row r="43">
          <cell r="B43">
            <v>24</v>
          </cell>
        </row>
        <row r="44">
          <cell r="B44">
            <v>25</v>
          </cell>
        </row>
        <row r="45">
          <cell r="B45">
            <v>26</v>
          </cell>
        </row>
        <row r="46">
          <cell r="B46">
            <v>27</v>
          </cell>
        </row>
        <row r="47">
          <cell r="B47">
            <v>28</v>
          </cell>
        </row>
        <row r="48">
          <cell r="D48" t="str">
            <v>Total Change orders</v>
          </cell>
          <cell r="E48">
            <v>0</v>
          </cell>
          <cell r="F48">
            <v>9840</v>
          </cell>
          <cell r="G48">
            <v>0</v>
          </cell>
          <cell r="H48">
            <v>5741</v>
          </cell>
          <cell r="I48">
            <v>100000</v>
          </cell>
          <cell r="J48">
            <v>609013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1 - General Items"/>
      <sheetName val="B2 - DayWorks"/>
      <sheetName val="B 3 - Intake"/>
      <sheetName val="B 4 - Raw Water Main"/>
      <sheetName val="B 5.1 -TP Site Works"/>
      <sheetName val="B 5.3 - Flocculators"/>
      <sheetName val="B 5.4 - Clarifier"/>
      <sheetName val="B 5.5 - Filters"/>
      <sheetName val="B 5.6 - Clear Water Well"/>
      <sheetName val="B 5.7 - Sludge drying beds"/>
      <sheetName val="B 5.8 - Mixing and Dosing unit "/>
      <sheetName val="B 5.9 - Backwash Pumps House"/>
      <sheetName val="B 5.10 - Mech &amp; Elect Works"/>
      <sheetName val="B 5.11 - Backwash Tank"/>
      <sheetName val="B 5.12 - Admin Building "/>
      <sheetName val="B 5.13 - Superitendant's Hse "/>
      <sheetName val="B 5.14 - Attendant's Hse"/>
      <sheetName val="B 5.15 - Guard Hse"/>
      <sheetName val="B 6 - Access Road to WTW"/>
      <sheetName val="B 7 - Transmission Mains"/>
      <sheetName val="Bill 8 - Tanks"/>
      <sheetName val="Bill 9 -Primary Distribution"/>
      <sheetName val="Bill 10 - Secondary Distrib"/>
      <sheetName val="B 11 - Water Office"/>
      <sheetName val="B 12.1 - SAN GENTS"/>
      <sheetName val="B 12.2 - SAN LADIES"/>
      <sheetName val="B 12.3 - PUBLIC TOILET"/>
      <sheetName val="Enyau Unpriced Bills of Qunatit"/>
    </sheetNames>
    <definedNames>
      <definedName name="direct_labour" refersTo="#REF!"/>
      <definedName name="End_Bal" refersTo="#REF!"/>
      <definedName name="Interest_Rate" refersTo="#REF!"/>
      <definedName name="Last_Row" refersTo="#REF!"/>
      <definedName name="Loan_Amount" refersTo="#REF!"/>
      <definedName name="Loan_Start" refersTo="#REF!"/>
      <definedName name="Loan_Year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25">
          <cell r="F325">
            <v>150893300</v>
          </cell>
        </row>
      </sheetData>
      <sheetData sheetId="27"/>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ABILITY"/>
      <sheetName val="Notes"/>
      <sheetName val="Chart data"/>
      <sheetName val="FLY"/>
      <sheetName val="INDEX"/>
      <sheetName val="SUMMARY"/>
      <sheetName val="CASHFLOW CODES"/>
    </sheetNames>
    <sheetDataSet>
      <sheetData sheetId="0"/>
      <sheetData sheetId="1" refreshError="1"/>
      <sheetData sheetId="2" refreshError="1"/>
      <sheetData sheetId="3"/>
      <sheetData sheetId="4"/>
      <sheetData sheetId="5"/>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_Main Prices List"/>
      <sheetName val="Earth Works1 "/>
      <sheetName val="RA"/>
      <sheetName val="PIPES"/>
      <sheetName val="Mob-Demob brkdwn"/>
      <sheetName val="OH"/>
      <sheetName val="Batch Plant"/>
      <sheetName val="Cover Page Annex 2"/>
      <sheetName val="Contents Page "/>
      <sheetName val="Fly Sht Bl. I - C.O.C"/>
      <sheetName val="Bl. I - C.O.C"/>
      <sheetName val="Sumry Bl. I - C.O.C "/>
      <sheetName val="Flysht. Bill No II "/>
      <sheetName val="Bill No II"/>
      <sheetName val="Smry. Bl. II Prelims "/>
      <sheetName val="Fly Sht. bl. 1"/>
      <sheetName val="Sum. 1 Ex. OPD"/>
      <sheetName val="Fly Sht. bl. 2 "/>
      <sheetName val="Sum. 2 OPD"/>
      <sheetName val="Fly Sht. bl. 3"/>
      <sheetName val="Sum. 3 Casualty"/>
      <sheetName val="Fly Sht. bl. 4"/>
      <sheetName val="Sum. 4 Theatre"/>
      <sheetName val="Fly Sht. bl.5 Mortuary"/>
      <sheetName val="Sum. 5 Mortuary "/>
      <sheetName val="Fly Sht. bl. 6 Maternity"/>
      <sheetName val="Sum. 6 Maternity"/>
      <sheetName val="Fly Sht. bl. 7 "/>
      <sheetName val="Sum. 7 Pvt Ward_final"/>
      <sheetName val="Fly Sht. bl.8 Ant"/>
      <sheetName val="Sum. 8 Ante "/>
      <sheetName val="Fly Sht Bl 9.2"/>
      <sheetName val="Sum. 9.2 Gen Hse_final"/>
      <sheetName val="Fly Sht. bl.9.2 Elect."/>
      <sheetName val="Sum. 9.2 Elect."/>
      <sheetName val="Fly Sht. bl. 9.1-9.3 Mech."/>
      <sheetName val="Sum. 9.1-9.3 Mech."/>
      <sheetName val="Fly Sht. bl. 10 Incinerator"/>
      <sheetName val="Sum. 10 Incinerator House Wall"/>
      <sheetName val="Fly Sht. bl. 11"/>
      <sheetName val="Sum. 11 Placenta Pit "/>
      <sheetName val="Fly Sht. bl. 12"/>
      <sheetName val="Sum. 12Medical Pit"/>
      <sheetName val="Fly Sht. bl. 13 Kitchen"/>
      <sheetName val="Sum. 13 Kitchen"/>
      <sheetName val="Fly Sht. bl. 14 "/>
      <sheetName val="Sum. 14 At. Laundry"/>
      <sheetName val="Fly Sht. bl. 15"/>
      <sheetName val="Sum. 15 Services block"/>
      <sheetName val="Fly Sht. bl.16 Isolation ward"/>
      <sheetName val="Sum. 16 Isolation ward"/>
      <sheetName val="Fly Sht. bl. 17"/>
      <sheetName val="Sum. Bl. 17 Vip Lat."/>
      <sheetName val="Fly Sht. bl. 18"/>
      <sheetName val="Sum. 18 2Bed Staff Block"/>
      <sheetName val="Fly Sht. bl. 19"/>
      <sheetName val="Sum. 19 MFP Ex. Wards"/>
      <sheetName val="Fly Sht. bl.20 External Wrks"/>
      <sheetName val="Summary Bl.20 Ext.Wrks "/>
      <sheetName val="Fly Sht. bl.21 N Canteen"/>
      <sheetName val="Sum.21 New Canteen "/>
      <sheetName val="Fly Sht. bl. 22"/>
      <sheetName val="Sum. Bl. 22 New Gate House"/>
      <sheetName val="Fly Sht. Bl. III DayWorks"/>
      <sheetName val="Sum. Bl. III Day Works"/>
      <sheetName val="Fly Sht Bill IV Med Eq"/>
      <sheetName val="Sum Bill IV Med Eq"/>
      <sheetName val="Fly Sht. Main Sum. Annex 2"/>
      <sheetName val="Bill 1 Ex. OPD"/>
      <sheetName val="Bill 2 OPD"/>
      <sheetName val="Bill 3 Casualty"/>
      <sheetName val="Bill 4 Theatre"/>
      <sheetName val="Bill 5 Mortuary"/>
      <sheetName val="Bill 6 Maternity"/>
      <sheetName val="Bill 7 Ante to Pv Ward"/>
      <sheetName val="Bill 8 Ante"/>
      <sheetName val="Bill 9.2 Gen Hse_final"/>
      <sheetName val="Bill 9.2 Elect."/>
      <sheetName val="Bill 9.1-9.3 Mech."/>
      <sheetName val="Sheet1"/>
      <sheetName val="Bill 10 Incinerator House Wall"/>
      <sheetName val="Bill 11 Placenta Pit"/>
      <sheetName val="Bill 12 Medical Pit"/>
      <sheetName val="Bill 13 Kitchen"/>
      <sheetName val="Bill 14 At. Laundry"/>
      <sheetName val="Bill 15 Services block"/>
      <sheetName val="Bill 16 Isolation ward"/>
      <sheetName val="Bill 17 Vip Lat."/>
      <sheetName val="Bill 18 New 2 Bed Staff Block"/>
      <sheetName val="Bill 19 MFP Ex. Wards"/>
      <sheetName val="Bill.20 External Wrks "/>
      <sheetName val="Bill 21 N Canteen"/>
      <sheetName val="Bill 22 New Gate House"/>
      <sheetName val="Bl. III Day Works"/>
      <sheetName val="Bill IV Med Eq"/>
      <sheetName val="Bill IV Med Eq (2)"/>
      <sheetName val="FURNITURE-NINA"/>
      <sheetName val="ALUMINI"/>
      <sheetName val="Main Summary  Annex2"/>
      <sheetName val="Factor"/>
      <sheetName val="Cashflow"/>
      <sheetName val="Sheet2"/>
    </sheetNames>
    <sheetDataSet>
      <sheetData sheetId="0">
        <row r="2">
          <cell r="K2">
            <v>1.1200000000000001</v>
          </cell>
        </row>
        <row r="3">
          <cell r="K3">
            <v>1.21</v>
          </cell>
        </row>
        <row r="82">
          <cell r="I82">
            <v>0.7</v>
          </cell>
        </row>
        <row r="107">
          <cell r="I107">
            <v>0.7</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UMMARY"/>
      <sheetName val="IMPROVEMENTS"/>
      <sheetName val="VARIANCES"/>
      <sheetName val="DESIGN COMPONENT"/>
      <sheetName val="CONSTRUCTION COMPONENT"/>
      <sheetName val="DCAG"/>
      <sheetName val="Construction Preambles"/>
      <sheetName val="Construction Information"/>
      <sheetName val="ASSET RENEWAL COMPONENT"/>
      <sheetName val="Substructure(Model)"/>
      <sheetName val="Frame,Floors,Roof,Stairs(Model)"/>
      <sheetName val="Ext. Walls,Windows,Doors(Model)"/>
      <sheetName val="Internal Walls,Doors(Model)"/>
      <sheetName val="Finishes(Model)"/>
      <sheetName val="Fittings &amp; Furnishings(Model)"/>
      <sheetName val="Plumbing Services(Model)"/>
      <sheetName val="Mechanical Part 1(Model)"/>
      <sheetName val="Mechanical Part 2(Model)"/>
      <sheetName val="Mechanical Part 3(Model)"/>
      <sheetName val="Electrical(Model)"/>
      <sheetName val="Special &amp; BWICS(Model)"/>
      <sheetName val="Siteworks(Model)"/>
      <sheetName val="Drainage,Ext.Services(Model)"/>
      <sheetName val="Preliminaries(Model)"/>
      <sheetName val="Substructure(Bid)"/>
      <sheetName val="Frame,Floors,Roof,Stairs(Bid)"/>
      <sheetName val="Ext. Walls,Windows,Doors(Bid)"/>
      <sheetName val="Internal Walls,Doors(Bid)"/>
      <sheetName val="Finishes(Bid)"/>
      <sheetName val="Fittings &amp; Furnishings(Bid)"/>
      <sheetName val="Plumbing Services(Bid)"/>
      <sheetName val="Mechanical Part 1(Bid)"/>
      <sheetName val="Mechanical Part 2(Bid)"/>
      <sheetName val="Mechanical Part 3(Bid)"/>
      <sheetName val="Electrical(Bid)"/>
      <sheetName val="Siteworks(Bid)"/>
      <sheetName val="Drainage,Ext.Services(Bid)"/>
      <sheetName val="Special &amp; BWICS(Bid)"/>
      <sheetName val="Preliminaries(Bid)"/>
      <sheetName val="FACILITIES COMPONENT"/>
      <sheetName val="ESTATE SERVICES"/>
      <sheetName val="EQUIPMENT MAINTENANCE"/>
      <sheetName val="GROUNDS &amp; GARDENS MAINTENANCE"/>
      <sheetName val="INFORMATION TECHNOLOGY"/>
      <sheetName val="TRANSPORT SERVICES"/>
      <sheetName val="SECURITY &amp; CAR PARKING SERVICES"/>
      <sheetName val="CATERING SERVICES"/>
      <sheetName val="CAR PARKING SERVICES"/>
      <sheetName val="TELECOMMUNICATIONS"/>
      <sheetName val="ENERGY &amp; UTILITIES"/>
      <sheetName val="WASTE DISPOSAL SERVICES"/>
      <sheetName val="LINEN SERVICES"/>
      <sheetName val="RECEPTION SERVICES"/>
      <sheetName val="PORTERING SERVICES"/>
      <sheetName val="DOMESTIC SERVICES"/>
      <sheetName val="STERILE SUPPLY SERVICES,SSD"/>
      <sheetName val="HELPDESK SERVICE"/>
      <sheetName val="COURIER SERVICES"/>
      <sheetName val="PEST CONTROL SERVICES"/>
      <sheetName val="STORES SERVICES"/>
      <sheetName val="POSTAL SERVICES"/>
      <sheetName val="RESIDENTIAL SERVICES"/>
      <sheetName val="DAY NURSERY &amp; CRECHE SERVICES"/>
      <sheetName val="WARD HOSTESS SERVICES"/>
      <sheetName val="RISK COMPONENT"/>
      <sheetName val="Risk Matrix"/>
      <sheetName val="FINANCE COMPONENT"/>
      <sheetName val="Summary"/>
      <sheetName val="Appendix A.1"/>
      <sheetName val="Appendix A.2"/>
      <sheetName val="Appendix A.3"/>
      <sheetName val="Appendix A.4"/>
      <sheetName val="Appendix A.5"/>
      <sheetName val="Appendix A.6"/>
      <sheetName val="Appendix A.7"/>
      <sheetName val="Input"/>
      <sheetName val="Model"/>
      <sheetName val="Components"/>
      <sheetName val="SITE OVERHEADS"/>
      <sheetName val="Fill this out first..."/>
      <sheetName val="Data"/>
      <sheetName val="Lead"/>
    </sheetNames>
    <sheetDataSet>
      <sheetData sheetId="0"/>
      <sheetData sheetId="1" refreshError="1"/>
      <sheetData sheetId="2" refreshError="1"/>
      <sheetData sheetId="3" refreshError="1"/>
      <sheetData sheetId="4" refreshError="1">
        <row r="53">
          <cell r="G53">
            <v>16439.099999999999</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3">
          <cell r="C3">
            <v>0.06</v>
          </cell>
        </row>
        <row r="4">
          <cell r="C4" t="str">
            <v>A</v>
          </cell>
        </row>
        <row r="6">
          <cell r="C6" t="str">
            <v>A1 ACUTE HOSPITAL - PFI</v>
          </cell>
        </row>
        <row r="7">
          <cell r="C7">
            <v>7.4999999999999997E-2</v>
          </cell>
        </row>
      </sheetData>
      <sheetData sheetId="77" refreshError="1"/>
      <sheetData sheetId="78" refreshError="1"/>
      <sheetData sheetId="79" refreshError="1"/>
      <sheetData sheetId="80" refreshError="1"/>
      <sheetData sheetId="8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s>
    <sheetDataSet>
      <sheetData sheetId="0"/>
      <sheetData sheetId="1"/>
      <sheetData sheetId="2"/>
      <sheetData sheetId="3"/>
      <sheetData sheetId="4"/>
      <sheetData sheetId="5"/>
      <sheetData sheetId="6"/>
      <sheetData sheetId="7"/>
      <sheetData sheetId="8"/>
      <sheetData sheetId="9"/>
      <sheetData sheetId="10"/>
      <sheetData sheetId="11">
        <row r="15">
          <cell r="D15">
            <v>5000</v>
          </cell>
        </row>
      </sheetData>
      <sheetData sheetId="12"/>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s>
    <sheetDataSet>
      <sheetData sheetId="0"/>
      <sheetData sheetId="1"/>
      <sheetData sheetId="2"/>
      <sheetData sheetId="3" refreshError="1">
        <row r="40">
          <cell r="B40">
            <v>7.2499999999999995E-2</v>
          </cell>
        </row>
      </sheetData>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Eqpt"/>
      <sheetName val="Womens"/>
      <sheetName val="Lingerie"/>
      <sheetName val="Beauty"/>
      <sheetName val="Mens"/>
      <sheetName val="Kids"/>
      <sheetName val="Home"/>
      <sheetName val="New Home"/>
      <sheetName val="General Items"/>
      <sheetName val="Re-Useable"/>
      <sheetName val="GenDataPh4"/>
    </sheetNames>
    <sheetDataSet>
      <sheetData sheetId="0">
        <row r="1">
          <cell r="U1" t="str">
            <v>GeneralItems</v>
          </cell>
        </row>
        <row r="7">
          <cell r="D7" t="str">
            <v>0323067</v>
          </cell>
          <cell r="J7" t="str">
            <v>Checkout Systems Ltd.</v>
          </cell>
        </row>
        <row r="8">
          <cell r="D8" t="str">
            <v>0323182</v>
          </cell>
          <cell r="J8" t="str">
            <v>Dula UK Ltd.</v>
          </cell>
        </row>
        <row r="9">
          <cell r="D9" t="str">
            <v>0323107</v>
          </cell>
          <cell r="J9" t="str">
            <v>Estrella Retail Interiors Ltd</v>
          </cell>
        </row>
        <row r="10">
          <cell r="D10" t="str">
            <v>0323183</v>
          </cell>
          <cell r="J10" t="str">
            <v>Havelock</v>
          </cell>
        </row>
        <row r="11">
          <cell r="J11" t="str">
            <v>Hurst Stores &amp; Interiors Ltd</v>
          </cell>
        </row>
        <row r="12">
          <cell r="J12" t="str">
            <v>JDS Group Limited</v>
          </cell>
        </row>
        <row r="13">
          <cell r="J13" t="str">
            <v>John Richards Shopfitters</v>
          </cell>
        </row>
        <row r="14">
          <cell r="J14" t="str">
            <v>Tag Retail</v>
          </cell>
        </row>
        <row r="15">
          <cell r="D15" t="str">
            <v>0323108</v>
          </cell>
          <cell r="H15">
            <v>0</v>
          </cell>
          <cell r="J15">
            <v>0</v>
          </cell>
          <cell r="L15">
            <v>0</v>
          </cell>
          <cell r="N15">
            <v>0</v>
          </cell>
          <cell r="P15">
            <v>0</v>
          </cell>
        </row>
        <row r="16">
          <cell r="D16" t="str">
            <v>0325671</v>
          </cell>
          <cell r="H16">
            <v>0</v>
          </cell>
          <cell r="J16">
            <v>0</v>
          </cell>
          <cell r="L16">
            <v>0</v>
          </cell>
          <cell r="N16">
            <v>0</v>
          </cell>
          <cell r="P16">
            <v>0</v>
          </cell>
        </row>
        <row r="17">
          <cell r="J17" t="str">
            <v>Marks &amp; Spencer</v>
          </cell>
        </row>
        <row r="18">
          <cell r="D18" t="str">
            <v>0318106</v>
          </cell>
          <cell r="H18">
            <v>0</v>
          </cell>
          <cell r="J18">
            <v>0</v>
          </cell>
          <cell r="L18">
            <v>0</v>
          </cell>
          <cell r="N18">
            <v>0</v>
          </cell>
          <cell r="P18">
            <v>0</v>
          </cell>
        </row>
        <row r="19">
          <cell r="D19" t="str">
            <v>0318108</v>
          </cell>
          <cell r="H19">
            <v>0</v>
          </cell>
          <cell r="J19">
            <v>0</v>
          </cell>
          <cell r="L19">
            <v>0</v>
          </cell>
          <cell r="N19">
            <v>0</v>
          </cell>
          <cell r="P19">
            <v>0</v>
          </cell>
        </row>
        <row r="22">
          <cell r="D22" t="str">
            <v>0323108</v>
          </cell>
          <cell r="H22">
            <v>0</v>
          </cell>
          <cell r="J22">
            <v>0</v>
          </cell>
          <cell r="L22">
            <v>0</v>
          </cell>
          <cell r="N22">
            <v>0</v>
          </cell>
          <cell r="P22">
            <v>0</v>
          </cell>
        </row>
        <row r="23">
          <cell r="D23" t="str">
            <v>0325671</v>
          </cell>
          <cell r="H23">
            <v>0</v>
          </cell>
          <cell r="J23">
            <v>0</v>
          </cell>
          <cell r="L23">
            <v>0</v>
          </cell>
          <cell r="N23">
            <v>0</v>
          </cell>
          <cell r="P23">
            <v>0</v>
          </cell>
        </row>
        <row r="25">
          <cell r="D25" t="str">
            <v>0318106</v>
          </cell>
          <cell r="H25">
            <v>0</v>
          </cell>
          <cell r="J25">
            <v>0</v>
          </cell>
          <cell r="L25">
            <v>0</v>
          </cell>
          <cell r="N25">
            <v>0</v>
          </cell>
          <cell r="P25">
            <v>0</v>
          </cell>
        </row>
        <row r="26">
          <cell r="D26" t="str">
            <v>0318108</v>
          </cell>
          <cell r="H26">
            <v>0</v>
          </cell>
          <cell r="J26">
            <v>0</v>
          </cell>
          <cell r="L26">
            <v>0</v>
          </cell>
          <cell r="N26">
            <v>0</v>
          </cell>
          <cell r="P26">
            <v>0</v>
          </cell>
        </row>
        <row r="31">
          <cell r="D31" t="str">
            <v>0323112</v>
          </cell>
        </row>
        <row r="32">
          <cell r="D32" t="str">
            <v>0323110</v>
          </cell>
        </row>
        <row r="33">
          <cell r="D33" t="str">
            <v>0323108</v>
          </cell>
        </row>
        <row r="34">
          <cell r="D34" t="str">
            <v>0325671</v>
          </cell>
        </row>
        <row r="39">
          <cell r="D39" t="str">
            <v>0320778</v>
          </cell>
        </row>
        <row r="40">
          <cell r="D40" t="str">
            <v>0320777</v>
          </cell>
        </row>
        <row r="43">
          <cell r="D43" t="str">
            <v>0326136</v>
          </cell>
        </row>
        <row r="44">
          <cell r="D44" t="str">
            <v>0326137</v>
          </cell>
        </row>
        <row r="45">
          <cell r="D45" t="str">
            <v>0326138</v>
          </cell>
        </row>
        <row r="48">
          <cell r="D48" t="str">
            <v>0325672</v>
          </cell>
        </row>
        <row r="49">
          <cell r="D49" t="str">
            <v>0323088</v>
          </cell>
        </row>
        <row r="50">
          <cell r="D50" t="str">
            <v>0326139</v>
          </cell>
        </row>
        <row r="53">
          <cell r="D53" t="str">
            <v>0326140</v>
          </cell>
        </row>
        <row r="54">
          <cell r="D54" t="str">
            <v>0326141</v>
          </cell>
        </row>
        <row r="55">
          <cell r="D55" t="str">
            <v>0323142</v>
          </cell>
        </row>
        <row r="60">
          <cell r="D60" t="str">
            <v>0325107</v>
          </cell>
          <cell r="F60">
            <v>0</v>
          </cell>
          <cell r="H60">
            <v>0</v>
          </cell>
          <cell r="J60">
            <v>0</v>
          </cell>
          <cell r="L60">
            <v>0</v>
          </cell>
          <cell r="N60">
            <v>0</v>
          </cell>
          <cell r="P60">
            <v>0</v>
          </cell>
        </row>
        <row r="61">
          <cell r="D61" t="str">
            <v>0325106</v>
          </cell>
          <cell r="F61">
            <v>0</v>
          </cell>
          <cell r="H61">
            <v>0</v>
          </cell>
          <cell r="J61">
            <v>0</v>
          </cell>
          <cell r="L61">
            <v>0</v>
          </cell>
          <cell r="N61">
            <v>0</v>
          </cell>
          <cell r="P61">
            <v>0</v>
          </cell>
        </row>
        <row r="62">
          <cell r="D62" t="str">
            <v>0325108</v>
          </cell>
          <cell r="F62">
            <v>0</v>
          </cell>
          <cell r="H62">
            <v>0</v>
          </cell>
          <cell r="J62">
            <v>0</v>
          </cell>
          <cell r="L62">
            <v>0</v>
          </cell>
          <cell r="N62">
            <v>0</v>
          </cell>
          <cell r="P62">
            <v>0</v>
          </cell>
        </row>
        <row r="63">
          <cell r="D63" t="str">
            <v>0325109</v>
          </cell>
          <cell r="F63">
            <v>0</v>
          </cell>
          <cell r="H63">
            <v>0</v>
          </cell>
          <cell r="J63">
            <v>0</v>
          </cell>
          <cell r="L63">
            <v>0</v>
          </cell>
          <cell r="N63">
            <v>0</v>
          </cell>
          <cell r="P63">
            <v>0</v>
          </cell>
        </row>
        <row r="64">
          <cell r="D64" t="str">
            <v>0325110</v>
          </cell>
          <cell r="F64">
            <v>0</v>
          </cell>
          <cell r="H64">
            <v>0</v>
          </cell>
          <cell r="J64">
            <v>0</v>
          </cell>
          <cell r="L64">
            <v>0</v>
          </cell>
          <cell r="N64">
            <v>0</v>
          </cell>
          <cell r="P64">
            <v>0</v>
          </cell>
        </row>
        <row r="65">
          <cell r="D65" t="str">
            <v>0325678</v>
          </cell>
          <cell r="F65">
            <v>0</v>
          </cell>
          <cell r="H65">
            <v>0</v>
          </cell>
          <cell r="J65">
            <v>0</v>
          </cell>
          <cell r="L65">
            <v>0</v>
          </cell>
          <cell r="N65">
            <v>0</v>
          </cell>
          <cell r="P65">
            <v>0</v>
          </cell>
        </row>
        <row r="67">
          <cell r="D67" t="str">
            <v>0325679</v>
          </cell>
          <cell r="F67">
            <v>0</v>
          </cell>
          <cell r="H67">
            <v>0</v>
          </cell>
          <cell r="J67">
            <v>0</v>
          </cell>
          <cell r="L67">
            <v>0</v>
          </cell>
          <cell r="N67">
            <v>0</v>
          </cell>
          <cell r="P67">
            <v>0</v>
          </cell>
        </row>
        <row r="70">
          <cell r="D70" t="str">
            <v>0325107</v>
          </cell>
          <cell r="F70">
            <v>0</v>
          </cell>
          <cell r="H70">
            <v>0</v>
          </cell>
          <cell r="J70">
            <v>0</v>
          </cell>
          <cell r="L70">
            <v>0</v>
          </cell>
          <cell r="N70">
            <v>0</v>
          </cell>
          <cell r="P70">
            <v>0</v>
          </cell>
        </row>
        <row r="71">
          <cell r="D71" t="str">
            <v>0325106</v>
          </cell>
          <cell r="F71">
            <v>0</v>
          </cell>
          <cell r="H71">
            <v>0</v>
          </cell>
          <cell r="J71">
            <v>0</v>
          </cell>
          <cell r="L71">
            <v>0</v>
          </cell>
          <cell r="N71">
            <v>0</v>
          </cell>
          <cell r="P71">
            <v>0</v>
          </cell>
        </row>
        <row r="72">
          <cell r="D72" t="str">
            <v>0325109</v>
          </cell>
          <cell r="F72">
            <v>0</v>
          </cell>
          <cell r="H72">
            <v>0</v>
          </cell>
          <cell r="J72">
            <v>0</v>
          </cell>
          <cell r="L72">
            <v>0</v>
          </cell>
          <cell r="N72">
            <v>0</v>
          </cell>
          <cell r="P72">
            <v>0</v>
          </cell>
        </row>
        <row r="74">
          <cell r="D74" t="str">
            <v>0325679</v>
          </cell>
          <cell r="F74">
            <v>0</v>
          </cell>
          <cell r="H74">
            <v>0</v>
          </cell>
          <cell r="J74">
            <v>0</v>
          </cell>
          <cell r="L74">
            <v>0</v>
          </cell>
          <cell r="N74">
            <v>0</v>
          </cell>
          <cell r="P74">
            <v>0</v>
          </cell>
        </row>
        <row r="79">
          <cell r="D79" t="str">
            <v>0325110</v>
          </cell>
        </row>
        <row r="80">
          <cell r="D80" t="str">
            <v>0325109</v>
          </cell>
          <cell r="F80">
            <v>0</v>
          </cell>
          <cell r="H80">
            <v>0</v>
          </cell>
          <cell r="J80">
            <v>0</v>
          </cell>
          <cell r="L80">
            <v>0</v>
          </cell>
          <cell r="N80">
            <v>0</v>
          </cell>
          <cell r="P80">
            <v>0</v>
          </cell>
        </row>
        <row r="81">
          <cell r="D81" t="str">
            <v>0325110</v>
          </cell>
        </row>
        <row r="82">
          <cell r="D82" t="str">
            <v>0325108</v>
          </cell>
          <cell r="F82">
            <v>0</v>
          </cell>
          <cell r="H82">
            <v>0</v>
          </cell>
          <cell r="J82">
            <v>0</v>
          </cell>
          <cell r="L82">
            <v>0</v>
          </cell>
          <cell r="N82">
            <v>0</v>
          </cell>
          <cell r="P82">
            <v>0</v>
          </cell>
        </row>
        <row r="83">
          <cell r="D83" t="str">
            <v>0325106</v>
          </cell>
        </row>
        <row r="84">
          <cell r="D84" t="str">
            <v>0325109</v>
          </cell>
          <cell r="F84">
            <v>0</v>
          </cell>
          <cell r="H84">
            <v>0</v>
          </cell>
          <cell r="J84">
            <v>0</v>
          </cell>
          <cell r="L84">
            <v>0</v>
          </cell>
          <cell r="N84">
            <v>0</v>
          </cell>
          <cell r="P84">
            <v>0</v>
          </cell>
        </row>
        <row r="85">
          <cell r="D85" t="str">
            <v>0325106</v>
          </cell>
        </row>
        <row r="86">
          <cell r="D86" t="str">
            <v>0325108</v>
          </cell>
          <cell r="F86">
            <v>0</v>
          </cell>
          <cell r="H86">
            <v>0</v>
          </cell>
          <cell r="J86">
            <v>0</v>
          </cell>
          <cell r="L86">
            <v>0</v>
          </cell>
          <cell r="N86">
            <v>0</v>
          </cell>
          <cell r="P86">
            <v>0</v>
          </cell>
        </row>
        <row r="87">
          <cell r="D87" t="str">
            <v>0325107</v>
          </cell>
        </row>
        <row r="88">
          <cell r="D88" t="str">
            <v>0325108</v>
          </cell>
          <cell r="F88">
            <v>0</v>
          </cell>
          <cell r="H88">
            <v>0</v>
          </cell>
          <cell r="J88">
            <v>0</v>
          </cell>
          <cell r="L88">
            <v>0</v>
          </cell>
          <cell r="N88">
            <v>0</v>
          </cell>
          <cell r="P88">
            <v>0</v>
          </cell>
        </row>
        <row r="89">
          <cell r="D89" t="str">
            <v>0325678</v>
          </cell>
        </row>
        <row r="90">
          <cell r="D90" t="str">
            <v>0324987</v>
          </cell>
        </row>
        <row r="91">
          <cell r="D91" t="str">
            <v>0324986</v>
          </cell>
        </row>
        <row r="92">
          <cell r="D92" t="str">
            <v>0324988</v>
          </cell>
        </row>
        <row r="93">
          <cell r="D93" t="str">
            <v>0325679</v>
          </cell>
        </row>
        <row r="97">
          <cell r="D97" t="str">
            <v>0320736</v>
          </cell>
        </row>
        <row r="98">
          <cell r="D98" t="str">
            <v>0325674</v>
          </cell>
        </row>
        <row r="99">
          <cell r="D99" t="str">
            <v>0326455</v>
          </cell>
        </row>
        <row r="100">
          <cell r="D100" t="str">
            <v>0320737</v>
          </cell>
        </row>
        <row r="101">
          <cell r="D101" t="str">
            <v>0320738</v>
          </cell>
        </row>
        <row r="106">
          <cell r="D106" t="str">
            <v>0324175</v>
          </cell>
        </row>
        <row r="107">
          <cell r="D107" t="str">
            <v>0324178</v>
          </cell>
        </row>
        <row r="108">
          <cell r="D108" t="str">
            <v>0324177</v>
          </cell>
        </row>
        <row r="109">
          <cell r="D109" t="str">
            <v>0325675</v>
          </cell>
        </row>
        <row r="110">
          <cell r="D110" t="str">
            <v>0324176</v>
          </cell>
        </row>
        <row r="111">
          <cell r="D111" t="str">
            <v>0324179</v>
          </cell>
        </row>
        <row r="114">
          <cell r="D114" t="str">
            <v>0320784</v>
          </cell>
        </row>
        <row r="115">
          <cell r="D115" t="str">
            <v>0322183</v>
          </cell>
        </row>
        <row r="118">
          <cell r="D118" t="str">
            <v>0322058</v>
          </cell>
        </row>
        <row r="119">
          <cell r="D119" t="str">
            <v>0322056</v>
          </cell>
        </row>
        <row r="124">
          <cell r="D124" t="str">
            <v>0322183</v>
          </cell>
          <cell r="F124">
            <v>0</v>
          </cell>
          <cell r="H124">
            <v>0</v>
          </cell>
          <cell r="J124">
            <v>0</v>
          </cell>
          <cell r="L124">
            <v>0</v>
          </cell>
          <cell r="N124">
            <v>0</v>
          </cell>
          <cell r="P124">
            <v>0</v>
          </cell>
        </row>
        <row r="125">
          <cell r="D125" t="str">
            <v>0322157</v>
          </cell>
          <cell r="F125">
            <v>0</v>
          </cell>
          <cell r="H125">
            <v>0</v>
          </cell>
          <cell r="J125">
            <v>0</v>
          </cell>
          <cell r="L125">
            <v>0</v>
          </cell>
          <cell r="N125">
            <v>0</v>
          </cell>
          <cell r="P125">
            <v>0</v>
          </cell>
        </row>
        <row r="127">
          <cell r="D127" t="str">
            <v>0320724</v>
          </cell>
          <cell r="F127">
            <v>0</v>
          </cell>
          <cell r="H127">
            <v>0</v>
          </cell>
          <cell r="J127">
            <v>0</v>
          </cell>
          <cell r="L127">
            <v>0</v>
          </cell>
          <cell r="N127">
            <v>0</v>
          </cell>
          <cell r="P127">
            <v>0</v>
          </cell>
        </row>
        <row r="129">
          <cell r="D129" t="str">
            <v>0322050</v>
          </cell>
          <cell r="F129">
            <v>0</v>
          </cell>
          <cell r="H129">
            <v>0</v>
          </cell>
          <cell r="J129">
            <v>0</v>
          </cell>
          <cell r="L129">
            <v>0</v>
          </cell>
          <cell r="N129">
            <v>0</v>
          </cell>
          <cell r="P129">
            <v>0</v>
          </cell>
        </row>
        <row r="130">
          <cell r="N130">
            <v>0</v>
          </cell>
        </row>
        <row r="132">
          <cell r="D132" t="str">
            <v>0322056</v>
          </cell>
          <cell r="F132">
            <v>0</v>
          </cell>
          <cell r="H132">
            <v>0</v>
          </cell>
          <cell r="J132">
            <v>0</v>
          </cell>
          <cell r="L132">
            <v>0</v>
          </cell>
          <cell r="N132">
            <v>0</v>
          </cell>
          <cell r="P132">
            <v>0</v>
          </cell>
        </row>
        <row r="134">
          <cell r="D134" t="str">
            <v>0320724</v>
          </cell>
          <cell r="F134">
            <v>0</v>
          </cell>
          <cell r="H134">
            <v>0</v>
          </cell>
          <cell r="J134">
            <v>0</v>
          </cell>
          <cell r="L134">
            <v>0</v>
          </cell>
          <cell r="N134">
            <v>0</v>
          </cell>
          <cell r="P134">
            <v>0</v>
          </cell>
        </row>
        <row r="135">
          <cell r="N135">
            <v>0</v>
          </cell>
        </row>
        <row r="139">
          <cell r="D139" t="str">
            <v>0324178</v>
          </cell>
          <cell r="F139">
            <v>0</v>
          </cell>
          <cell r="H139">
            <v>0</v>
          </cell>
          <cell r="J139">
            <v>0</v>
          </cell>
          <cell r="L139">
            <v>0</v>
          </cell>
          <cell r="N139">
            <v>0</v>
          </cell>
          <cell r="P139">
            <v>0</v>
          </cell>
        </row>
        <row r="141">
          <cell r="D141" t="str">
            <v>0327088</v>
          </cell>
          <cell r="F141">
            <v>0</v>
          </cell>
          <cell r="H141">
            <v>0</v>
          </cell>
          <cell r="J141">
            <v>0</v>
          </cell>
          <cell r="L141">
            <v>0</v>
          </cell>
          <cell r="N141">
            <v>0</v>
          </cell>
          <cell r="P141">
            <v>0</v>
          </cell>
        </row>
        <row r="142">
          <cell r="D142" t="str">
            <v>0326910</v>
          </cell>
          <cell r="F142">
            <v>0</v>
          </cell>
          <cell r="H142">
            <v>0</v>
          </cell>
          <cell r="J142">
            <v>0</v>
          </cell>
          <cell r="L142">
            <v>0</v>
          </cell>
          <cell r="N142">
            <v>0</v>
          </cell>
          <cell r="P142">
            <v>0</v>
          </cell>
        </row>
        <row r="144">
          <cell r="D144" t="str">
            <v>0327092</v>
          </cell>
          <cell r="H144">
            <v>0</v>
          </cell>
          <cell r="J144">
            <v>0</v>
          </cell>
          <cell r="L144">
            <v>0</v>
          </cell>
          <cell r="N144">
            <v>0</v>
          </cell>
          <cell r="P144">
            <v>0</v>
          </cell>
        </row>
        <row r="145">
          <cell r="D145" t="str">
            <v>0322050</v>
          </cell>
          <cell r="F145">
            <v>0</v>
          </cell>
          <cell r="H145">
            <v>0</v>
          </cell>
          <cell r="J145">
            <v>0</v>
          </cell>
          <cell r="L145">
            <v>0</v>
          </cell>
          <cell r="N145">
            <v>0</v>
          </cell>
          <cell r="P145">
            <v>0</v>
          </cell>
        </row>
        <row r="149">
          <cell r="D149" t="str">
            <v>0320742</v>
          </cell>
        </row>
        <row r="150">
          <cell r="D150" t="str">
            <v>0320743</v>
          </cell>
        </row>
        <row r="151">
          <cell r="D151" t="str">
            <v>0320755</v>
          </cell>
        </row>
        <row r="152">
          <cell r="D152" t="str">
            <v>0320756</v>
          </cell>
        </row>
        <row r="156">
          <cell r="D156" t="str">
            <v>0325037</v>
          </cell>
        </row>
        <row r="157">
          <cell r="D157" t="str">
            <v>0325036</v>
          </cell>
        </row>
        <row r="158">
          <cell r="D158" t="str">
            <v>0325134</v>
          </cell>
        </row>
        <row r="159">
          <cell r="D159" t="str">
            <v>0322050</v>
          </cell>
          <cell r="F159">
            <v>0</v>
          </cell>
          <cell r="H159">
            <v>0</v>
          </cell>
          <cell r="J159">
            <v>0</v>
          </cell>
          <cell r="L159">
            <v>0</v>
          </cell>
          <cell r="N159">
            <v>0</v>
          </cell>
          <cell r="P159">
            <v>0</v>
          </cell>
        </row>
        <row r="161">
          <cell r="F161">
            <v>0</v>
          </cell>
          <cell r="H161">
            <v>0</v>
          </cell>
          <cell r="J161">
            <v>0</v>
          </cell>
          <cell r="L161">
            <v>0</v>
          </cell>
          <cell r="N161">
            <v>0</v>
          </cell>
        </row>
        <row r="162">
          <cell r="D162" t="str">
            <v>0320730</v>
          </cell>
          <cell r="F162">
            <v>0</v>
          </cell>
          <cell r="H162">
            <v>0</v>
          </cell>
          <cell r="J162">
            <v>0</v>
          </cell>
          <cell r="L162">
            <v>0</v>
          </cell>
          <cell r="N162">
            <v>0</v>
          </cell>
        </row>
        <row r="163">
          <cell r="D163" t="str">
            <v>0320720</v>
          </cell>
          <cell r="F163">
            <v>0</v>
          </cell>
          <cell r="H163">
            <v>0</v>
          </cell>
          <cell r="J163">
            <v>0</v>
          </cell>
          <cell r="L163">
            <v>0</v>
          </cell>
          <cell r="N163">
            <v>0</v>
          </cell>
        </row>
        <row r="165">
          <cell r="D165" t="str">
            <v>0318106</v>
          </cell>
          <cell r="F165">
            <v>0</v>
          </cell>
          <cell r="H165">
            <v>0</v>
          </cell>
          <cell r="J165">
            <v>0</v>
          </cell>
          <cell r="L165">
            <v>0</v>
          </cell>
          <cell r="N165">
            <v>0</v>
          </cell>
        </row>
        <row r="166">
          <cell r="D166" t="str">
            <v>0315456</v>
          </cell>
          <cell r="F166">
            <v>0</v>
          </cell>
          <cell r="H166">
            <v>0</v>
          </cell>
          <cell r="J166">
            <v>0</v>
          </cell>
          <cell r="L166">
            <v>0</v>
          </cell>
          <cell r="N166">
            <v>0</v>
          </cell>
        </row>
        <row r="168">
          <cell r="P168">
            <v>0</v>
          </cell>
        </row>
        <row r="169">
          <cell r="D169" t="str">
            <v>0327088</v>
          </cell>
          <cell r="P169">
            <v>0</v>
          </cell>
        </row>
        <row r="171">
          <cell r="D171" t="str">
            <v>0318543</v>
          </cell>
          <cell r="P171">
            <v>0</v>
          </cell>
        </row>
        <row r="173">
          <cell r="D173" t="str">
            <v>0320158</v>
          </cell>
          <cell r="P173">
            <v>0</v>
          </cell>
        </row>
        <row r="177">
          <cell r="D177" t="str">
            <v>0327121</v>
          </cell>
        </row>
        <row r="178">
          <cell r="D178" t="str">
            <v>0327122</v>
          </cell>
        </row>
        <row r="179">
          <cell r="D179" t="str">
            <v>0327212</v>
          </cell>
        </row>
        <row r="180">
          <cell r="D180" t="str">
            <v>0327207</v>
          </cell>
        </row>
        <row r="181">
          <cell r="D181" t="str">
            <v>0327208</v>
          </cell>
        </row>
        <row r="186">
          <cell r="D186" t="str">
            <v>0323926</v>
          </cell>
          <cell r="F186">
            <v>0</v>
          </cell>
          <cell r="H186">
            <v>0</v>
          </cell>
          <cell r="J186">
            <v>0</v>
          </cell>
          <cell r="L186">
            <v>0</v>
          </cell>
          <cell r="N186">
            <v>0</v>
          </cell>
          <cell r="P186">
            <v>0</v>
          </cell>
        </row>
        <row r="188">
          <cell r="D188" t="str">
            <v>0326457</v>
          </cell>
          <cell r="F188">
            <v>0</v>
          </cell>
          <cell r="H188">
            <v>0</v>
          </cell>
          <cell r="J188">
            <v>0</v>
          </cell>
          <cell r="L188">
            <v>0</v>
          </cell>
          <cell r="N188">
            <v>0</v>
          </cell>
          <cell r="P188">
            <v>0</v>
          </cell>
        </row>
        <row r="190">
          <cell r="D190" t="str">
            <v>0318106</v>
          </cell>
          <cell r="F190">
            <v>0</v>
          </cell>
          <cell r="H190">
            <v>0</v>
          </cell>
          <cell r="J190">
            <v>0</v>
          </cell>
          <cell r="L190">
            <v>0</v>
          </cell>
          <cell r="N190">
            <v>0</v>
          </cell>
          <cell r="P190">
            <v>0</v>
          </cell>
        </row>
        <row r="191">
          <cell r="D191" t="str">
            <v>0318108</v>
          </cell>
          <cell r="F191">
            <v>0</v>
          </cell>
          <cell r="H191">
            <v>0</v>
          </cell>
          <cell r="J191">
            <v>0</v>
          </cell>
          <cell r="L191">
            <v>0</v>
          </cell>
          <cell r="N191">
            <v>0</v>
          </cell>
          <cell r="P191">
            <v>0</v>
          </cell>
        </row>
        <row r="192">
          <cell r="D192" t="str">
            <v>0322050</v>
          </cell>
          <cell r="F192">
            <v>0</v>
          </cell>
          <cell r="H192">
            <v>0</v>
          </cell>
          <cell r="J192">
            <v>0</v>
          </cell>
          <cell r="L192">
            <v>0</v>
          </cell>
          <cell r="N192">
            <v>0</v>
          </cell>
          <cell r="P192">
            <v>0</v>
          </cell>
        </row>
        <row r="193">
          <cell r="D193" t="str">
            <v>0322051</v>
          </cell>
          <cell r="F193">
            <v>0</v>
          </cell>
          <cell r="H193">
            <v>0</v>
          </cell>
          <cell r="J193">
            <v>0</v>
          </cell>
          <cell r="L193">
            <v>0</v>
          </cell>
          <cell r="N193">
            <v>0</v>
          </cell>
          <cell r="P193">
            <v>0</v>
          </cell>
        </row>
        <row r="194">
          <cell r="D194" t="str">
            <v>0322054</v>
          </cell>
          <cell r="F194">
            <v>0</v>
          </cell>
          <cell r="H194">
            <v>0</v>
          </cell>
          <cell r="J194">
            <v>0</v>
          </cell>
          <cell r="L194">
            <v>0</v>
          </cell>
          <cell r="N194">
            <v>0</v>
          </cell>
          <cell r="P194">
            <v>0</v>
          </cell>
        </row>
        <row r="197">
          <cell r="D197" t="str">
            <v>0323926</v>
          </cell>
          <cell r="F197">
            <v>0</v>
          </cell>
          <cell r="H197">
            <v>0</v>
          </cell>
          <cell r="J197">
            <v>0</v>
          </cell>
          <cell r="L197">
            <v>0</v>
          </cell>
          <cell r="N197">
            <v>0</v>
          </cell>
          <cell r="P197">
            <v>0</v>
          </cell>
        </row>
        <row r="199">
          <cell r="D199" t="str">
            <v>0326457</v>
          </cell>
          <cell r="F199">
            <v>0</v>
          </cell>
          <cell r="H199">
            <v>0</v>
          </cell>
          <cell r="J199">
            <v>0</v>
          </cell>
          <cell r="L199">
            <v>0</v>
          </cell>
          <cell r="N199">
            <v>0</v>
          </cell>
          <cell r="P199">
            <v>0</v>
          </cell>
        </row>
        <row r="201">
          <cell r="D201" t="str">
            <v>0318106</v>
          </cell>
          <cell r="F201">
            <v>0</v>
          </cell>
          <cell r="H201">
            <v>0</v>
          </cell>
          <cell r="J201">
            <v>0</v>
          </cell>
          <cell r="L201">
            <v>0</v>
          </cell>
          <cell r="N201">
            <v>0</v>
          </cell>
          <cell r="P201">
            <v>0</v>
          </cell>
        </row>
        <row r="202">
          <cell r="D202" t="str">
            <v>0318108</v>
          </cell>
          <cell r="F202">
            <v>0</v>
          </cell>
          <cell r="H202">
            <v>0</v>
          </cell>
          <cell r="J202">
            <v>0</v>
          </cell>
          <cell r="L202">
            <v>0</v>
          </cell>
          <cell r="N202">
            <v>0</v>
          </cell>
          <cell r="P202">
            <v>0</v>
          </cell>
        </row>
        <row r="203">
          <cell r="D203" t="str">
            <v>0322050</v>
          </cell>
          <cell r="F203">
            <v>0</v>
          </cell>
          <cell r="H203">
            <v>0</v>
          </cell>
          <cell r="J203">
            <v>0</v>
          </cell>
          <cell r="L203">
            <v>0</v>
          </cell>
          <cell r="N203">
            <v>0</v>
          </cell>
          <cell r="P203">
            <v>0</v>
          </cell>
        </row>
        <row r="204">
          <cell r="D204" t="str">
            <v>0322051</v>
          </cell>
          <cell r="F204">
            <v>0</v>
          </cell>
          <cell r="H204">
            <v>0</v>
          </cell>
          <cell r="J204">
            <v>0</v>
          </cell>
          <cell r="L204">
            <v>0</v>
          </cell>
          <cell r="N204">
            <v>0</v>
          </cell>
          <cell r="P204">
            <v>0</v>
          </cell>
        </row>
        <row r="205">
          <cell r="D205" t="str">
            <v>0322054</v>
          </cell>
          <cell r="F205">
            <v>0</v>
          </cell>
          <cell r="H205">
            <v>0</v>
          </cell>
          <cell r="J205">
            <v>0</v>
          </cell>
          <cell r="L205">
            <v>0</v>
          </cell>
          <cell r="N205">
            <v>0</v>
          </cell>
          <cell r="P205">
            <v>0</v>
          </cell>
        </row>
        <row r="210">
          <cell r="D210" t="str">
            <v>0323865</v>
          </cell>
          <cell r="F210">
            <v>0</v>
          </cell>
          <cell r="H210">
            <v>0</v>
          </cell>
          <cell r="J210">
            <v>0</v>
          </cell>
          <cell r="L210">
            <v>0</v>
          </cell>
          <cell r="N210">
            <v>0</v>
          </cell>
          <cell r="P210">
            <v>0</v>
          </cell>
        </row>
        <row r="212">
          <cell r="D212" t="str">
            <v>0326456</v>
          </cell>
          <cell r="F212">
            <v>0</v>
          </cell>
          <cell r="H212">
            <v>0</v>
          </cell>
          <cell r="J212">
            <v>0</v>
          </cell>
          <cell r="L212">
            <v>0</v>
          </cell>
          <cell r="N212">
            <v>0</v>
          </cell>
          <cell r="P212">
            <v>0</v>
          </cell>
        </row>
        <row r="214">
          <cell r="D214" t="str">
            <v>0322050</v>
          </cell>
          <cell r="F214">
            <v>0</v>
          </cell>
          <cell r="H214">
            <v>0</v>
          </cell>
          <cell r="J214">
            <v>0</v>
          </cell>
          <cell r="L214">
            <v>0</v>
          </cell>
          <cell r="N214">
            <v>0</v>
          </cell>
          <cell r="P214">
            <v>0</v>
          </cell>
        </row>
        <row r="215">
          <cell r="D215" t="str">
            <v>0322051</v>
          </cell>
          <cell r="F215">
            <v>0</v>
          </cell>
          <cell r="H215">
            <v>0</v>
          </cell>
          <cell r="J215">
            <v>0</v>
          </cell>
          <cell r="L215">
            <v>0</v>
          </cell>
          <cell r="N215">
            <v>0</v>
          </cell>
          <cell r="P215">
            <v>0</v>
          </cell>
        </row>
        <row r="216">
          <cell r="D216" t="str">
            <v>0318108</v>
          </cell>
          <cell r="F216">
            <v>0</v>
          </cell>
          <cell r="H216">
            <v>0</v>
          </cell>
          <cell r="J216">
            <v>0</v>
          </cell>
          <cell r="L216">
            <v>0</v>
          </cell>
          <cell r="N216">
            <v>0</v>
          </cell>
          <cell r="P216">
            <v>0</v>
          </cell>
        </row>
        <row r="217">
          <cell r="D217" t="str">
            <v>0318106</v>
          </cell>
          <cell r="F217">
            <v>0</v>
          </cell>
          <cell r="H217">
            <v>0</v>
          </cell>
          <cell r="J217">
            <v>0</v>
          </cell>
          <cell r="L217">
            <v>0</v>
          </cell>
          <cell r="N217">
            <v>0</v>
          </cell>
          <cell r="P217">
            <v>0</v>
          </cell>
        </row>
        <row r="220">
          <cell r="D220" t="str">
            <v>0323865</v>
          </cell>
          <cell r="F220">
            <v>0</v>
          </cell>
          <cell r="H220">
            <v>0</v>
          </cell>
          <cell r="J220">
            <v>0</v>
          </cell>
          <cell r="L220">
            <v>0</v>
          </cell>
          <cell r="N220">
            <v>0</v>
          </cell>
          <cell r="P220">
            <v>0</v>
          </cell>
        </row>
        <row r="222">
          <cell r="D222" t="str">
            <v>0326456</v>
          </cell>
          <cell r="F222">
            <v>0</v>
          </cell>
          <cell r="H222">
            <v>0</v>
          </cell>
          <cell r="J222">
            <v>0</v>
          </cell>
          <cell r="L222">
            <v>0</v>
          </cell>
          <cell r="N222">
            <v>0</v>
          </cell>
          <cell r="P222">
            <v>0</v>
          </cell>
        </row>
        <row r="224">
          <cell r="D224" t="str">
            <v>0322050</v>
          </cell>
          <cell r="F224">
            <v>0</v>
          </cell>
          <cell r="H224">
            <v>0</v>
          </cell>
          <cell r="J224">
            <v>0</v>
          </cell>
          <cell r="L224">
            <v>0</v>
          </cell>
          <cell r="N224">
            <v>0</v>
          </cell>
          <cell r="P224">
            <v>0</v>
          </cell>
        </row>
        <row r="225">
          <cell r="D225" t="str">
            <v>0322051</v>
          </cell>
          <cell r="F225">
            <v>0</v>
          </cell>
          <cell r="H225">
            <v>0</v>
          </cell>
          <cell r="J225">
            <v>0</v>
          </cell>
          <cell r="L225">
            <v>0</v>
          </cell>
          <cell r="N225">
            <v>0</v>
          </cell>
          <cell r="P225">
            <v>0</v>
          </cell>
        </row>
        <row r="226">
          <cell r="D226" t="str">
            <v>0318108</v>
          </cell>
          <cell r="F226">
            <v>0</v>
          </cell>
          <cell r="H226">
            <v>0</v>
          </cell>
          <cell r="J226">
            <v>0</v>
          </cell>
          <cell r="L226">
            <v>0</v>
          </cell>
          <cell r="N226">
            <v>0</v>
          </cell>
          <cell r="P226">
            <v>0</v>
          </cell>
        </row>
        <row r="227">
          <cell r="D227" t="str">
            <v>0318106</v>
          </cell>
          <cell r="F227">
            <v>0</v>
          </cell>
          <cell r="H227">
            <v>0</v>
          </cell>
          <cell r="J227">
            <v>0</v>
          </cell>
          <cell r="L227">
            <v>0</v>
          </cell>
          <cell r="N227">
            <v>0</v>
          </cell>
          <cell r="P227">
            <v>0</v>
          </cell>
        </row>
        <row r="230">
          <cell r="D230" t="str">
            <v>0323867</v>
          </cell>
          <cell r="F230">
            <v>0</v>
          </cell>
          <cell r="H230">
            <v>0</v>
          </cell>
          <cell r="J230">
            <v>0</v>
          </cell>
          <cell r="L230">
            <v>0</v>
          </cell>
          <cell r="N230">
            <v>0</v>
          </cell>
          <cell r="P230">
            <v>0</v>
          </cell>
        </row>
        <row r="232">
          <cell r="D232" t="str">
            <v>0322050</v>
          </cell>
          <cell r="F232">
            <v>0</v>
          </cell>
          <cell r="H232">
            <v>0</v>
          </cell>
          <cell r="J232">
            <v>0</v>
          </cell>
          <cell r="L232">
            <v>0</v>
          </cell>
          <cell r="N232">
            <v>0</v>
          </cell>
          <cell r="P232">
            <v>0</v>
          </cell>
        </row>
        <row r="233">
          <cell r="D233" t="str">
            <v>0322051</v>
          </cell>
          <cell r="F233">
            <v>0</v>
          </cell>
          <cell r="H233">
            <v>0</v>
          </cell>
          <cell r="J233">
            <v>0</v>
          </cell>
          <cell r="L233">
            <v>0</v>
          </cell>
          <cell r="N233">
            <v>0</v>
          </cell>
          <cell r="P233">
            <v>0</v>
          </cell>
        </row>
        <row r="234">
          <cell r="D234" t="str">
            <v>0318108</v>
          </cell>
          <cell r="F234">
            <v>0</v>
          </cell>
          <cell r="H234">
            <v>0</v>
          </cell>
          <cell r="J234">
            <v>0</v>
          </cell>
          <cell r="L234">
            <v>0</v>
          </cell>
          <cell r="N234">
            <v>0</v>
          </cell>
          <cell r="P234">
            <v>0</v>
          </cell>
        </row>
        <row r="235">
          <cell r="D235" t="str">
            <v>0318106</v>
          </cell>
          <cell r="F235">
            <v>0</v>
          </cell>
          <cell r="H235">
            <v>0</v>
          </cell>
          <cell r="J235">
            <v>0</v>
          </cell>
          <cell r="L235">
            <v>0</v>
          </cell>
          <cell r="N235">
            <v>0</v>
          </cell>
          <cell r="P235">
            <v>0</v>
          </cell>
        </row>
        <row r="240">
          <cell r="D240" t="str">
            <v>0320733</v>
          </cell>
          <cell r="F240">
            <v>0</v>
          </cell>
          <cell r="H240">
            <v>0</v>
          </cell>
          <cell r="J240">
            <v>0</v>
          </cell>
          <cell r="L240">
            <v>0</v>
          </cell>
          <cell r="N240">
            <v>0</v>
          </cell>
          <cell r="P240">
            <v>0</v>
          </cell>
        </row>
        <row r="242">
          <cell r="D242" t="str">
            <v>0322050</v>
          </cell>
          <cell r="F242">
            <v>0</v>
          </cell>
          <cell r="H242">
            <v>0</v>
          </cell>
          <cell r="J242">
            <v>0</v>
          </cell>
          <cell r="L242">
            <v>0</v>
          </cell>
          <cell r="N242">
            <v>0</v>
          </cell>
          <cell r="P242">
            <v>0</v>
          </cell>
        </row>
        <row r="243">
          <cell r="D243" t="str">
            <v>0322051</v>
          </cell>
          <cell r="F243">
            <v>0</v>
          </cell>
          <cell r="H243">
            <v>0</v>
          </cell>
          <cell r="J243">
            <v>0</v>
          </cell>
          <cell r="L243">
            <v>0</v>
          </cell>
          <cell r="N243">
            <v>0</v>
          </cell>
          <cell r="P243">
            <v>0</v>
          </cell>
        </row>
        <row r="244">
          <cell r="D244" t="str">
            <v>0318108</v>
          </cell>
          <cell r="F244">
            <v>0</v>
          </cell>
          <cell r="H244">
            <v>0</v>
          </cell>
          <cell r="J244">
            <v>0</v>
          </cell>
          <cell r="L244">
            <v>0</v>
          </cell>
          <cell r="N244">
            <v>0</v>
          </cell>
          <cell r="P244">
            <v>0</v>
          </cell>
        </row>
        <row r="245">
          <cell r="D245" t="str">
            <v>0318106</v>
          </cell>
          <cell r="F245">
            <v>0</v>
          </cell>
          <cell r="H245">
            <v>0</v>
          </cell>
          <cell r="J245">
            <v>0</v>
          </cell>
          <cell r="L245">
            <v>0</v>
          </cell>
          <cell r="N245">
            <v>0</v>
          </cell>
          <cell r="P245">
            <v>0</v>
          </cell>
        </row>
        <row r="248">
          <cell r="D248" t="str">
            <v>0320733</v>
          </cell>
          <cell r="F248">
            <v>0</v>
          </cell>
          <cell r="H248">
            <v>0</v>
          </cell>
          <cell r="J248">
            <v>0</v>
          </cell>
          <cell r="L248">
            <v>0</v>
          </cell>
          <cell r="N248">
            <v>0</v>
          </cell>
          <cell r="P248">
            <v>0</v>
          </cell>
        </row>
        <row r="250">
          <cell r="D250" t="str">
            <v>0326457</v>
          </cell>
          <cell r="F250">
            <v>0</v>
          </cell>
          <cell r="H250">
            <v>0</v>
          </cell>
          <cell r="J250">
            <v>0</v>
          </cell>
          <cell r="L250">
            <v>0</v>
          </cell>
          <cell r="N250">
            <v>0</v>
          </cell>
          <cell r="P250">
            <v>0</v>
          </cell>
        </row>
        <row r="252">
          <cell r="D252" t="str">
            <v>0322050</v>
          </cell>
          <cell r="F252">
            <v>0</v>
          </cell>
          <cell r="H252">
            <v>0</v>
          </cell>
          <cell r="J252">
            <v>0</v>
          </cell>
          <cell r="L252">
            <v>0</v>
          </cell>
          <cell r="N252">
            <v>0</v>
          </cell>
          <cell r="P252">
            <v>0</v>
          </cell>
        </row>
        <row r="253">
          <cell r="D253" t="str">
            <v>0322051</v>
          </cell>
          <cell r="F253">
            <v>0</v>
          </cell>
          <cell r="H253">
            <v>0</v>
          </cell>
          <cell r="J253">
            <v>0</v>
          </cell>
          <cell r="L253">
            <v>0</v>
          </cell>
          <cell r="N253">
            <v>0</v>
          </cell>
          <cell r="P253">
            <v>0</v>
          </cell>
        </row>
        <row r="254">
          <cell r="D254" t="str">
            <v>0318108</v>
          </cell>
          <cell r="F254">
            <v>0</v>
          </cell>
          <cell r="H254">
            <v>0</v>
          </cell>
          <cell r="J254">
            <v>0</v>
          </cell>
          <cell r="L254">
            <v>0</v>
          </cell>
          <cell r="N254">
            <v>0</v>
          </cell>
          <cell r="P254">
            <v>0</v>
          </cell>
        </row>
        <row r="255">
          <cell r="D255" t="str">
            <v>0318106</v>
          </cell>
          <cell r="F255">
            <v>0</v>
          </cell>
          <cell r="H255">
            <v>0</v>
          </cell>
          <cell r="J255">
            <v>0</v>
          </cell>
          <cell r="L255">
            <v>0</v>
          </cell>
          <cell r="N255">
            <v>0</v>
          </cell>
          <cell r="P255">
            <v>0</v>
          </cell>
        </row>
        <row r="258">
          <cell r="D258" t="str">
            <v>0320733</v>
          </cell>
          <cell r="F258">
            <v>0</v>
          </cell>
          <cell r="H258">
            <v>0</v>
          </cell>
          <cell r="J258">
            <v>0</v>
          </cell>
          <cell r="L258">
            <v>0</v>
          </cell>
          <cell r="N258">
            <v>0</v>
          </cell>
          <cell r="P258">
            <v>0</v>
          </cell>
        </row>
        <row r="260">
          <cell r="D260" t="str">
            <v>0326457</v>
          </cell>
          <cell r="F260">
            <v>0</v>
          </cell>
          <cell r="H260">
            <v>0</v>
          </cell>
          <cell r="J260">
            <v>0</v>
          </cell>
          <cell r="L260">
            <v>0</v>
          </cell>
          <cell r="N260">
            <v>0</v>
          </cell>
          <cell r="P260">
            <v>0</v>
          </cell>
        </row>
        <row r="262">
          <cell r="D262" t="str">
            <v>0322050</v>
          </cell>
          <cell r="F262">
            <v>0</v>
          </cell>
          <cell r="H262">
            <v>0</v>
          </cell>
          <cell r="J262">
            <v>0</v>
          </cell>
          <cell r="L262">
            <v>0</v>
          </cell>
          <cell r="N262">
            <v>0</v>
          </cell>
          <cell r="P262">
            <v>0</v>
          </cell>
        </row>
        <row r="263">
          <cell r="D263" t="str">
            <v>0322051</v>
          </cell>
          <cell r="F263">
            <v>0</v>
          </cell>
          <cell r="H263">
            <v>0</v>
          </cell>
          <cell r="J263">
            <v>0</v>
          </cell>
          <cell r="L263">
            <v>0</v>
          </cell>
          <cell r="N263">
            <v>0</v>
          </cell>
          <cell r="P263">
            <v>0</v>
          </cell>
        </row>
        <row r="264">
          <cell r="D264" t="str">
            <v>0318108</v>
          </cell>
          <cell r="F264">
            <v>0</v>
          </cell>
          <cell r="H264">
            <v>0</v>
          </cell>
          <cell r="J264">
            <v>0</v>
          </cell>
          <cell r="L264">
            <v>0</v>
          </cell>
          <cell r="N264">
            <v>0</v>
          </cell>
          <cell r="P264">
            <v>0</v>
          </cell>
        </row>
        <row r="265">
          <cell r="D265" t="str">
            <v>0318106</v>
          </cell>
          <cell r="F265">
            <v>0</v>
          </cell>
          <cell r="H265">
            <v>0</v>
          </cell>
          <cell r="J265">
            <v>0</v>
          </cell>
          <cell r="L265">
            <v>0</v>
          </cell>
          <cell r="N265">
            <v>0</v>
          </cell>
          <cell r="P265">
            <v>0</v>
          </cell>
        </row>
        <row r="268">
          <cell r="D268" t="str">
            <v>0320734</v>
          </cell>
          <cell r="F268">
            <v>0</v>
          </cell>
          <cell r="H268">
            <v>0</v>
          </cell>
          <cell r="J268">
            <v>0</v>
          </cell>
          <cell r="L268">
            <v>0</v>
          </cell>
          <cell r="N268">
            <v>0</v>
          </cell>
          <cell r="P268">
            <v>0</v>
          </cell>
        </row>
        <row r="270">
          <cell r="D270" t="str">
            <v>0326457</v>
          </cell>
          <cell r="F270">
            <v>0</v>
          </cell>
          <cell r="H270">
            <v>0</v>
          </cell>
          <cell r="J270">
            <v>0</v>
          </cell>
          <cell r="L270">
            <v>0</v>
          </cell>
          <cell r="N270">
            <v>0</v>
          </cell>
          <cell r="P270">
            <v>0</v>
          </cell>
        </row>
        <row r="272">
          <cell r="D272" t="str">
            <v>0322050</v>
          </cell>
          <cell r="F272">
            <v>0</v>
          </cell>
          <cell r="H272">
            <v>0</v>
          </cell>
          <cell r="J272">
            <v>0</v>
          </cell>
          <cell r="L272">
            <v>0</v>
          </cell>
          <cell r="N272">
            <v>0</v>
          </cell>
          <cell r="P272">
            <v>0</v>
          </cell>
        </row>
        <row r="273">
          <cell r="D273" t="str">
            <v>0322051</v>
          </cell>
          <cell r="F273">
            <v>0</v>
          </cell>
          <cell r="H273">
            <v>0</v>
          </cell>
          <cell r="J273">
            <v>0</v>
          </cell>
          <cell r="L273">
            <v>0</v>
          </cell>
          <cell r="N273">
            <v>0</v>
          </cell>
          <cell r="P273">
            <v>0</v>
          </cell>
        </row>
        <row r="274">
          <cell r="D274" t="str">
            <v>0318108</v>
          </cell>
          <cell r="F274">
            <v>0</v>
          </cell>
          <cell r="H274">
            <v>0</v>
          </cell>
          <cell r="J274">
            <v>0</v>
          </cell>
          <cell r="L274">
            <v>0</v>
          </cell>
          <cell r="N274">
            <v>0</v>
          </cell>
          <cell r="P274">
            <v>0</v>
          </cell>
        </row>
        <row r="275">
          <cell r="D275" t="str">
            <v>0318106</v>
          </cell>
          <cell r="F275">
            <v>0</v>
          </cell>
          <cell r="H275">
            <v>0</v>
          </cell>
          <cell r="J275">
            <v>0</v>
          </cell>
          <cell r="L275">
            <v>0</v>
          </cell>
          <cell r="N275">
            <v>0</v>
          </cell>
          <cell r="P275">
            <v>0</v>
          </cell>
        </row>
        <row r="279">
          <cell r="D279" t="str">
            <v>0323865</v>
          </cell>
        </row>
        <row r="280">
          <cell r="D280" t="str">
            <v>0323867</v>
          </cell>
        </row>
        <row r="283">
          <cell r="D283" t="str">
            <v>0320732</v>
          </cell>
        </row>
        <row r="284">
          <cell r="D284" t="str">
            <v>0320733</v>
          </cell>
        </row>
        <row r="285">
          <cell r="D285" t="str">
            <v>0326456</v>
          </cell>
        </row>
        <row r="286">
          <cell r="D286" t="str">
            <v>0326457</v>
          </cell>
        </row>
        <row r="287">
          <cell r="D287" t="str">
            <v>0320734</v>
          </cell>
        </row>
        <row r="288">
          <cell r="D288" t="str">
            <v>0327047</v>
          </cell>
        </row>
        <row r="291">
          <cell r="D291" t="str">
            <v>0323926</v>
          </cell>
        </row>
        <row r="292">
          <cell r="D292" t="str">
            <v>0322054</v>
          </cell>
        </row>
        <row r="297">
          <cell r="D297" t="str">
            <v>0323128</v>
          </cell>
        </row>
        <row r="298">
          <cell r="D298" t="str">
            <v>0324205</v>
          </cell>
        </row>
        <row r="301">
          <cell r="D301" t="str">
            <v>0324303</v>
          </cell>
        </row>
        <row r="302">
          <cell r="D302" t="str">
            <v>0323879</v>
          </cell>
        </row>
        <row r="303">
          <cell r="D303" t="str">
            <v>0323880</v>
          </cell>
        </row>
        <row r="304">
          <cell r="D304" t="str">
            <v>0323881</v>
          </cell>
        </row>
        <row r="307">
          <cell r="D307" t="str">
            <v>0327087</v>
          </cell>
        </row>
        <row r="308">
          <cell r="D308" t="str">
            <v>0327088</v>
          </cell>
        </row>
        <row r="309">
          <cell r="D309" t="str">
            <v>0326910</v>
          </cell>
          <cell r="F309">
            <v>0</v>
          </cell>
          <cell r="H309">
            <v>0</v>
          </cell>
          <cell r="J309">
            <v>0</v>
          </cell>
          <cell r="L309">
            <v>0</v>
          </cell>
          <cell r="N309">
            <v>0</v>
          </cell>
          <cell r="P309">
            <v>0</v>
          </cell>
        </row>
        <row r="310">
          <cell r="D310" t="str">
            <v>0320697</v>
          </cell>
        </row>
        <row r="311">
          <cell r="D311" t="str">
            <v>0322173</v>
          </cell>
        </row>
        <row r="312">
          <cell r="D312" t="str">
            <v>0315012</v>
          </cell>
        </row>
        <row r="313">
          <cell r="D313" t="str">
            <v>0323095</v>
          </cell>
          <cell r="F313">
            <v>0</v>
          </cell>
          <cell r="H313">
            <v>0</v>
          </cell>
          <cell r="J313">
            <v>0</v>
          </cell>
          <cell r="L313">
            <v>0</v>
          </cell>
          <cell r="N313">
            <v>0</v>
          </cell>
          <cell r="P313">
            <v>0</v>
          </cell>
        </row>
        <row r="314">
          <cell r="D314" t="str">
            <v>0320862</v>
          </cell>
        </row>
        <row r="315">
          <cell r="D315" t="str">
            <v>0320861</v>
          </cell>
        </row>
        <row r="316">
          <cell r="D316" t="str">
            <v>0320699</v>
          </cell>
        </row>
        <row r="321">
          <cell r="D321" t="str">
            <v>0320718</v>
          </cell>
        </row>
        <row r="322">
          <cell r="D322" t="str">
            <v>0320715</v>
          </cell>
        </row>
        <row r="323">
          <cell r="D323" t="str">
            <v>0320716</v>
          </cell>
        </row>
        <row r="324">
          <cell r="D324" t="str">
            <v>0320847</v>
          </cell>
        </row>
        <row r="325">
          <cell r="D325" t="str">
            <v>0320720</v>
          </cell>
        </row>
        <row r="328">
          <cell r="D328" t="str">
            <v>0320713</v>
          </cell>
        </row>
        <row r="329">
          <cell r="D329" t="str">
            <v>0320714</v>
          </cell>
        </row>
        <row r="330">
          <cell r="D330" t="str">
            <v>0323098</v>
          </cell>
        </row>
        <row r="334">
          <cell r="D334" t="str">
            <v>0320712</v>
          </cell>
        </row>
        <row r="335">
          <cell r="D335" t="str">
            <v>0320711</v>
          </cell>
        </row>
        <row r="336">
          <cell r="D336" t="str">
            <v>0320710</v>
          </cell>
        </row>
        <row r="337">
          <cell r="D337" t="str">
            <v>0323084</v>
          </cell>
        </row>
        <row r="340">
          <cell r="D340" t="str">
            <v>0320730</v>
          </cell>
        </row>
        <row r="341">
          <cell r="D341" t="str">
            <v>0320731</v>
          </cell>
        </row>
        <row r="342">
          <cell r="D342" t="str">
            <v>0320728</v>
          </cell>
        </row>
        <row r="343">
          <cell r="D343" t="str">
            <v>0323113</v>
          </cell>
        </row>
        <row r="344">
          <cell r="D344" t="str">
            <v>0320727</v>
          </cell>
        </row>
        <row r="345">
          <cell r="D345" t="str">
            <v>0326458</v>
          </cell>
        </row>
        <row r="346">
          <cell r="D346" t="str">
            <v>0327008</v>
          </cell>
        </row>
        <row r="351">
          <cell r="D351" t="str">
            <v>0320722</v>
          </cell>
        </row>
        <row r="352">
          <cell r="D352" t="str">
            <v>0320724</v>
          </cell>
        </row>
        <row r="353">
          <cell r="D353" t="str">
            <v>0320723</v>
          </cell>
        </row>
        <row r="354">
          <cell r="D354" t="str">
            <v>0320721</v>
          </cell>
        </row>
        <row r="355">
          <cell r="D355" t="str">
            <v>0322156</v>
          </cell>
        </row>
        <row r="358">
          <cell r="D358" t="str">
            <v>0321062</v>
          </cell>
        </row>
        <row r="359">
          <cell r="D359" t="str">
            <v>0321066</v>
          </cell>
        </row>
        <row r="360">
          <cell r="D360" t="str">
            <v>0323777</v>
          </cell>
          <cell r="F360">
            <v>0</v>
          </cell>
          <cell r="H360">
            <v>0</v>
          </cell>
          <cell r="J360">
            <v>0</v>
          </cell>
          <cell r="L360">
            <v>0</v>
          </cell>
          <cell r="N360">
            <v>0</v>
          </cell>
          <cell r="P360">
            <v>0</v>
          </cell>
        </row>
        <row r="361">
          <cell r="D361" t="str">
            <v>0321067</v>
          </cell>
        </row>
        <row r="362">
          <cell r="D362" t="str">
            <v>0321068</v>
          </cell>
        </row>
        <row r="367">
          <cell r="D367" t="str">
            <v>0322356</v>
          </cell>
          <cell r="F367">
            <v>0</v>
          </cell>
          <cell r="H367">
            <v>0</v>
          </cell>
          <cell r="J367">
            <v>0</v>
          </cell>
          <cell r="L367">
            <v>0</v>
          </cell>
          <cell r="N367">
            <v>0</v>
          </cell>
          <cell r="P367">
            <v>0</v>
          </cell>
        </row>
        <row r="368">
          <cell r="D368" t="str">
            <v>0322357</v>
          </cell>
          <cell r="F368">
            <v>0</v>
          </cell>
          <cell r="H368">
            <v>0</v>
          </cell>
          <cell r="J368">
            <v>0</v>
          </cell>
          <cell r="L368">
            <v>0</v>
          </cell>
          <cell r="N368">
            <v>0</v>
          </cell>
          <cell r="P368">
            <v>0</v>
          </cell>
        </row>
        <row r="369">
          <cell r="D369" t="str">
            <v>0323726</v>
          </cell>
          <cell r="F369">
            <v>0</v>
          </cell>
          <cell r="H369">
            <v>0</v>
          </cell>
          <cell r="J369">
            <v>0</v>
          </cell>
          <cell r="L369">
            <v>0</v>
          </cell>
          <cell r="N369">
            <v>0</v>
          </cell>
          <cell r="P369">
            <v>0</v>
          </cell>
        </row>
        <row r="370">
          <cell r="D370" t="str">
            <v>0323725</v>
          </cell>
          <cell r="F370">
            <v>0</v>
          </cell>
          <cell r="H370">
            <v>0</v>
          </cell>
          <cell r="J370">
            <v>0</v>
          </cell>
          <cell r="L370">
            <v>0</v>
          </cell>
          <cell r="N370">
            <v>0</v>
          </cell>
          <cell r="P370">
            <v>0</v>
          </cell>
        </row>
        <row r="371">
          <cell r="D371" t="str">
            <v>0320722</v>
          </cell>
          <cell r="F371">
            <v>0</v>
          </cell>
          <cell r="H371">
            <v>0</v>
          </cell>
          <cell r="J371">
            <v>0</v>
          </cell>
          <cell r="L371">
            <v>0</v>
          </cell>
          <cell r="N371">
            <v>0</v>
          </cell>
          <cell r="P371">
            <v>0</v>
          </cell>
        </row>
        <row r="373">
          <cell r="D373" t="str">
            <v>0318271</v>
          </cell>
          <cell r="F373">
            <v>0</v>
          </cell>
          <cell r="H373">
            <v>0</v>
          </cell>
          <cell r="J373">
            <v>0</v>
          </cell>
          <cell r="L373">
            <v>0</v>
          </cell>
          <cell r="N373">
            <v>0</v>
          </cell>
          <cell r="P373">
            <v>0</v>
          </cell>
        </row>
        <row r="374">
          <cell r="D374" t="str">
            <v>0318106</v>
          </cell>
          <cell r="F374">
            <v>0</v>
          </cell>
          <cell r="H374">
            <v>0</v>
          </cell>
          <cell r="J374">
            <v>0</v>
          </cell>
          <cell r="L374">
            <v>0</v>
          </cell>
          <cell r="N374">
            <v>0</v>
          </cell>
          <cell r="P374">
            <v>0</v>
          </cell>
        </row>
        <row r="375">
          <cell r="D375" t="str">
            <v>0318108</v>
          </cell>
          <cell r="F375">
            <v>0</v>
          </cell>
          <cell r="H375">
            <v>0</v>
          </cell>
          <cell r="J375">
            <v>0</v>
          </cell>
          <cell r="L375">
            <v>0</v>
          </cell>
          <cell r="N375">
            <v>0</v>
          </cell>
          <cell r="P375">
            <v>0</v>
          </cell>
        </row>
        <row r="378">
          <cell r="D378" t="str">
            <v>0322356</v>
          </cell>
        </row>
        <row r="379">
          <cell r="D379" t="str">
            <v>0322357</v>
          </cell>
        </row>
        <row r="380">
          <cell r="D380" t="str">
            <v>0323726</v>
          </cell>
        </row>
        <row r="381">
          <cell r="D381" t="str">
            <v>0323725</v>
          </cell>
        </row>
        <row r="386">
          <cell r="D386" t="str">
            <v>0320871</v>
          </cell>
          <cell r="F386">
            <v>0</v>
          </cell>
          <cell r="H386">
            <v>0</v>
          </cell>
          <cell r="J386">
            <v>0</v>
          </cell>
          <cell r="L386">
            <v>0</v>
          </cell>
          <cell r="N386">
            <v>0</v>
          </cell>
          <cell r="P386">
            <v>0</v>
          </cell>
        </row>
        <row r="388">
          <cell r="D388" t="str">
            <v>0318106</v>
          </cell>
          <cell r="F388">
            <v>0</v>
          </cell>
          <cell r="H388">
            <v>0</v>
          </cell>
          <cell r="J388">
            <v>0</v>
          </cell>
          <cell r="L388">
            <v>0</v>
          </cell>
          <cell r="N388">
            <v>0</v>
          </cell>
          <cell r="P388">
            <v>0</v>
          </cell>
        </row>
        <row r="389">
          <cell r="D389" t="str">
            <v>0318108</v>
          </cell>
          <cell r="F389">
            <v>0</v>
          </cell>
          <cell r="H389">
            <v>0</v>
          </cell>
          <cell r="J389">
            <v>0</v>
          </cell>
          <cell r="L389">
            <v>0</v>
          </cell>
          <cell r="N389">
            <v>0</v>
          </cell>
          <cell r="P389">
            <v>0</v>
          </cell>
        </row>
        <row r="390">
          <cell r="D390" t="str">
            <v>0322050</v>
          </cell>
          <cell r="F390">
            <v>0</v>
          </cell>
          <cell r="H390">
            <v>0</v>
          </cell>
          <cell r="J390">
            <v>0</v>
          </cell>
          <cell r="L390">
            <v>0</v>
          </cell>
          <cell r="N390">
            <v>0</v>
          </cell>
          <cell r="P390">
            <v>0</v>
          </cell>
        </row>
        <row r="391">
          <cell r="D391" t="str">
            <v>0322051</v>
          </cell>
          <cell r="F391">
            <v>0</v>
          </cell>
          <cell r="H391">
            <v>0</v>
          </cell>
          <cell r="J391">
            <v>0</v>
          </cell>
          <cell r="L391">
            <v>0</v>
          </cell>
          <cell r="N391">
            <v>0</v>
          </cell>
          <cell r="P391">
            <v>0</v>
          </cell>
        </row>
        <row r="396">
          <cell r="D396" t="str">
            <v>0320716</v>
          </cell>
          <cell r="F396">
            <v>0</v>
          </cell>
          <cell r="H396">
            <v>0</v>
          </cell>
          <cell r="J396">
            <v>0</v>
          </cell>
          <cell r="L396">
            <v>0</v>
          </cell>
          <cell r="N396">
            <v>0</v>
          </cell>
          <cell r="P396">
            <v>0</v>
          </cell>
        </row>
        <row r="398">
          <cell r="D398" t="str">
            <v>0318106</v>
          </cell>
          <cell r="F398">
            <v>0</v>
          </cell>
          <cell r="H398">
            <v>0</v>
          </cell>
          <cell r="J398">
            <v>0</v>
          </cell>
          <cell r="L398">
            <v>0</v>
          </cell>
          <cell r="N398">
            <v>0</v>
          </cell>
          <cell r="P398">
            <v>0</v>
          </cell>
        </row>
        <row r="399">
          <cell r="D399" t="str">
            <v>0318107</v>
          </cell>
          <cell r="F399">
            <v>0</v>
          </cell>
          <cell r="H399">
            <v>0</v>
          </cell>
          <cell r="J399">
            <v>0</v>
          </cell>
          <cell r="L399">
            <v>0</v>
          </cell>
          <cell r="N399">
            <v>0</v>
          </cell>
          <cell r="P399">
            <v>0</v>
          </cell>
        </row>
        <row r="402">
          <cell r="D402" t="str">
            <v>0321864</v>
          </cell>
          <cell r="F402">
            <v>0</v>
          </cell>
          <cell r="H402">
            <v>0</v>
          </cell>
          <cell r="J402">
            <v>0</v>
          </cell>
          <cell r="L402">
            <v>0</v>
          </cell>
          <cell r="N402">
            <v>0</v>
          </cell>
          <cell r="P402">
            <v>0</v>
          </cell>
        </row>
        <row r="404">
          <cell r="D404" t="str">
            <v>0320158</v>
          </cell>
          <cell r="F404">
            <v>0</v>
          </cell>
          <cell r="H404">
            <v>0</v>
          </cell>
          <cell r="J404">
            <v>0</v>
          </cell>
          <cell r="L404">
            <v>0</v>
          </cell>
          <cell r="N404">
            <v>0</v>
          </cell>
          <cell r="P404">
            <v>0</v>
          </cell>
        </row>
        <row r="407">
          <cell r="D407" t="str">
            <v>0320898</v>
          </cell>
          <cell r="F407">
            <v>0</v>
          </cell>
          <cell r="H407">
            <v>0</v>
          </cell>
          <cell r="J407">
            <v>0</v>
          </cell>
          <cell r="L407">
            <v>0</v>
          </cell>
          <cell r="N407">
            <v>0</v>
          </cell>
          <cell r="P407">
            <v>0</v>
          </cell>
        </row>
        <row r="410">
          <cell r="D410" t="str">
            <v>0326460</v>
          </cell>
          <cell r="F410">
            <v>0</v>
          </cell>
          <cell r="H410">
            <v>0</v>
          </cell>
          <cell r="J410">
            <v>0</v>
          </cell>
          <cell r="L410">
            <v>0</v>
          </cell>
          <cell r="N410">
            <v>0</v>
          </cell>
          <cell r="P410">
            <v>0</v>
          </cell>
        </row>
        <row r="414">
          <cell r="D414" t="str">
            <v>0325786</v>
          </cell>
        </row>
        <row r="415">
          <cell r="D415" t="str">
            <v>0327042</v>
          </cell>
        </row>
        <row r="416">
          <cell r="D416" t="str">
            <v>0320898</v>
          </cell>
        </row>
        <row r="417">
          <cell r="D417" t="str">
            <v>0321864</v>
          </cell>
        </row>
        <row r="418">
          <cell r="D418" t="str">
            <v>0322619</v>
          </cell>
        </row>
        <row r="419">
          <cell r="D419" t="str">
            <v>0326460</v>
          </cell>
        </row>
        <row r="420">
          <cell r="D420" t="str">
            <v>0320869</v>
          </cell>
        </row>
        <row r="425">
          <cell r="D425" t="str">
            <v>0318277</v>
          </cell>
        </row>
        <row r="426">
          <cell r="D426" t="str">
            <v>0318542</v>
          </cell>
        </row>
        <row r="427">
          <cell r="D427" t="str">
            <v>0318541</v>
          </cell>
        </row>
        <row r="428">
          <cell r="D428" t="str">
            <v>0321154</v>
          </cell>
        </row>
        <row r="429">
          <cell r="D429" t="str">
            <v>0321029</v>
          </cell>
        </row>
        <row r="430">
          <cell r="D430" t="str">
            <v>0321032</v>
          </cell>
        </row>
        <row r="431">
          <cell r="D431" t="str">
            <v>0321031</v>
          </cell>
        </row>
        <row r="435">
          <cell r="D435" t="str">
            <v>0323190</v>
          </cell>
        </row>
        <row r="436">
          <cell r="D436" t="str">
            <v>0323857</v>
          </cell>
        </row>
        <row r="437">
          <cell r="D437" t="str">
            <v>0323856</v>
          </cell>
        </row>
        <row r="438">
          <cell r="D438" t="str">
            <v>0323279</v>
          </cell>
        </row>
        <row r="439">
          <cell r="D439" t="str">
            <v>0323191</v>
          </cell>
        </row>
        <row r="440">
          <cell r="D440" t="str">
            <v>0323693</v>
          </cell>
        </row>
        <row r="441">
          <cell r="D441" t="str">
            <v>0326459</v>
          </cell>
        </row>
        <row r="445">
          <cell r="D445" t="str">
            <v>0318108</v>
          </cell>
        </row>
        <row r="446">
          <cell r="D446" t="str">
            <v>0318107</v>
          </cell>
        </row>
        <row r="447">
          <cell r="D447" t="str">
            <v>0315456</v>
          </cell>
        </row>
        <row r="448">
          <cell r="D448" t="str">
            <v>0318106</v>
          </cell>
        </row>
        <row r="449">
          <cell r="D449" t="str">
            <v>0327092</v>
          </cell>
        </row>
        <row r="450">
          <cell r="D450" t="str">
            <v>0322652</v>
          </cell>
        </row>
        <row r="451">
          <cell r="D451" t="str">
            <v>0318543</v>
          </cell>
        </row>
        <row r="452">
          <cell r="D452" t="str">
            <v>0320301</v>
          </cell>
        </row>
        <row r="453">
          <cell r="D453" t="str">
            <v>0320302</v>
          </cell>
        </row>
        <row r="454">
          <cell r="D454" t="str">
            <v>0318271</v>
          </cell>
        </row>
        <row r="455">
          <cell r="D455" t="str">
            <v>0320300</v>
          </cell>
        </row>
        <row r="456">
          <cell r="D456" t="str">
            <v>0320616</v>
          </cell>
        </row>
        <row r="457">
          <cell r="D457" t="str">
            <v>0322050</v>
          </cell>
        </row>
        <row r="458">
          <cell r="D458" t="str">
            <v>0322051</v>
          </cell>
          <cell r="F458">
            <v>0</v>
          </cell>
          <cell r="H458">
            <v>0</v>
          </cell>
          <cell r="J458">
            <v>0</v>
          </cell>
          <cell r="L458">
            <v>0</v>
          </cell>
          <cell r="N458">
            <v>0</v>
          </cell>
          <cell r="P458">
            <v>0</v>
          </cell>
        </row>
        <row r="459">
          <cell r="D459" t="str">
            <v>0322052</v>
          </cell>
          <cell r="F459">
            <v>0</v>
          </cell>
          <cell r="H459">
            <v>0</v>
          </cell>
          <cell r="J459">
            <v>0</v>
          </cell>
          <cell r="L459">
            <v>0</v>
          </cell>
          <cell r="N459">
            <v>0</v>
          </cell>
          <cell r="P459">
            <v>0</v>
          </cell>
        </row>
        <row r="460">
          <cell r="D460" t="str">
            <v>0321941</v>
          </cell>
        </row>
        <row r="461">
          <cell r="D461" t="str">
            <v>0321920</v>
          </cell>
        </row>
        <row r="462">
          <cell r="D462" t="str">
            <v>0321943</v>
          </cell>
        </row>
        <row r="463">
          <cell r="D463" t="str">
            <v>0321944</v>
          </cell>
        </row>
        <row r="464">
          <cell r="D464" t="str">
            <v>0318114</v>
          </cell>
        </row>
        <row r="465">
          <cell r="D465" t="str">
            <v>0318112</v>
          </cell>
        </row>
        <row r="466">
          <cell r="D466" t="str">
            <v>0317634</v>
          </cell>
        </row>
        <row r="467">
          <cell r="D467" t="str">
            <v>0321942</v>
          </cell>
        </row>
        <row r="468">
          <cell r="D468" t="str">
            <v>0320158</v>
          </cell>
        </row>
        <row r="469">
          <cell r="D469" t="str">
            <v>0323778</v>
          </cell>
        </row>
      </sheetData>
      <sheetData sheetId="1">
        <row r="8">
          <cell r="D8" t="str">
            <v>0320713</v>
          </cell>
          <cell r="F8">
            <v>0</v>
          </cell>
        </row>
        <row r="9">
          <cell r="D9" t="str">
            <v>0320715</v>
          </cell>
          <cell r="F9">
            <v>0</v>
          </cell>
        </row>
        <row r="11">
          <cell r="D11" t="str">
            <v>0318106</v>
          </cell>
          <cell r="F11">
            <v>0</v>
          </cell>
        </row>
        <row r="12">
          <cell r="D12" t="str">
            <v>0318108</v>
          </cell>
          <cell r="F12">
            <v>0</v>
          </cell>
        </row>
        <row r="15">
          <cell r="D15" t="str">
            <v>0320713</v>
          </cell>
          <cell r="F15">
            <v>0</v>
          </cell>
        </row>
        <row r="16">
          <cell r="D16" t="str">
            <v>0320712</v>
          </cell>
          <cell r="F16">
            <v>0</v>
          </cell>
        </row>
        <row r="17">
          <cell r="D17" t="str">
            <v>0320715</v>
          </cell>
          <cell r="F17">
            <v>0</v>
          </cell>
        </row>
        <row r="19">
          <cell r="D19" t="str">
            <v>0318106</v>
          </cell>
          <cell r="F19">
            <v>0</v>
          </cell>
        </row>
        <row r="20">
          <cell r="D20" t="str">
            <v>0318108</v>
          </cell>
          <cell r="F20">
            <v>0</v>
          </cell>
        </row>
        <row r="23">
          <cell r="D23" t="str">
            <v>0320715</v>
          </cell>
          <cell r="F23">
            <v>0</v>
          </cell>
        </row>
        <row r="24">
          <cell r="D24" t="str">
            <v>0320712</v>
          </cell>
          <cell r="F24">
            <v>0</v>
          </cell>
        </row>
        <row r="26">
          <cell r="D26" t="str">
            <v>0318106</v>
          </cell>
          <cell r="F26">
            <v>0</v>
          </cell>
        </row>
        <row r="27">
          <cell r="D27" t="str">
            <v>0318108</v>
          </cell>
          <cell r="F27">
            <v>0</v>
          </cell>
        </row>
        <row r="30">
          <cell r="D30" t="str">
            <v>0320715</v>
          </cell>
          <cell r="F30">
            <v>0</v>
          </cell>
        </row>
        <row r="32">
          <cell r="D32" t="str">
            <v>0318106</v>
          </cell>
          <cell r="F32">
            <v>0</v>
          </cell>
        </row>
        <row r="33">
          <cell r="D33" t="str">
            <v>0318108</v>
          </cell>
          <cell r="F33">
            <v>0</v>
          </cell>
        </row>
        <row r="36">
          <cell r="D36" t="str">
            <v>0320730</v>
          </cell>
          <cell r="F36">
            <v>0</v>
          </cell>
        </row>
        <row r="37">
          <cell r="D37" t="str">
            <v>0320720</v>
          </cell>
          <cell r="F37">
            <v>0</v>
          </cell>
        </row>
        <row r="39">
          <cell r="D39" t="str">
            <v>0318106</v>
          </cell>
          <cell r="F39">
            <v>0</v>
          </cell>
        </row>
        <row r="40">
          <cell r="D40" t="str">
            <v>0315456</v>
          </cell>
          <cell r="F40">
            <v>0</v>
          </cell>
        </row>
        <row r="43">
          <cell r="D43" t="str">
            <v>0320730</v>
          </cell>
          <cell r="F43">
            <v>0</v>
          </cell>
        </row>
        <row r="44">
          <cell r="D44" t="str">
            <v>0320720</v>
          </cell>
          <cell r="F44">
            <v>0</v>
          </cell>
        </row>
        <row r="46">
          <cell r="D46" t="str">
            <v>0318106</v>
          </cell>
          <cell r="F46">
            <v>0</v>
          </cell>
        </row>
        <row r="47">
          <cell r="D47" t="str">
            <v>0315456</v>
          </cell>
          <cell r="F47">
            <v>0</v>
          </cell>
        </row>
        <row r="50">
          <cell r="D50" t="str">
            <v>0320721</v>
          </cell>
          <cell r="F50">
            <v>0</v>
          </cell>
        </row>
        <row r="51">
          <cell r="D51" t="str">
            <v>0322157</v>
          </cell>
          <cell r="F51">
            <v>0</v>
          </cell>
        </row>
        <row r="54">
          <cell r="D54" t="str">
            <v>0320862</v>
          </cell>
          <cell r="F54">
            <v>0</v>
          </cell>
        </row>
        <row r="56">
          <cell r="D56" t="str">
            <v>0323191</v>
          </cell>
          <cell r="F56">
            <v>0</v>
          </cell>
        </row>
        <row r="59">
          <cell r="D59" t="str">
            <v>0320730</v>
          </cell>
          <cell r="F59">
            <v>0</v>
          </cell>
        </row>
        <row r="60">
          <cell r="D60" t="str">
            <v>0320720</v>
          </cell>
          <cell r="F60">
            <v>0</v>
          </cell>
        </row>
        <row r="61">
          <cell r="D61" t="str">
            <v>0327088</v>
          </cell>
          <cell r="F61">
            <v>0</v>
          </cell>
        </row>
        <row r="62">
          <cell r="D62" t="str">
            <v>0326910</v>
          </cell>
          <cell r="F62">
            <v>0</v>
          </cell>
        </row>
        <row r="64">
          <cell r="D64" t="str">
            <v>0327092</v>
          </cell>
          <cell r="F64">
            <v>0</v>
          </cell>
        </row>
        <row r="65">
          <cell r="D65" t="str">
            <v>0318106</v>
          </cell>
          <cell r="F65">
            <v>0</v>
          </cell>
        </row>
        <row r="66">
          <cell r="D66" t="str">
            <v>0315456</v>
          </cell>
          <cell r="F66">
            <v>0</v>
          </cell>
        </row>
        <row r="69">
          <cell r="D69" t="str">
            <v>0320715</v>
          </cell>
          <cell r="F69">
            <v>0</v>
          </cell>
        </row>
        <row r="71">
          <cell r="D71" t="str">
            <v>0318106</v>
          </cell>
          <cell r="F71">
            <v>0</v>
          </cell>
        </row>
        <row r="72">
          <cell r="D72" t="str">
            <v>0318108</v>
          </cell>
          <cell r="F72">
            <v>0</v>
          </cell>
        </row>
        <row r="77">
          <cell r="D77" t="str">
            <v>0323112</v>
          </cell>
          <cell r="F77">
            <v>0</v>
          </cell>
        </row>
        <row r="80">
          <cell r="D80" t="str">
            <v>0323128</v>
          </cell>
          <cell r="F80">
            <v>0</v>
          </cell>
        </row>
        <row r="81">
          <cell r="D81" t="str">
            <v>0323772</v>
          </cell>
          <cell r="F81">
            <v>0</v>
          </cell>
        </row>
        <row r="83">
          <cell r="D83" t="str">
            <v>0320158</v>
          </cell>
          <cell r="F83">
            <v>0</v>
          </cell>
        </row>
        <row r="86">
          <cell r="D86" t="str">
            <v>0324205</v>
          </cell>
          <cell r="F86">
            <v>0</v>
          </cell>
        </row>
        <row r="87">
          <cell r="D87" t="str">
            <v>0323772</v>
          </cell>
          <cell r="F87">
            <v>0</v>
          </cell>
        </row>
        <row r="89">
          <cell r="D89" t="str">
            <v>0320158</v>
          </cell>
          <cell r="F89">
            <v>0</v>
          </cell>
        </row>
        <row r="94">
          <cell r="D94" t="str">
            <v>0324178</v>
          </cell>
          <cell r="F94">
            <v>0</v>
          </cell>
        </row>
        <row r="96">
          <cell r="D96" t="str">
            <v>0327088</v>
          </cell>
          <cell r="F96">
            <v>0</v>
          </cell>
        </row>
        <row r="97">
          <cell r="D97" t="str">
            <v>0326910</v>
          </cell>
          <cell r="F97">
            <v>0</v>
          </cell>
        </row>
        <row r="98">
          <cell r="D98" t="str">
            <v>0320712</v>
          </cell>
          <cell r="F98">
            <v>0</v>
          </cell>
        </row>
        <row r="100">
          <cell r="D100" t="str">
            <v>0327092</v>
          </cell>
          <cell r="F100">
            <v>0</v>
          </cell>
        </row>
        <row r="101">
          <cell r="D101" t="str">
            <v>0318106</v>
          </cell>
          <cell r="F101">
            <v>0</v>
          </cell>
        </row>
        <row r="102">
          <cell r="D102" t="str">
            <v>0318108</v>
          </cell>
          <cell r="F102">
            <v>0</v>
          </cell>
        </row>
        <row r="103">
          <cell r="D103" t="str">
            <v>0322050</v>
          </cell>
          <cell r="F103">
            <v>0</v>
          </cell>
        </row>
        <row r="106">
          <cell r="D106" t="str">
            <v>0324175</v>
          </cell>
          <cell r="F106">
            <v>0</v>
          </cell>
        </row>
        <row r="108">
          <cell r="D108" t="str">
            <v>0320715</v>
          </cell>
          <cell r="F108">
            <v>0</v>
          </cell>
        </row>
        <row r="109">
          <cell r="D109" t="str">
            <v>0327088</v>
          </cell>
          <cell r="F109">
            <v>0</v>
          </cell>
        </row>
        <row r="110">
          <cell r="D110" t="str">
            <v>0326910</v>
          </cell>
          <cell r="F110">
            <v>0</v>
          </cell>
        </row>
        <row r="111">
          <cell r="D111" t="str">
            <v>0320712</v>
          </cell>
          <cell r="F111">
            <v>0</v>
          </cell>
        </row>
        <row r="113">
          <cell r="D113" t="str">
            <v>0327092</v>
          </cell>
          <cell r="F113">
            <v>0</v>
          </cell>
        </row>
        <row r="114">
          <cell r="D114" t="str">
            <v>0318106</v>
          </cell>
          <cell r="F114">
            <v>0</v>
          </cell>
        </row>
        <row r="115">
          <cell r="D115" t="str">
            <v>0318108</v>
          </cell>
          <cell r="F115">
            <v>0</v>
          </cell>
        </row>
        <row r="116">
          <cell r="D116" t="str">
            <v>0322050</v>
          </cell>
          <cell r="F116">
            <v>0</v>
          </cell>
        </row>
        <row r="119">
          <cell r="D119" t="str">
            <v>0324175</v>
          </cell>
          <cell r="F119">
            <v>0</v>
          </cell>
        </row>
        <row r="121">
          <cell r="D121" t="str">
            <v>0320727</v>
          </cell>
          <cell r="F121">
            <v>0</v>
          </cell>
        </row>
        <row r="122">
          <cell r="D122" t="str">
            <v>0320730</v>
          </cell>
          <cell r="F122">
            <v>0</v>
          </cell>
        </row>
        <row r="123">
          <cell r="D123" t="str">
            <v>0320720</v>
          </cell>
          <cell r="F123">
            <v>0</v>
          </cell>
        </row>
        <row r="125">
          <cell r="D125" t="str">
            <v>0318106</v>
          </cell>
          <cell r="F125">
            <v>0</v>
          </cell>
        </row>
        <row r="126">
          <cell r="D126" t="str">
            <v>0315456</v>
          </cell>
          <cell r="F126">
            <v>0</v>
          </cell>
        </row>
        <row r="127">
          <cell r="D127" t="str">
            <v>0322050</v>
          </cell>
          <cell r="F127">
            <v>0</v>
          </cell>
        </row>
        <row r="130">
          <cell r="D130" t="str">
            <v>0324178</v>
          </cell>
          <cell r="F130">
            <v>0</v>
          </cell>
        </row>
        <row r="132">
          <cell r="D132" t="str">
            <v>0320730</v>
          </cell>
          <cell r="F132">
            <v>0</v>
          </cell>
        </row>
        <row r="133">
          <cell r="D133" t="str">
            <v>0320720</v>
          </cell>
          <cell r="F133">
            <v>0</v>
          </cell>
        </row>
        <row r="135">
          <cell r="D135" t="str">
            <v>0318106</v>
          </cell>
          <cell r="F135">
            <v>0</v>
          </cell>
        </row>
        <row r="136">
          <cell r="D136" t="str">
            <v>0315456</v>
          </cell>
          <cell r="F136">
            <v>0</v>
          </cell>
        </row>
        <row r="137">
          <cell r="D137" t="str">
            <v>0322050</v>
          </cell>
          <cell r="F137">
            <v>0</v>
          </cell>
        </row>
        <row r="140">
          <cell r="D140" t="str">
            <v>0324175</v>
          </cell>
          <cell r="F140">
            <v>0</v>
          </cell>
        </row>
        <row r="142">
          <cell r="D142" t="str">
            <v>0320723</v>
          </cell>
          <cell r="F142">
            <v>0</v>
          </cell>
        </row>
        <row r="143">
          <cell r="D143" t="str">
            <v>0322157</v>
          </cell>
          <cell r="F143">
            <v>0</v>
          </cell>
        </row>
        <row r="145">
          <cell r="D145" t="str">
            <v>0322050</v>
          </cell>
          <cell r="F145">
            <v>0</v>
          </cell>
        </row>
        <row r="148">
          <cell r="D148" t="str">
            <v>0324178</v>
          </cell>
          <cell r="F148">
            <v>0</v>
          </cell>
        </row>
        <row r="150">
          <cell r="D150" t="str">
            <v>0320723</v>
          </cell>
          <cell r="F150">
            <v>0</v>
          </cell>
        </row>
        <row r="151">
          <cell r="D151" t="str">
            <v>0322157</v>
          </cell>
          <cell r="F151">
            <v>0</v>
          </cell>
        </row>
        <row r="153">
          <cell r="D153" t="str">
            <v>0322050</v>
          </cell>
          <cell r="F153">
            <v>0</v>
          </cell>
        </row>
        <row r="156">
          <cell r="D156" t="str">
            <v>0324175</v>
          </cell>
          <cell r="F156">
            <v>0</v>
          </cell>
        </row>
        <row r="158">
          <cell r="D158" t="str">
            <v>0327088</v>
          </cell>
          <cell r="F158">
            <v>0</v>
          </cell>
        </row>
        <row r="159">
          <cell r="D159" t="str">
            <v>0326910</v>
          </cell>
          <cell r="F159">
            <v>0</v>
          </cell>
        </row>
        <row r="160">
          <cell r="D160" t="str">
            <v>0327087</v>
          </cell>
          <cell r="F160">
            <v>0</v>
          </cell>
        </row>
        <row r="162">
          <cell r="D162" t="str">
            <v>0327092</v>
          </cell>
          <cell r="F162">
            <v>0</v>
          </cell>
        </row>
        <row r="163">
          <cell r="D163" t="str">
            <v>0322050</v>
          </cell>
          <cell r="F163">
            <v>0</v>
          </cell>
        </row>
        <row r="166">
          <cell r="D166" t="str">
            <v>0324178</v>
          </cell>
          <cell r="F166">
            <v>0</v>
          </cell>
        </row>
        <row r="168">
          <cell r="D168" t="str">
            <v>0327088</v>
          </cell>
          <cell r="F168">
            <v>0</v>
          </cell>
        </row>
        <row r="169">
          <cell r="D169" t="str">
            <v>0326910</v>
          </cell>
          <cell r="F169">
            <v>0</v>
          </cell>
        </row>
        <row r="171">
          <cell r="D171" t="str">
            <v>0327092</v>
          </cell>
          <cell r="F171">
            <v>0</v>
          </cell>
        </row>
        <row r="172">
          <cell r="D172" t="str">
            <v>0322050</v>
          </cell>
          <cell r="F172">
            <v>0</v>
          </cell>
        </row>
        <row r="175">
          <cell r="D175" t="str">
            <v>0324178</v>
          </cell>
          <cell r="F175">
            <v>0</v>
          </cell>
        </row>
        <row r="176">
          <cell r="D176" t="str">
            <v>0320784</v>
          </cell>
          <cell r="F176">
            <v>0</v>
          </cell>
        </row>
        <row r="178">
          <cell r="D178" t="str">
            <v>0320862</v>
          </cell>
          <cell r="F178">
            <v>0</v>
          </cell>
        </row>
        <row r="179">
          <cell r="D179" t="str">
            <v>0320861</v>
          </cell>
          <cell r="F179">
            <v>0</v>
          </cell>
        </row>
        <row r="181">
          <cell r="D181" t="str">
            <v>0322050</v>
          </cell>
          <cell r="F181">
            <v>0</v>
          </cell>
        </row>
        <row r="182">
          <cell r="D182" t="str">
            <v>0323191</v>
          </cell>
          <cell r="F182">
            <v>0</v>
          </cell>
        </row>
        <row r="185">
          <cell r="D185" t="str">
            <v>0324178</v>
          </cell>
          <cell r="F185">
            <v>0</v>
          </cell>
        </row>
        <row r="187">
          <cell r="D187" t="str">
            <v>0320862</v>
          </cell>
          <cell r="F187">
            <v>0</v>
          </cell>
        </row>
        <row r="189">
          <cell r="D189" t="str">
            <v>0322050</v>
          </cell>
          <cell r="F189">
            <v>0</v>
          </cell>
        </row>
        <row r="190">
          <cell r="D190" t="str">
            <v>0323191</v>
          </cell>
          <cell r="F190">
            <v>0</v>
          </cell>
        </row>
        <row r="193">
          <cell r="D193" t="str">
            <v>0324178</v>
          </cell>
          <cell r="F193">
            <v>0</v>
          </cell>
        </row>
        <row r="195">
          <cell r="D195" t="str">
            <v>0327088</v>
          </cell>
          <cell r="F195">
            <v>0</v>
          </cell>
        </row>
        <row r="196">
          <cell r="D196" t="str">
            <v>0326910</v>
          </cell>
          <cell r="F196">
            <v>0</v>
          </cell>
        </row>
        <row r="197">
          <cell r="D197" t="str">
            <v>0320713</v>
          </cell>
          <cell r="F197">
            <v>0</v>
          </cell>
        </row>
        <row r="198">
          <cell r="D198" t="str">
            <v>0320715</v>
          </cell>
          <cell r="F198">
            <v>0</v>
          </cell>
        </row>
        <row r="200">
          <cell r="D200" t="str">
            <v>0327092</v>
          </cell>
          <cell r="F200">
            <v>0</v>
          </cell>
        </row>
        <row r="201">
          <cell r="D201" t="str">
            <v>0318106</v>
          </cell>
          <cell r="F201">
            <v>0</v>
          </cell>
        </row>
        <row r="202">
          <cell r="D202" t="str">
            <v>0318108</v>
          </cell>
          <cell r="F202">
            <v>0</v>
          </cell>
        </row>
        <row r="203">
          <cell r="D203" t="str">
            <v>0322050</v>
          </cell>
          <cell r="F203">
            <v>0</v>
          </cell>
        </row>
        <row r="206">
          <cell r="D206" t="str">
            <v>0322056</v>
          </cell>
          <cell r="F206">
            <v>0</v>
          </cell>
        </row>
        <row r="208">
          <cell r="D208" t="str">
            <v>0320723</v>
          </cell>
          <cell r="F208">
            <v>0</v>
          </cell>
        </row>
        <row r="211">
          <cell r="D211" t="str">
            <v>0324178</v>
          </cell>
          <cell r="F211">
            <v>0</v>
          </cell>
        </row>
        <row r="213">
          <cell r="D213" t="str">
            <v>0327088</v>
          </cell>
          <cell r="F213">
            <v>0</v>
          </cell>
        </row>
        <row r="214">
          <cell r="D214" t="str">
            <v>0326910</v>
          </cell>
          <cell r="F214">
            <v>0</v>
          </cell>
        </row>
        <row r="215">
          <cell r="D215" t="str">
            <v>0320730</v>
          </cell>
          <cell r="F215">
            <v>0</v>
          </cell>
        </row>
        <row r="216">
          <cell r="D216" t="str">
            <v>0320720</v>
          </cell>
          <cell r="F216">
            <v>0</v>
          </cell>
        </row>
        <row r="218">
          <cell r="D218" t="str">
            <v>0327092</v>
          </cell>
          <cell r="F218">
            <v>0</v>
          </cell>
        </row>
        <row r="219">
          <cell r="D219" t="str">
            <v>0318106</v>
          </cell>
          <cell r="F219">
            <v>0</v>
          </cell>
        </row>
        <row r="220">
          <cell r="D220" t="str">
            <v>0315456</v>
          </cell>
          <cell r="F220">
            <v>0</v>
          </cell>
        </row>
        <row r="221">
          <cell r="D221" t="str">
            <v>0322050</v>
          </cell>
          <cell r="F221">
            <v>0</v>
          </cell>
        </row>
        <row r="224">
          <cell r="D224" t="str">
            <v>0324175</v>
          </cell>
          <cell r="F224">
            <v>0</v>
          </cell>
        </row>
        <row r="226">
          <cell r="D226" t="str">
            <v>0327088</v>
          </cell>
          <cell r="F226">
            <v>0</v>
          </cell>
        </row>
        <row r="227">
          <cell r="D227" t="str">
            <v>0326910</v>
          </cell>
          <cell r="F227">
            <v>0</v>
          </cell>
        </row>
        <row r="228">
          <cell r="D228" t="str">
            <v>0320716</v>
          </cell>
          <cell r="F228">
            <v>0</v>
          </cell>
        </row>
        <row r="229">
          <cell r="D229" t="str">
            <v>0320730</v>
          </cell>
          <cell r="F229">
            <v>0</v>
          </cell>
        </row>
        <row r="230">
          <cell r="D230" t="str">
            <v>0320720</v>
          </cell>
          <cell r="F230">
            <v>0</v>
          </cell>
        </row>
        <row r="232">
          <cell r="D232" t="str">
            <v>0327092</v>
          </cell>
          <cell r="F232">
            <v>0</v>
          </cell>
        </row>
        <row r="233">
          <cell r="D233" t="str">
            <v>0318106</v>
          </cell>
          <cell r="F233">
            <v>0</v>
          </cell>
        </row>
        <row r="234">
          <cell r="D234" t="str">
            <v>0315456</v>
          </cell>
          <cell r="F234">
            <v>0</v>
          </cell>
        </row>
        <row r="235">
          <cell r="D235" t="str">
            <v>0322050</v>
          </cell>
          <cell r="F235">
            <v>0</v>
          </cell>
        </row>
        <row r="236">
          <cell r="D236" t="str">
            <v>0318107</v>
          </cell>
          <cell r="F236">
            <v>0</v>
          </cell>
        </row>
        <row r="239">
          <cell r="D239" t="str">
            <v>0324178</v>
          </cell>
          <cell r="F239">
            <v>0</v>
          </cell>
        </row>
        <row r="241">
          <cell r="D241" t="str">
            <v>0320718</v>
          </cell>
          <cell r="F241">
            <v>0</v>
          </cell>
        </row>
        <row r="243">
          <cell r="D243" t="str">
            <v>0318106</v>
          </cell>
          <cell r="F243">
            <v>0</v>
          </cell>
        </row>
        <row r="244">
          <cell r="D244" t="str">
            <v>0318108</v>
          </cell>
          <cell r="F244">
            <v>0</v>
          </cell>
        </row>
        <row r="245">
          <cell r="D245" t="str">
            <v>0322050</v>
          </cell>
          <cell r="F245">
            <v>0</v>
          </cell>
        </row>
        <row r="250">
          <cell r="D250" t="str">
            <v>0323102</v>
          </cell>
          <cell r="F250">
            <v>0</v>
          </cell>
        </row>
        <row r="253">
          <cell r="D253" t="str">
            <v>0323103</v>
          </cell>
          <cell r="F253">
            <v>0</v>
          </cell>
        </row>
        <row r="255">
          <cell r="D255" t="str">
            <v>0324502</v>
          </cell>
          <cell r="F255">
            <v>0</v>
          </cell>
        </row>
        <row r="258">
          <cell r="D258" t="str">
            <v>0323101</v>
          </cell>
          <cell r="F258">
            <v>0</v>
          </cell>
        </row>
        <row r="260">
          <cell r="D260" t="str">
            <v>0324502</v>
          </cell>
          <cell r="F260">
            <v>0</v>
          </cell>
        </row>
        <row r="263">
          <cell r="D263" t="str">
            <v>0323104</v>
          </cell>
          <cell r="F263">
            <v>0</v>
          </cell>
        </row>
        <row r="265">
          <cell r="D265" t="str">
            <v>0324502</v>
          </cell>
          <cell r="F265">
            <v>0</v>
          </cell>
        </row>
        <row r="268">
          <cell r="D268" t="str">
            <v>0323099</v>
          </cell>
          <cell r="F268">
            <v>0</v>
          </cell>
        </row>
        <row r="271">
          <cell r="D271" t="str">
            <v>0323100</v>
          </cell>
          <cell r="F271">
            <v>0</v>
          </cell>
        </row>
        <row r="274">
          <cell r="D274" t="str">
            <v>0325595</v>
          </cell>
          <cell r="F274">
            <v>0</v>
          </cell>
        </row>
        <row r="277">
          <cell r="D277" t="str">
            <v>0327048</v>
          </cell>
          <cell r="F277">
            <v>0</v>
          </cell>
        </row>
        <row r="284">
          <cell r="D284" t="str">
            <v>0323911</v>
          </cell>
          <cell r="F284">
            <v>0</v>
          </cell>
        </row>
        <row r="285">
          <cell r="D285" t="str">
            <v>0323913</v>
          </cell>
          <cell r="F285">
            <v>0</v>
          </cell>
        </row>
        <row r="287">
          <cell r="D287" t="str">
            <v>0323869</v>
          </cell>
          <cell r="F287">
            <v>0</v>
          </cell>
        </row>
        <row r="288">
          <cell r="D288" t="str">
            <v>0320713</v>
          </cell>
          <cell r="F288">
            <v>0</v>
          </cell>
        </row>
        <row r="289">
          <cell r="D289" t="str">
            <v>0320715</v>
          </cell>
          <cell r="F289">
            <v>0</v>
          </cell>
        </row>
        <row r="290">
          <cell r="D290" t="str">
            <v>0323930</v>
          </cell>
          <cell r="F290">
            <v>0</v>
          </cell>
        </row>
        <row r="292">
          <cell r="D292" t="str">
            <v>0318106</v>
          </cell>
          <cell r="F292">
            <v>0</v>
          </cell>
        </row>
        <row r="293">
          <cell r="D293" t="str">
            <v>0318108</v>
          </cell>
          <cell r="F293">
            <v>0</v>
          </cell>
        </row>
        <row r="296">
          <cell r="D296" t="str">
            <v>0323911</v>
          </cell>
          <cell r="F296">
            <v>0</v>
          </cell>
        </row>
        <row r="297">
          <cell r="D297" t="str">
            <v>0323913</v>
          </cell>
          <cell r="F297">
            <v>0</v>
          </cell>
        </row>
        <row r="299">
          <cell r="D299" t="str">
            <v>0324323</v>
          </cell>
          <cell r="F299">
            <v>0</v>
          </cell>
        </row>
        <row r="300">
          <cell r="D300" t="str">
            <v>0323929</v>
          </cell>
          <cell r="F300">
            <v>0</v>
          </cell>
        </row>
        <row r="301">
          <cell r="D301" t="str">
            <v>0324324</v>
          </cell>
          <cell r="F301">
            <v>0</v>
          </cell>
        </row>
        <row r="302">
          <cell r="D302" t="str">
            <v>0323869</v>
          </cell>
          <cell r="F302">
            <v>0</v>
          </cell>
        </row>
        <row r="303">
          <cell r="D303" t="str">
            <v>0320715</v>
          </cell>
          <cell r="F303">
            <v>0</v>
          </cell>
        </row>
        <row r="304">
          <cell r="D304" t="str">
            <v>0320713</v>
          </cell>
          <cell r="F304">
            <v>0</v>
          </cell>
        </row>
        <row r="306">
          <cell r="D306" t="str">
            <v>0318106</v>
          </cell>
          <cell r="F306">
            <v>0</v>
          </cell>
        </row>
        <row r="307">
          <cell r="D307" t="str">
            <v>0318108</v>
          </cell>
          <cell r="F307">
            <v>0</v>
          </cell>
        </row>
        <row r="310">
          <cell r="D310" t="str">
            <v>0325034</v>
          </cell>
          <cell r="F310">
            <v>0</v>
          </cell>
        </row>
        <row r="311">
          <cell r="D311" t="str">
            <v>0325801</v>
          </cell>
          <cell r="F311">
            <v>0</v>
          </cell>
        </row>
        <row r="317">
          <cell r="D317" t="str">
            <v>0323936</v>
          </cell>
          <cell r="F317">
            <v>0</v>
          </cell>
        </row>
        <row r="319">
          <cell r="D319" t="str">
            <v>0325786</v>
          </cell>
          <cell r="F319">
            <v>0</v>
          </cell>
        </row>
        <row r="321">
          <cell r="D321" t="str">
            <v>0320715</v>
          </cell>
          <cell r="F321">
            <v>0</v>
          </cell>
        </row>
        <row r="322">
          <cell r="D322" t="str">
            <v>0320713</v>
          </cell>
          <cell r="F322">
            <v>0</v>
          </cell>
        </row>
        <row r="325">
          <cell r="D325" t="str">
            <v>0323868</v>
          </cell>
          <cell r="F325">
            <v>0</v>
          </cell>
        </row>
        <row r="327">
          <cell r="D327" t="str">
            <v>0320732</v>
          </cell>
          <cell r="F327">
            <v>0</v>
          </cell>
        </row>
        <row r="330">
          <cell r="D330" t="str">
            <v>0323885</v>
          </cell>
          <cell r="F330">
            <v>0</v>
          </cell>
        </row>
        <row r="331">
          <cell r="D331" t="str">
            <v>0323879</v>
          </cell>
          <cell r="F331">
            <v>0</v>
          </cell>
        </row>
        <row r="334">
          <cell r="D334" t="str">
            <v>0323885</v>
          </cell>
          <cell r="F334">
            <v>0</v>
          </cell>
        </row>
        <row r="335">
          <cell r="D335" t="str">
            <v>0323880</v>
          </cell>
          <cell r="F335">
            <v>0</v>
          </cell>
        </row>
        <row r="338">
          <cell r="D338" t="str">
            <v>0323885</v>
          </cell>
          <cell r="F338">
            <v>0</v>
          </cell>
        </row>
        <row r="339">
          <cell r="D339" t="str">
            <v>0323881</v>
          </cell>
          <cell r="F339">
            <v>0</v>
          </cell>
        </row>
        <row r="344">
          <cell r="D344" t="str">
            <v>0323911</v>
          </cell>
        </row>
        <row r="345">
          <cell r="D345" t="str">
            <v>0323913</v>
          </cell>
        </row>
        <row r="346">
          <cell r="D346" t="str">
            <v>0325034</v>
          </cell>
        </row>
        <row r="347">
          <cell r="D347" t="str">
            <v>0325801</v>
          </cell>
        </row>
        <row r="349">
          <cell r="D349" t="str">
            <v>0323929</v>
          </cell>
        </row>
        <row r="350">
          <cell r="D350" t="str">
            <v>0324324</v>
          </cell>
        </row>
        <row r="351">
          <cell r="D351" t="str">
            <v>0323930</v>
          </cell>
        </row>
        <row r="352">
          <cell r="D352" t="str">
            <v>0324323</v>
          </cell>
        </row>
        <row r="359">
          <cell r="D359" t="str">
            <v>0323914</v>
          </cell>
          <cell r="F359">
            <v>0</v>
          </cell>
        </row>
        <row r="360">
          <cell r="D360" t="str">
            <v>0323915</v>
          </cell>
          <cell r="F360">
            <v>0</v>
          </cell>
        </row>
        <row r="362">
          <cell r="D362" t="str">
            <v>0323869</v>
          </cell>
          <cell r="F362">
            <v>0</v>
          </cell>
        </row>
        <row r="363">
          <cell r="D363" t="str">
            <v>0320713</v>
          </cell>
          <cell r="F363">
            <v>0</v>
          </cell>
        </row>
        <row r="364">
          <cell r="D364" t="str">
            <v>0320715</v>
          </cell>
          <cell r="F364">
            <v>0</v>
          </cell>
        </row>
        <row r="366">
          <cell r="D366" t="str">
            <v>0318106</v>
          </cell>
          <cell r="F366">
            <v>0</v>
          </cell>
        </row>
        <row r="367">
          <cell r="D367" t="str">
            <v>0318108</v>
          </cell>
          <cell r="F367">
            <v>0</v>
          </cell>
        </row>
        <row r="370">
          <cell r="D370" t="str">
            <v>0323914</v>
          </cell>
          <cell r="F370">
            <v>0</v>
          </cell>
        </row>
        <row r="371">
          <cell r="D371" t="str">
            <v>0323915</v>
          </cell>
          <cell r="F371">
            <v>0</v>
          </cell>
        </row>
        <row r="373">
          <cell r="D373" t="str">
            <v>0323869</v>
          </cell>
          <cell r="F373">
            <v>0</v>
          </cell>
        </row>
        <row r="374">
          <cell r="D374" t="str">
            <v>0320713</v>
          </cell>
          <cell r="F374">
            <v>0</v>
          </cell>
        </row>
        <row r="375">
          <cell r="D375" t="str">
            <v>0320715</v>
          </cell>
          <cell r="F375">
            <v>0</v>
          </cell>
        </row>
        <row r="376">
          <cell r="D376" t="str">
            <v>0320727</v>
          </cell>
          <cell r="F376">
            <v>0</v>
          </cell>
        </row>
        <row r="377">
          <cell r="D377" t="str">
            <v>0320720</v>
          </cell>
          <cell r="F377">
            <v>0</v>
          </cell>
        </row>
        <row r="379">
          <cell r="D379" t="str">
            <v>0318106</v>
          </cell>
          <cell r="F379">
            <v>0</v>
          </cell>
        </row>
        <row r="380">
          <cell r="D380" t="str">
            <v>0318108</v>
          </cell>
          <cell r="F380">
            <v>0</v>
          </cell>
        </row>
        <row r="386">
          <cell r="D386" t="str">
            <v>0323914</v>
          </cell>
          <cell r="F386">
            <v>0</v>
          </cell>
        </row>
        <row r="387">
          <cell r="D387" t="str">
            <v>0323915</v>
          </cell>
          <cell r="F387">
            <v>0</v>
          </cell>
        </row>
        <row r="388">
          <cell r="D388" t="str">
            <v>0327389</v>
          </cell>
          <cell r="F388">
            <v>0</v>
          </cell>
        </row>
        <row r="390">
          <cell r="D390" t="str">
            <v>0320712</v>
          </cell>
          <cell r="F390">
            <v>0</v>
          </cell>
        </row>
        <row r="393">
          <cell r="D393" t="str">
            <v>0327389</v>
          </cell>
          <cell r="F393">
            <v>0</v>
          </cell>
        </row>
        <row r="394">
          <cell r="D394" t="str">
            <v>0327504</v>
          </cell>
          <cell r="F394">
            <v>0</v>
          </cell>
        </row>
        <row r="396">
          <cell r="D396" t="str">
            <v>0320712</v>
          </cell>
          <cell r="F396">
            <v>0</v>
          </cell>
        </row>
        <row r="399">
          <cell r="D399" t="str">
            <v>0323914</v>
          </cell>
          <cell r="F399">
            <v>0</v>
          </cell>
        </row>
        <row r="400">
          <cell r="D400" t="str">
            <v>0323915</v>
          </cell>
          <cell r="F400">
            <v>0</v>
          </cell>
        </row>
        <row r="401">
          <cell r="D401" t="str">
            <v>0327389</v>
          </cell>
          <cell r="F401">
            <v>0</v>
          </cell>
        </row>
        <row r="403">
          <cell r="D403" t="str">
            <v>0320715</v>
          </cell>
          <cell r="F403">
            <v>0</v>
          </cell>
        </row>
        <row r="405">
          <cell r="D405" t="str">
            <v>0318106</v>
          </cell>
          <cell r="F405">
            <v>0</v>
          </cell>
        </row>
        <row r="406">
          <cell r="D406" t="str">
            <v>0318108</v>
          </cell>
          <cell r="F406">
            <v>0</v>
          </cell>
        </row>
        <row r="409">
          <cell r="D409" t="str">
            <v>0327389</v>
          </cell>
          <cell r="F409">
            <v>0</v>
          </cell>
        </row>
        <row r="410">
          <cell r="D410" t="str">
            <v>0327504</v>
          </cell>
          <cell r="F410">
            <v>0</v>
          </cell>
        </row>
        <row r="412">
          <cell r="D412" t="str">
            <v>0320715</v>
          </cell>
          <cell r="F412">
            <v>0</v>
          </cell>
        </row>
        <row r="414">
          <cell r="D414" t="str">
            <v>0318106</v>
          </cell>
          <cell r="F414">
            <v>0</v>
          </cell>
        </row>
        <row r="415">
          <cell r="D415" t="str">
            <v>0318108</v>
          </cell>
          <cell r="F415">
            <v>0</v>
          </cell>
        </row>
        <row r="421">
          <cell r="D421" t="str">
            <v>0323937</v>
          </cell>
          <cell r="F421">
            <v>0</v>
          </cell>
        </row>
        <row r="423">
          <cell r="D423" t="str">
            <v>0325786</v>
          </cell>
          <cell r="F423">
            <v>0</v>
          </cell>
        </row>
        <row r="425">
          <cell r="D425" t="str">
            <v>0320715</v>
          </cell>
          <cell r="F425">
            <v>0</v>
          </cell>
        </row>
        <row r="426">
          <cell r="D426" t="str">
            <v>0320713</v>
          </cell>
          <cell r="F426">
            <v>0</v>
          </cell>
        </row>
        <row r="429">
          <cell r="D429" t="str">
            <v>0323886</v>
          </cell>
          <cell r="F429">
            <v>0</v>
          </cell>
        </row>
        <row r="430">
          <cell r="D430" t="str">
            <v>0323879</v>
          </cell>
          <cell r="F430">
            <v>0</v>
          </cell>
        </row>
        <row r="433">
          <cell r="D433" t="str">
            <v>0323886</v>
          </cell>
          <cell r="F433">
            <v>0</v>
          </cell>
        </row>
        <row r="434">
          <cell r="D434" t="str">
            <v>0323880</v>
          </cell>
          <cell r="F434">
            <v>0</v>
          </cell>
        </row>
        <row r="437">
          <cell r="D437" t="str">
            <v>0323886</v>
          </cell>
          <cell r="F437">
            <v>0</v>
          </cell>
        </row>
        <row r="438">
          <cell r="D438" t="str">
            <v>0323881</v>
          </cell>
          <cell r="F438">
            <v>0</v>
          </cell>
        </row>
        <row r="444">
          <cell r="D444" t="str">
            <v>0323914</v>
          </cell>
        </row>
        <row r="445">
          <cell r="D445" t="str">
            <v>0323915</v>
          </cell>
        </row>
        <row r="446">
          <cell r="D446" t="str">
            <v>0327389</v>
          </cell>
        </row>
        <row r="453">
          <cell r="D453" t="str">
            <v>0323914</v>
          </cell>
          <cell r="F453">
            <v>0</v>
          </cell>
        </row>
        <row r="454">
          <cell r="D454" t="str">
            <v>0323915</v>
          </cell>
          <cell r="F454">
            <v>0</v>
          </cell>
        </row>
        <row r="456">
          <cell r="D456" t="str">
            <v>0323869</v>
          </cell>
          <cell r="F456">
            <v>0</v>
          </cell>
        </row>
        <row r="457">
          <cell r="D457" t="str">
            <v>0320715</v>
          </cell>
          <cell r="F457">
            <v>0</v>
          </cell>
        </row>
        <row r="459">
          <cell r="D459" t="str">
            <v>0318106</v>
          </cell>
          <cell r="F459">
            <v>0</v>
          </cell>
        </row>
        <row r="460">
          <cell r="D460" t="str">
            <v>0318108</v>
          </cell>
          <cell r="F460">
            <v>0</v>
          </cell>
        </row>
        <row r="463">
          <cell r="D463" t="str">
            <v>0323914</v>
          </cell>
          <cell r="F463">
            <v>0</v>
          </cell>
        </row>
        <row r="464">
          <cell r="D464" t="str">
            <v>0323915</v>
          </cell>
          <cell r="F464">
            <v>0</v>
          </cell>
        </row>
        <row r="466">
          <cell r="D466" t="str">
            <v>0323869</v>
          </cell>
          <cell r="F466">
            <v>0</v>
          </cell>
        </row>
        <row r="467">
          <cell r="D467" t="str">
            <v>0320713</v>
          </cell>
          <cell r="F467">
            <v>0</v>
          </cell>
        </row>
        <row r="468">
          <cell r="D468" t="str">
            <v>0320715</v>
          </cell>
          <cell r="F468">
            <v>0</v>
          </cell>
        </row>
        <row r="470">
          <cell r="D470" t="str">
            <v>0318106</v>
          </cell>
          <cell r="F470">
            <v>0</v>
          </cell>
        </row>
        <row r="471">
          <cell r="D471" t="str">
            <v>0318108</v>
          </cell>
          <cell r="F471">
            <v>0</v>
          </cell>
        </row>
        <row r="472">
          <cell r="D472" t="str">
            <v>0325786</v>
          </cell>
          <cell r="F472">
            <v>0</v>
          </cell>
        </row>
        <row r="479">
          <cell r="D479" t="str">
            <v>0323919</v>
          </cell>
          <cell r="F479">
            <v>0</v>
          </cell>
        </row>
        <row r="480">
          <cell r="D480" t="str">
            <v>0323920</v>
          </cell>
          <cell r="F480">
            <v>0</v>
          </cell>
        </row>
        <row r="482">
          <cell r="D482" t="str">
            <v>0323869</v>
          </cell>
          <cell r="F482">
            <v>0</v>
          </cell>
        </row>
        <row r="483">
          <cell r="D483" t="str">
            <v>0320713</v>
          </cell>
          <cell r="F483">
            <v>0</v>
          </cell>
        </row>
        <row r="484">
          <cell r="D484" t="str">
            <v>0320715</v>
          </cell>
          <cell r="F484">
            <v>0</v>
          </cell>
        </row>
        <row r="486">
          <cell r="D486" t="str">
            <v>0318106</v>
          </cell>
          <cell r="F486">
            <v>0</v>
          </cell>
        </row>
        <row r="487">
          <cell r="D487" t="str">
            <v>0318108</v>
          </cell>
          <cell r="F487">
            <v>0</v>
          </cell>
        </row>
        <row r="490">
          <cell r="D490" t="str">
            <v>0323919</v>
          </cell>
          <cell r="F490">
            <v>0</v>
          </cell>
        </row>
        <row r="491">
          <cell r="D491" t="str">
            <v>0323920</v>
          </cell>
          <cell r="F491">
            <v>0</v>
          </cell>
        </row>
        <row r="493">
          <cell r="D493" t="str">
            <v>0323869</v>
          </cell>
          <cell r="F493">
            <v>0</v>
          </cell>
        </row>
        <row r="494">
          <cell r="D494" t="str">
            <v>0320713</v>
          </cell>
          <cell r="F494">
            <v>0</v>
          </cell>
        </row>
        <row r="495">
          <cell r="D495" t="str">
            <v>0320715</v>
          </cell>
          <cell r="F495">
            <v>0</v>
          </cell>
        </row>
        <row r="496">
          <cell r="D496" t="str">
            <v>0320727</v>
          </cell>
          <cell r="F496">
            <v>0</v>
          </cell>
        </row>
        <row r="497">
          <cell r="D497" t="str">
            <v>0320720</v>
          </cell>
          <cell r="F497">
            <v>0</v>
          </cell>
        </row>
        <row r="499">
          <cell r="D499" t="str">
            <v>0318106</v>
          </cell>
          <cell r="F499">
            <v>0</v>
          </cell>
        </row>
        <row r="500">
          <cell r="D500" t="str">
            <v>0318108</v>
          </cell>
          <cell r="F500">
            <v>0</v>
          </cell>
        </row>
        <row r="506">
          <cell r="D506" t="str">
            <v>0323939</v>
          </cell>
          <cell r="F506">
            <v>0</v>
          </cell>
        </row>
        <row r="508">
          <cell r="D508" t="str">
            <v>0325786</v>
          </cell>
          <cell r="F508">
            <v>0</v>
          </cell>
        </row>
        <row r="510">
          <cell r="D510" t="str">
            <v>0320715</v>
          </cell>
          <cell r="F510">
            <v>0</v>
          </cell>
        </row>
        <row r="511">
          <cell r="D511" t="str">
            <v>0320713</v>
          </cell>
          <cell r="F511">
            <v>0</v>
          </cell>
        </row>
        <row r="514">
          <cell r="D514" t="str">
            <v>0323888</v>
          </cell>
          <cell r="F514">
            <v>0</v>
          </cell>
        </row>
        <row r="515">
          <cell r="D515" t="str">
            <v>0323879</v>
          </cell>
          <cell r="F515">
            <v>0</v>
          </cell>
        </row>
        <row r="518">
          <cell r="D518" t="str">
            <v>0323888</v>
          </cell>
          <cell r="F518">
            <v>0</v>
          </cell>
        </row>
        <row r="519">
          <cell r="D519" t="str">
            <v>0323880</v>
          </cell>
          <cell r="F519">
            <v>0</v>
          </cell>
        </row>
        <row r="522">
          <cell r="D522" t="str">
            <v>0323888</v>
          </cell>
          <cell r="F522">
            <v>0</v>
          </cell>
        </row>
        <row r="523">
          <cell r="D523" t="str">
            <v>0323881</v>
          </cell>
          <cell r="F523">
            <v>0</v>
          </cell>
        </row>
        <row r="528">
          <cell r="D528" t="str">
            <v>0323919</v>
          </cell>
        </row>
        <row r="529">
          <cell r="D529" t="str">
            <v>0323920</v>
          </cell>
        </row>
        <row r="531">
          <cell r="D531" t="str">
            <v>0326633</v>
          </cell>
        </row>
        <row r="538">
          <cell r="D538" t="str">
            <v>0327387</v>
          </cell>
          <cell r="F538">
            <v>0</v>
          </cell>
        </row>
        <row r="539">
          <cell r="D539" t="str">
            <v>0327388</v>
          </cell>
          <cell r="F539">
            <v>0</v>
          </cell>
        </row>
        <row r="540">
          <cell r="D540" t="str">
            <v>0323918</v>
          </cell>
          <cell r="F540">
            <v>0</v>
          </cell>
        </row>
        <row r="542">
          <cell r="D542" t="str">
            <v>0320712</v>
          </cell>
          <cell r="F542">
            <v>0</v>
          </cell>
        </row>
        <row r="545">
          <cell r="D545" t="str">
            <v>0323918</v>
          </cell>
          <cell r="F545">
            <v>0</v>
          </cell>
        </row>
        <row r="546">
          <cell r="D546" t="str">
            <v>0327504</v>
          </cell>
          <cell r="F546">
            <v>0</v>
          </cell>
        </row>
        <row r="548">
          <cell r="D548" t="str">
            <v>0320712</v>
          </cell>
          <cell r="F548">
            <v>0</v>
          </cell>
        </row>
        <row r="551">
          <cell r="D551" t="str">
            <v>0327387</v>
          </cell>
          <cell r="F551">
            <v>0</v>
          </cell>
        </row>
        <row r="552">
          <cell r="D552" t="str">
            <v>0327388</v>
          </cell>
          <cell r="F552">
            <v>0</v>
          </cell>
        </row>
        <row r="553">
          <cell r="D553" t="str">
            <v>0323918</v>
          </cell>
          <cell r="F553">
            <v>0</v>
          </cell>
        </row>
        <row r="555">
          <cell r="D555" t="str">
            <v>0320715</v>
          </cell>
          <cell r="F555">
            <v>0</v>
          </cell>
        </row>
        <row r="557">
          <cell r="D557" t="str">
            <v>0318106</v>
          </cell>
          <cell r="F557">
            <v>0</v>
          </cell>
        </row>
        <row r="558">
          <cell r="D558" t="str">
            <v>0318108</v>
          </cell>
          <cell r="F558">
            <v>0</v>
          </cell>
        </row>
        <row r="561">
          <cell r="D561" t="str">
            <v>0323918</v>
          </cell>
          <cell r="F561">
            <v>0</v>
          </cell>
        </row>
        <row r="562">
          <cell r="D562" t="str">
            <v>0327504</v>
          </cell>
          <cell r="F562">
            <v>0</v>
          </cell>
        </row>
        <row r="564">
          <cell r="D564" t="str">
            <v>0320715</v>
          </cell>
          <cell r="F564">
            <v>0</v>
          </cell>
        </row>
        <row r="566">
          <cell r="D566" t="str">
            <v>0318106</v>
          </cell>
          <cell r="F566">
            <v>0</v>
          </cell>
        </row>
        <row r="567">
          <cell r="D567" t="str">
            <v>0318108</v>
          </cell>
          <cell r="F567">
            <v>0</v>
          </cell>
        </row>
        <row r="573">
          <cell r="D573" t="str">
            <v>0323938</v>
          </cell>
          <cell r="F573">
            <v>0</v>
          </cell>
        </row>
        <row r="575">
          <cell r="D575" t="str">
            <v>0325786</v>
          </cell>
          <cell r="F575">
            <v>0</v>
          </cell>
        </row>
        <row r="577">
          <cell r="D577" t="str">
            <v>0320715</v>
          </cell>
          <cell r="F577">
            <v>0</v>
          </cell>
        </row>
        <row r="578">
          <cell r="D578" t="str">
            <v>0320713</v>
          </cell>
          <cell r="F578">
            <v>0</v>
          </cell>
        </row>
        <row r="581">
          <cell r="D581" t="str">
            <v>0324303</v>
          </cell>
          <cell r="F581">
            <v>0</v>
          </cell>
        </row>
        <row r="582">
          <cell r="D582" t="str">
            <v>0323882</v>
          </cell>
          <cell r="F582">
            <v>0</v>
          </cell>
        </row>
        <row r="585">
          <cell r="D585" t="str">
            <v>0324303</v>
          </cell>
          <cell r="F585">
            <v>0</v>
          </cell>
        </row>
        <row r="586">
          <cell r="D586" t="str">
            <v>0323883</v>
          </cell>
          <cell r="F586">
            <v>0</v>
          </cell>
        </row>
        <row r="589">
          <cell r="D589" t="str">
            <v>0324303</v>
          </cell>
          <cell r="F589">
            <v>0</v>
          </cell>
        </row>
        <row r="590">
          <cell r="D590" t="str">
            <v>0323884</v>
          </cell>
          <cell r="F590">
            <v>0</v>
          </cell>
        </row>
        <row r="595">
          <cell r="D595" t="str">
            <v>0324326</v>
          </cell>
          <cell r="F595">
            <v>0</v>
          </cell>
        </row>
        <row r="596">
          <cell r="D596" t="str">
            <v>0323882</v>
          </cell>
          <cell r="F596">
            <v>0</v>
          </cell>
        </row>
        <row r="599">
          <cell r="D599" t="str">
            <v>0324326</v>
          </cell>
          <cell r="F599">
            <v>0</v>
          </cell>
        </row>
        <row r="600">
          <cell r="D600" t="str">
            <v>0323883</v>
          </cell>
          <cell r="F600">
            <v>0</v>
          </cell>
        </row>
        <row r="603">
          <cell r="D603" t="str">
            <v>0324326</v>
          </cell>
          <cell r="F603">
            <v>0</v>
          </cell>
        </row>
        <row r="604">
          <cell r="D604" t="str">
            <v>0323884</v>
          </cell>
          <cell r="F604">
            <v>0</v>
          </cell>
        </row>
        <row r="610">
          <cell r="D610" t="str">
            <v>0323128</v>
          </cell>
          <cell r="F610">
            <v>0</v>
          </cell>
        </row>
        <row r="611">
          <cell r="D611" t="str">
            <v>0323771</v>
          </cell>
          <cell r="F611">
            <v>0</v>
          </cell>
        </row>
        <row r="614">
          <cell r="D614" t="str">
            <v>0324205</v>
          </cell>
          <cell r="F614">
            <v>0</v>
          </cell>
        </row>
        <row r="615">
          <cell r="D615" t="str">
            <v>0323771</v>
          </cell>
          <cell r="F615">
            <v>0</v>
          </cell>
        </row>
        <row r="620">
          <cell r="D620" t="str">
            <v>0327387</v>
          </cell>
        </row>
        <row r="621">
          <cell r="D621" t="str">
            <v>0327388</v>
          </cell>
        </row>
        <row r="622">
          <cell r="D622" t="str">
            <v>0323918</v>
          </cell>
        </row>
        <row r="624">
          <cell r="D624" t="str">
            <v>0324205</v>
          </cell>
        </row>
        <row r="631">
          <cell r="D631" t="str">
            <v>0323921</v>
          </cell>
          <cell r="F631">
            <v>0</v>
          </cell>
        </row>
        <row r="632">
          <cell r="D632" t="str">
            <v>0323923</v>
          </cell>
          <cell r="F632">
            <v>0</v>
          </cell>
        </row>
        <row r="633">
          <cell r="D633" t="str">
            <v>0323924</v>
          </cell>
          <cell r="F633">
            <v>0</v>
          </cell>
        </row>
        <row r="639">
          <cell r="D639" t="str">
            <v>0323940</v>
          </cell>
          <cell r="F639">
            <v>0</v>
          </cell>
        </row>
        <row r="641">
          <cell r="D641" t="str">
            <v>0325786</v>
          </cell>
          <cell r="F641">
            <v>0</v>
          </cell>
        </row>
        <row r="643">
          <cell r="D643" t="str">
            <v>0320715</v>
          </cell>
          <cell r="F643">
            <v>0</v>
          </cell>
        </row>
        <row r="644">
          <cell r="D644" t="str">
            <v>0320713</v>
          </cell>
          <cell r="F644">
            <v>0</v>
          </cell>
        </row>
        <row r="649">
          <cell r="D649" t="str">
            <v>0324303</v>
          </cell>
          <cell r="F649">
            <v>0</v>
          </cell>
        </row>
        <row r="650">
          <cell r="D650" t="str">
            <v>0323879</v>
          </cell>
          <cell r="F650">
            <v>0</v>
          </cell>
        </row>
        <row r="653">
          <cell r="D653" t="str">
            <v>0324303</v>
          </cell>
          <cell r="F653">
            <v>0</v>
          </cell>
        </row>
        <row r="654">
          <cell r="D654" t="str">
            <v>0323880</v>
          </cell>
          <cell r="F654">
            <v>0</v>
          </cell>
        </row>
        <row r="657">
          <cell r="D657" t="str">
            <v>0324303</v>
          </cell>
          <cell r="F657">
            <v>0</v>
          </cell>
        </row>
        <row r="658">
          <cell r="D658" t="str">
            <v>0323881</v>
          </cell>
          <cell r="F658">
            <v>0</v>
          </cell>
        </row>
        <row r="663">
          <cell r="D663" t="str">
            <v>0323921</v>
          </cell>
        </row>
        <row r="665">
          <cell r="D665" t="str">
            <v>0323923</v>
          </cell>
        </row>
        <row r="666">
          <cell r="D666" t="str">
            <v>0323924</v>
          </cell>
        </row>
        <row r="668">
          <cell r="D668" t="str">
            <v>0323892</v>
          </cell>
        </row>
        <row r="669">
          <cell r="D669" t="str">
            <v>0323891</v>
          </cell>
        </row>
        <row r="675">
          <cell r="D675" t="str">
            <v>0323931</v>
          </cell>
        </row>
        <row r="676">
          <cell r="D676" t="str">
            <v>0323932</v>
          </cell>
        </row>
        <row r="677">
          <cell r="D677" t="str">
            <v>0324321</v>
          </cell>
        </row>
        <row r="678">
          <cell r="D678" t="str">
            <v>0323934</v>
          </cell>
          <cell r="F678">
            <v>0</v>
          </cell>
        </row>
        <row r="679">
          <cell r="D679" t="str">
            <v>0323422</v>
          </cell>
          <cell r="F679">
            <v>0</v>
          </cell>
        </row>
        <row r="685">
          <cell r="D685" t="str">
            <v>0323926</v>
          </cell>
          <cell r="F685">
            <v>0</v>
          </cell>
        </row>
        <row r="687">
          <cell r="D687" t="str">
            <v>0326457</v>
          </cell>
          <cell r="F687">
            <v>0</v>
          </cell>
        </row>
        <row r="689">
          <cell r="D689" t="str">
            <v>0318106</v>
          </cell>
          <cell r="F689">
            <v>0</v>
          </cell>
        </row>
        <row r="690">
          <cell r="D690" t="str">
            <v>0318108</v>
          </cell>
          <cell r="F690">
            <v>0</v>
          </cell>
        </row>
        <row r="691">
          <cell r="D691" t="str">
            <v>0322050</v>
          </cell>
          <cell r="F691">
            <v>0</v>
          </cell>
        </row>
        <row r="692">
          <cell r="D692" t="str">
            <v>0322051</v>
          </cell>
          <cell r="F692">
            <v>0</v>
          </cell>
        </row>
        <row r="695">
          <cell r="D695" t="str">
            <v>0323926</v>
          </cell>
          <cell r="F695">
            <v>0</v>
          </cell>
        </row>
        <row r="697">
          <cell r="D697" t="str">
            <v>0323927</v>
          </cell>
          <cell r="F697">
            <v>0</v>
          </cell>
        </row>
        <row r="698">
          <cell r="D698" t="str">
            <v>0326457</v>
          </cell>
          <cell r="F698">
            <v>0</v>
          </cell>
        </row>
        <row r="700">
          <cell r="D700" t="str">
            <v>0318106</v>
          </cell>
          <cell r="F700">
            <v>0</v>
          </cell>
        </row>
        <row r="701">
          <cell r="D701" t="str">
            <v>0318108</v>
          </cell>
          <cell r="F701">
            <v>0</v>
          </cell>
        </row>
        <row r="702">
          <cell r="D702" t="str">
            <v>0322050</v>
          </cell>
          <cell r="F702">
            <v>0</v>
          </cell>
        </row>
        <row r="703">
          <cell r="D703" t="str">
            <v>0322051</v>
          </cell>
          <cell r="F703">
            <v>0</v>
          </cell>
        </row>
        <row r="706">
          <cell r="D706" t="str">
            <v>0323926</v>
          </cell>
          <cell r="F706">
            <v>0</v>
          </cell>
        </row>
        <row r="708">
          <cell r="D708" t="str">
            <v>0323928</v>
          </cell>
          <cell r="F708">
            <v>0</v>
          </cell>
        </row>
        <row r="709">
          <cell r="D709" t="str">
            <v>0326457</v>
          </cell>
          <cell r="F709">
            <v>0</v>
          </cell>
        </row>
        <row r="711">
          <cell r="D711" t="str">
            <v>0318106</v>
          </cell>
          <cell r="F711">
            <v>0</v>
          </cell>
        </row>
        <row r="712">
          <cell r="D712" t="str">
            <v>0318108</v>
          </cell>
          <cell r="F712">
            <v>0</v>
          </cell>
        </row>
        <row r="713">
          <cell r="D713" t="str">
            <v>0322050</v>
          </cell>
          <cell r="F713">
            <v>0</v>
          </cell>
        </row>
        <row r="714">
          <cell r="D714" t="str">
            <v>0322051</v>
          </cell>
          <cell r="F714">
            <v>0</v>
          </cell>
        </row>
        <row r="717">
          <cell r="D717" t="str">
            <v>0323926</v>
          </cell>
          <cell r="F717">
            <v>0</v>
          </cell>
        </row>
        <row r="719">
          <cell r="D719" t="str">
            <v>0326457</v>
          </cell>
          <cell r="F719">
            <v>0</v>
          </cell>
        </row>
        <row r="721">
          <cell r="D721" t="str">
            <v>0318106</v>
          </cell>
          <cell r="F721">
            <v>0</v>
          </cell>
        </row>
        <row r="722">
          <cell r="D722" t="str">
            <v>0318108</v>
          </cell>
          <cell r="F722">
            <v>0</v>
          </cell>
        </row>
        <row r="723">
          <cell r="D723" t="str">
            <v>0322050</v>
          </cell>
          <cell r="F723">
            <v>0</v>
          </cell>
        </row>
        <row r="724">
          <cell r="D724" t="str">
            <v>0322051</v>
          </cell>
          <cell r="F724">
            <v>0</v>
          </cell>
        </row>
        <row r="727">
          <cell r="D727" t="str">
            <v>0323926</v>
          </cell>
          <cell r="F727">
            <v>0</v>
          </cell>
        </row>
        <row r="729">
          <cell r="D729" t="str">
            <v>0323927</v>
          </cell>
          <cell r="F729">
            <v>0</v>
          </cell>
        </row>
        <row r="730">
          <cell r="D730" t="str">
            <v>0326457</v>
          </cell>
          <cell r="F730">
            <v>0</v>
          </cell>
        </row>
        <row r="732">
          <cell r="D732" t="str">
            <v>0318106</v>
          </cell>
          <cell r="F732">
            <v>0</v>
          </cell>
        </row>
        <row r="733">
          <cell r="D733" t="str">
            <v>0318108</v>
          </cell>
          <cell r="F733">
            <v>0</v>
          </cell>
        </row>
        <row r="734">
          <cell r="D734" t="str">
            <v>0322050</v>
          </cell>
          <cell r="F734">
            <v>0</v>
          </cell>
        </row>
        <row r="735">
          <cell r="D735" t="str">
            <v>0322051</v>
          </cell>
          <cell r="F735">
            <v>0</v>
          </cell>
        </row>
        <row r="738">
          <cell r="D738" t="str">
            <v>0323926</v>
          </cell>
          <cell r="F738">
            <v>0</v>
          </cell>
        </row>
        <row r="740">
          <cell r="D740" t="str">
            <v>0323928</v>
          </cell>
          <cell r="F740">
            <v>0</v>
          </cell>
        </row>
        <row r="741">
          <cell r="D741" t="str">
            <v>0326457</v>
          </cell>
          <cell r="F741">
            <v>0</v>
          </cell>
        </row>
        <row r="743">
          <cell r="D743" t="str">
            <v>0318106</v>
          </cell>
          <cell r="F743">
            <v>0</v>
          </cell>
        </row>
        <row r="744">
          <cell r="D744" t="str">
            <v>0318108</v>
          </cell>
          <cell r="F744">
            <v>0</v>
          </cell>
        </row>
        <row r="745">
          <cell r="D745" t="str">
            <v>0322050</v>
          </cell>
          <cell r="F745">
            <v>0</v>
          </cell>
        </row>
        <row r="746">
          <cell r="D746" t="str">
            <v>0322051</v>
          </cell>
          <cell r="F746">
            <v>0</v>
          </cell>
        </row>
        <row r="752">
          <cell r="D752" t="str">
            <v>0323871</v>
          </cell>
        </row>
        <row r="753">
          <cell r="D753" t="str">
            <v>0323872</v>
          </cell>
        </row>
        <row r="754">
          <cell r="D754" t="str">
            <v>0323877</v>
          </cell>
        </row>
        <row r="755">
          <cell r="D755" t="str">
            <v>0323878</v>
          </cell>
        </row>
        <row r="756">
          <cell r="D756" t="str">
            <v>0323875</v>
          </cell>
        </row>
        <row r="762">
          <cell r="D762" t="str">
            <v>0323869</v>
          </cell>
          <cell r="F762">
            <v>0</v>
          </cell>
        </row>
        <row r="763">
          <cell r="D763" t="str">
            <v>0320727</v>
          </cell>
          <cell r="F763">
            <v>0</v>
          </cell>
        </row>
        <row r="764">
          <cell r="D764" t="str">
            <v>0320720</v>
          </cell>
          <cell r="F764">
            <v>0</v>
          </cell>
        </row>
        <row r="766">
          <cell r="D766" t="str">
            <v>0318106</v>
          </cell>
          <cell r="F766">
            <v>0</v>
          </cell>
        </row>
        <row r="767">
          <cell r="D767" t="str">
            <v>0315456</v>
          </cell>
          <cell r="F767">
            <v>0</v>
          </cell>
        </row>
        <row r="770">
          <cell r="D770" t="str">
            <v>0323870</v>
          </cell>
          <cell r="F770">
            <v>0</v>
          </cell>
        </row>
        <row r="771">
          <cell r="D771" t="str">
            <v>0320727</v>
          </cell>
          <cell r="F771">
            <v>0</v>
          </cell>
        </row>
        <row r="772">
          <cell r="D772" t="str">
            <v>0320720</v>
          </cell>
          <cell r="F772">
            <v>0</v>
          </cell>
        </row>
        <row r="774">
          <cell r="D774" t="str">
            <v>0318106</v>
          </cell>
          <cell r="F774">
            <v>0</v>
          </cell>
        </row>
        <row r="775">
          <cell r="D775" t="str">
            <v>0315456</v>
          </cell>
          <cell r="F775">
            <v>0</v>
          </cell>
        </row>
        <row r="778">
          <cell r="D778" t="str">
            <v>0323869</v>
          </cell>
          <cell r="F778">
            <v>0</v>
          </cell>
        </row>
        <row r="781">
          <cell r="D781" t="str">
            <v>0323870</v>
          </cell>
          <cell r="F781">
            <v>0</v>
          </cell>
        </row>
        <row r="784">
          <cell r="D784" t="str">
            <v>0323869</v>
          </cell>
          <cell r="F784">
            <v>0</v>
          </cell>
        </row>
        <row r="785">
          <cell r="D785" t="str">
            <v>0320715</v>
          </cell>
          <cell r="F785">
            <v>0</v>
          </cell>
        </row>
        <row r="786">
          <cell r="D786" t="str">
            <v>0323891</v>
          </cell>
          <cell r="F786">
            <v>0</v>
          </cell>
        </row>
        <row r="788">
          <cell r="D788" t="str">
            <v>0318106</v>
          </cell>
          <cell r="F788">
            <v>0</v>
          </cell>
        </row>
        <row r="789">
          <cell r="D789" t="str">
            <v>0318108</v>
          </cell>
          <cell r="F789">
            <v>0</v>
          </cell>
        </row>
        <row r="792">
          <cell r="D792" t="str">
            <v>0323870</v>
          </cell>
          <cell r="F792">
            <v>0</v>
          </cell>
        </row>
        <row r="793">
          <cell r="D793" t="str">
            <v>0320715</v>
          </cell>
          <cell r="F793">
            <v>0</v>
          </cell>
        </row>
        <row r="794">
          <cell r="D794" t="str">
            <v>0323891</v>
          </cell>
          <cell r="F794">
            <v>0</v>
          </cell>
        </row>
        <row r="796">
          <cell r="D796" t="str">
            <v>0318106</v>
          </cell>
          <cell r="F796">
            <v>0</v>
          </cell>
        </row>
        <row r="797">
          <cell r="D797" t="str">
            <v>0318108</v>
          </cell>
          <cell r="F797">
            <v>0</v>
          </cell>
        </row>
        <row r="800">
          <cell r="D800" t="str">
            <v>0323892</v>
          </cell>
          <cell r="F800">
            <v>0</v>
          </cell>
        </row>
        <row r="801">
          <cell r="D801" t="str">
            <v>0323891</v>
          </cell>
          <cell r="F801">
            <v>0</v>
          </cell>
        </row>
        <row r="807">
          <cell r="D807" t="str">
            <v>0324178</v>
          </cell>
          <cell r="F807">
            <v>0</v>
          </cell>
        </row>
        <row r="809">
          <cell r="D809" t="str">
            <v>0323910</v>
          </cell>
          <cell r="F809">
            <v>0</v>
          </cell>
        </row>
        <row r="810">
          <cell r="D810" t="str">
            <v>0320712</v>
          </cell>
          <cell r="F810">
            <v>0</v>
          </cell>
        </row>
        <row r="812">
          <cell r="D812" t="str">
            <v>0318106</v>
          </cell>
          <cell r="F812">
            <v>0</v>
          </cell>
        </row>
        <row r="813">
          <cell r="D813" t="str">
            <v>0318108</v>
          </cell>
          <cell r="F813">
            <v>0</v>
          </cell>
        </row>
        <row r="814">
          <cell r="D814" t="str">
            <v>0322050</v>
          </cell>
          <cell r="F814">
            <v>0</v>
          </cell>
        </row>
        <row r="817">
          <cell r="D817" t="str">
            <v>0324178</v>
          </cell>
          <cell r="F817">
            <v>0</v>
          </cell>
        </row>
        <row r="819">
          <cell r="D819" t="str">
            <v>0323912</v>
          </cell>
          <cell r="F819">
            <v>0</v>
          </cell>
        </row>
        <row r="820">
          <cell r="D820" t="str">
            <v>0320712</v>
          </cell>
          <cell r="F820">
            <v>0</v>
          </cell>
        </row>
        <row r="822">
          <cell r="D822" t="str">
            <v>0318106</v>
          </cell>
          <cell r="F822">
            <v>0</v>
          </cell>
        </row>
        <row r="823">
          <cell r="D823" t="str">
            <v>0318108</v>
          </cell>
          <cell r="F823">
            <v>0</v>
          </cell>
        </row>
        <row r="824">
          <cell r="D824" t="str">
            <v>0322050</v>
          </cell>
          <cell r="F824">
            <v>0</v>
          </cell>
        </row>
        <row r="827">
          <cell r="D827" t="str">
            <v>0324175</v>
          </cell>
          <cell r="F827">
            <v>0</v>
          </cell>
        </row>
        <row r="829">
          <cell r="D829" t="str">
            <v>0320715</v>
          </cell>
          <cell r="F829">
            <v>0</v>
          </cell>
        </row>
        <row r="830">
          <cell r="D830" t="str">
            <v>0323910</v>
          </cell>
          <cell r="F830">
            <v>0</v>
          </cell>
        </row>
        <row r="831">
          <cell r="D831" t="str">
            <v>0320712</v>
          </cell>
          <cell r="F831">
            <v>0</v>
          </cell>
        </row>
        <row r="833">
          <cell r="D833" t="str">
            <v>0318106</v>
          </cell>
          <cell r="F833">
            <v>0</v>
          </cell>
        </row>
        <row r="834">
          <cell r="D834" t="str">
            <v>0318108</v>
          </cell>
          <cell r="F834">
            <v>0</v>
          </cell>
        </row>
        <row r="835">
          <cell r="D835" t="str">
            <v>0322050</v>
          </cell>
          <cell r="F835">
            <v>0</v>
          </cell>
        </row>
        <row r="838">
          <cell r="D838" t="str">
            <v>0324175</v>
          </cell>
          <cell r="F838">
            <v>0</v>
          </cell>
        </row>
        <row r="840">
          <cell r="D840" t="str">
            <v>0320715</v>
          </cell>
          <cell r="F840">
            <v>0</v>
          </cell>
        </row>
        <row r="841">
          <cell r="D841" t="str">
            <v>0323912</v>
          </cell>
          <cell r="F841">
            <v>0</v>
          </cell>
        </row>
        <row r="842">
          <cell r="D842" t="str">
            <v>0320712</v>
          </cell>
          <cell r="F842">
            <v>0</v>
          </cell>
        </row>
        <row r="844">
          <cell r="D844" t="str">
            <v>0318106</v>
          </cell>
          <cell r="F844">
            <v>0</v>
          </cell>
        </row>
        <row r="845">
          <cell r="D845" t="str">
            <v>0318108</v>
          </cell>
          <cell r="F845">
            <v>0</v>
          </cell>
        </row>
        <row r="846">
          <cell r="D846" t="str">
            <v>0322050</v>
          </cell>
          <cell r="F846">
            <v>0</v>
          </cell>
        </row>
        <row r="849">
          <cell r="D849" t="str">
            <v>0324175</v>
          </cell>
          <cell r="F849">
            <v>0</v>
          </cell>
        </row>
        <row r="851">
          <cell r="D851" t="str">
            <v>0323910</v>
          </cell>
          <cell r="F851">
            <v>0</v>
          </cell>
        </row>
        <row r="852">
          <cell r="D852" t="str">
            <v>0320727</v>
          </cell>
          <cell r="F852">
            <v>0</v>
          </cell>
        </row>
        <row r="853">
          <cell r="D853" t="str">
            <v>0320730</v>
          </cell>
          <cell r="F853">
            <v>0</v>
          </cell>
        </row>
        <row r="854">
          <cell r="D854" t="str">
            <v>0320720</v>
          </cell>
          <cell r="F854">
            <v>0</v>
          </cell>
        </row>
        <row r="856">
          <cell r="D856" t="str">
            <v>0318106</v>
          </cell>
          <cell r="F856">
            <v>0</v>
          </cell>
        </row>
        <row r="857">
          <cell r="D857" t="str">
            <v>0315456</v>
          </cell>
          <cell r="F857">
            <v>0</v>
          </cell>
        </row>
        <row r="858">
          <cell r="D858" t="str">
            <v>0322050</v>
          </cell>
          <cell r="F858">
            <v>0</v>
          </cell>
        </row>
        <row r="861">
          <cell r="D861" t="str">
            <v>0324175</v>
          </cell>
          <cell r="F861">
            <v>0</v>
          </cell>
        </row>
        <row r="863">
          <cell r="D863" t="str">
            <v>0323912</v>
          </cell>
          <cell r="F863">
            <v>0</v>
          </cell>
        </row>
        <row r="864">
          <cell r="D864" t="str">
            <v>0320727</v>
          </cell>
          <cell r="F864">
            <v>0</v>
          </cell>
        </row>
        <row r="865">
          <cell r="D865" t="str">
            <v>0320730</v>
          </cell>
          <cell r="F865">
            <v>0</v>
          </cell>
        </row>
        <row r="866">
          <cell r="D866" t="str">
            <v>0320720</v>
          </cell>
          <cell r="F866">
            <v>0</v>
          </cell>
        </row>
        <row r="868">
          <cell r="D868" t="str">
            <v>0318106</v>
          </cell>
          <cell r="F868">
            <v>0</v>
          </cell>
        </row>
        <row r="869">
          <cell r="D869" t="str">
            <v>0315456</v>
          </cell>
          <cell r="F869">
            <v>0</v>
          </cell>
        </row>
        <row r="870">
          <cell r="D870" t="str">
            <v>0322050</v>
          </cell>
          <cell r="F870">
            <v>0</v>
          </cell>
        </row>
        <row r="873">
          <cell r="D873" t="str">
            <v>0324178</v>
          </cell>
          <cell r="F873">
            <v>0</v>
          </cell>
        </row>
        <row r="875">
          <cell r="D875" t="str">
            <v>0323910</v>
          </cell>
          <cell r="F875">
            <v>0</v>
          </cell>
        </row>
        <row r="876">
          <cell r="D876" t="str">
            <v>0320730</v>
          </cell>
          <cell r="F876">
            <v>0</v>
          </cell>
        </row>
        <row r="877">
          <cell r="D877" t="str">
            <v>0320720</v>
          </cell>
          <cell r="F877">
            <v>0</v>
          </cell>
        </row>
        <row r="879">
          <cell r="D879" t="str">
            <v>0318106</v>
          </cell>
          <cell r="F879">
            <v>0</v>
          </cell>
        </row>
        <row r="880">
          <cell r="D880" t="str">
            <v>0315456</v>
          </cell>
          <cell r="F880">
            <v>0</v>
          </cell>
        </row>
        <row r="881">
          <cell r="D881" t="str">
            <v>0322050</v>
          </cell>
          <cell r="F881">
            <v>0</v>
          </cell>
        </row>
        <row r="884">
          <cell r="D884" t="str">
            <v>0324178</v>
          </cell>
          <cell r="F884">
            <v>0</v>
          </cell>
        </row>
        <row r="886">
          <cell r="D886" t="str">
            <v>0323912</v>
          </cell>
          <cell r="F886">
            <v>0</v>
          </cell>
        </row>
        <row r="887">
          <cell r="D887" t="str">
            <v>0320730</v>
          </cell>
          <cell r="F887">
            <v>0</v>
          </cell>
        </row>
        <row r="888">
          <cell r="D888" t="str">
            <v>0320720</v>
          </cell>
          <cell r="F888">
            <v>0</v>
          </cell>
        </row>
        <row r="890">
          <cell r="D890" t="str">
            <v>0318106</v>
          </cell>
          <cell r="F890">
            <v>0</v>
          </cell>
        </row>
        <row r="891">
          <cell r="D891" t="str">
            <v>0315456</v>
          </cell>
          <cell r="F891">
            <v>0</v>
          </cell>
        </row>
        <row r="892">
          <cell r="D892" t="str">
            <v>0322050</v>
          </cell>
          <cell r="F892">
            <v>0</v>
          </cell>
        </row>
        <row r="895">
          <cell r="D895" t="str">
            <v>0324178</v>
          </cell>
          <cell r="F895">
            <v>0</v>
          </cell>
        </row>
        <row r="897">
          <cell r="D897" t="str">
            <v>0323910</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0322050</v>
          </cell>
          <cell r="F903">
            <v>0</v>
          </cell>
        </row>
        <row r="906">
          <cell r="D906" t="str">
            <v>0324178</v>
          </cell>
          <cell r="F906">
            <v>0</v>
          </cell>
        </row>
        <row r="908">
          <cell r="D908" t="str">
            <v>0323912</v>
          </cell>
          <cell r="F908">
            <v>0</v>
          </cell>
        </row>
        <row r="909">
          <cell r="D909" t="str">
            <v>0320713</v>
          </cell>
          <cell r="F909">
            <v>0</v>
          </cell>
        </row>
        <row r="910">
          <cell r="D910" t="str">
            <v>0320715</v>
          </cell>
          <cell r="F910">
            <v>0</v>
          </cell>
        </row>
        <row r="912">
          <cell r="D912" t="str">
            <v>0318106</v>
          </cell>
          <cell r="F912">
            <v>0</v>
          </cell>
        </row>
        <row r="913">
          <cell r="D913" t="str">
            <v>0318108</v>
          </cell>
          <cell r="F913">
            <v>0</v>
          </cell>
        </row>
        <row r="914">
          <cell r="D914" t="str">
            <v>0322050</v>
          </cell>
          <cell r="F914">
            <v>0</v>
          </cell>
        </row>
        <row r="917">
          <cell r="D917" t="str">
            <v>0322056</v>
          </cell>
          <cell r="F917">
            <v>0</v>
          </cell>
        </row>
        <row r="919">
          <cell r="D919" t="str">
            <v>0320724</v>
          </cell>
          <cell r="F919">
            <v>0</v>
          </cell>
        </row>
        <row r="925">
          <cell r="D925" t="str">
            <v>0323108</v>
          </cell>
          <cell r="F925">
            <v>0</v>
          </cell>
        </row>
        <row r="926">
          <cell r="D926" t="str">
            <v>0325671</v>
          </cell>
          <cell r="F926">
            <v>0</v>
          </cell>
        </row>
        <row r="928">
          <cell r="D928" t="str">
            <v>0318106</v>
          </cell>
          <cell r="F928">
            <v>0</v>
          </cell>
        </row>
        <row r="929">
          <cell r="D929" t="str">
            <v>0318108</v>
          </cell>
          <cell r="F929">
            <v>0</v>
          </cell>
        </row>
        <row r="932">
          <cell r="D932" t="str">
            <v>0323108</v>
          </cell>
          <cell r="F932">
            <v>0</v>
          </cell>
        </row>
        <row r="933">
          <cell r="D933" t="str">
            <v>0325671</v>
          </cell>
          <cell r="F933">
            <v>0</v>
          </cell>
        </row>
        <row r="935">
          <cell r="D935" t="str">
            <v>0318106</v>
          </cell>
          <cell r="F935">
            <v>0</v>
          </cell>
        </row>
        <row r="936">
          <cell r="D936" t="str">
            <v>0318108</v>
          </cell>
          <cell r="F936">
            <v>0</v>
          </cell>
        </row>
        <row r="939">
          <cell r="D939" t="str">
            <v>0323910</v>
          </cell>
          <cell r="F939">
            <v>0</v>
          </cell>
        </row>
        <row r="940">
          <cell r="D940" t="str">
            <v>0320730</v>
          </cell>
          <cell r="F940">
            <v>0</v>
          </cell>
        </row>
        <row r="941">
          <cell r="D941" t="str">
            <v>0320720</v>
          </cell>
          <cell r="F941">
            <v>0</v>
          </cell>
        </row>
        <row r="942">
          <cell r="D942" t="str">
            <v>0323108</v>
          </cell>
          <cell r="F942">
            <v>0</v>
          </cell>
        </row>
        <row r="943">
          <cell r="D943" t="str">
            <v>0325671</v>
          </cell>
          <cell r="F943">
            <v>0</v>
          </cell>
        </row>
        <row r="945">
          <cell r="D945" t="str">
            <v>0318106</v>
          </cell>
          <cell r="F945">
            <v>0</v>
          </cell>
        </row>
        <row r="946">
          <cell r="D946" t="str">
            <v>0318108</v>
          </cell>
          <cell r="F946">
            <v>0</v>
          </cell>
        </row>
        <row r="949">
          <cell r="D949" t="str">
            <v>0323870</v>
          </cell>
          <cell r="F949">
            <v>0</v>
          </cell>
        </row>
        <row r="950">
          <cell r="D950" t="str">
            <v>0320716</v>
          </cell>
          <cell r="F950">
            <v>0</v>
          </cell>
        </row>
        <row r="951">
          <cell r="D951" t="str">
            <v>0323108</v>
          </cell>
          <cell r="F951">
            <v>0</v>
          </cell>
        </row>
        <row r="953">
          <cell r="D953" t="str">
            <v>0318106</v>
          </cell>
          <cell r="F953">
            <v>0</v>
          </cell>
        </row>
        <row r="954">
          <cell r="D954" t="str">
            <v>0318108</v>
          </cell>
          <cell r="F954">
            <v>0</v>
          </cell>
        </row>
        <row r="957">
          <cell r="D957" t="str">
            <v>0323869</v>
          </cell>
          <cell r="F957">
            <v>0</v>
          </cell>
        </row>
        <row r="958">
          <cell r="D958" t="str">
            <v>0323108</v>
          </cell>
          <cell r="F958">
            <v>0</v>
          </cell>
        </row>
        <row r="959">
          <cell r="D959" t="str">
            <v>0325671</v>
          </cell>
          <cell r="F959">
            <v>0</v>
          </cell>
        </row>
        <row r="961">
          <cell r="D961" t="str">
            <v>0318106</v>
          </cell>
          <cell r="F961">
            <v>0</v>
          </cell>
        </row>
        <row r="962">
          <cell r="D962" t="str">
            <v>0318108</v>
          </cell>
          <cell r="F962">
            <v>0</v>
          </cell>
        </row>
        <row r="965">
          <cell r="D965" t="str">
            <v>0320716</v>
          </cell>
          <cell r="F965">
            <v>0</v>
          </cell>
        </row>
        <row r="966">
          <cell r="D966" t="str">
            <v>0323108</v>
          </cell>
          <cell r="F966">
            <v>0</v>
          </cell>
        </row>
        <row r="968">
          <cell r="D968" t="str">
            <v>0318106</v>
          </cell>
          <cell r="F968">
            <v>0</v>
          </cell>
        </row>
        <row r="969">
          <cell r="D969" t="str">
            <v>0318108</v>
          </cell>
          <cell r="F969">
            <v>0</v>
          </cell>
        </row>
        <row r="975">
          <cell r="D975" t="str">
            <v>0323941</v>
          </cell>
          <cell r="F975">
            <v>0</v>
          </cell>
        </row>
        <row r="976">
          <cell r="D976" t="str">
            <v>0323869</v>
          </cell>
          <cell r="F976">
            <v>0</v>
          </cell>
        </row>
        <row r="977">
          <cell r="D977" t="str">
            <v>0320716</v>
          </cell>
          <cell r="F977">
            <v>0</v>
          </cell>
        </row>
        <row r="979">
          <cell r="D979" t="str">
            <v>0318106</v>
          </cell>
          <cell r="F979">
            <v>0</v>
          </cell>
        </row>
        <row r="980">
          <cell r="D980" t="str">
            <v>0318107</v>
          </cell>
          <cell r="F980">
            <v>0</v>
          </cell>
        </row>
        <row r="983">
          <cell r="D983" t="str">
            <v>0323941</v>
          </cell>
          <cell r="F983">
            <v>0</v>
          </cell>
        </row>
        <row r="984">
          <cell r="D984" t="str">
            <v>0323870</v>
          </cell>
          <cell r="F984">
            <v>0</v>
          </cell>
        </row>
        <row r="985">
          <cell r="D985" t="str">
            <v>0320716</v>
          </cell>
          <cell r="F985">
            <v>0</v>
          </cell>
        </row>
        <row r="987">
          <cell r="D987" t="str">
            <v>0318106</v>
          </cell>
          <cell r="F987">
            <v>0</v>
          </cell>
        </row>
        <row r="988">
          <cell r="D988" t="str">
            <v>0318107</v>
          </cell>
          <cell r="F988">
            <v>0</v>
          </cell>
        </row>
        <row r="994">
          <cell r="D994" t="str">
            <v>0324301</v>
          </cell>
        </row>
        <row r="995">
          <cell r="D995" t="str">
            <v>0324302</v>
          </cell>
        </row>
        <row r="997">
          <cell r="D997" t="str">
            <v>0323112</v>
          </cell>
        </row>
        <row r="998">
          <cell r="D998" t="str">
            <v>0323110</v>
          </cell>
        </row>
        <row r="999">
          <cell r="D999" t="str">
            <v>0323108</v>
          </cell>
        </row>
        <row r="1000">
          <cell r="D1000" t="str">
            <v>0325671</v>
          </cell>
        </row>
        <row r="1002">
          <cell r="D1002" t="str">
            <v>0323869</v>
          </cell>
        </row>
        <row r="1003">
          <cell r="D1003" t="str">
            <v>0323910</v>
          </cell>
        </row>
        <row r="1004">
          <cell r="D1004" t="str">
            <v>0323870</v>
          </cell>
        </row>
        <row r="1005">
          <cell r="D1005" t="str">
            <v>0323912</v>
          </cell>
        </row>
        <row r="1006">
          <cell r="D1006" t="str">
            <v>0323927</v>
          </cell>
        </row>
        <row r="1007">
          <cell r="D1007" t="str">
            <v>0323928</v>
          </cell>
        </row>
        <row r="1008">
          <cell r="D1008" t="str">
            <v>0323941</v>
          </cell>
        </row>
        <row r="1009">
          <cell r="D1009" t="str">
            <v>0323891</v>
          </cell>
        </row>
        <row r="1015">
          <cell r="D1015" t="str">
            <v>0323845</v>
          </cell>
        </row>
        <row r="1016">
          <cell r="D1016" t="str">
            <v>0323769</v>
          </cell>
        </row>
        <row r="1017">
          <cell r="D1017" t="str">
            <v>0323771</v>
          </cell>
        </row>
        <row r="1018">
          <cell r="D1018" t="str">
            <v>0323772</v>
          </cell>
        </row>
        <row r="1019">
          <cell r="D1019" t="str">
            <v>0323773</v>
          </cell>
        </row>
        <row r="1020">
          <cell r="D1020" t="str">
            <v>0323770</v>
          </cell>
        </row>
        <row r="1026">
          <cell r="D1026" t="str">
            <v>0325709</v>
          </cell>
          <cell r="F1026">
            <v>0</v>
          </cell>
        </row>
        <row r="1027">
          <cell r="D1027" t="str">
            <v>0325706</v>
          </cell>
          <cell r="F1027">
            <v>0</v>
          </cell>
        </row>
        <row r="1030">
          <cell r="D1030" t="str">
            <v>0325698</v>
          </cell>
          <cell r="F1030">
            <v>0</v>
          </cell>
        </row>
        <row r="1031">
          <cell r="D1031" t="str">
            <v>0325709</v>
          </cell>
          <cell r="F1031">
            <v>0</v>
          </cell>
        </row>
        <row r="1032">
          <cell r="D1032" t="str">
            <v>0325706</v>
          </cell>
          <cell r="F1032">
            <v>0</v>
          </cell>
        </row>
        <row r="1035">
          <cell r="D1035" t="str">
            <v>0325698</v>
          </cell>
          <cell r="F1035">
            <v>0</v>
          </cell>
        </row>
        <row r="1036">
          <cell r="D1036" t="str">
            <v>0325709</v>
          </cell>
          <cell r="F1036">
            <v>0</v>
          </cell>
        </row>
        <row r="1039">
          <cell r="D1039" t="str">
            <v>0325698</v>
          </cell>
          <cell r="F1039">
            <v>0</v>
          </cell>
        </row>
        <row r="1040">
          <cell r="D1040" t="str">
            <v>0325709</v>
          </cell>
          <cell r="F1040">
            <v>0</v>
          </cell>
        </row>
        <row r="1046">
          <cell r="D1046" t="str">
            <v>0324178</v>
          </cell>
          <cell r="F1046">
            <v>0</v>
          </cell>
        </row>
        <row r="1047">
          <cell r="D1047" t="str">
            <v>0325711</v>
          </cell>
          <cell r="F1047">
            <v>0</v>
          </cell>
        </row>
        <row r="1048">
          <cell r="D1048" t="str">
            <v>0326963</v>
          </cell>
          <cell r="F1048">
            <v>0</v>
          </cell>
        </row>
        <row r="1049">
          <cell r="D1049" t="str">
            <v>0325713</v>
          </cell>
          <cell r="F1049">
            <v>0</v>
          </cell>
        </row>
        <row r="1050">
          <cell r="D1050" t="str">
            <v>0325717</v>
          </cell>
          <cell r="F1050">
            <v>0</v>
          </cell>
        </row>
        <row r="1052">
          <cell r="D1052" t="str">
            <v>0325718</v>
          </cell>
          <cell r="F1052">
            <v>0</v>
          </cell>
        </row>
        <row r="1053">
          <cell r="D1053" t="str">
            <v>0326968</v>
          </cell>
          <cell r="F1053">
            <v>0</v>
          </cell>
        </row>
        <row r="1054">
          <cell r="D1054" t="str">
            <v>0325719</v>
          </cell>
          <cell r="F1054">
            <v>0</v>
          </cell>
        </row>
        <row r="1059">
          <cell r="D1059" t="str">
            <v>0324178</v>
          </cell>
          <cell r="F1059">
            <v>0</v>
          </cell>
        </row>
        <row r="1060">
          <cell r="D1060" t="str">
            <v>0325711</v>
          </cell>
          <cell r="F1060">
            <v>0</v>
          </cell>
        </row>
        <row r="1061">
          <cell r="D1061" t="str">
            <v>0326963</v>
          </cell>
          <cell r="F1061">
            <v>0</v>
          </cell>
        </row>
        <row r="1062">
          <cell r="D1062" t="str">
            <v>0325713</v>
          </cell>
          <cell r="F1062">
            <v>0</v>
          </cell>
        </row>
        <row r="1063">
          <cell r="D1063" t="str">
            <v>0325717</v>
          </cell>
          <cell r="F1063">
            <v>0</v>
          </cell>
        </row>
        <row r="1064">
          <cell r="D1064" t="str">
            <v>0325732</v>
          </cell>
          <cell r="F1064">
            <v>0</v>
          </cell>
        </row>
        <row r="1066">
          <cell r="D1066" t="str">
            <v>0325718</v>
          </cell>
          <cell r="F1066">
            <v>0</v>
          </cell>
        </row>
        <row r="1067">
          <cell r="D1067" t="str">
            <v>0326968</v>
          </cell>
          <cell r="F1067">
            <v>0</v>
          </cell>
        </row>
        <row r="1068">
          <cell r="D1068" t="str">
            <v>0325719</v>
          </cell>
          <cell r="F1068">
            <v>0</v>
          </cell>
        </row>
        <row r="1071">
          <cell r="D1071" t="str">
            <v>0324178</v>
          </cell>
          <cell r="F1071">
            <v>0</v>
          </cell>
        </row>
        <row r="1072">
          <cell r="D1072" t="str">
            <v>0325711</v>
          </cell>
          <cell r="F1072">
            <v>0</v>
          </cell>
        </row>
        <row r="1073">
          <cell r="D1073" t="str">
            <v>0326963</v>
          </cell>
          <cell r="F1073">
            <v>0</v>
          </cell>
        </row>
        <row r="1074">
          <cell r="D1074" t="str">
            <v>0325713</v>
          </cell>
          <cell r="F1074">
            <v>0</v>
          </cell>
        </row>
        <row r="1075">
          <cell r="D1075" t="str">
            <v>0325717</v>
          </cell>
          <cell r="F1075">
            <v>0</v>
          </cell>
        </row>
        <row r="1076">
          <cell r="D1076" t="str">
            <v>0325734</v>
          </cell>
          <cell r="F1076">
            <v>0</v>
          </cell>
        </row>
        <row r="1077">
          <cell r="D1077" t="str">
            <v>0323891</v>
          </cell>
          <cell r="F1077">
            <v>0</v>
          </cell>
        </row>
        <row r="1079">
          <cell r="D1079" t="str">
            <v>0325718</v>
          </cell>
          <cell r="F1079">
            <v>0</v>
          </cell>
        </row>
        <row r="1080">
          <cell r="D1080" t="str">
            <v>0326968</v>
          </cell>
          <cell r="F1080">
            <v>0</v>
          </cell>
        </row>
        <row r="1081">
          <cell r="D1081" t="str">
            <v>0325719</v>
          </cell>
          <cell r="F1081">
            <v>0</v>
          </cell>
        </row>
        <row r="1084">
          <cell r="D1084" t="str">
            <v>0324178</v>
          </cell>
          <cell r="F1084">
            <v>0</v>
          </cell>
        </row>
        <row r="1085">
          <cell r="D1085" t="str">
            <v>0325711</v>
          </cell>
          <cell r="F1085">
            <v>0</v>
          </cell>
        </row>
        <row r="1086">
          <cell r="D1086" t="str">
            <v>0326963</v>
          </cell>
          <cell r="F1086">
            <v>0</v>
          </cell>
        </row>
        <row r="1087">
          <cell r="D1087" t="str">
            <v>0325713</v>
          </cell>
          <cell r="F1087">
            <v>0</v>
          </cell>
        </row>
        <row r="1088">
          <cell r="D1088" t="str">
            <v>0325717</v>
          </cell>
          <cell r="F1088">
            <v>0</v>
          </cell>
        </row>
        <row r="1089">
          <cell r="D1089" t="str">
            <v>0325733</v>
          </cell>
          <cell r="F1089">
            <v>0</v>
          </cell>
        </row>
        <row r="1091">
          <cell r="D1091" t="str">
            <v>0325718</v>
          </cell>
          <cell r="F1091">
            <v>0</v>
          </cell>
        </row>
        <row r="1092">
          <cell r="D1092" t="str">
            <v>0325719</v>
          </cell>
          <cell r="F1092">
            <v>0</v>
          </cell>
        </row>
        <row r="1093">
          <cell r="D1093" t="str">
            <v>0326968</v>
          </cell>
          <cell r="F1093">
            <v>0</v>
          </cell>
        </row>
        <row r="1096">
          <cell r="D1096" t="str">
            <v>0325759</v>
          </cell>
          <cell r="F1096">
            <v>0</v>
          </cell>
        </row>
        <row r="1097">
          <cell r="D1097" t="str">
            <v>0325714</v>
          </cell>
          <cell r="F1097">
            <v>0</v>
          </cell>
        </row>
        <row r="1098">
          <cell r="D1098" t="str">
            <v>0326964</v>
          </cell>
          <cell r="F1098">
            <v>0</v>
          </cell>
        </row>
        <row r="1099">
          <cell r="D1099" t="str">
            <v>0325717</v>
          </cell>
          <cell r="F1099">
            <v>0</v>
          </cell>
        </row>
        <row r="1101">
          <cell r="D1101" t="str">
            <v>0326968</v>
          </cell>
          <cell r="F1101">
            <v>0</v>
          </cell>
        </row>
        <row r="1102">
          <cell r="D1102" t="str">
            <v>0325718</v>
          </cell>
          <cell r="F1102">
            <v>0</v>
          </cell>
        </row>
        <row r="1103">
          <cell r="D1103" t="str">
            <v>0325720</v>
          </cell>
          <cell r="F1103">
            <v>0</v>
          </cell>
        </row>
        <row r="1109">
          <cell r="D1109" t="str">
            <v>0325735</v>
          </cell>
          <cell r="F1109">
            <v>0</v>
          </cell>
        </row>
        <row r="1110">
          <cell r="D1110" t="str">
            <v>0325740</v>
          </cell>
          <cell r="F1110">
            <v>0</v>
          </cell>
        </row>
        <row r="1111">
          <cell r="D1111" t="str">
            <v>0326946</v>
          </cell>
          <cell r="F1111">
            <v>0</v>
          </cell>
        </row>
        <row r="1113">
          <cell r="D1113" t="str">
            <v>0320730</v>
          </cell>
          <cell r="F1113">
            <v>0</v>
          </cell>
        </row>
        <row r="1114">
          <cell r="D1114" t="str">
            <v>0320720</v>
          </cell>
          <cell r="F1114">
            <v>0</v>
          </cell>
        </row>
        <row r="1116">
          <cell r="D1116" t="str">
            <v>0318106</v>
          </cell>
          <cell r="F1116">
            <v>0</v>
          </cell>
        </row>
        <row r="1117">
          <cell r="D1117" t="str">
            <v>0315456</v>
          </cell>
          <cell r="F1117">
            <v>0</v>
          </cell>
        </row>
        <row r="1120">
          <cell r="D1120" t="str">
            <v>0325786</v>
          </cell>
          <cell r="F1120">
            <v>0</v>
          </cell>
        </row>
        <row r="1121">
          <cell r="D1121" t="str">
            <v>0326966</v>
          </cell>
          <cell r="F1121">
            <v>0</v>
          </cell>
        </row>
        <row r="1122">
          <cell r="D1122" t="str">
            <v>0326965</v>
          </cell>
          <cell r="F1122">
            <v>0</v>
          </cell>
        </row>
        <row r="1125">
          <cell r="D1125" t="str">
            <v>0325711</v>
          </cell>
          <cell r="F1125">
            <v>0</v>
          </cell>
        </row>
        <row r="1126">
          <cell r="D1126" t="str">
            <v>0326963</v>
          </cell>
          <cell r="F1126">
            <v>0</v>
          </cell>
        </row>
        <row r="1127">
          <cell r="D1127" t="str">
            <v>0325717</v>
          </cell>
          <cell r="F1127">
            <v>0</v>
          </cell>
        </row>
        <row r="1129">
          <cell r="D1129" t="str">
            <v>0325718</v>
          </cell>
          <cell r="F1129">
            <v>0</v>
          </cell>
        </row>
        <row r="1130">
          <cell r="D1130" t="str">
            <v>0326968</v>
          </cell>
          <cell r="F1130">
            <v>0</v>
          </cell>
        </row>
        <row r="1136">
          <cell r="D1136" t="str">
            <v>0326963</v>
          </cell>
          <cell r="F1136">
            <v>0</v>
          </cell>
        </row>
        <row r="1137">
          <cell r="D1137" t="str">
            <v>0325717</v>
          </cell>
          <cell r="F1137">
            <v>0</v>
          </cell>
        </row>
        <row r="1139">
          <cell r="D1139" t="str">
            <v>0326968</v>
          </cell>
          <cell r="F1139">
            <v>0</v>
          </cell>
        </row>
        <row r="1145">
          <cell r="D1145" t="str">
            <v>0327016</v>
          </cell>
          <cell r="F1145">
            <v>0</v>
          </cell>
        </row>
        <row r="1146">
          <cell r="D1146" t="str">
            <v>0327019</v>
          </cell>
          <cell r="F1146">
            <v>0</v>
          </cell>
        </row>
        <row r="1147">
          <cell r="D1147" t="str">
            <v>0325740</v>
          </cell>
          <cell r="F1147">
            <v>0</v>
          </cell>
        </row>
        <row r="1148">
          <cell r="D1148" t="str">
            <v>0325717</v>
          </cell>
          <cell r="F1148">
            <v>0</v>
          </cell>
        </row>
        <row r="1150">
          <cell r="D1150" t="str">
            <v>0320730</v>
          </cell>
          <cell r="F1150">
            <v>0</v>
          </cell>
        </row>
        <row r="1151">
          <cell r="D1151" t="str">
            <v>0320720</v>
          </cell>
          <cell r="F1151">
            <v>0</v>
          </cell>
        </row>
        <row r="1153">
          <cell r="D1153" t="str">
            <v>0318106</v>
          </cell>
          <cell r="F1153">
            <v>0</v>
          </cell>
        </row>
        <row r="1154">
          <cell r="D1154" t="str">
            <v>0315456</v>
          </cell>
          <cell r="F1154">
            <v>0</v>
          </cell>
        </row>
        <row r="1155">
          <cell r="D1155" t="str">
            <v>0325718</v>
          </cell>
          <cell r="F1155">
            <v>0</v>
          </cell>
        </row>
        <row r="1158">
          <cell r="D1158" t="str">
            <v>0327017</v>
          </cell>
          <cell r="F1158">
            <v>0</v>
          </cell>
        </row>
        <row r="1159">
          <cell r="D1159" t="str">
            <v>0327018</v>
          </cell>
          <cell r="F1159">
            <v>0</v>
          </cell>
        </row>
        <row r="1160">
          <cell r="D1160" t="str">
            <v>0327020</v>
          </cell>
          <cell r="F1160">
            <v>0</v>
          </cell>
        </row>
        <row r="1163">
          <cell r="D1163" t="str">
            <v>0327016</v>
          </cell>
          <cell r="F1163">
            <v>0</v>
          </cell>
        </row>
        <row r="1164">
          <cell r="D1164" t="str">
            <v>0327019</v>
          </cell>
          <cell r="F1164">
            <v>0</v>
          </cell>
        </row>
        <row r="1165">
          <cell r="D1165" t="str">
            <v>0325740</v>
          </cell>
          <cell r="F1165">
            <v>0</v>
          </cell>
        </row>
        <row r="1166">
          <cell r="D1166" t="str">
            <v>0326963</v>
          </cell>
          <cell r="F1166">
            <v>0</v>
          </cell>
        </row>
        <row r="1167">
          <cell r="D1167" t="str">
            <v>0325717</v>
          </cell>
          <cell r="F1167">
            <v>0</v>
          </cell>
        </row>
        <row r="1169">
          <cell r="D1169" t="str">
            <v>0325718</v>
          </cell>
          <cell r="F1169">
            <v>0</v>
          </cell>
        </row>
        <row r="1170">
          <cell r="D1170" t="str">
            <v>0326968</v>
          </cell>
          <cell r="F1170">
            <v>0</v>
          </cell>
        </row>
        <row r="1173">
          <cell r="D1173" t="str">
            <v>0327016</v>
          </cell>
          <cell r="F1173">
            <v>0</v>
          </cell>
        </row>
        <row r="1174">
          <cell r="D1174" t="str">
            <v>0327019</v>
          </cell>
          <cell r="F1174">
            <v>0</v>
          </cell>
        </row>
        <row r="1175">
          <cell r="D1175" t="str">
            <v>0327428</v>
          </cell>
          <cell r="F1175">
            <v>0</v>
          </cell>
        </row>
        <row r="1176">
          <cell r="D1176" t="str">
            <v>0320730</v>
          </cell>
          <cell r="F1176">
            <v>0</v>
          </cell>
        </row>
        <row r="1177">
          <cell r="D1177" t="str">
            <v>0320720</v>
          </cell>
          <cell r="F1177">
            <v>0</v>
          </cell>
        </row>
        <row r="1178">
          <cell r="D1178" t="str">
            <v>0325717</v>
          </cell>
          <cell r="F1178">
            <v>0</v>
          </cell>
        </row>
        <row r="1180">
          <cell r="D1180" t="str">
            <v>0318106</v>
          </cell>
          <cell r="F1180">
            <v>0</v>
          </cell>
        </row>
        <row r="1181">
          <cell r="D1181" t="str">
            <v>0315456</v>
          </cell>
          <cell r="F1181">
            <v>0</v>
          </cell>
        </row>
        <row r="1182">
          <cell r="D1182" t="str">
            <v>0325718</v>
          </cell>
          <cell r="F1182">
            <v>0</v>
          </cell>
        </row>
        <row r="1185">
          <cell r="D1185" t="str">
            <v>0327017</v>
          </cell>
          <cell r="F1185">
            <v>0</v>
          </cell>
        </row>
        <row r="1186">
          <cell r="D1186" t="str">
            <v>0327018</v>
          </cell>
          <cell r="F1186">
            <v>0</v>
          </cell>
        </row>
        <row r="1187">
          <cell r="D1187" t="str">
            <v>0327428</v>
          </cell>
          <cell r="F1187">
            <v>0</v>
          </cell>
        </row>
        <row r="1190">
          <cell r="D1190" t="str">
            <v>0327017</v>
          </cell>
          <cell r="F1190">
            <v>0</v>
          </cell>
        </row>
        <row r="1191">
          <cell r="D1191" t="str">
            <v>0327018</v>
          </cell>
          <cell r="F1191">
            <v>0</v>
          </cell>
        </row>
        <row r="1192">
          <cell r="D1192" t="str">
            <v>0327020</v>
          </cell>
          <cell r="F1192">
            <v>0</v>
          </cell>
        </row>
        <row r="1193">
          <cell r="D1193" t="str">
            <v>0327427</v>
          </cell>
          <cell r="F1193">
            <v>0</v>
          </cell>
        </row>
        <row r="1196">
          <cell r="D1196" t="str">
            <v>0327016</v>
          </cell>
          <cell r="F1196">
            <v>0</v>
          </cell>
        </row>
        <row r="1197">
          <cell r="D1197" t="str">
            <v>0327019</v>
          </cell>
          <cell r="F1197">
            <v>0</v>
          </cell>
        </row>
        <row r="1198">
          <cell r="D1198" t="str">
            <v>0326963</v>
          </cell>
          <cell r="F1198">
            <v>0</v>
          </cell>
        </row>
        <row r="1199">
          <cell r="D1199" t="str">
            <v>0325717</v>
          </cell>
          <cell r="F1199">
            <v>0</v>
          </cell>
        </row>
        <row r="1200">
          <cell r="D1200" t="str">
            <v>0327428</v>
          </cell>
          <cell r="F1200">
            <v>0</v>
          </cell>
        </row>
        <row r="1202">
          <cell r="D1202" t="str">
            <v>0325718</v>
          </cell>
          <cell r="F1202">
            <v>0</v>
          </cell>
        </row>
        <row r="1203">
          <cell r="D1203" t="str">
            <v>0326968</v>
          </cell>
          <cell r="F1203">
            <v>0</v>
          </cell>
        </row>
        <row r="1209">
          <cell r="D1209" t="str">
            <v>0324178</v>
          </cell>
          <cell r="F1209">
            <v>0</v>
          </cell>
        </row>
        <row r="1210">
          <cell r="D1210" t="str">
            <v>0325759</v>
          </cell>
          <cell r="F1210">
            <v>0</v>
          </cell>
        </row>
        <row r="1212">
          <cell r="D1212" t="str">
            <v>0320716</v>
          </cell>
          <cell r="F1212">
            <v>0</v>
          </cell>
        </row>
        <row r="1214">
          <cell r="D1214" t="str">
            <v>0325713</v>
          </cell>
          <cell r="F1214">
            <v>0</v>
          </cell>
        </row>
        <row r="1215">
          <cell r="D1215" t="str">
            <v>0327019</v>
          </cell>
          <cell r="F1215">
            <v>0</v>
          </cell>
        </row>
        <row r="1216">
          <cell r="D1216" t="str">
            <v>0327034</v>
          </cell>
          <cell r="F1216">
            <v>0</v>
          </cell>
        </row>
        <row r="1217">
          <cell r="D1217" t="str">
            <v>0325733</v>
          </cell>
          <cell r="F1217">
            <v>0</v>
          </cell>
        </row>
        <row r="1218">
          <cell r="D1218" t="str">
            <v>0327022</v>
          </cell>
          <cell r="F1218">
            <v>0</v>
          </cell>
        </row>
        <row r="1219">
          <cell r="D1219" t="str">
            <v>0326963</v>
          </cell>
          <cell r="F1219">
            <v>0</v>
          </cell>
        </row>
        <row r="1220">
          <cell r="D1220" t="str">
            <v>0325717</v>
          </cell>
          <cell r="F1220">
            <v>0</v>
          </cell>
        </row>
        <row r="1221">
          <cell r="D1221" t="str">
            <v>0327021</v>
          </cell>
          <cell r="F1221">
            <v>0</v>
          </cell>
        </row>
        <row r="1222">
          <cell r="D1222" t="str">
            <v>0327024</v>
          </cell>
          <cell r="F1222">
            <v>0</v>
          </cell>
        </row>
        <row r="1223">
          <cell r="D1223" t="str">
            <v>0327023</v>
          </cell>
          <cell r="F1223">
            <v>0</v>
          </cell>
        </row>
        <row r="1224">
          <cell r="D1224" t="str">
            <v>0327025</v>
          </cell>
          <cell r="F1224">
            <v>0</v>
          </cell>
        </row>
        <row r="1225">
          <cell r="D1225" t="str">
            <v>0327089</v>
          </cell>
          <cell r="F1225">
            <v>0</v>
          </cell>
        </row>
        <row r="1226">
          <cell r="D1226" t="str">
            <v>0324287</v>
          </cell>
          <cell r="F1226">
            <v>0</v>
          </cell>
        </row>
        <row r="1228">
          <cell r="D1228" t="str">
            <v>0325718</v>
          </cell>
          <cell r="F1228">
            <v>0</v>
          </cell>
        </row>
        <row r="1229">
          <cell r="D1229" t="str">
            <v>0326968</v>
          </cell>
          <cell r="F1229">
            <v>0</v>
          </cell>
        </row>
        <row r="1235">
          <cell r="D1235" t="str">
            <v>0327030</v>
          </cell>
          <cell r="F1235">
            <v>0</v>
          </cell>
        </row>
        <row r="1236">
          <cell r="D1236" t="str">
            <v>0327032</v>
          </cell>
          <cell r="F1236">
            <v>0</v>
          </cell>
        </row>
        <row r="1237">
          <cell r="D1237" t="str">
            <v>0327033</v>
          </cell>
          <cell r="F1237">
            <v>0</v>
          </cell>
        </row>
        <row r="1238">
          <cell r="D1238" t="str">
            <v>0327026</v>
          </cell>
          <cell r="F1238">
            <v>0</v>
          </cell>
        </row>
        <row r="1239">
          <cell r="D1239" t="str">
            <v>0327027</v>
          </cell>
          <cell r="F1239">
            <v>0</v>
          </cell>
        </row>
        <row r="1240">
          <cell r="D1240" t="str">
            <v>0327028</v>
          </cell>
          <cell r="F1240">
            <v>0</v>
          </cell>
        </row>
        <row r="1241">
          <cell r="D1241" t="str">
            <v>0327029</v>
          </cell>
          <cell r="F1241">
            <v>0</v>
          </cell>
        </row>
        <row r="1247">
          <cell r="D1247" t="str">
            <v>0325698</v>
          </cell>
        </row>
        <row r="1249">
          <cell r="D1249" t="str">
            <v>0325759</v>
          </cell>
        </row>
        <row r="1250">
          <cell r="D1250" t="str">
            <v>0325709</v>
          </cell>
        </row>
        <row r="1251">
          <cell r="D1251" t="str">
            <v>0325706</v>
          </cell>
        </row>
        <row r="1252">
          <cell r="D1252" t="str">
            <v>0325707</v>
          </cell>
        </row>
        <row r="1253">
          <cell r="D1253" t="str">
            <v>0325708</v>
          </cell>
        </row>
        <row r="1254">
          <cell r="D1254" t="str">
            <v>0325760</v>
          </cell>
        </row>
        <row r="1255">
          <cell r="D1255" t="str">
            <v>0325761</v>
          </cell>
        </row>
        <row r="1257">
          <cell r="D1257" t="str">
            <v>0325711</v>
          </cell>
        </row>
        <row r="1258">
          <cell r="D1258" t="str">
            <v>0325714</v>
          </cell>
        </row>
        <row r="1259">
          <cell r="D1259" t="str">
            <v>0326963</v>
          </cell>
        </row>
        <row r="1260">
          <cell r="D1260" t="str">
            <v>0326964</v>
          </cell>
        </row>
        <row r="1261">
          <cell r="D1261" t="str">
            <v>0325713</v>
          </cell>
        </row>
        <row r="1262">
          <cell r="D1262" t="str">
            <v>0325717</v>
          </cell>
        </row>
        <row r="1264">
          <cell r="D1264" t="str">
            <v>0326968</v>
          </cell>
        </row>
        <row r="1265">
          <cell r="D1265" t="str">
            <v>0325718</v>
          </cell>
        </row>
        <row r="1266">
          <cell r="D1266" t="str">
            <v>0325719</v>
          </cell>
        </row>
        <row r="1267">
          <cell r="D1267" t="str">
            <v>0325720</v>
          </cell>
        </row>
        <row r="1268">
          <cell r="D1268" t="str">
            <v>0326965</v>
          </cell>
        </row>
        <row r="1269">
          <cell r="D1269" t="str">
            <v>0323891</v>
          </cell>
        </row>
        <row r="1271">
          <cell r="D1271" t="str">
            <v>0325732</v>
          </cell>
        </row>
        <row r="1272">
          <cell r="D1272" t="str">
            <v>0325733</v>
          </cell>
        </row>
        <row r="1273">
          <cell r="D1273" t="str">
            <v>0325734</v>
          </cell>
        </row>
        <row r="1275">
          <cell r="D1275" t="str">
            <v>0325786</v>
          </cell>
        </row>
        <row r="1277">
          <cell r="D1277" t="str">
            <v>0325735</v>
          </cell>
        </row>
        <row r="1278">
          <cell r="D1278" t="str">
            <v>0326946</v>
          </cell>
        </row>
        <row r="1279">
          <cell r="D1279" t="str">
            <v>0326966</v>
          </cell>
        </row>
        <row r="1280">
          <cell r="D1280" t="str">
            <v>0325740</v>
          </cell>
        </row>
        <row r="1281">
          <cell r="D1281" t="str">
            <v>0325765</v>
          </cell>
        </row>
        <row r="1282">
          <cell r="D1282" t="str">
            <v>0327427</v>
          </cell>
        </row>
        <row r="1288">
          <cell r="D1288" t="str">
            <v>0327016</v>
          </cell>
        </row>
        <row r="1289">
          <cell r="D1289" t="str">
            <v>0327017</v>
          </cell>
        </row>
        <row r="1291">
          <cell r="D1291" t="str">
            <v>0327018</v>
          </cell>
        </row>
        <row r="1292">
          <cell r="D1292" t="str">
            <v>0327020</v>
          </cell>
        </row>
        <row r="1293">
          <cell r="D1293" t="str">
            <v>0327428</v>
          </cell>
        </row>
        <row r="1295">
          <cell r="D1295" t="str">
            <v>0327019</v>
          </cell>
        </row>
        <row r="1296">
          <cell r="D1296" t="str">
            <v>0327022</v>
          </cell>
        </row>
        <row r="1297">
          <cell r="D1297" t="str">
            <v>0327034</v>
          </cell>
        </row>
        <row r="1298">
          <cell r="D1298" t="str">
            <v>0327021</v>
          </cell>
        </row>
        <row r="1299">
          <cell r="D1299" t="str">
            <v>0327406</v>
          </cell>
        </row>
        <row r="1300">
          <cell r="D1300" t="str">
            <v>0327024</v>
          </cell>
        </row>
        <row r="1301">
          <cell r="D1301" t="str">
            <v>0327023</v>
          </cell>
        </row>
        <row r="1302">
          <cell r="D1302" t="str">
            <v>0327089</v>
          </cell>
        </row>
        <row r="1303">
          <cell r="D1303" t="str">
            <v>0327025</v>
          </cell>
        </row>
        <row r="1305">
          <cell r="D1305" t="str">
            <v>0327030</v>
          </cell>
        </row>
        <row r="1306">
          <cell r="D1306" t="str">
            <v>0327032</v>
          </cell>
        </row>
        <row r="1307">
          <cell r="D1307" t="str">
            <v>0327033</v>
          </cell>
        </row>
        <row r="1308">
          <cell r="D1308" t="str">
            <v>0327026</v>
          </cell>
        </row>
        <row r="1309">
          <cell r="D1309" t="str">
            <v>0327027</v>
          </cell>
        </row>
        <row r="1310">
          <cell r="D1310" t="str">
            <v>0327028</v>
          </cell>
        </row>
        <row r="1311">
          <cell r="D1311" t="str">
            <v>0327029</v>
          </cell>
        </row>
        <row r="1317">
          <cell r="D1317" t="str">
            <v>0324178</v>
          </cell>
          <cell r="F1317">
            <v>0</v>
          </cell>
        </row>
        <row r="1319">
          <cell r="D1319" t="str">
            <v>0327088</v>
          </cell>
          <cell r="F1319">
            <v>0</v>
          </cell>
        </row>
        <row r="1320">
          <cell r="D1320" t="str">
            <v>0326910</v>
          </cell>
          <cell r="F1320">
            <v>0</v>
          </cell>
        </row>
        <row r="1321">
          <cell r="D1321" t="str">
            <v>0320713</v>
          </cell>
          <cell r="F1321">
            <v>0</v>
          </cell>
        </row>
        <row r="1322">
          <cell r="D1322" t="str">
            <v>0320715</v>
          </cell>
          <cell r="F1322">
            <v>0</v>
          </cell>
        </row>
        <row r="1324">
          <cell r="D1324" t="str">
            <v>0327181</v>
          </cell>
          <cell r="F1324">
            <v>0</v>
          </cell>
        </row>
        <row r="1325">
          <cell r="D1325" t="str">
            <v>0327179</v>
          </cell>
          <cell r="F1325">
            <v>0</v>
          </cell>
        </row>
        <row r="1326">
          <cell r="D1326" t="str">
            <v>0327180</v>
          </cell>
          <cell r="F1326">
            <v>0</v>
          </cell>
        </row>
        <row r="1327">
          <cell r="D1327" t="str">
            <v>0327406</v>
          </cell>
          <cell r="F1327">
            <v>0</v>
          </cell>
        </row>
        <row r="1328">
          <cell r="D1328" t="str">
            <v>0327177</v>
          </cell>
          <cell r="F1328">
            <v>0</v>
          </cell>
        </row>
        <row r="1329">
          <cell r="D1329" t="str">
            <v>0327023</v>
          </cell>
          <cell r="F1329">
            <v>0</v>
          </cell>
        </row>
        <row r="1330">
          <cell r="D1330" t="str">
            <v>0327025</v>
          </cell>
          <cell r="F1330">
            <v>0</v>
          </cell>
        </row>
        <row r="1331">
          <cell r="D1331" t="str">
            <v>0327089</v>
          </cell>
          <cell r="F1331">
            <v>0</v>
          </cell>
        </row>
        <row r="1333">
          <cell r="D1333" t="str">
            <v>0327092</v>
          </cell>
          <cell r="F1333">
            <v>0</v>
          </cell>
        </row>
        <row r="1334">
          <cell r="D1334" t="str">
            <v>0318106</v>
          </cell>
          <cell r="F1334">
            <v>0</v>
          </cell>
        </row>
        <row r="1335">
          <cell r="D1335" t="str">
            <v>0318108</v>
          </cell>
          <cell r="F1335">
            <v>0</v>
          </cell>
        </row>
        <row r="1338">
          <cell r="D1338" t="str">
            <v>0324178</v>
          </cell>
          <cell r="F1338">
            <v>0</v>
          </cell>
        </row>
        <row r="1340">
          <cell r="D1340" t="str">
            <v>0327088</v>
          </cell>
          <cell r="F1340">
            <v>0</v>
          </cell>
        </row>
        <row r="1341">
          <cell r="D1341" t="str">
            <v>0326910</v>
          </cell>
          <cell r="F1341">
            <v>0</v>
          </cell>
        </row>
        <row r="1342">
          <cell r="D1342" t="str">
            <v>0320713</v>
          </cell>
          <cell r="F1342">
            <v>0</v>
          </cell>
        </row>
        <row r="1343">
          <cell r="D1343" t="str">
            <v>0320715</v>
          </cell>
          <cell r="F1343">
            <v>0</v>
          </cell>
        </row>
        <row r="1345">
          <cell r="D1345" t="str">
            <v>0327181</v>
          </cell>
          <cell r="F1345">
            <v>0</v>
          </cell>
        </row>
        <row r="1346">
          <cell r="D1346" t="str">
            <v>0327179</v>
          </cell>
          <cell r="F1346">
            <v>0</v>
          </cell>
        </row>
        <row r="1347">
          <cell r="D1347" t="str">
            <v>0327180</v>
          </cell>
          <cell r="F1347">
            <v>0</v>
          </cell>
        </row>
        <row r="1348">
          <cell r="D1348" t="str">
            <v>0327406</v>
          </cell>
          <cell r="F1348">
            <v>0</v>
          </cell>
        </row>
        <row r="1349">
          <cell r="D1349" t="str">
            <v>0327177</v>
          </cell>
          <cell r="F1349">
            <v>0</v>
          </cell>
        </row>
        <row r="1350">
          <cell r="D1350" t="str">
            <v>0327025</v>
          </cell>
          <cell r="F1350">
            <v>0</v>
          </cell>
        </row>
        <row r="1351">
          <cell r="D1351" t="str">
            <v>0327089</v>
          </cell>
          <cell r="F1351">
            <v>0</v>
          </cell>
        </row>
        <row r="1353">
          <cell r="D1353" t="str">
            <v>0327092</v>
          </cell>
          <cell r="F1353">
            <v>0</v>
          </cell>
        </row>
        <row r="1354">
          <cell r="D1354" t="str">
            <v>0318106</v>
          </cell>
          <cell r="F1354">
            <v>0</v>
          </cell>
        </row>
        <row r="1355">
          <cell r="D1355" t="str">
            <v>0318108</v>
          </cell>
          <cell r="F1355">
            <v>0</v>
          </cell>
        </row>
        <row r="1358">
          <cell r="D1358" t="str">
            <v>0327183</v>
          </cell>
          <cell r="F1358">
            <v>0</v>
          </cell>
        </row>
        <row r="1360">
          <cell r="D1360" t="str">
            <v>0327182</v>
          </cell>
          <cell r="F1360">
            <v>0</v>
          </cell>
        </row>
        <row r="1361">
          <cell r="D1361" t="str">
            <v>0327405</v>
          </cell>
          <cell r="F1361">
            <v>0</v>
          </cell>
        </row>
        <row r="1362">
          <cell r="D1362" t="str">
            <v>0327180</v>
          </cell>
          <cell r="F1362">
            <v>0</v>
          </cell>
        </row>
        <row r="1365">
          <cell r="D1365" t="str">
            <v>0324205</v>
          </cell>
          <cell r="F1365">
            <v>0</v>
          </cell>
        </row>
        <row r="1366">
          <cell r="D1366" t="str">
            <v>0327178</v>
          </cell>
          <cell r="F1366">
            <v>0</v>
          </cell>
        </row>
        <row r="1367">
          <cell r="D1367" t="str">
            <v>0327176</v>
          </cell>
          <cell r="F1367">
            <v>0</v>
          </cell>
        </row>
        <row r="1368">
          <cell r="D1368" t="str">
            <v>0327025</v>
          </cell>
          <cell r="F1368">
            <v>0</v>
          </cell>
        </row>
        <row r="1369">
          <cell r="D1369" t="str">
            <v>0327177</v>
          </cell>
          <cell r="F1369">
            <v>0</v>
          </cell>
        </row>
        <row r="1375">
          <cell r="D1375" t="str">
            <v>0327176</v>
          </cell>
        </row>
        <row r="1376">
          <cell r="D1376" t="str">
            <v>0327023</v>
          </cell>
        </row>
        <row r="1377">
          <cell r="D1377" t="str">
            <v>0327177</v>
          </cell>
        </row>
        <row r="1378">
          <cell r="D1378" t="str">
            <v>0327183</v>
          </cell>
        </row>
        <row r="1379">
          <cell r="D1379" t="str">
            <v>0327180</v>
          </cell>
        </row>
        <row r="1380">
          <cell r="D1380" t="str">
            <v>0327025</v>
          </cell>
        </row>
        <row r="1381">
          <cell r="D1381" t="str">
            <v>0327178</v>
          </cell>
        </row>
        <row r="1382">
          <cell r="D1382" t="str">
            <v>0327405</v>
          </cell>
        </row>
        <row r="1383">
          <cell r="D1383" t="str">
            <v>0327179</v>
          </cell>
        </row>
        <row r="1384">
          <cell r="D1384" t="str">
            <v>0327182</v>
          </cell>
        </row>
        <row r="1385">
          <cell r="D1385" t="str">
            <v>0327181</v>
          </cell>
        </row>
        <row r="1391">
          <cell r="D1391" t="str">
            <v>0327435</v>
          </cell>
          <cell r="F1391">
            <v>0</v>
          </cell>
        </row>
        <row r="1392">
          <cell r="D1392" t="str">
            <v>0327437</v>
          </cell>
          <cell r="F1392">
            <v>0</v>
          </cell>
        </row>
        <row r="1393">
          <cell r="D1393" t="str">
            <v>0320714</v>
          </cell>
          <cell r="F1393">
            <v>0</v>
          </cell>
        </row>
        <row r="1394">
          <cell r="D1394" t="str">
            <v>0320715</v>
          </cell>
          <cell r="F1394">
            <v>0</v>
          </cell>
        </row>
        <row r="1395">
          <cell r="D1395" t="str">
            <v>0327445</v>
          </cell>
          <cell r="F1395">
            <v>0</v>
          </cell>
        </row>
        <row r="1397">
          <cell r="D1397" t="str">
            <v>0318106</v>
          </cell>
          <cell r="F1397">
            <v>0</v>
          </cell>
        </row>
        <row r="1398">
          <cell r="D1398" t="str">
            <v>0318108</v>
          </cell>
          <cell r="F1398">
            <v>0</v>
          </cell>
        </row>
        <row r="1401">
          <cell r="D1401" t="str">
            <v>0327436</v>
          </cell>
          <cell r="F1401">
            <v>0</v>
          </cell>
        </row>
        <row r="1402">
          <cell r="D1402" t="str">
            <v>0327437</v>
          </cell>
          <cell r="F1402">
            <v>0</v>
          </cell>
        </row>
        <row r="1403">
          <cell r="D1403" t="str">
            <v>0320714</v>
          </cell>
          <cell r="F1403">
            <v>0</v>
          </cell>
        </row>
        <row r="1404">
          <cell r="D1404" t="str">
            <v>0320715</v>
          </cell>
          <cell r="F1404">
            <v>0</v>
          </cell>
        </row>
        <row r="1405">
          <cell r="D1405" t="str">
            <v>0327445</v>
          </cell>
          <cell r="F1405">
            <v>0</v>
          </cell>
        </row>
        <row r="1407">
          <cell r="D1407" t="str">
            <v>0318106</v>
          </cell>
          <cell r="F1407">
            <v>0</v>
          </cell>
        </row>
        <row r="1408">
          <cell r="D1408" t="str">
            <v>0318108</v>
          </cell>
          <cell r="F1408">
            <v>0</v>
          </cell>
        </row>
        <row r="1414">
          <cell r="D1414" t="str">
            <v>0327438</v>
          </cell>
          <cell r="F1414">
            <v>0</v>
          </cell>
        </row>
        <row r="1415">
          <cell r="D1415" t="str">
            <v>0320715</v>
          </cell>
          <cell r="F1415">
            <v>0</v>
          </cell>
        </row>
        <row r="1416">
          <cell r="D1416" t="str">
            <v>0320713</v>
          </cell>
          <cell r="F1416">
            <v>0</v>
          </cell>
        </row>
        <row r="1418">
          <cell r="D1418" t="str">
            <v>0318106</v>
          </cell>
          <cell r="F1418">
            <v>0</v>
          </cell>
        </row>
        <row r="1419">
          <cell r="D1419" t="str">
            <v>0318108</v>
          </cell>
          <cell r="F1419">
            <v>0</v>
          </cell>
        </row>
        <row r="1422">
          <cell r="D1422" t="str">
            <v>0327482</v>
          </cell>
          <cell r="F1422">
            <v>0</v>
          </cell>
        </row>
        <row r="1423">
          <cell r="D1423" t="str">
            <v>0320715</v>
          </cell>
          <cell r="F1423">
            <v>0</v>
          </cell>
        </row>
        <row r="1424">
          <cell r="D1424" t="str">
            <v>0320713</v>
          </cell>
          <cell r="F1424">
            <v>0</v>
          </cell>
        </row>
        <row r="1426">
          <cell r="D1426" t="str">
            <v>0318106</v>
          </cell>
          <cell r="F1426">
            <v>0</v>
          </cell>
        </row>
        <row r="1427">
          <cell r="D1427" t="str">
            <v>0318108</v>
          </cell>
          <cell r="F1427">
            <v>0</v>
          </cell>
        </row>
        <row r="1430">
          <cell r="D1430" t="str">
            <v>0327454</v>
          </cell>
          <cell r="F1430">
            <v>0</v>
          </cell>
        </row>
        <row r="1431">
          <cell r="D1431" t="str">
            <v>0327457</v>
          </cell>
          <cell r="F1431">
            <v>0</v>
          </cell>
        </row>
        <row r="1432">
          <cell r="D1432" t="str">
            <v>0327455</v>
          </cell>
          <cell r="F1432">
            <v>0</v>
          </cell>
        </row>
        <row r="1433">
          <cell r="D1433" t="str">
            <v>0327458</v>
          </cell>
          <cell r="F1433">
            <v>0</v>
          </cell>
        </row>
        <row r="1436">
          <cell r="D1436" t="str">
            <v>0327439</v>
          </cell>
          <cell r="F1436">
            <v>0</v>
          </cell>
        </row>
        <row r="1437">
          <cell r="D1437" t="str">
            <v>0327440</v>
          </cell>
          <cell r="F1437">
            <v>0</v>
          </cell>
        </row>
        <row r="1443">
          <cell r="D1443" t="str">
            <v>0327449</v>
          </cell>
          <cell r="F1443">
            <v>0</v>
          </cell>
        </row>
        <row r="1444">
          <cell r="D1444" t="str">
            <v>0327450</v>
          </cell>
          <cell r="F1444">
            <v>0</v>
          </cell>
        </row>
        <row r="1445">
          <cell r="D1445" t="str">
            <v>0327454</v>
          </cell>
          <cell r="F1445">
            <v>0</v>
          </cell>
        </row>
        <row r="1446">
          <cell r="D1446" t="str">
            <v>0327455</v>
          </cell>
          <cell r="F1446">
            <v>0</v>
          </cell>
        </row>
        <row r="1447">
          <cell r="D1447" t="str">
            <v>0327089</v>
          </cell>
          <cell r="F1447">
            <v>0</v>
          </cell>
        </row>
        <row r="1449">
          <cell r="D1449" t="str">
            <v>0327457</v>
          </cell>
          <cell r="F1449">
            <v>0</v>
          </cell>
        </row>
        <row r="1450">
          <cell r="D1450" t="str">
            <v>0327458</v>
          </cell>
          <cell r="F1450">
            <v>0</v>
          </cell>
        </row>
        <row r="1453">
          <cell r="D1453" t="str">
            <v>0327449</v>
          </cell>
          <cell r="F1453">
            <v>0</v>
          </cell>
        </row>
        <row r="1454">
          <cell r="D1454" t="str">
            <v>0327450</v>
          </cell>
          <cell r="F1454">
            <v>0</v>
          </cell>
        </row>
        <row r="1455">
          <cell r="D1455" t="str">
            <v>0327454</v>
          </cell>
          <cell r="F1455">
            <v>0</v>
          </cell>
        </row>
        <row r="1456">
          <cell r="D1456" t="str">
            <v>0327089</v>
          </cell>
          <cell r="F1456">
            <v>0</v>
          </cell>
        </row>
        <row r="1457">
          <cell r="D1457" t="str">
            <v>0327445</v>
          </cell>
          <cell r="F1457">
            <v>0</v>
          </cell>
        </row>
        <row r="1459">
          <cell r="D1459" t="str">
            <v>0327457</v>
          </cell>
          <cell r="F1459">
            <v>0</v>
          </cell>
        </row>
        <row r="1462">
          <cell r="D1462" t="str">
            <v>0327446</v>
          </cell>
          <cell r="F1462">
            <v>0</v>
          </cell>
        </row>
        <row r="1463">
          <cell r="D1463" t="str">
            <v>0327450</v>
          </cell>
          <cell r="F1463">
            <v>0</v>
          </cell>
        </row>
        <row r="1464">
          <cell r="D1464" t="str">
            <v>0327454</v>
          </cell>
          <cell r="F1464">
            <v>0</v>
          </cell>
        </row>
        <row r="1465">
          <cell r="D1465" t="str">
            <v>0327439</v>
          </cell>
          <cell r="F1465">
            <v>0</v>
          </cell>
        </row>
        <row r="1466">
          <cell r="D1466" t="str">
            <v>0327440</v>
          </cell>
          <cell r="F1466">
            <v>0</v>
          </cell>
        </row>
        <row r="1467">
          <cell r="D1467" t="str">
            <v>0320713</v>
          </cell>
          <cell r="F1467">
            <v>0</v>
          </cell>
        </row>
        <row r="1468">
          <cell r="D1468" t="str">
            <v>0320715</v>
          </cell>
          <cell r="F1468">
            <v>0</v>
          </cell>
        </row>
        <row r="1470">
          <cell r="D1470" t="str">
            <v>0318106</v>
          </cell>
          <cell r="F1470">
            <v>0</v>
          </cell>
        </row>
        <row r="1471">
          <cell r="D1471" t="str">
            <v>0318108</v>
          </cell>
          <cell r="F1471">
            <v>0</v>
          </cell>
        </row>
        <row r="1473">
          <cell r="D1473" t="str">
            <v>0327457</v>
          </cell>
          <cell r="F1473">
            <v>0</v>
          </cell>
        </row>
        <row r="1476">
          <cell r="D1476" t="str">
            <v>0327446</v>
          </cell>
          <cell r="F1476">
            <v>0</v>
          </cell>
        </row>
        <row r="1477">
          <cell r="D1477" t="str">
            <v>0327450</v>
          </cell>
          <cell r="F1477">
            <v>0</v>
          </cell>
        </row>
        <row r="1478">
          <cell r="D1478" t="str">
            <v>0327455</v>
          </cell>
          <cell r="F1478">
            <v>0</v>
          </cell>
        </row>
        <row r="1479">
          <cell r="D1479" t="str">
            <v>0327439</v>
          </cell>
          <cell r="F1479">
            <v>0</v>
          </cell>
        </row>
        <row r="1480">
          <cell r="D1480" t="str">
            <v>0327440</v>
          </cell>
          <cell r="F1480">
            <v>0</v>
          </cell>
        </row>
        <row r="1481">
          <cell r="D1481" t="str">
            <v>0320715</v>
          </cell>
          <cell r="F1481">
            <v>0</v>
          </cell>
        </row>
        <row r="1483">
          <cell r="D1483" t="str">
            <v>0318106</v>
          </cell>
          <cell r="F1483">
            <v>0</v>
          </cell>
        </row>
        <row r="1484">
          <cell r="D1484" t="str">
            <v>0318108</v>
          </cell>
          <cell r="F1484">
            <v>0</v>
          </cell>
        </row>
        <row r="1486">
          <cell r="D1486" t="str">
            <v>0327458</v>
          </cell>
          <cell r="F1486">
            <v>0</v>
          </cell>
        </row>
        <row r="1489">
          <cell r="D1489" t="str">
            <v>0327449</v>
          </cell>
          <cell r="F1489">
            <v>0</v>
          </cell>
        </row>
        <row r="1490">
          <cell r="D1490" t="str">
            <v>0327446</v>
          </cell>
          <cell r="F1490">
            <v>0</v>
          </cell>
        </row>
        <row r="1491">
          <cell r="D1491" t="str">
            <v>0327439</v>
          </cell>
          <cell r="F1491">
            <v>0</v>
          </cell>
        </row>
        <row r="1492">
          <cell r="D1492" t="str">
            <v>0327440</v>
          </cell>
          <cell r="F1492">
            <v>0</v>
          </cell>
        </row>
        <row r="1493">
          <cell r="D1493" t="str">
            <v>0327089</v>
          </cell>
          <cell r="F1493">
            <v>0</v>
          </cell>
        </row>
        <row r="1496">
          <cell r="D1496" t="str">
            <v>0327446</v>
          </cell>
          <cell r="F1496">
            <v>0</v>
          </cell>
        </row>
        <row r="1497">
          <cell r="D1497" t="str">
            <v>0320713</v>
          </cell>
          <cell r="F1497">
            <v>0</v>
          </cell>
        </row>
        <row r="1498">
          <cell r="D1498" t="str">
            <v>0320715</v>
          </cell>
          <cell r="F1498">
            <v>0</v>
          </cell>
        </row>
        <row r="1500">
          <cell r="D1500" t="str">
            <v>0318106</v>
          </cell>
          <cell r="F1500">
            <v>0</v>
          </cell>
        </row>
        <row r="1501">
          <cell r="D1501" t="str">
            <v>0318108</v>
          </cell>
          <cell r="F1501">
            <v>0</v>
          </cell>
        </row>
        <row r="1507">
          <cell r="D1507" t="str">
            <v>0327441</v>
          </cell>
          <cell r="F1507">
            <v>0</v>
          </cell>
        </row>
        <row r="1508">
          <cell r="D1508" t="str">
            <v>0327442</v>
          </cell>
          <cell r="F1508">
            <v>0</v>
          </cell>
        </row>
        <row r="1509">
          <cell r="D1509" t="str">
            <v>0327443</v>
          </cell>
          <cell r="F1509">
            <v>0</v>
          </cell>
        </row>
        <row r="1510">
          <cell r="D1510" t="str">
            <v>0327444</v>
          </cell>
          <cell r="F1510">
            <v>0</v>
          </cell>
        </row>
        <row r="1513">
          <cell r="D1513" t="str">
            <v>0327441</v>
          </cell>
          <cell r="F1513">
            <v>0</v>
          </cell>
        </row>
        <row r="1514">
          <cell r="D1514" t="str">
            <v>0327442</v>
          </cell>
          <cell r="F1514">
            <v>0</v>
          </cell>
        </row>
        <row r="1517">
          <cell r="D1517" t="str">
            <v>0327442</v>
          </cell>
          <cell r="F1517">
            <v>0</v>
          </cell>
        </row>
        <row r="1518">
          <cell r="D1518" t="str">
            <v>0327443</v>
          </cell>
          <cell r="F1518">
            <v>0</v>
          </cell>
        </row>
        <row r="1521">
          <cell r="D1521" t="str">
            <v>0327463</v>
          </cell>
          <cell r="F1521">
            <v>0</v>
          </cell>
        </row>
        <row r="1522">
          <cell r="D1522" t="str">
            <v>0327457</v>
          </cell>
          <cell r="F1522">
            <v>0</v>
          </cell>
        </row>
        <row r="1523">
          <cell r="D1523" t="str">
            <v>0327447</v>
          </cell>
          <cell r="F1523">
            <v>0</v>
          </cell>
        </row>
        <row r="1525">
          <cell r="D1525" t="str">
            <v>0322050</v>
          </cell>
          <cell r="F1525">
            <v>0</v>
          </cell>
        </row>
        <row r="1526">
          <cell r="D1526" t="str">
            <v>0322051</v>
          </cell>
          <cell r="F1526">
            <v>0</v>
          </cell>
        </row>
        <row r="1528">
          <cell r="D1528" t="str">
            <v>0327454</v>
          </cell>
          <cell r="F1528">
            <v>0</v>
          </cell>
        </row>
        <row r="1531">
          <cell r="D1531" t="str">
            <v>0327464</v>
          </cell>
          <cell r="F1531">
            <v>0</v>
          </cell>
        </row>
        <row r="1533">
          <cell r="D1533" t="str">
            <v>0322050</v>
          </cell>
          <cell r="F1533">
            <v>0</v>
          </cell>
        </row>
        <row r="1534">
          <cell r="D1534" t="str">
            <v>0322051</v>
          </cell>
          <cell r="F1534">
            <v>0</v>
          </cell>
        </row>
        <row r="1537">
          <cell r="D1537" t="str">
            <v>0327464</v>
          </cell>
          <cell r="F1537">
            <v>0</v>
          </cell>
        </row>
        <row r="1538">
          <cell r="D1538" t="str">
            <v>0327447</v>
          </cell>
          <cell r="F1538">
            <v>0</v>
          </cell>
        </row>
        <row r="1540">
          <cell r="D1540" t="str">
            <v>0322050</v>
          </cell>
          <cell r="F1540">
            <v>0</v>
          </cell>
        </row>
        <row r="1541">
          <cell r="D1541" t="str">
            <v>0322051</v>
          </cell>
          <cell r="F1541">
            <v>0</v>
          </cell>
        </row>
        <row r="1544">
          <cell r="D1544" t="str">
            <v>0327441</v>
          </cell>
          <cell r="F1544">
            <v>0</v>
          </cell>
        </row>
        <row r="1545">
          <cell r="D1545" t="str">
            <v>0327442</v>
          </cell>
          <cell r="F1545">
            <v>0</v>
          </cell>
        </row>
        <row r="1546">
          <cell r="D1546" t="str">
            <v>0327443</v>
          </cell>
          <cell r="F1546">
            <v>0</v>
          </cell>
        </row>
        <row r="1552">
          <cell r="D1552" t="str">
            <v>0324178</v>
          </cell>
          <cell r="F1552">
            <v>0</v>
          </cell>
        </row>
        <row r="1553">
          <cell r="D1553" t="str">
            <v>0327451</v>
          </cell>
          <cell r="F1553">
            <v>0</v>
          </cell>
        </row>
        <row r="1554">
          <cell r="D1554" t="str">
            <v>0327446</v>
          </cell>
          <cell r="F1554">
            <v>0</v>
          </cell>
        </row>
        <row r="1555">
          <cell r="D1555" t="str">
            <v>0327454</v>
          </cell>
          <cell r="F1555">
            <v>0</v>
          </cell>
        </row>
        <row r="1556">
          <cell r="D1556" t="str">
            <v>0320713</v>
          </cell>
          <cell r="F1556">
            <v>0</v>
          </cell>
        </row>
        <row r="1557">
          <cell r="D1557" t="str">
            <v>0320715</v>
          </cell>
          <cell r="F1557">
            <v>0</v>
          </cell>
        </row>
        <row r="1558">
          <cell r="D1558" t="str">
            <v>0327089</v>
          </cell>
          <cell r="F1558">
            <v>0</v>
          </cell>
        </row>
        <row r="1560">
          <cell r="D1560" t="str">
            <v>0318106</v>
          </cell>
          <cell r="F1560">
            <v>0</v>
          </cell>
        </row>
        <row r="1561">
          <cell r="D1561" t="str">
            <v>0318108</v>
          </cell>
          <cell r="F1561">
            <v>0</v>
          </cell>
        </row>
        <row r="1563">
          <cell r="D1563" t="str">
            <v>0327457</v>
          </cell>
          <cell r="F1563">
            <v>0</v>
          </cell>
        </row>
        <row r="1569">
          <cell r="D1569" t="str">
            <v>0322392</v>
          </cell>
          <cell r="F1569">
            <v>0</v>
          </cell>
        </row>
        <row r="1570">
          <cell r="D1570" t="str">
            <v>0322395</v>
          </cell>
          <cell r="F1570">
            <v>0</v>
          </cell>
        </row>
        <row r="1572">
          <cell r="D1572" t="str">
            <v>0321918</v>
          </cell>
          <cell r="F1572">
            <v>0</v>
          </cell>
        </row>
        <row r="1573">
          <cell r="D1573" t="str">
            <v>0321917</v>
          </cell>
          <cell r="F1573">
            <v>0</v>
          </cell>
        </row>
        <row r="1576">
          <cell r="D1576" t="str">
            <v>0322393</v>
          </cell>
          <cell r="F1576">
            <v>0</v>
          </cell>
        </row>
        <row r="1577">
          <cell r="D1577" t="str">
            <v>0322395</v>
          </cell>
          <cell r="F1577">
            <v>0</v>
          </cell>
        </row>
        <row r="1579">
          <cell r="D1579" t="str">
            <v>0321918</v>
          </cell>
          <cell r="F1579">
            <v>0</v>
          </cell>
        </row>
        <row r="1580">
          <cell r="D1580" t="str">
            <v>0321917</v>
          </cell>
          <cell r="F1580">
            <v>0</v>
          </cell>
        </row>
        <row r="1583">
          <cell r="D1583" t="str">
            <v>0327460</v>
          </cell>
          <cell r="F1583">
            <v>0</v>
          </cell>
        </row>
        <row r="1584">
          <cell r="D1584" t="str">
            <v>0322393</v>
          </cell>
          <cell r="F1584">
            <v>0</v>
          </cell>
        </row>
        <row r="1585">
          <cell r="D1585" t="str">
            <v>0327445</v>
          </cell>
          <cell r="F1585">
            <v>0</v>
          </cell>
        </row>
        <row r="1586">
          <cell r="D1586" t="str">
            <v>0320727</v>
          </cell>
          <cell r="F1586">
            <v>0</v>
          </cell>
        </row>
        <row r="1587">
          <cell r="D1587" t="str">
            <v>0320720</v>
          </cell>
          <cell r="F1587">
            <v>0</v>
          </cell>
        </row>
        <row r="1588">
          <cell r="D1588" t="str">
            <v>0322395</v>
          </cell>
          <cell r="F1588">
            <v>0</v>
          </cell>
        </row>
        <row r="1589">
          <cell r="D1589" t="str">
            <v>0327465</v>
          </cell>
          <cell r="F1589">
            <v>0</v>
          </cell>
        </row>
        <row r="1591">
          <cell r="D1591" t="str">
            <v>0321918</v>
          </cell>
          <cell r="F1591">
            <v>0</v>
          </cell>
        </row>
        <row r="1592">
          <cell r="D1592" t="str">
            <v>0321917</v>
          </cell>
          <cell r="F1592">
            <v>0</v>
          </cell>
        </row>
        <row r="1593">
          <cell r="D1593" t="str">
            <v>0327439</v>
          </cell>
          <cell r="F1593">
            <v>0</v>
          </cell>
        </row>
        <row r="1596">
          <cell r="D1596" t="str">
            <v>0327460</v>
          </cell>
          <cell r="F1596">
            <v>0</v>
          </cell>
        </row>
        <row r="1597">
          <cell r="D1597" t="str">
            <v>0327445</v>
          </cell>
          <cell r="F1597">
            <v>0</v>
          </cell>
        </row>
        <row r="1598">
          <cell r="D1598" t="str">
            <v>0320727</v>
          </cell>
          <cell r="F1598">
            <v>0</v>
          </cell>
        </row>
        <row r="1599">
          <cell r="D1599" t="str">
            <v>0320720</v>
          </cell>
          <cell r="F1599">
            <v>0</v>
          </cell>
        </row>
        <row r="1602">
          <cell r="D1602" t="str">
            <v>0327460</v>
          </cell>
          <cell r="F1602">
            <v>0</v>
          </cell>
        </row>
        <row r="1603">
          <cell r="D1603" t="str">
            <v>0322393</v>
          </cell>
          <cell r="F1603">
            <v>0</v>
          </cell>
        </row>
        <row r="1604">
          <cell r="D1604" t="str">
            <v>0327445</v>
          </cell>
          <cell r="F1604">
            <v>0</v>
          </cell>
        </row>
        <row r="1605">
          <cell r="D1605" t="str">
            <v>0322395</v>
          </cell>
          <cell r="F1605">
            <v>0</v>
          </cell>
        </row>
        <row r="1606">
          <cell r="D1606" t="str">
            <v>0327465</v>
          </cell>
          <cell r="F1606">
            <v>0</v>
          </cell>
        </row>
        <row r="1607">
          <cell r="D1607" t="str">
            <v>0323891</v>
          </cell>
          <cell r="F1607">
            <v>0</v>
          </cell>
        </row>
        <row r="1609">
          <cell r="D1609" t="str">
            <v>0321918</v>
          </cell>
          <cell r="F1609">
            <v>0</v>
          </cell>
        </row>
        <row r="1610">
          <cell r="D1610" t="str">
            <v>0321917</v>
          </cell>
          <cell r="F1610">
            <v>0</v>
          </cell>
        </row>
        <row r="1611">
          <cell r="D1611" t="str">
            <v>0327439</v>
          </cell>
          <cell r="F1611">
            <v>0</v>
          </cell>
        </row>
        <row r="1614">
          <cell r="D1614" t="str">
            <v>0327460</v>
          </cell>
          <cell r="F1614">
            <v>0</v>
          </cell>
        </row>
        <row r="1615">
          <cell r="D1615" t="str">
            <v>0327445</v>
          </cell>
          <cell r="F1615">
            <v>0</v>
          </cell>
        </row>
        <row r="1616">
          <cell r="D1616" t="str">
            <v>0323891</v>
          </cell>
          <cell r="F1616">
            <v>0</v>
          </cell>
        </row>
        <row r="1619">
          <cell r="D1619" t="str">
            <v>0322394</v>
          </cell>
          <cell r="F1619">
            <v>0</v>
          </cell>
        </row>
        <row r="1620">
          <cell r="D1620" t="str">
            <v>0327448</v>
          </cell>
          <cell r="F1620">
            <v>0</v>
          </cell>
        </row>
        <row r="1626">
          <cell r="D1626" t="str">
            <v>0323926</v>
          </cell>
          <cell r="F1626">
            <v>0</v>
          </cell>
        </row>
        <row r="1627">
          <cell r="D1627" t="str">
            <v>0327447</v>
          </cell>
          <cell r="F1627">
            <v>0</v>
          </cell>
        </row>
        <row r="1629">
          <cell r="D1629" t="str">
            <v>0322050</v>
          </cell>
          <cell r="F1629">
            <v>0</v>
          </cell>
        </row>
        <row r="1630">
          <cell r="D1630" t="str">
            <v>0322051</v>
          </cell>
          <cell r="F1630">
            <v>0</v>
          </cell>
        </row>
        <row r="1631">
          <cell r="D1631" t="str">
            <v>0318106</v>
          </cell>
          <cell r="F1631">
            <v>0</v>
          </cell>
        </row>
        <row r="1632">
          <cell r="D1632" t="str">
            <v>0318108</v>
          </cell>
          <cell r="F1632">
            <v>0</v>
          </cell>
        </row>
        <row r="1635">
          <cell r="D1635" t="str">
            <v>0327466</v>
          </cell>
          <cell r="F1635">
            <v>0</v>
          </cell>
        </row>
        <row r="1636">
          <cell r="D1636" t="str">
            <v>0327467</v>
          </cell>
          <cell r="F1636">
            <v>0</v>
          </cell>
        </row>
        <row r="1637">
          <cell r="D1637" t="str">
            <v>0327468</v>
          </cell>
          <cell r="F1637">
            <v>0</v>
          </cell>
        </row>
        <row r="1638">
          <cell r="D1638" t="str">
            <v>0327469</v>
          </cell>
          <cell r="F1638">
            <v>0</v>
          </cell>
        </row>
        <row r="1644">
          <cell r="D1644" t="str">
            <v>0327461</v>
          </cell>
          <cell r="F1644">
            <v>0</v>
          </cell>
        </row>
        <row r="1645">
          <cell r="D1645" t="str">
            <v>0327454</v>
          </cell>
          <cell r="F1645">
            <v>0</v>
          </cell>
        </row>
        <row r="1646">
          <cell r="D1646" t="str">
            <v>0327455</v>
          </cell>
          <cell r="F1646">
            <v>0</v>
          </cell>
        </row>
        <row r="1647">
          <cell r="D1647" t="str">
            <v>0327089</v>
          </cell>
          <cell r="F1647">
            <v>0</v>
          </cell>
        </row>
        <row r="1648">
          <cell r="D1648" t="str">
            <v>0327456</v>
          </cell>
          <cell r="F1648">
            <v>0</v>
          </cell>
        </row>
        <row r="1649">
          <cell r="D1649" t="str">
            <v>0327439</v>
          </cell>
          <cell r="F1649">
            <v>0</v>
          </cell>
        </row>
        <row r="1650">
          <cell r="D1650" t="str">
            <v>0327440</v>
          </cell>
          <cell r="F1650">
            <v>0</v>
          </cell>
        </row>
        <row r="1652">
          <cell r="D1652" t="str">
            <v>0327457</v>
          </cell>
          <cell r="F1652">
            <v>0</v>
          </cell>
        </row>
        <row r="1653">
          <cell r="D1653" t="str">
            <v>0327458</v>
          </cell>
          <cell r="F1653">
            <v>0</v>
          </cell>
        </row>
        <row r="1654">
          <cell r="D1654" t="str">
            <v>0327459</v>
          </cell>
          <cell r="F1654">
            <v>0</v>
          </cell>
        </row>
        <row r="1657">
          <cell r="D1657" t="str">
            <v>0327462</v>
          </cell>
          <cell r="F1657">
            <v>0</v>
          </cell>
        </row>
        <row r="1658">
          <cell r="D1658" t="str">
            <v>0327457</v>
          </cell>
          <cell r="F1658">
            <v>0</v>
          </cell>
        </row>
        <row r="1659">
          <cell r="D1659" t="str">
            <v>0327458</v>
          </cell>
          <cell r="F1659">
            <v>0</v>
          </cell>
        </row>
        <row r="1660">
          <cell r="D1660" t="str">
            <v>0327459</v>
          </cell>
          <cell r="F1660">
            <v>0</v>
          </cell>
        </row>
        <row r="1661">
          <cell r="D1661" t="str">
            <v>0327089</v>
          </cell>
          <cell r="F1661">
            <v>0</v>
          </cell>
        </row>
        <row r="1662">
          <cell r="D1662" t="str">
            <v>0327439</v>
          </cell>
          <cell r="F1662">
            <v>0</v>
          </cell>
        </row>
        <row r="1663">
          <cell r="D1663" t="str">
            <v>0327440</v>
          </cell>
          <cell r="F1663">
            <v>0</v>
          </cell>
        </row>
        <row r="1665">
          <cell r="D1665" t="str">
            <v>0327454</v>
          </cell>
          <cell r="F1665">
            <v>0</v>
          </cell>
        </row>
        <row r="1666">
          <cell r="D1666" t="str">
            <v>0327455</v>
          </cell>
          <cell r="F1666">
            <v>0</v>
          </cell>
        </row>
        <row r="1667">
          <cell r="D1667" t="str">
            <v>0327456</v>
          </cell>
          <cell r="F1667">
            <v>0</v>
          </cell>
        </row>
        <row r="1673">
          <cell r="D1673" t="str">
            <v>0327435</v>
          </cell>
        </row>
        <row r="1674">
          <cell r="D1674" t="str">
            <v>0327436</v>
          </cell>
        </row>
        <row r="1676">
          <cell r="D1676" t="str">
            <v>0327437</v>
          </cell>
        </row>
        <row r="1677">
          <cell r="D1677" t="str">
            <v>0327438</v>
          </cell>
        </row>
        <row r="1678">
          <cell r="D1678" t="str">
            <v>0327482</v>
          </cell>
        </row>
        <row r="1679">
          <cell r="D1679" t="str">
            <v>0327439</v>
          </cell>
        </row>
        <row r="1680">
          <cell r="D1680" t="str">
            <v>0327440</v>
          </cell>
        </row>
        <row r="1681">
          <cell r="D1681" t="str">
            <v>0327441</v>
          </cell>
        </row>
        <row r="1682">
          <cell r="D1682" t="str">
            <v>0327466</v>
          </cell>
        </row>
        <row r="1683">
          <cell r="D1683" t="str">
            <v>0327467</v>
          </cell>
        </row>
        <row r="1684">
          <cell r="D1684" t="str">
            <v>0327468</v>
          </cell>
        </row>
        <row r="1685">
          <cell r="D1685" t="str">
            <v>0327469</v>
          </cell>
        </row>
        <row r="1686">
          <cell r="D1686" t="str">
            <v>0327442</v>
          </cell>
        </row>
        <row r="1689">
          <cell r="D1689" t="str">
            <v>0327443</v>
          </cell>
        </row>
        <row r="1690">
          <cell r="D1690" t="str">
            <v>0327444</v>
          </cell>
        </row>
        <row r="1691">
          <cell r="D1691" t="str">
            <v>0327463</v>
          </cell>
        </row>
        <row r="1692">
          <cell r="D1692" t="str">
            <v>0327464</v>
          </cell>
        </row>
        <row r="1694">
          <cell r="D1694" t="str">
            <v>0327445</v>
          </cell>
        </row>
        <row r="1695">
          <cell r="D1695" t="str">
            <v>0327446</v>
          </cell>
        </row>
        <row r="1696">
          <cell r="D1696" t="str">
            <v>0327449</v>
          </cell>
        </row>
        <row r="1697">
          <cell r="D1697" t="str">
            <v>0327089</v>
          </cell>
        </row>
        <row r="1698">
          <cell r="D1698" t="str">
            <v>0327447</v>
          </cell>
        </row>
        <row r="1699">
          <cell r="D1699" t="str">
            <v>0327448</v>
          </cell>
        </row>
        <row r="1700">
          <cell r="D1700" t="str">
            <v>0327450</v>
          </cell>
        </row>
        <row r="1701">
          <cell r="D1701" t="str">
            <v>0327451</v>
          </cell>
        </row>
        <row r="1702">
          <cell r="D1702" t="str">
            <v>0327454</v>
          </cell>
        </row>
        <row r="1703">
          <cell r="D1703" t="str">
            <v>0327455</v>
          </cell>
        </row>
        <row r="1704">
          <cell r="D1704" t="str">
            <v>0327456</v>
          </cell>
        </row>
        <row r="1705">
          <cell r="D1705" t="str">
            <v>0327457</v>
          </cell>
        </row>
        <row r="1706">
          <cell r="D1706" t="str">
            <v>0327458</v>
          </cell>
        </row>
        <row r="1707">
          <cell r="D1707" t="str">
            <v>0327459</v>
          </cell>
        </row>
        <row r="1709">
          <cell r="D1709" t="str">
            <v>0322392</v>
          </cell>
        </row>
        <row r="1710">
          <cell r="D1710" t="str">
            <v>0322393</v>
          </cell>
        </row>
        <row r="1711">
          <cell r="D1711" t="str">
            <v>0327460</v>
          </cell>
        </row>
        <row r="1712">
          <cell r="D1712" t="str">
            <v>0322394</v>
          </cell>
        </row>
        <row r="1713">
          <cell r="D1713" t="str">
            <v>0321917</v>
          </cell>
        </row>
        <row r="1714">
          <cell r="D1714" t="str">
            <v>0321918</v>
          </cell>
        </row>
        <row r="1715">
          <cell r="D1715" t="str">
            <v>0327465</v>
          </cell>
        </row>
        <row r="1716">
          <cell r="D1716" t="str">
            <v>0322395</v>
          </cell>
        </row>
        <row r="1718">
          <cell r="D1718" t="str">
            <v>0327462</v>
          </cell>
        </row>
        <row r="1719">
          <cell r="D1719" t="str">
            <v>0327461</v>
          </cell>
        </row>
      </sheetData>
      <sheetData sheetId="2">
        <row r="7">
          <cell r="D7" t="str">
            <v>0320716</v>
          </cell>
          <cell r="F7">
            <v>0</v>
          </cell>
        </row>
        <row r="8">
          <cell r="D8" t="str">
            <v>0320774</v>
          </cell>
          <cell r="F8">
            <v>0</v>
          </cell>
        </row>
        <row r="9">
          <cell r="D9" t="str">
            <v>0318106</v>
          </cell>
          <cell r="F9">
            <v>0</v>
          </cell>
        </row>
        <row r="10">
          <cell r="D10" t="str">
            <v>0318107</v>
          </cell>
          <cell r="F10">
            <v>0</v>
          </cell>
        </row>
        <row r="11">
          <cell r="D11" t="str">
            <v>0322652</v>
          </cell>
          <cell r="F11">
            <v>0</v>
          </cell>
        </row>
        <row r="13">
          <cell r="D13" t="str">
            <v>0320728</v>
          </cell>
          <cell r="F13">
            <v>0</v>
          </cell>
        </row>
        <row r="14">
          <cell r="D14" t="str">
            <v>0320720</v>
          </cell>
          <cell r="F14">
            <v>0</v>
          </cell>
        </row>
        <row r="15">
          <cell r="D15" t="str">
            <v>0320774</v>
          </cell>
          <cell r="F15">
            <v>0</v>
          </cell>
        </row>
        <row r="16">
          <cell r="D16" t="str">
            <v>0318106</v>
          </cell>
          <cell r="F16">
            <v>0</v>
          </cell>
        </row>
        <row r="17">
          <cell r="D17" t="str">
            <v>0315456</v>
          </cell>
          <cell r="F17">
            <v>0</v>
          </cell>
        </row>
        <row r="18">
          <cell r="D18" t="str">
            <v>0322652</v>
          </cell>
          <cell r="F18">
            <v>0</v>
          </cell>
        </row>
        <row r="20">
          <cell r="D20" t="str">
            <v>0320715</v>
          </cell>
          <cell r="F20">
            <v>0</v>
          </cell>
        </row>
        <row r="21">
          <cell r="D21" t="str">
            <v>0323084</v>
          </cell>
          <cell r="F21">
            <v>0</v>
          </cell>
        </row>
        <row r="23">
          <cell r="D23" t="str">
            <v>0318106</v>
          </cell>
          <cell r="F23">
            <v>0</v>
          </cell>
        </row>
        <row r="24">
          <cell r="D24" t="str">
            <v>0318108</v>
          </cell>
          <cell r="F24">
            <v>0</v>
          </cell>
        </row>
        <row r="25">
          <cell r="D25" t="str">
            <v>0320774</v>
          </cell>
          <cell r="F25">
            <v>0</v>
          </cell>
        </row>
        <row r="27">
          <cell r="D27" t="str">
            <v>0320718</v>
          </cell>
          <cell r="F27">
            <v>0</v>
          </cell>
        </row>
        <row r="28">
          <cell r="D28" t="str">
            <v>0320715</v>
          </cell>
          <cell r="F28">
            <v>0</v>
          </cell>
        </row>
        <row r="29">
          <cell r="D29" t="str">
            <v>0322807</v>
          </cell>
          <cell r="F29">
            <v>0</v>
          </cell>
        </row>
        <row r="30">
          <cell r="D30" t="str">
            <v>0318106</v>
          </cell>
          <cell r="F30">
            <v>0</v>
          </cell>
        </row>
        <row r="31">
          <cell r="D31" t="str">
            <v>0318108</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0320730</v>
          </cell>
          <cell r="F36">
            <v>0</v>
          </cell>
        </row>
        <row r="37">
          <cell r="D37" t="str">
            <v>0320720</v>
          </cell>
          <cell r="F37">
            <v>0</v>
          </cell>
        </row>
        <row r="38">
          <cell r="D38" t="str">
            <v>0320301</v>
          </cell>
          <cell r="F38">
            <v>0</v>
          </cell>
        </row>
        <row r="39">
          <cell r="D39" t="str">
            <v>0318106</v>
          </cell>
          <cell r="F39">
            <v>0</v>
          </cell>
        </row>
        <row r="40">
          <cell r="D40" t="str">
            <v>0315456</v>
          </cell>
          <cell r="F40">
            <v>0</v>
          </cell>
        </row>
        <row r="43">
          <cell r="D43" t="str">
            <v>0320730</v>
          </cell>
          <cell r="F43">
            <v>0</v>
          </cell>
        </row>
        <row r="44">
          <cell r="D44" t="str">
            <v>0320720</v>
          </cell>
          <cell r="F44">
            <v>0</v>
          </cell>
        </row>
        <row r="45">
          <cell r="D45" t="str">
            <v>0320775</v>
          </cell>
          <cell r="F45">
            <v>0</v>
          </cell>
        </row>
        <row r="46">
          <cell r="D46" t="str">
            <v>0318106</v>
          </cell>
          <cell r="F46">
            <v>0</v>
          </cell>
        </row>
        <row r="47">
          <cell r="D47" t="str">
            <v>0315456</v>
          </cell>
          <cell r="F47">
            <v>0</v>
          </cell>
        </row>
        <row r="48">
          <cell r="D48" t="str">
            <v>0320301</v>
          </cell>
          <cell r="F48">
            <v>0</v>
          </cell>
        </row>
        <row r="49">
          <cell r="D49" t="str">
            <v>0320302</v>
          </cell>
          <cell r="F49">
            <v>0</v>
          </cell>
        </row>
        <row r="50">
          <cell r="D50" t="str">
            <v>0320715</v>
          </cell>
          <cell r="F50">
            <v>0</v>
          </cell>
        </row>
        <row r="51">
          <cell r="D51" t="str">
            <v>0320713</v>
          </cell>
          <cell r="F51">
            <v>0</v>
          </cell>
        </row>
        <row r="53">
          <cell r="D53" t="str">
            <v>0318106</v>
          </cell>
          <cell r="F53">
            <v>0</v>
          </cell>
        </row>
        <row r="54">
          <cell r="D54" t="str">
            <v>0318108</v>
          </cell>
          <cell r="F54">
            <v>0</v>
          </cell>
        </row>
        <row r="55">
          <cell r="D55" t="str">
            <v>0320774</v>
          </cell>
          <cell r="F55">
            <v>0</v>
          </cell>
        </row>
        <row r="56">
          <cell r="D56" t="str">
            <v>0322813</v>
          </cell>
          <cell r="F56">
            <v>0</v>
          </cell>
        </row>
        <row r="57">
          <cell r="D57" t="str">
            <v>0320730</v>
          </cell>
          <cell r="F57">
            <v>0</v>
          </cell>
        </row>
        <row r="58">
          <cell r="D58" t="str">
            <v>0320720</v>
          </cell>
          <cell r="F58">
            <v>0</v>
          </cell>
        </row>
        <row r="59">
          <cell r="D59" t="str">
            <v>0320301</v>
          </cell>
          <cell r="F59">
            <v>0</v>
          </cell>
        </row>
        <row r="60">
          <cell r="D60" t="str">
            <v>0318106</v>
          </cell>
          <cell r="F60">
            <v>0</v>
          </cell>
        </row>
        <row r="61">
          <cell r="D61" t="str">
            <v>0315456</v>
          </cell>
          <cell r="F61">
            <v>0</v>
          </cell>
        </row>
        <row r="65">
          <cell r="D65" t="str">
            <v>0324178</v>
          </cell>
          <cell r="F65">
            <v>0</v>
          </cell>
        </row>
        <row r="66">
          <cell r="D66" t="str">
            <v>0324176</v>
          </cell>
          <cell r="F66">
            <v>0</v>
          </cell>
        </row>
        <row r="67">
          <cell r="D67" t="str">
            <v>0320775</v>
          </cell>
          <cell r="F67">
            <v>0</v>
          </cell>
        </row>
        <row r="68">
          <cell r="D68" t="str">
            <v>0320728</v>
          </cell>
          <cell r="F68">
            <v>0</v>
          </cell>
        </row>
        <row r="69">
          <cell r="D69" t="str">
            <v>0320720</v>
          </cell>
          <cell r="F69">
            <v>0</v>
          </cell>
        </row>
        <row r="71">
          <cell r="D71" t="str">
            <v>0318106</v>
          </cell>
          <cell r="F71">
            <v>0</v>
          </cell>
        </row>
        <row r="72">
          <cell r="D72" t="str">
            <v>0315456</v>
          </cell>
          <cell r="F72">
            <v>0</v>
          </cell>
        </row>
        <row r="73">
          <cell r="D73" t="str">
            <v>0322050</v>
          </cell>
          <cell r="F73">
            <v>0</v>
          </cell>
        </row>
        <row r="74">
          <cell r="D74" t="str">
            <v>0320775</v>
          </cell>
          <cell r="F74">
            <v>0</v>
          </cell>
        </row>
        <row r="76">
          <cell r="D76" t="str">
            <v>0324176</v>
          </cell>
          <cell r="F76">
            <v>0</v>
          </cell>
        </row>
        <row r="78">
          <cell r="D78" t="str">
            <v>0320728</v>
          </cell>
          <cell r="F78">
            <v>0</v>
          </cell>
        </row>
        <row r="79">
          <cell r="D79" t="str">
            <v>0320720</v>
          </cell>
          <cell r="F79">
            <v>0</v>
          </cell>
        </row>
        <row r="80">
          <cell r="D80" t="str">
            <v>0320773</v>
          </cell>
          <cell r="F80">
            <v>0</v>
          </cell>
        </row>
        <row r="81">
          <cell r="D81" t="str">
            <v>0318106</v>
          </cell>
          <cell r="F81">
            <v>0</v>
          </cell>
        </row>
        <row r="82">
          <cell r="D82" t="str">
            <v>0315456</v>
          </cell>
          <cell r="F82">
            <v>0</v>
          </cell>
        </row>
        <row r="83">
          <cell r="D83" t="str">
            <v>0322050</v>
          </cell>
          <cell r="F83">
            <v>0</v>
          </cell>
        </row>
        <row r="86">
          <cell r="D86" t="str">
            <v>0324176</v>
          </cell>
          <cell r="F86">
            <v>0</v>
          </cell>
        </row>
        <row r="87">
          <cell r="D87" t="str">
            <v>0320773</v>
          </cell>
          <cell r="F87">
            <v>0</v>
          </cell>
        </row>
        <row r="88">
          <cell r="D88" t="str">
            <v>0320716</v>
          </cell>
          <cell r="F88">
            <v>0</v>
          </cell>
        </row>
        <row r="90">
          <cell r="D90" t="str">
            <v>0318106</v>
          </cell>
          <cell r="F90">
            <v>0</v>
          </cell>
        </row>
        <row r="91">
          <cell r="D91" t="str">
            <v>0318107</v>
          </cell>
          <cell r="F91">
            <v>0</v>
          </cell>
        </row>
        <row r="92">
          <cell r="D92" t="str">
            <v>0322050</v>
          </cell>
          <cell r="F92">
            <v>0</v>
          </cell>
        </row>
        <row r="95">
          <cell r="D95" t="str">
            <v>0324179</v>
          </cell>
          <cell r="F95">
            <v>0</v>
          </cell>
        </row>
        <row r="96">
          <cell r="D96" t="str">
            <v>0323764</v>
          </cell>
          <cell r="F96">
            <v>0</v>
          </cell>
        </row>
        <row r="97">
          <cell r="D97" t="str">
            <v>0320716</v>
          </cell>
          <cell r="F97">
            <v>0</v>
          </cell>
        </row>
        <row r="98">
          <cell r="D98" t="str">
            <v>0322817</v>
          </cell>
          <cell r="F98">
            <v>0</v>
          </cell>
        </row>
        <row r="99">
          <cell r="D99" t="str">
            <v>0318106</v>
          </cell>
          <cell r="F99">
            <v>0</v>
          </cell>
        </row>
        <row r="100">
          <cell r="D100" t="str">
            <v>0318107</v>
          </cell>
          <cell r="F100">
            <v>0</v>
          </cell>
        </row>
        <row r="101">
          <cell r="D101" t="str">
            <v>0322050</v>
          </cell>
          <cell r="F101">
            <v>0</v>
          </cell>
        </row>
        <row r="102">
          <cell r="D102" t="str">
            <v>0324178</v>
          </cell>
          <cell r="F102">
            <v>0</v>
          </cell>
        </row>
        <row r="103">
          <cell r="D103" t="str">
            <v>0320773</v>
          </cell>
          <cell r="F103">
            <v>0</v>
          </cell>
        </row>
        <row r="104">
          <cell r="D104" t="str">
            <v>0324176</v>
          </cell>
          <cell r="F104">
            <v>0</v>
          </cell>
        </row>
        <row r="106">
          <cell r="D106" t="str">
            <v>0327088</v>
          </cell>
          <cell r="F106">
            <v>0</v>
          </cell>
        </row>
        <row r="107">
          <cell r="D107" t="str">
            <v>0326910</v>
          </cell>
          <cell r="F107">
            <v>0</v>
          </cell>
        </row>
        <row r="108">
          <cell r="D108" t="str">
            <v>0320716</v>
          </cell>
          <cell r="F108">
            <v>0</v>
          </cell>
        </row>
        <row r="110">
          <cell r="D110" t="str">
            <v>0318106</v>
          </cell>
          <cell r="F110">
            <v>0</v>
          </cell>
        </row>
        <row r="111">
          <cell r="D111" t="str">
            <v>0318107</v>
          </cell>
          <cell r="F111">
            <v>0</v>
          </cell>
        </row>
        <row r="112">
          <cell r="D112" t="str">
            <v>0322807</v>
          </cell>
          <cell r="F112">
            <v>0</v>
          </cell>
        </row>
        <row r="113">
          <cell r="D113" t="str">
            <v>0320723</v>
          </cell>
          <cell r="F113">
            <v>0</v>
          </cell>
        </row>
        <row r="115">
          <cell r="D115" t="str">
            <v>0324176</v>
          </cell>
          <cell r="F115">
            <v>0</v>
          </cell>
        </row>
        <row r="117">
          <cell r="D117" t="str">
            <v>0320716</v>
          </cell>
          <cell r="F117">
            <v>0</v>
          </cell>
        </row>
        <row r="118">
          <cell r="D118" t="str">
            <v>0320718</v>
          </cell>
          <cell r="F118">
            <v>0</v>
          </cell>
        </row>
        <row r="119">
          <cell r="D119" t="str">
            <v>0320773</v>
          </cell>
        </row>
        <row r="120">
          <cell r="D120" t="str">
            <v>0318106</v>
          </cell>
          <cell r="F120">
            <v>0</v>
          </cell>
        </row>
        <row r="121">
          <cell r="D121" t="str">
            <v>0318108</v>
          </cell>
          <cell r="F121">
            <v>0</v>
          </cell>
        </row>
        <row r="122">
          <cell r="D122" t="str">
            <v>0322050</v>
          </cell>
          <cell r="F122">
            <v>0</v>
          </cell>
        </row>
        <row r="123">
          <cell r="D123" t="str">
            <v>0320754</v>
          </cell>
        </row>
        <row r="124">
          <cell r="D124" t="str">
            <v>0322813</v>
          </cell>
        </row>
        <row r="125">
          <cell r="D125" t="str">
            <v>0323125</v>
          </cell>
          <cell r="F125">
            <v>0</v>
          </cell>
        </row>
        <row r="127">
          <cell r="D127" t="str">
            <v>0320716</v>
          </cell>
          <cell r="F127">
            <v>0</v>
          </cell>
        </row>
        <row r="129">
          <cell r="D129" t="str">
            <v>0318106</v>
          </cell>
          <cell r="F129">
            <v>0</v>
          </cell>
        </row>
        <row r="130">
          <cell r="D130" t="str">
            <v>0318107</v>
          </cell>
          <cell r="F130">
            <v>0</v>
          </cell>
        </row>
        <row r="131">
          <cell r="D131" t="str">
            <v>0320158</v>
          </cell>
          <cell r="F131">
            <v>0</v>
          </cell>
        </row>
        <row r="132">
          <cell r="D132" t="str">
            <v>0322818</v>
          </cell>
        </row>
        <row r="133">
          <cell r="D133" t="str">
            <v>0322817</v>
          </cell>
        </row>
        <row r="134">
          <cell r="D134" t="str">
            <v>0322815</v>
          </cell>
        </row>
        <row r="136">
          <cell r="D136" t="str">
            <v>0320730</v>
          </cell>
          <cell r="F136">
            <v>0</v>
          </cell>
        </row>
        <row r="137">
          <cell r="D137" t="str">
            <v>0320720</v>
          </cell>
          <cell r="F137">
            <v>0</v>
          </cell>
        </row>
        <row r="139">
          <cell r="D139" t="str">
            <v>0318106</v>
          </cell>
          <cell r="F139">
            <v>0</v>
          </cell>
        </row>
        <row r="140">
          <cell r="D140" t="str">
            <v>0315456</v>
          </cell>
          <cell r="F140">
            <v>0</v>
          </cell>
        </row>
        <row r="143">
          <cell r="D143" t="str">
            <v>0323110</v>
          </cell>
          <cell r="F143">
            <v>0</v>
          </cell>
        </row>
        <row r="144">
          <cell r="D144" t="str">
            <v>0323108</v>
          </cell>
          <cell r="F144">
            <v>0</v>
          </cell>
        </row>
        <row r="146">
          <cell r="D146" t="str">
            <v>0318106</v>
          </cell>
          <cell r="F146">
            <v>0</v>
          </cell>
        </row>
        <row r="147">
          <cell r="D147" t="str">
            <v>0315456</v>
          </cell>
          <cell r="F147">
            <v>0</v>
          </cell>
        </row>
        <row r="150">
          <cell r="D150" t="str">
            <v>0323108</v>
          </cell>
          <cell r="F150">
            <v>0</v>
          </cell>
        </row>
        <row r="152">
          <cell r="D152" t="str">
            <v>0318106</v>
          </cell>
          <cell r="F152">
            <v>0</v>
          </cell>
        </row>
        <row r="153">
          <cell r="D153" t="str">
            <v>0315456</v>
          </cell>
          <cell r="F153">
            <v>0</v>
          </cell>
        </row>
        <row r="158">
          <cell r="D158" t="str">
            <v>0327414</v>
          </cell>
          <cell r="F158">
            <v>0</v>
          </cell>
        </row>
        <row r="159">
          <cell r="D159" t="str">
            <v>0327415</v>
          </cell>
          <cell r="F159">
            <v>0</v>
          </cell>
        </row>
        <row r="160">
          <cell r="D160" t="str">
            <v>0327417</v>
          </cell>
          <cell r="F160">
            <v>0</v>
          </cell>
        </row>
        <row r="161">
          <cell r="D161" t="str">
            <v>0325683</v>
          </cell>
          <cell r="F161">
            <v>0</v>
          </cell>
        </row>
        <row r="162">
          <cell r="D162" t="str">
            <v>0325682</v>
          </cell>
          <cell r="F162">
            <v>0</v>
          </cell>
        </row>
        <row r="165">
          <cell r="D165" t="str">
            <v>0327414</v>
          </cell>
          <cell r="F165">
            <v>0</v>
          </cell>
        </row>
        <row r="166">
          <cell r="D166" t="str">
            <v>0327415</v>
          </cell>
          <cell r="F166">
            <v>0</v>
          </cell>
        </row>
        <row r="167">
          <cell r="D167" t="str">
            <v>0325683</v>
          </cell>
          <cell r="F167">
            <v>0</v>
          </cell>
        </row>
        <row r="170">
          <cell r="D170" t="str">
            <v>0327414</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9">
          <cell r="D179" t="str">
            <v>0327344</v>
          </cell>
          <cell r="F179">
            <v>0</v>
          </cell>
        </row>
        <row r="180">
          <cell r="D180" t="str">
            <v>0327345</v>
          </cell>
          <cell r="F180">
            <v>0</v>
          </cell>
        </row>
        <row r="181">
          <cell r="D181" t="str">
            <v>0327346</v>
          </cell>
          <cell r="F181">
            <v>0</v>
          </cell>
        </row>
        <row r="182">
          <cell r="D182" t="str">
            <v>0327347</v>
          </cell>
          <cell r="F182">
            <v>0</v>
          </cell>
        </row>
        <row r="183">
          <cell r="D183" t="str">
            <v>0327348</v>
          </cell>
          <cell r="F183">
            <v>0</v>
          </cell>
        </row>
        <row r="184">
          <cell r="D184" t="str">
            <v>0327349</v>
          </cell>
          <cell r="F184">
            <v>0</v>
          </cell>
        </row>
        <row r="187">
          <cell r="D187" t="str">
            <v>0327350</v>
          </cell>
          <cell r="F187">
            <v>0</v>
          </cell>
        </row>
        <row r="188">
          <cell r="D188" t="str">
            <v>0327351</v>
          </cell>
          <cell r="F188">
            <v>0</v>
          </cell>
        </row>
        <row r="189">
          <cell r="D189" t="str">
            <v>0327352</v>
          </cell>
          <cell r="F189">
            <v>0</v>
          </cell>
        </row>
        <row r="190">
          <cell r="D190" t="str">
            <v>0327353</v>
          </cell>
          <cell r="F190">
            <v>0</v>
          </cell>
        </row>
        <row r="191">
          <cell r="D191" t="str">
            <v>0327354</v>
          </cell>
          <cell r="F191">
            <v>0</v>
          </cell>
        </row>
        <row r="192">
          <cell r="D192" t="str">
            <v>0327355</v>
          </cell>
          <cell r="F192">
            <v>0</v>
          </cell>
        </row>
        <row r="195">
          <cell r="D195" t="str">
            <v>0327350</v>
          </cell>
          <cell r="F195">
            <v>0</v>
          </cell>
        </row>
        <row r="196">
          <cell r="D196" t="str">
            <v>0327351</v>
          </cell>
          <cell r="F196">
            <v>0</v>
          </cell>
        </row>
        <row r="197">
          <cell r="D197" t="str">
            <v>0327352</v>
          </cell>
          <cell r="F197">
            <v>0</v>
          </cell>
        </row>
        <row r="198">
          <cell r="D198" t="str">
            <v>0327353</v>
          </cell>
          <cell r="F198">
            <v>0</v>
          </cell>
        </row>
        <row r="199">
          <cell r="D199" t="str">
            <v>0327354</v>
          </cell>
          <cell r="F199">
            <v>0</v>
          </cell>
        </row>
        <row r="200">
          <cell r="D200" t="str">
            <v>0327355</v>
          </cell>
          <cell r="F200">
            <v>0</v>
          </cell>
        </row>
        <row r="205">
          <cell r="D205" t="str">
            <v>0323947</v>
          </cell>
          <cell r="F205">
            <v>0</v>
          </cell>
        </row>
        <row r="206">
          <cell r="D206" t="str">
            <v>0320716</v>
          </cell>
          <cell r="F206">
            <v>0</v>
          </cell>
        </row>
        <row r="208">
          <cell r="D208" t="str">
            <v>0318106</v>
          </cell>
          <cell r="F208">
            <v>0</v>
          </cell>
        </row>
        <row r="209">
          <cell r="D209" t="str">
            <v>0318107</v>
          </cell>
          <cell r="F209">
            <v>0</v>
          </cell>
        </row>
        <row r="212">
          <cell r="D212" t="str">
            <v>0320716</v>
          </cell>
          <cell r="F212">
            <v>0</v>
          </cell>
        </row>
        <row r="214">
          <cell r="D214" t="str">
            <v>0318106</v>
          </cell>
          <cell r="F214">
            <v>0</v>
          </cell>
        </row>
        <row r="215">
          <cell r="D215" t="str">
            <v>0318107</v>
          </cell>
          <cell r="F215">
            <v>0</v>
          </cell>
        </row>
        <row r="220">
          <cell r="D220" t="str">
            <v>0322632</v>
          </cell>
          <cell r="F220">
            <v>0</v>
          </cell>
        </row>
        <row r="222">
          <cell r="D222" t="str">
            <v>0320716</v>
          </cell>
          <cell r="F222">
            <v>0</v>
          </cell>
        </row>
        <row r="224">
          <cell r="D224" t="str">
            <v>0318106</v>
          </cell>
          <cell r="F224">
            <v>0</v>
          </cell>
        </row>
        <row r="225">
          <cell r="D225" t="str">
            <v>0318107</v>
          </cell>
          <cell r="F225">
            <v>0</v>
          </cell>
        </row>
        <row r="226">
          <cell r="D226" t="str">
            <v>0322807</v>
          </cell>
          <cell r="F226">
            <v>0</v>
          </cell>
        </row>
        <row r="229">
          <cell r="D229" t="str">
            <v>0323747</v>
          </cell>
          <cell r="F229">
            <v>0</v>
          </cell>
        </row>
        <row r="231">
          <cell r="D231" t="str">
            <v>0320716</v>
          </cell>
          <cell r="F231">
            <v>0</v>
          </cell>
        </row>
        <row r="233">
          <cell r="D233" t="str">
            <v>0318106</v>
          </cell>
          <cell r="F233">
            <v>0</v>
          </cell>
        </row>
        <row r="234">
          <cell r="D234" t="str">
            <v>0318107</v>
          </cell>
          <cell r="F234">
            <v>0</v>
          </cell>
        </row>
        <row r="235">
          <cell r="D235" t="str">
            <v>0322807</v>
          </cell>
          <cell r="F235">
            <v>0</v>
          </cell>
        </row>
        <row r="238">
          <cell r="D238" t="str">
            <v>0325684</v>
          </cell>
          <cell r="F238">
            <v>0</v>
          </cell>
        </row>
        <row r="240">
          <cell r="D240" t="str">
            <v>0320716</v>
          </cell>
          <cell r="F240">
            <v>0</v>
          </cell>
        </row>
        <row r="242">
          <cell r="D242" t="str">
            <v>0318106</v>
          </cell>
          <cell r="F242">
            <v>0</v>
          </cell>
        </row>
        <row r="243">
          <cell r="D243" t="str">
            <v>0318107</v>
          </cell>
          <cell r="F243">
            <v>0</v>
          </cell>
        </row>
        <row r="244">
          <cell r="D244" t="str">
            <v>0322050</v>
          </cell>
          <cell r="F244">
            <v>0</v>
          </cell>
        </row>
        <row r="247">
          <cell r="D247" t="str">
            <v>0325685</v>
          </cell>
          <cell r="F247">
            <v>0</v>
          </cell>
        </row>
        <row r="249">
          <cell r="D249" t="str">
            <v>0320716</v>
          </cell>
          <cell r="F249">
            <v>0</v>
          </cell>
        </row>
        <row r="251">
          <cell r="D251" t="str">
            <v>0318106</v>
          </cell>
          <cell r="F251">
            <v>0</v>
          </cell>
        </row>
        <row r="252">
          <cell r="D252" t="str">
            <v>0318107</v>
          </cell>
          <cell r="F252">
            <v>0</v>
          </cell>
        </row>
        <row r="253">
          <cell r="D253" t="str">
            <v>0322050</v>
          </cell>
          <cell r="F253">
            <v>0</v>
          </cell>
        </row>
        <row r="256">
          <cell r="D256" t="str">
            <v>0322633</v>
          </cell>
          <cell r="F256">
            <v>0</v>
          </cell>
        </row>
        <row r="258">
          <cell r="D258" t="str">
            <v>0320716</v>
          </cell>
          <cell r="F258">
            <v>0</v>
          </cell>
        </row>
        <row r="260">
          <cell r="D260" t="str">
            <v>0318106</v>
          </cell>
          <cell r="F260">
            <v>0</v>
          </cell>
        </row>
        <row r="261">
          <cell r="D261" t="str">
            <v>0318107</v>
          </cell>
          <cell r="F261">
            <v>0</v>
          </cell>
        </row>
        <row r="262">
          <cell r="D262" t="str">
            <v>0322050</v>
          </cell>
          <cell r="F262">
            <v>0</v>
          </cell>
        </row>
        <row r="267">
          <cell r="D267" t="str">
            <v>0327414</v>
          </cell>
          <cell r="F267">
            <v>0</v>
          </cell>
        </row>
        <row r="268">
          <cell r="D268" t="str">
            <v>0327416</v>
          </cell>
          <cell r="F268">
            <v>0</v>
          </cell>
        </row>
        <row r="269">
          <cell r="D269" t="str">
            <v>0327419</v>
          </cell>
          <cell r="F269">
            <v>0</v>
          </cell>
        </row>
        <row r="270">
          <cell r="D270" t="str">
            <v>0325683</v>
          </cell>
          <cell r="F270">
            <v>0</v>
          </cell>
        </row>
        <row r="271">
          <cell r="D271" t="str">
            <v>0325682</v>
          </cell>
          <cell r="F271">
            <v>0</v>
          </cell>
        </row>
        <row r="274">
          <cell r="D274" t="str">
            <v>0327414</v>
          </cell>
          <cell r="F274">
            <v>0</v>
          </cell>
        </row>
        <row r="275">
          <cell r="D275" t="str">
            <v>0327416</v>
          </cell>
          <cell r="F275">
            <v>0</v>
          </cell>
        </row>
        <row r="276">
          <cell r="D276" t="str">
            <v>0325683</v>
          </cell>
          <cell r="F276">
            <v>0</v>
          </cell>
        </row>
        <row r="279">
          <cell r="D279" t="str">
            <v>0327414</v>
          </cell>
          <cell r="F279">
            <v>0</v>
          </cell>
        </row>
        <row r="280">
          <cell r="D280" t="str">
            <v>0327416</v>
          </cell>
          <cell r="F280">
            <v>0</v>
          </cell>
        </row>
        <row r="281">
          <cell r="D281" t="str">
            <v>0327420</v>
          </cell>
          <cell r="F281">
            <v>0</v>
          </cell>
        </row>
        <row r="282">
          <cell r="D282" t="str">
            <v>0325683</v>
          </cell>
          <cell r="F282">
            <v>0</v>
          </cell>
        </row>
        <row r="283">
          <cell r="D283" t="str">
            <v>0325682</v>
          </cell>
          <cell r="F283">
            <v>0</v>
          </cell>
        </row>
        <row r="288">
          <cell r="D288" t="str">
            <v>0323947</v>
          </cell>
          <cell r="F288">
            <v>0</v>
          </cell>
        </row>
        <row r="289">
          <cell r="D289" t="str">
            <v>0320728</v>
          </cell>
          <cell r="F289">
            <v>0</v>
          </cell>
        </row>
        <row r="290">
          <cell r="D290" t="str">
            <v>0320720</v>
          </cell>
          <cell r="F290">
            <v>0</v>
          </cell>
        </row>
        <row r="292">
          <cell r="D292" t="str">
            <v>0318106</v>
          </cell>
          <cell r="F292">
            <v>0</v>
          </cell>
        </row>
        <row r="293">
          <cell r="D293" t="str">
            <v>0315456</v>
          </cell>
          <cell r="F293">
            <v>0</v>
          </cell>
        </row>
        <row r="296">
          <cell r="D296" t="str">
            <v>0320728</v>
          </cell>
          <cell r="F296">
            <v>0</v>
          </cell>
        </row>
        <row r="297">
          <cell r="D297" t="str">
            <v>0320720</v>
          </cell>
          <cell r="F297">
            <v>0</v>
          </cell>
        </row>
        <row r="299">
          <cell r="D299" t="str">
            <v>0318106</v>
          </cell>
          <cell r="F299">
            <v>0</v>
          </cell>
        </row>
        <row r="300">
          <cell r="D300" t="str">
            <v>0315456</v>
          </cell>
          <cell r="F300">
            <v>0</v>
          </cell>
        </row>
        <row r="303">
          <cell r="D303" t="str">
            <v>0320728</v>
          </cell>
          <cell r="F303">
            <v>0</v>
          </cell>
        </row>
        <row r="304">
          <cell r="D304" t="str">
            <v>0320720</v>
          </cell>
          <cell r="F304">
            <v>0</v>
          </cell>
        </row>
        <row r="306">
          <cell r="D306" t="str">
            <v>0321944</v>
          </cell>
          <cell r="F306">
            <v>0</v>
          </cell>
        </row>
        <row r="307">
          <cell r="D307" t="str">
            <v>0318106</v>
          </cell>
          <cell r="F307">
            <v>0</v>
          </cell>
        </row>
        <row r="308">
          <cell r="D308" t="str">
            <v>0315456</v>
          </cell>
          <cell r="F308">
            <v>0</v>
          </cell>
        </row>
        <row r="311">
          <cell r="D311" t="str">
            <v>0326468</v>
          </cell>
          <cell r="F311">
            <v>0</v>
          </cell>
        </row>
        <row r="313">
          <cell r="D313" t="str">
            <v>0326457</v>
          </cell>
          <cell r="F313">
            <v>0</v>
          </cell>
        </row>
        <row r="315">
          <cell r="D315" t="str">
            <v>0322050</v>
          </cell>
          <cell r="F315">
            <v>0</v>
          </cell>
        </row>
        <row r="316">
          <cell r="D316" t="str">
            <v>0322051</v>
          </cell>
          <cell r="F316">
            <v>0</v>
          </cell>
        </row>
        <row r="317">
          <cell r="D317" t="str">
            <v>0318106</v>
          </cell>
          <cell r="F317">
            <v>0</v>
          </cell>
        </row>
        <row r="318">
          <cell r="D318" t="str">
            <v>0318108</v>
          </cell>
          <cell r="F318">
            <v>0</v>
          </cell>
        </row>
        <row r="323">
          <cell r="D323" t="str">
            <v>0323125</v>
          </cell>
          <cell r="F323">
            <v>0</v>
          </cell>
        </row>
        <row r="325">
          <cell r="D325" t="str">
            <v>0320728</v>
          </cell>
          <cell r="F325">
            <v>0</v>
          </cell>
        </row>
        <row r="326">
          <cell r="D326" t="str">
            <v>0320720</v>
          </cell>
          <cell r="F326">
            <v>0</v>
          </cell>
        </row>
        <row r="328">
          <cell r="D328" t="str">
            <v>0318106</v>
          </cell>
          <cell r="F328">
            <v>0</v>
          </cell>
        </row>
        <row r="329">
          <cell r="D329" t="str">
            <v>0315456</v>
          </cell>
          <cell r="F329">
            <v>0</v>
          </cell>
        </row>
        <row r="330">
          <cell r="D330" t="str">
            <v>0322680</v>
          </cell>
          <cell r="F330">
            <v>0</v>
          </cell>
        </row>
        <row r="333">
          <cell r="D333" t="str">
            <v>0323125</v>
          </cell>
          <cell r="F333">
            <v>0</v>
          </cell>
        </row>
        <row r="335">
          <cell r="D335" t="str">
            <v>0320728</v>
          </cell>
          <cell r="F335">
            <v>0</v>
          </cell>
        </row>
        <row r="336">
          <cell r="D336" t="str">
            <v>0320720</v>
          </cell>
          <cell r="F336">
            <v>0</v>
          </cell>
        </row>
        <row r="338">
          <cell r="D338" t="str">
            <v>0318106</v>
          </cell>
          <cell r="F338">
            <v>0</v>
          </cell>
        </row>
        <row r="339">
          <cell r="D339" t="str">
            <v>0315456</v>
          </cell>
          <cell r="F339">
            <v>0</v>
          </cell>
        </row>
        <row r="340">
          <cell r="D340" t="str">
            <v>0322680</v>
          </cell>
          <cell r="F340">
            <v>0</v>
          </cell>
        </row>
        <row r="343">
          <cell r="D343" t="str">
            <v>0323125</v>
          </cell>
          <cell r="F343">
            <v>0</v>
          </cell>
        </row>
        <row r="345">
          <cell r="D345" t="str">
            <v>0323947</v>
          </cell>
          <cell r="F345">
            <v>0</v>
          </cell>
        </row>
        <row r="347">
          <cell r="D347" t="str">
            <v>0322680</v>
          </cell>
          <cell r="F347">
            <v>0</v>
          </cell>
        </row>
        <row r="350">
          <cell r="D350" t="str">
            <v>0323125</v>
          </cell>
          <cell r="F350">
            <v>0</v>
          </cell>
        </row>
        <row r="352">
          <cell r="D352" t="str">
            <v>0320716</v>
          </cell>
          <cell r="F352">
            <v>0</v>
          </cell>
        </row>
        <row r="354">
          <cell r="D354" t="str">
            <v>0318106</v>
          </cell>
          <cell r="F354">
            <v>0</v>
          </cell>
        </row>
        <row r="355">
          <cell r="D355" t="str">
            <v>0318107</v>
          </cell>
          <cell r="F355">
            <v>0</v>
          </cell>
        </row>
        <row r="356">
          <cell r="D356" t="str">
            <v>0322680</v>
          </cell>
          <cell r="F356">
            <v>0</v>
          </cell>
        </row>
        <row r="359">
          <cell r="D359" t="str">
            <v>0322056</v>
          </cell>
          <cell r="F359">
            <v>0</v>
          </cell>
        </row>
        <row r="361">
          <cell r="D361" t="str">
            <v>0320723</v>
          </cell>
          <cell r="F361">
            <v>0</v>
          </cell>
        </row>
        <row r="363">
          <cell r="D363" t="str">
            <v>0322652</v>
          </cell>
          <cell r="F363">
            <v>0</v>
          </cell>
        </row>
        <row r="366">
          <cell r="D366" t="str">
            <v>0323120</v>
          </cell>
          <cell r="F366">
            <v>0</v>
          </cell>
        </row>
        <row r="368">
          <cell r="D368" t="str">
            <v>0325681</v>
          </cell>
          <cell r="F368">
            <v>0</v>
          </cell>
        </row>
        <row r="370">
          <cell r="D370" t="str">
            <v>0318106</v>
          </cell>
          <cell r="F370">
            <v>0</v>
          </cell>
        </row>
        <row r="371">
          <cell r="D371" t="str">
            <v>0318107</v>
          </cell>
          <cell r="F371">
            <v>0</v>
          </cell>
        </row>
        <row r="372">
          <cell r="D372" t="str">
            <v>0322050</v>
          </cell>
          <cell r="F372">
            <v>0</v>
          </cell>
        </row>
        <row r="375">
          <cell r="D375" t="str">
            <v>0323125</v>
          </cell>
          <cell r="F375">
            <v>0</v>
          </cell>
        </row>
        <row r="377">
          <cell r="D377" t="str">
            <v>0320718</v>
          </cell>
          <cell r="F377">
            <v>0</v>
          </cell>
        </row>
        <row r="379">
          <cell r="D379" t="str">
            <v>0318106</v>
          </cell>
          <cell r="F379">
            <v>0</v>
          </cell>
        </row>
        <row r="380">
          <cell r="D380" t="str">
            <v>0318107</v>
          </cell>
          <cell r="F380">
            <v>0</v>
          </cell>
        </row>
        <row r="381">
          <cell r="D381" t="str">
            <v>0322680</v>
          </cell>
          <cell r="F381">
            <v>0</v>
          </cell>
        </row>
        <row r="384">
          <cell r="D384" t="str">
            <v>0323120</v>
          </cell>
          <cell r="F384">
            <v>0</v>
          </cell>
        </row>
        <row r="386">
          <cell r="D386" t="str">
            <v>0320716</v>
          </cell>
          <cell r="F386">
            <v>0</v>
          </cell>
        </row>
        <row r="388">
          <cell r="D388" t="str">
            <v>0318106</v>
          </cell>
          <cell r="F388">
            <v>0</v>
          </cell>
        </row>
        <row r="389">
          <cell r="D389" t="str">
            <v>0318107</v>
          </cell>
          <cell r="F389">
            <v>0</v>
          </cell>
        </row>
        <row r="390">
          <cell r="D390" t="str">
            <v>0322050</v>
          </cell>
          <cell r="F390">
            <v>0</v>
          </cell>
        </row>
        <row r="395">
          <cell r="D395" t="str">
            <v>0320715</v>
          </cell>
          <cell r="F395">
            <v>0</v>
          </cell>
        </row>
        <row r="396">
          <cell r="D396" t="str">
            <v>0323084</v>
          </cell>
          <cell r="F396">
            <v>0</v>
          </cell>
        </row>
        <row r="397">
          <cell r="D397" t="str">
            <v>0323947</v>
          </cell>
          <cell r="F397">
            <v>0</v>
          </cell>
        </row>
        <row r="399">
          <cell r="D399" t="str">
            <v>0318106</v>
          </cell>
          <cell r="F399">
            <v>0</v>
          </cell>
        </row>
        <row r="400">
          <cell r="D400" t="str">
            <v>0318108</v>
          </cell>
          <cell r="F400">
            <v>0</v>
          </cell>
        </row>
        <row r="403">
          <cell r="D403" t="str">
            <v>0320715</v>
          </cell>
          <cell r="F403">
            <v>0</v>
          </cell>
        </row>
        <row r="404">
          <cell r="D404" t="str">
            <v>0323084</v>
          </cell>
          <cell r="F404">
            <v>0</v>
          </cell>
        </row>
        <row r="406">
          <cell r="D406" t="str">
            <v>0318106</v>
          </cell>
          <cell r="F406">
            <v>0</v>
          </cell>
        </row>
        <row r="407">
          <cell r="D407" t="str">
            <v>0318108</v>
          </cell>
          <cell r="F407">
            <v>0</v>
          </cell>
        </row>
        <row r="410">
          <cell r="D410" t="str">
            <v>0320715</v>
          </cell>
          <cell r="F410">
            <v>0</v>
          </cell>
        </row>
        <row r="411">
          <cell r="D411" t="str">
            <v>0323084</v>
          </cell>
          <cell r="F411">
            <v>0</v>
          </cell>
        </row>
        <row r="412">
          <cell r="D412" t="str">
            <v>0323947</v>
          </cell>
          <cell r="F412">
            <v>0</v>
          </cell>
        </row>
        <row r="414">
          <cell r="D414" t="str">
            <v>0318106</v>
          </cell>
          <cell r="F414">
            <v>0</v>
          </cell>
        </row>
        <row r="415">
          <cell r="D415" t="str">
            <v>0318108</v>
          </cell>
          <cell r="F415">
            <v>0</v>
          </cell>
        </row>
        <row r="418">
          <cell r="D418" t="str">
            <v>0320715</v>
          </cell>
          <cell r="F418">
            <v>0</v>
          </cell>
        </row>
        <row r="419">
          <cell r="D419" t="str">
            <v>0323084</v>
          </cell>
          <cell r="F419">
            <v>0</v>
          </cell>
        </row>
        <row r="421">
          <cell r="D421" t="str">
            <v>0318106</v>
          </cell>
          <cell r="F421">
            <v>0</v>
          </cell>
        </row>
        <row r="422">
          <cell r="D422" t="str">
            <v>0318108</v>
          </cell>
          <cell r="F422">
            <v>0</v>
          </cell>
        </row>
        <row r="427">
          <cell r="D427" t="str">
            <v>0326467</v>
          </cell>
          <cell r="F427">
            <v>0</v>
          </cell>
        </row>
        <row r="429">
          <cell r="D429" t="str">
            <v>0326457</v>
          </cell>
          <cell r="F429">
            <v>0</v>
          </cell>
        </row>
        <row r="430">
          <cell r="D430" t="str">
            <v>0322054</v>
          </cell>
          <cell r="F430">
            <v>0</v>
          </cell>
        </row>
        <row r="432">
          <cell r="D432" t="str">
            <v>0322050</v>
          </cell>
          <cell r="F432">
            <v>0</v>
          </cell>
        </row>
        <row r="433">
          <cell r="D433" t="str">
            <v>0322051</v>
          </cell>
          <cell r="F433">
            <v>0</v>
          </cell>
        </row>
        <row r="434">
          <cell r="D434" t="str">
            <v>0318106</v>
          </cell>
          <cell r="F434">
            <v>0</v>
          </cell>
        </row>
        <row r="435">
          <cell r="D435" t="str">
            <v>0318108</v>
          </cell>
          <cell r="F435">
            <v>0</v>
          </cell>
        </row>
        <row r="438">
          <cell r="D438" t="str">
            <v>0326467</v>
          </cell>
          <cell r="F438">
            <v>0</v>
          </cell>
        </row>
        <row r="440">
          <cell r="D440" t="str">
            <v>0326457</v>
          </cell>
          <cell r="F440">
            <v>0</v>
          </cell>
        </row>
        <row r="442">
          <cell r="D442" t="str">
            <v>0322050</v>
          </cell>
          <cell r="F442">
            <v>0</v>
          </cell>
        </row>
        <row r="443">
          <cell r="D443" t="str">
            <v>0322051</v>
          </cell>
          <cell r="F443">
            <v>0</v>
          </cell>
        </row>
        <row r="444">
          <cell r="D444" t="str">
            <v>0318106</v>
          </cell>
          <cell r="F444">
            <v>0</v>
          </cell>
        </row>
        <row r="445">
          <cell r="D445" t="str">
            <v>0318108</v>
          </cell>
          <cell r="F445">
            <v>0</v>
          </cell>
        </row>
        <row r="448">
          <cell r="D448" t="str">
            <v>0326467</v>
          </cell>
          <cell r="F448">
            <v>0</v>
          </cell>
        </row>
        <row r="450">
          <cell r="D450" t="str">
            <v>0326457</v>
          </cell>
          <cell r="F450">
            <v>0</v>
          </cell>
        </row>
        <row r="451">
          <cell r="D451" t="str">
            <v>0322054</v>
          </cell>
          <cell r="F451">
            <v>0</v>
          </cell>
        </row>
        <row r="453">
          <cell r="D453" t="str">
            <v>0322050</v>
          </cell>
          <cell r="F453">
            <v>0</v>
          </cell>
        </row>
        <row r="454">
          <cell r="D454" t="str">
            <v>0322051</v>
          </cell>
          <cell r="F454">
            <v>0</v>
          </cell>
        </row>
        <row r="455">
          <cell r="D455" t="str">
            <v>0318106</v>
          </cell>
          <cell r="F455">
            <v>0</v>
          </cell>
        </row>
        <row r="456">
          <cell r="D456" t="str">
            <v>0318108</v>
          </cell>
          <cell r="F456">
            <v>0</v>
          </cell>
        </row>
        <row r="459">
          <cell r="D459" t="str">
            <v>0326468</v>
          </cell>
          <cell r="F459">
            <v>0</v>
          </cell>
        </row>
        <row r="461">
          <cell r="D461" t="str">
            <v>0326457</v>
          </cell>
          <cell r="F461">
            <v>0</v>
          </cell>
        </row>
        <row r="462">
          <cell r="D462" t="str">
            <v>0324996</v>
          </cell>
          <cell r="F462">
            <v>0</v>
          </cell>
        </row>
        <row r="464">
          <cell r="D464" t="str">
            <v>0324936</v>
          </cell>
          <cell r="F464">
            <v>0</v>
          </cell>
        </row>
        <row r="465">
          <cell r="D465" t="str">
            <v>0324934</v>
          </cell>
          <cell r="F465">
            <v>0</v>
          </cell>
        </row>
        <row r="466">
          <cell r="D466" t="str">
            <v>0324935</v>
          </cell>
          <cell r="F466">
            <v>0</v>
          </cell>
        </row>
        <row r="467">
          <cell r="D467" t="str">
            <v>0324937</v>
          </cell>
          <cell r="F467">
            <v>0</v>
          </cell>
        </row>
        <row r="468">
          <cell r="D468" t="str">
            <v>0324938</v>
          </cell>
          <cell r="F468">
            <v>0</v>
          </cell>
        </row>
        <row r="469">
          <cell r="D469" t="str">
            <v>0324933</v>
          </cell>
          <cell r="F469">
            <v>0</v>
          </cell>
        </row>
        <row r="470">
          <cell r="D470" t="str">
            <v>0327015</v>
          </cell>
          <cell r="F470">
            <v>0</v>
          </cell>
        </row>
        <row r="472">
          <cell r="D472" t="str">
            <v>0318106</v>
          </cell>
          <cell r="F472">
            <v>0</v>
          </cell>
        </row>
        <row r="473">
          <cell r="D473" t="str">
            <v>0318108</v>
          </cell>
          <cell r="F473">
            <v>0</v>
          </cell>
        </row>
        <row r="474">
          <cell r="D474" t="str">
            <v>0320158</v>
          </cell>
          <cell r="F474">
            <v>0</v>
          </cell>
        </row>
        <row r="475">
          <cell r="D475" t="str">
            <v>0327486</v>
          </cell>
          <cell r="F475">
            <v>0</v>
          </cell>
        </row>
        <row r="478">
          <cell r="D478" t="str">
            <v>0326468</v>
          </cell>
          <cell r="F478">
            <v>0</v>
          </cell>
        </row>
        <row r="480">
          <cell r="D480" t="str">
            <v>0326457</v>
          </cell>
          <cell r="F480">
            <v>0</v>
          </cell>
        </row>
        <row r="482">
          <cell r="D482" t="str">
            <v>0318106</v>
          </cell>
          <cell r="F482">
            <v>0</v>
          </cell>
        </row>
        <row r="483">
          <cell r="D483" t="str">
            <v>0318108</v>
          </cell>
          <cell r="F483">
            <v>0</v>
          </cell>
        </row>
        <row r="484">
          <cell r="D484" t="str">
            <v>0322050</v>
          </cell>
          <cell r="F484">
            <v>0</v>
          </cell>
        </row>
        <row r="485">
          <cell r="D485" t="str">
            <v>0322051</v>
          </cell>
          <cell r="F485">
            <v>0</v>
          </cell>
        </row>
        <row r="488">
          <cell r="D488" t="str">
            <v>0326467</v>
          </cell>
          <cell r="F488">
            <v>0</v>
          </cell>
        </row>
        <row r="490">
          <cell r="D490" t="str">
            <v>0326457</v>
          </cell>
          <cell r="F490">
            <v>0</v>
          </cell>
        </row>
        <row r="491">
          <cell r="D491" t="str">
            <v>0324996</v>
          </cell>
          <cell r="F491">
            <v>0</v>
          </cell>
        </row>
        <row r="493">
          <cell r="D493" t="str">
            <v>0324936</v>
          </cell>
          <cell r="F493">
            <v>0</v>
          </cell>
        </row>
        <row r="494">
          <cell r="D494" t="str">
            <v>0324934</v>
          </cell>
          <cell r="F494">
            <v>0</v>
          </cell>
        </row>
        <row r="495">
          <cell r="D495" t="str">
            <v>0324935</v>
          </cell>
          <cell r="F495">
            <v>0</v>
          </cell>
        </row>
        <row r="496">
          <cell r="D496" t="str">
            <v>0324937</v>
          </cell>
          <cell r="F496">
            <v>0</v>
          </cell>
        </row>
        <row r="497">
          <cell r="D497" t="str">
            <v>0324938</v>
          </cell>
          <cell r="F497">
            <v>0</v>
          </cell>
        </row>
        <row r="498">
          <cell r="D498" t="str">
            <v>0324933</v>
          </cell>
          <cell r="F498">
            <v>0</v>
          </cell>
        </row>
        <row r="499">
          <cell r="D499" t="str">
            <v>0327015</v>
          </cell>
          <cell r="F499">
            <v>0</v>
          </cell>
        </row>
        <row r="501">
          <cell r="D501" t="str">
            <v>0318106</v>
          </cell>
          <cell r="F501">
            <v>0</v>
          </cell>
        </row>
        <row r="502">
          <cell r="D502" t="str">
            <v>0318108</v>
          </cell>
          <cell r="F502">
            <v>0</v>
          </cell>
        </row>
        <row r="503">
          <cell r="D503" t="str">
            <v>0320158</v>
          </cell>
          <cell r="F503">
            <v>0</v>
          </cell>
        </row>
        <row r="504">
          <cell r="D504" t="str">
            <v>0327486</v>
          </cell>
          <cell r="F504">
            <v>0</v>
          </cell>
        </row>
        <row r="507">
          <cell r="D507" t="str">
            <v>0326467</v>
          </cell>
          <cell r="F507">
            <v>0</v>
          </cell>
        </row>
        <row r="509">
          <cell r="D509" t="str">
            <v>0326457</v>
          </cell>
          <cell r="F509">
            <v>0</v>
          </cell>
        </row>
        <row r="511">
          <cell r="D511" t="str">
            <v>0318106</v>
          </cell>
          <cell r="F511">
            <v>0</v>
          </cell>
        </row>
        <row r="512">
          <cell r="D512" t="str">
            <v>0318108</v>
          </cell>
          <cell r="F512">
            <v>0</v>
          </cell>
        </row>
        <row r="513">
          <cell r="D513" t="str">
            <v>0322050</v>
          </cell>
          <cell r="F513">
            <v>0</v>
          </cell>
        </row>
        <row r="514">
          <cell r="D514" t="str">
            <v>0322051</v>
          </cell>
          <cell r="F514">
            <v>0</v>
          </cell>
        </row>
        <row r="519">
          <cell r="D519" t="str">
            <v>0323926</v>
          </cell>
          <cell r="F519">
            <v>0</v>
          </cell>
        </row>
        <row r="521">
          <cell r="D521" t="str">
            <v>0326457</v>
          </cell>
          <cell r="F521">
            <v>0</v>
          </cell>
        </row>
        <row r="522">
          <cell r="D522" t="str">
            <v>0324996</v>
          </cell>
          <cell r="F522">
            <v>0</v>
          </cell>
        </row>
        <row r="524">
          <cell r="D524" t="str">
            <v>0324936</v>
          </cell>
          <cell r="F524">
            <v>0</v>
          </cell>
        </row>
        <row r="525">
          <cell r="D525" t="str">
            <v>0324934</v>
          </cell>
          <cell r="F525">
            <v>0</v>
          </cell>
        </row>
        <row r="526">
          <cell r="D526" t="str">
            <v>0324935</v>
          </cell>
          <cell r="F526">
            <v>0</v>
          </cell>
        </row>
        <row r="527">
          <cell r="D527" t="str">
            <v>0324937</v>
          </cell>
          <cell r="F527">
            <v>0</v>
          </cell>
        </row>
        <row r="528">
          <cell r="D528" t="str">
            <v>0324938</v>
          </cell>
          <cell r="F528">
            <v>0</v>
          </cell>
        </row>
        <row r="529">
          <cell r="D529" t="str">
            <v>0324933</v>
          </cell>
          <cell r="F529">
            <v>0</v>
          </cell>
        </row>
        <row r="530">
          <cell r="D530" t="str">
            <v>0327015</v>
          </cell>
          <cell r="F530">
            <v>0</v>
          </cell>
        </row>
        <row r="532">
          <cell r="D532" t="str">
            <v>0318106</v>
          </cell>
          <cell r="F532">
            <v>0</v>
          </cell>
        </row>
        <row r="533">
          <cell r="D533" t="str">
            <v>0318108</v>
          </cell>
          <cell r="F533">
            <v>0</v>
          </cell>
        </row>
        <row r="534">
          <cell r="D534" t="str">
            <v>0320158</v>
          </cell>
          <cell r="F534">
            <v>0</v>
          </cell>
        </row>
        <row r="535">
          <cell r="D535" t="str">
            <v>0327487</v>
          </cell>
          <cell r="F535">
            <v>0</v>
          </cell>
        </row>
        <row r="538">
          <cell r="D538" t="str">
            <v>0323926</v>
          </cell>
          <cell r="F538">
            <v>0</v>
          </cell>
        </row>
        <row r="540">
          <cell r="D540" t="str">
            <v>0326457</v>
          </cell>
          <cell r="F540">
            <v>0</v>
          </cell>
        </row>
        <row r="542">
          <cell r="D542" t="str">
            <v>0318106</v>
          </cell>
          <cell r="F542">
            <v>0</v>
          </cell>
        </row>
        <row r="543">
          <cell r="D543" t="str">
            <v>0318108</v>
          </cell>
          <cell r="F543">
            <v>0</v>
          </cell>
        </row>
        <row r="544">
          <cell r="D544" t="str">
            <v>0322050</v>
          </cell>
          <cell r="F544">
            <v>0</v>
          </cell>
        </row>
        <row r="545">
          <cell r="D545" t="str">
            <v>0322051</v>
          </cell>
          <cell r="F545">
            <v>0</v>
          </cell>
        </row>
        <row r="548">
          <cell r="D548" t="str">
            <v>0320733</v>
          </cell>
          <cell r="F548">
            <v>0</v>
          </cell>
        </row>
        <row r="550">
          <cell r="D550" t="str">
            <v>0326457</v>
          </cell>
          <cell r="F550">
            <v>0</v>
          </cell>
        </row>
        <row r="552">
          <cell r="D552" t="str">
            <v>0318106</v>
          </cell>
          <cell r="F552">
            <v>0</v>
          </cell>
        </row>
        <row r="553">
          <cell r="D553" t="str">
            <v>0318108</v>
          </cell>
          <cell r="F553">
            <v>0</v>
          </cell>
        </row>
        <row r="556">
          <cell r="D556" t="str">
            <v>0320733</v>
          </cell>
          <cell r="F556">
            <v>0</v>
          </cell>
        </row>
        <row r="558">
          <cell r="D558" t="str">
            <v>0324996</v>
          </cell>
          <cell r="F558">
            <v>0</v>
          </cell>
        </row>
        <row r="560">
          <cell r="D560" t="str">
            <v>0324936</v>
          </cell>
          <cell r="F560">
            <v>0</v>
          </cell>
        </row>
        <row r="561">
          <cell r="D561" t="str">
            <v>0324934</v>
          </cell>
          <cell r="F561">
            <v>0</v>
          </cell>
        </row>
        <row r="562">
          <cell r="D562" t="str">
            <v>0324935</v>
          </cell>
          <cell r="F562">
            <v>0</v>
          </cell>
        </row>
        <row r="563">
          <cell r="D563" t="str">
            <v>0324937</v>
          </cell>
          <cell r="F563">
            <v>0</v>
          </cell>
        </row>
        <row r="564">
          <cell r="D564" t="str">
            <v>0324938</v>
          </cell>
          <cell r="F564">
            <v>0</v>
          </cell>
        </row>
        <row r="565">
          <cell r="D565" t="str">
            <v>0324933</v>
          </cell>
          <cell r="F565">
            <v>0</v>
          </cell>
        </row>
        <row r="566">
          <cell r="D566" t="str">
            <v>0327015</v>
          </cell>
          <cell r="F566">
            <v>0</v>
          </cell>
        </row>
        <row r="568">
          <cell r="D568" t="str">
            <v>0320158</v>
          </cell>
          <cell r="F568">
            <v>0</v>
          </cell>
        </row>
        <row r="569">
          <cell r="D569" t="str">
            <v>0327487</v>
          </cell>
          <cell r="F569">
            <v>0</v>
          </cell>
        </row>
        <row r="574">
          <cell r="D574" t="str">
            <v>0325680</v>
          </cell>
        </row>
        <row r="575">
          <cell r="D575" t="str">
            <v>0325684</v>
          </cell>
        </row>
        <row r="576">
          <cell r="D576" t="str">
            <v>0325685</v>
          </cell>
        </row>
        <row r="577">
          <cell r="D577" t="str">
            <v>0323947</v>
          </cell>
        </row>
        <row r="579">
          <cell r="D579" t="str">
            <v>0327414</v>
          </cell>
        </row>
        <row r="580">
          <cell r="D580" t="str">
            <v>0327415</v>
          </cell>
        </row>
        <row r="581">
          <cell r="D581" t="str">
            <v>0327417</v>
          </cell>
        </row>
        <row r="582">
          <cell r="D582" t="str">
            <v>0327418</v>
          </cell>
        </row>
        <row r="583">
          <cell r="D583" t="str">
            <v>0325682</v>
          </cell>
        </row>
        <row r="584">
          <cell r="D584" t="str">
            <v>0325683</v>
          </cell>
        </row>
        <row r="586">
          <cell r="D586" t="str">
            <v>0322631</v>
          </cell>
        </row>
        <row r="587">
          <cell r="D587" t="str">
            <v>0322632</v>
          </cell>
        </row>
        <row r="588">
          <cell r="D588" t="str">
            <v>0323747</v>
          </cell>
        </row>
        <row r="589">
          <cell r="D589" t="str">
            <v>0322633</v>
          </cell>
        </row>
        <row r="590">
          <cell r="D590" t="str">
            <v>0322640</v>
          </cell>
        </row>
        <row r="591">
          <cell r="D591" t="str">
            <v>0323116</v>
          </cell>
        </row>
        <row r="592">
          <cell r="D592" t="str">
            <v>0322639</v>
          </cell>
        </row>
        <row r="593">
          <cell r="D593" t="str">
            <v>0322638</v>
          </cell>
        </row>
        <row r="594">
          <cell r="D594" t="str">
            <v>0318271</v>
          </cell>
          <cell r="F594">
            <v>0</v>
          </cell>
        </row>
        <row r="599">
          <cell r="D599" t="str">
            <v>0327414</v>
          </cell>
        </row>
        <row r="600">
          <cell r="D600" t="str">
            <v>0327416</v>
          </cell>
        </row>
        <row r="601">
          <cell r="D601" t="str">
            <v>0327419</v>
          </cell>
        </row>
        <row r="602">
          <cell r="D602" t="str">
            <v>0327420</v>
          </cell>
        </row>
        <row r="603">
          <cell r="D603" t="str">
            <v>0325682</v>
          </cell>
        </row>
        <row r="604">
          <cell r="D604" t="str">
            <v>0325683</v>
          </cell>
        </row>
        <row r="606">
          <cell r="D606" t="str">
            <v>0323123</v>
          </cell>
        </row>
        <row r="607">
          <cell r="D607" t="str">
            <v>0323125</v>
          </cell>
        </row>
        <row r="608">
          <cell r="D608" t="str">
            <v>0326467</v>
          </cell>
        </row>
        <row r="609">
          <cell r="D609" t="str">
            <v>0326468</v>
          </cell>
        </row>
        <row r="610">
          <cell r="D610" t="str">
            <v>0323120</v>
          </cell>
        </row>
        <row r="611">
          <cell r="D611" t="str">
            <v>0325681</v>
          </cell>
        </row>
        <row r="613">
          <cell r="D613" t="str">
            <v>0322807</v>
          </cell>
        </row>
        <row r="614">
          <cell r="D614" t="str">
            <v>0322680</v>
          </cell>
        </row>
        <row r="615">
          <cell r="D615" t="str">
            <v>0327486</v>
          </cell>
        </row>
        <row r="616">
          <cell r="D616" t="str">
            <v>0327487</v>
          </cell>
        </row>
      </sheetData>
      <sheetData sheetId="3">
        <row r="7">
          <cell r="D7" t="str">
            <v>0320754</v>
          </cell>
          <cell r="F7">
            <v>0</v>
          </cell>
        </row>
        <row r="8">
          <cell r="D8" t="str">
            <v>0320774</v>
          </cell>
          <cell r="F8">
            <v>0</v>
          </cell>
        </row>
        <row r="9">
          <cell r="D9" t="str">
            <v>0320724</v>
          </cell>
          <cell r="F9">
            <v>0</v>
          </cell>
        </row>
        <row r="10">
          <cell r="D10" t="str">
            <v>0323183</v>
          </cell>
        </row>
        <row r="11">
          <cell r="D11" t="str">
            <v>0322652</v>
          </cell>
          <cell r="F11">
            <v>0</v>
          </cell>
        </row>
        <row r="14">
          <cell r="D14" t="str">
            <v>0320754</v>
          </cell>
          <cell r="F14">
            <v>0</v>
          </cell>
        </row>
        <row r="15">
          <cell r="D15" t="str">
            <v>0320774</v>
          </cell>
          <cell r="F15">
            <v>0</v>
          </cell>
        </row>
        <row r="16">
          <cell r="D16" t="str">
            <v>0320723</v>
          </cell>
          <cell r="F16">
            <v>0</v>
          </cell>
        </row>
        <row r="18">
          <cell r="D18" t="str">
            <v>0322652</v>
          </cell>
          <cell r="F18">
            <v>0</v>
          </cell>
        </row>
        <row r="19">
          <cell r="D19" t="str">
            <v>0318108</v>
          </cell>
        </row>
        <row r="22">
          <cell r="D22" t="str">
            <v>0323108</v>
          </cell>
        </row>
        <row r="23">
          <cell r="D23" t="str">
            <v>0320773</v>
          </cell>
          <cell r="F23">
            <v>0</v>
          </cell>
        </row>
        <row r="24">
          <cell r="D24" t="str">
            <v>0320775</v>
          </cell>
          <cell r="F24">
            <v>0</v>
          </cell>
        </row>
        <row r="25">
          <cell r="D25" t="str">
            <v>0320774</v>
          </cell>
          <cell r="F25">
            <v>0</v>
          </cell>
        </row>
        <row r="26">
          <cell r="D26" t="str">
            <v>0318108</v>
          </cell>
        </row>
        <row r="27">
          <cell r="D27" t="str">
            <v>0320301</v>
          </cell>
          <cell r="F27">
            <v>0</v>
          </cell>
        </row>
        <row r="28">
          <cell r="D28" t="str">
            <v>0320302</v>
          </cell>
          <cell r="F28">
            <v>0</v>
          </cell>
        </row>
        <row r="29">
          <cell r="D29" t="str">
            <v>0322807</v>
          </cell>
          <cell r="F29">
            <v>0</v>
          </cell>
        </row>
        <row r="31">
          <cell r="D31" t="str">
            <v>0323112</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0322814</v>
          </cell>
          <cell r="F36">
            <v>0</v>
          </cell>
        </row>
        <row r="38">
          <cell r="D38" t="str">
            <v>0320301</v>
          </cell>
          <cell r="F38">
            <v>0</v>
          </cell>
        </row>
        <row r="39">
          <cell r="D39" t="str">
            <v>0320302</v>
          </cell>
          <cell r="F39">
            <v>0</v>
          </cell>
        </row>
        <row r="40">
          <cell r="D40" t="str">
            <v>0320777</v>
          </cell>
        </row>
        <row r="43">
          <cell r="D43" t="str">
            <v>0326136</v>
          </cell>
        </row>
        <row r="44">
          <cell r="D44" t="str">
            <v>0320773</v>
          </cell>
          <cell r="F44">
            <v>0</v>
          </cell>
        </row>
        <row r="45">
          <cell r="D45" t="str">
            <v>0320775</v>
          </cell>
          <cell r="F45">
            <v>0</v>
          </cell>
        </row>
        <row r="46">
          <cell r="D46" t="str">
            <v>0320774</v>
          </cell>
          <cell r="F46">
            <v>0</v>
          </cell>
        </row>
        <row r="48">
          <cell r="D48" t="str">
            <v>0320301</v>
          </cell>
          <cell r="F48">
            <v>0</v>
          </cell>
        </row>
        <row r="49">
          <cell r="D49" t="str">
            <v>0320302</v>
          </cell>
          <cell r="F49">
            <v>0</v>
          </cell>
        </row>
        <row r="50">
          <cell r="D50" t="str">
            <v>0322807</v>
          </cell>
          <cell r="F50">
            <v>0</v>
          </cell>
        </row>
        <row r="53">
          <cell r="D53" t="str">
            <v>0320773</v>
          </cell>
          <cell r="F53">
            <v>0</v>
          </cell>
        </row>
        <row r="54">
          <cell r="D54" t="str">
            <v>0320775</v>
          </cell>
          <cell r="F54">
            <v>0</v>
          </cell>
        </row>
        <row r="55">
          <cell r="D55" t="str">
            <v>0320774</v>
          </cell>
          <cell r="F55">
            <v>0</v>
          </cell>
        </row>
        <row r="56">
          <cell r="D56" t="str">
            <v>0322813</v>
          </cell>
          <cell r="F56">
            <v>0</v>
          </cell>
        </row>
        <row r="57">
          <cell r="D57" t="str">
            <v>0322814</v>
          </cell>
          <cell r="F57">
            <v>0</v>
          </cell>
        </row>
        <row r="59">
          <cell r="D59" t="str">
            <v>0320301</v>
          </cell>
          <cell r="F59">
            <v>0</v>
          </cell>
        </row>
        <row r="60">
          <cell r="D60" t="str">
            <v>0320302</v>
          </cell>
          <cell r="F60">
            <v>0</v>
          </cell>
        </row>
        <row r="61">
          <cell r="D61" t="str">
            <v>0325106</v>
          </cell>
          <cell r="F61">
            <v>0</v>
          </cell>
        </row>
        <row r="62">
          <cell r="D62" t="str">
            <v>0325108</v>
          </cell>
          <cell r="F62">
            <v>0</v>
          </cell>
        </row>
        <row r="63">
          <cell r="D63" t="str">
            <v>0325109</v>
          </cell>
          <cell r="F63">
            <v>0</v>
          </cell>
        </row>
        <row r="64">
          <cell r="D64" t="str">
            <v>0325110</v>
          </cell>
          <cell r="F64">
            <v>0</v>
          </cell>
        </row>
        <row r="65">
          <cell r="D65" t="str">
            <v>0324178</v>
          </cell>
          <cell r="F65">
            <v>0</v>
          </cell>
        </row>
        <row r="66">
          <cell r="D66" t="str">
            <v>0320773</v>
          </cell>
          <cell r="F66">
            <v>0</v>
          </cell>
        </row>
        <row r="67">
          <cell r="D67" t="str">
            <v>0320775</v>
          </cell>
          <cell r="F67">
            <v>0</v>
          </cell>
        </row>
        <row r="69">
          <cell r="D69" t="str">
            <v>0323560</v>
          </cell>
          <cell r="F69">
            <v>0</v>
          </cell>
        </row>
        <row r="70">
          <cell r="D70" t="str">
            <v>0325107</v>
          </cell>
          <cell r="F70">
            <v>0</v>
          </cell>
        </row>
        <row r="71">
          <cell r="D71" t="str">
            <v>0325106</v>
          </cell>
          <cell r="F71">
            <v>0</v>
          </cell>
        </row>
        <row r="72">
          <cell r="D72" t="str">
            <v>0324178</v>
          </cell>
          <cell r="F72">
            <v>0</v>
          </cell>
        </row>
        <row r="73">
          <cell r="D73" t="str">
            <v>0320773</v>
          </cell>
          <cell r="F73">
            <v>0</v>
          </cell>
        </row>
        <row r="74">
          <cell r="D74" t="str">
            <v>0320775</v>
          </cell>
          <cell r="F74">
            <v>0</v>
          </cell>
        </row>
        <row r="76">
          <cell r="D76" t="str">
            <v>0326462</v>
          </cell>
          <cell r="F76">
            <v>0</v>
          </cell>
        </row>
        <row r="79">
          <cell r="D79" t="str">
            <v>0324178</v>
          </cell>
          <cell r="F79">
            <v>0</v>
          </cell>
        </row>
        <row r="80">
          <cell r="D80" t="str">
            <v>0320773</v>
          </cell>
          <cell r="F80">
            <v>0</v>
          </cell>
        </row>
        <row r="81">
          <cell r="D81" t="str">
            <v>0320775</v>
          </cell>
          <cell r="F81">
            <v>0</v>
          </cell>
        </row>
        <row r="82">
          <cell r="D82" t="str">
            <v>0325108</v>
          </cell>
          <cell r="F82">
            <v>0</v>
          </cell>
        </row>
        <row r="83">
          <cell r="D83" t="str">
            <v>0323561</v>
          </cell>
          <cell r="F83">
            <v>0</v>
          </cell>
        </row>
        <row r="84">
          <cell r="D84" t="str">
            <v>0325109</v>
          </cell>
          <cell r="F84">
            <v>0</v>
          </cell>
        </row>
        <row r="85">
          <cell r="D85" t="str">
            <v>0325106</v>
          </cell>
        </row>
        <row r="86">
          <cell r="D86" t="str">
            <v>0324178</v>
          </cell>
          <cell r="F86">
            <v>0</v>
          </cell>
        </row>
        <row r="87">
          <cell r="D87" t="str">
            <v>0320773</v>
          </cell>
          <cell r="F87">
            <v>0</v>
          </cell>
        </row>
        <row r="88">
          <cell r="D88" t="str">
            <v>0320775</v>
          </cell>
          <cell r="F88">
            <v>0</v>
          </cell>
        </row>
        <row r="89">
          <cell r="D89" t="str">
            <v>0325678</v>
          </cell>
        </row>
        <row r="90">
          <cell r="D90" t="str">
            <v>0323559</v>
          </cell>
          <cell r="F90">
            <v>0</v>
          </cell>
        </row>
        <row r="91">
          <cell r="D91" t="str">
            <v>0324986</v>
          </cell>
        </row>
        <row r="92">
          <cell r="D92" t="str">
            <v>0324988</v>
          </cell>
        </row>
        <row r="93">
          <cell r="D93" t="str">
            <v>0325679</v>
          </cell>
        </row>
        <row r="95">
          <cell r="D95" t="str">
            <v>0322183</v>
          </cell>
          <cell r="F95">
            <v>0</v>
          </cell>
        </row>
        <row r="96">
          <cell r="D96" t="str">
            <v>0323764</v>
          </cell>
          <cell r="F96">
            <v>0</v>
          </cell>
        </row>
        <row r="97">
          <cell r="D97" t="str">
            <v>0320736</v>
          </cell>
        </row>
        <row r="98">
          <cell r="D98" t="str">
            <v>0322817</v>
          </cell>
          <cell r="F98">
            <v>0</v>
          </cell>
        </row>
        <row r="99">
          <cell r="D99" t="str">
            <v>0321941</v>
          </cell>
          <cell r="F99">
            <v>0</v>
          </cell>
        </row>
        <row r="100">
          <cell r="D100" t="str">
            <v>0320737</v>
          </cell>
        </row>
        <row r="101">
          <cell r="D101" t="str">
            <v>0320738</v>
          </cell>
        </row>
        <row r="102">
          <cell r="D102" t="str">
            <v>0324178</v>
          </cell>
          <cell r="F102">
            <v>0</v>
          </cell>
        </row>
        <row r="103">
          <cell r="D103" t="str">
            <v>0320773</v>
          </cell>
          <cell r="F103">
            <v>0</v>
          </cell>
        </row>
        <row r="104">
          <cell r="D104" t="str">
            <v>0320775</v>
          </cell>
          <cell r="F104">
            <v>0</v>
          </cell>
        </row>
        <row r="106">
          <cell r="D106" t="str">
            <v>0322817</v>
          </cell>
          <cell r="F106">
            <v>0</v>
          </cell>
        </row>
        <row r="107">
          <cell r="D107" t="str">
            <v>0321941</v>
          </cell>
          <cell r="F107">
            <v>0</v>
          </cell>
        </row>
        <row r="108">
          <cell r="D108" t="str">
            <v>0324177</v>
          </cell>
        </row>
        <row r="109">
          <cell r="D109" t="str">
            <v>0325675</v>
          </cell>
        </row>
        <row r="110">
          <cell r="D110" t="str">
            <v>0322183</v>
          </cell>
          <cell r="F110">
            <v>0</v>
          </cell>
        </row>
        <row r="111">
          <cell r="D111" t="str">
            <v>0322157</v>
          </cell>
          <cell r="F111">
            <v>0</v>
          </cell>
        </row>
        <row r="113">
          <cell r="D113" t="str">
            <v>0320723</v>
          </cell>
          <cell r="F113">
            <v>0</v>
          </cell>
        </row>
        <row r="114">
          <cell r="D114" t="str">
            <v>0320784</v>
          </cell>
        </row>
        <row r="115">
          <cell r="D115" t="str">
            <v>0321941</v>
          </cell>
          <cell r="F115">
            <v>0</v>
          </cell>
        </row>
        <row r="118">
          <cell r="D118" t="str">
            <v>0322058</v>
          </cell>
        </row>
        <row r="119">
          <cell r="D119" t="str">
            <v>0320773</v>
          </cell>
        </row>
        <row r="120">
          <cell r="D120" t="str">
            <v>0320775</v>
          </cell>
        </row>
        <row r="121">
          <cell r="D121" t="str">
            <v>0323764</v>
          </cell>
        </row>
        <row r="122">
          <cell r="D122" t="str">
            <v>0320774</v>
          </cell>
        </row>
        <row r="123">
          <cell r="D123" t="str">
            <v>0320754</v>
          </cell>
        </row>
        <row r="124">
          <cell r="D124" t="str">
            <v>0322813</v>
          </cell>
          <cell r="F124">
            <v>0</v>
          </cell>
        </row>
        <row r="125">
          <cell r="D125" t="str">
            <v>0322814</v>
          </cell>
          <cell r="F125">
            <v>0</v>
          </cell>
        </row>
        <row r="127">
          <cell r="D127" t="str">
            <v>0320724</v>
          </cell>
          <cell r="F127">
            <v>0</v>
          </cell>
        </row>
        <row r="129">
          <cell r="D129" t="str">
            <v>0322807</v>
          </cell>
          <cell r="F129">
            <v>0</v>
          </cell>
        </row>
        <row r="130">
          <cell r="D130" t="str">
            <v>0322680</v>
          </cell>
        </row>
        <row r="131">
          <cell r="D131" t="str">
            <v>0322808</v>
          </cell>
        </row>
        <row r="132">
          <cell r="D132" t="str">
            <v>0322818</v>
          </cell>
          <cell r="F132">
            <v>0</v>
          </cell>
        </row>
        <row r="133">
          <cell r="D133" t="str">
            <v>0322817</v>
          </cell>
        </row>
        <row r="134">
          <cell r="D134" t="str">
            <v>0322815</v>
          </cell>
          <cell r="F134">
            <v>0</v>
          </cell>
        </row>
      </sheetData>
      <sheetData sheetId="4">
        <row r="7">
          <cell r="D7" t="str">
            <v>0320713</v>
          </cell>
          <cell r="F7">
            <v>0</v>
          </cell>
        </row>
        <row r="8">
          <cell r="D8" t="str">
            <v>0320715</v>
          </cell>
          <cell r="F8">
            <v>0</v>
          </cell>
        </row>
        <row r="9">
          <cell r="D9" t="str">
            <v>0322883</v>
          </cell>
          <cell r="F9">
            <v>0</v>
          </cell>
        </row>
        <row r="10">
          <cell r="D10" t="str">
            <v>0318106</v>
          </cell>
          <cell r="F10">
            <v>0</v>
          </cell>
        </row>
        <row r="11">
          <cell r="D11" t="str">
            <v>0318108</v>
          </cell>
          <cell r="F11">
            <v>0</v>
          </cell>
        </row>
        <row r="14">
          <cell r="D14" t="str">
            <v>0320715</v>
          </cell>
          <cell r="F14">
            <v>0</v>
          </cell>
        </row>
        <row r="15">
          <cell r="D15" t="str">
            <v>0320712</v>
          </cell>
          <cell r="F15">
            <v>0</v>
          </cell>
        </row>
        <row r="17">
          <cell r="D17" t="str">
            <v>0318106</v>
          </cell>
          <cell r="F17">
            <v>0</v>
          </cell>
        </row>
        <row r="18">
          <cell r="D18" t="str">
            <v>0318108</v>
          </cell>
          <cell r="F18">
            <v>0</v>
          </cell>
        </row>
        <row r="20">
          <cell r="D20" t="str">
            <v>0322899</v>
          </cell>
          <cell r="F20">
            <v>0</v>
          </cell>
        </row>
        <row r="21">
          <cell r="D21" t="str">
            <v>0320715</v>
          </cell>
          <cell r="F21">
            <v>0</v>
          </cell>
        </row>
        <row r="22">
          <cell r="D22" t="str">
            <v>0320718</v>
          </cell>
          <cell r="F22">
            <v>0</v>
          </cell>
        </row>
        <row r="23">
          <cell r="D23" t="str">
            <v>0317638</v>
          </cell>
          <cell r="F23">
            <v>0</v>
          </cell>
        </row>
        <row r="24">
          <cell r="D24" t="str">
            <v>0318106</v>
          </cell>
          <cell r="F24">
            <v>0</v>
          </cell>
        </row>
        <row r="25">
          <cell r="D25" t="str">
            <v>0318108</v>
          </cell>
          <cell r="F25">
            <v>0</v>
          </cell>
        </row>
        <row r="27">
          <cell r="D27" t="str">
            <v>0322899</v>
          </cell>
          <cell r="F27">
            <v>0</v>
          </cell>
        </row>
        <row r="28">
          <cell r="D28" t="str">
            <v>0320730</v>
          </cell>
          <cell r="F28">
            <v>0</v>
          </cell>
        </row>
        <row r="29">
          <cell r="D29" t="str">
            <v>0320720</v>
          </cell>
          <cell r="F29">
            <v>0</v>
          </cell>
        </row>
        <row r="31">
          <cell r="D31" t="str">
            <v>0318106</v>
          </cell>
          <cell r="F31">
            <v>0</v>
          </cell>
        </row>
        <row r="32">
          <cell r="D32" t="str">
            <v>0315456</v>
          </cell>
          <cell r="F32">
            <v>0</v>
          </cell>
        </row>
        <row r="35">
          <cell r="D35" t="str">
            <v>0320730</v>
          </cell>
          <cell r="F35">
            <v>0</v>
          </cell>
        </row>
        <row r="36">
          <cell r="D36" t="str">
            <v>0320847</v>
          </cell>
          <cell r="F36">
            <v>0</v>
          </cell>
        </row>
        <row r="37">
          <cell r="D37" t="str">
            <v>0322899</v>
          </cell>
          <cell r="F37">
            <v>0</v>
          </cell>
        </row>
        <row r="38">
          <cell r="D38" t="str">
            <v>0318106</v>
          </cell>
          <cell r="F38">
            <v>0</v>
          </cell>
        </row>
        <row r="39">
          <cell r="D39" t="str">
            <v>0315456</v>
          </cell>
          <cell r="F39">
            <v>0</v>
          </cell>
        </row>
        <row r="41">
          <cell r="D41" t="str">
            <v>0317638</v>
          </cell>
          <cell r="F41">
            <v>0</v>
          </cell>
        </row>
        <row r="42">
          <cell r="D42" t="str">
            <v>0327088</v>
          </cell>
          <cell r="F42">
            <v>0</v>
          </cell>
        </row>
        <row r="43">
          <cell r="D43" t="str">
            <v>0326910</v>
          </cell>
          <cell r="F43">
            <v>0</v>
          </cell>
        </row>
        <row r="45">
          <cell r="D45" t="str">
            <v>0327092</v>
          </cell>
          <cell r="F45">
            <v>0</v>
          </cell>
        </row>
        <row r="46">
          <cell r="D46" t="str">
            <v>0321807</v>
          </cell>
          <cell r="F46">
            <v>0</v>
          </cell>
        </row>
        <row r="47">
          <cell r="D47" t="str">
            <v>0320158</v>
          </cell>
          <cell r="F47">
            <v>0</v>
          </cell>
        </row>
        <row r="49">
          <cell r="D49" t="str">
            <v>0320158</v>
          </cell>
          <cell r="F49">
            <v>0</v>
          </cell>
        </row>
        <row r="50">
          <cell r="D50" t="str">
            <v>0315012</v>
          </cell>
          <cell r="F50">
            <v>0</v>
          </cell>
        </row>
        <row r="51">
          <cell r="D51" t="str">
            <v>0323095</v>
          </cell>
          <cell r="F51">
            <v>0</v>
          </cell>
        </row>
        <row r="53">
          <cell r="D53" t="str">
            <v>0322899</v>
          </cell>
          <cell r="F53">
            <v>0</v>
          </cell>
        </row>
        <row r="54">
          <cell r="D54" t="str">
            <v>0320715</v>
          </cell>
          <cell r="F54">
            <v>0</v>
          </cell>
        </row>
        <row r="55">
          <cell r="D55" t="str">
            <v>0317638</v>
          </cell>
          <cell r="F55">
            <v>0</v>
          </cell>
        </row>
        <row r="56">
          <cell r="D56" t="str">
            <v>0318106</v>
          </cell>
          <cell r="F56">
            <v>0</v>
          </cell>
        </row>
        <row r="57">
          <cell r="D57" t="str">
            <v>0318108</v>
          </cell>
          <cell r="F57">
            <v>0</v>
          </cell>
        </row>
        <row r="58">
          <cell r="D58" t="str">
            <v>0322899</v>
          </cell>
          <cell r="F58">
            <v>0</v>
          </cell>
        </row>
        <row r="59">
          <cell r="D59" t="str">
            <v>0321807</v>
          </cell>
          <cell r="F59">
            <v>0</v>
          </cell>
        </row>
        <row r="60">
          <cell r="D60" t="str">
            <v>0322692</v>
          </cell>
          <cell r="F60">
            <v>0</v>
          </cell>
        </row>
        <row r="62">
          <cell r="D62" t="str">
            <v>0323693</v>
          </cell>
          <cell r="F62">
            <v>0</v>
          </cell>
        </row>
        <row r="63">
          <cell r="D63" t="str">
            <v>0320158</v>
          </cell>
          <cell r="F63">
            <v>0</v>
          </cell>
        </row>
        <row r="66">
          <cell r="D66" t="str">
            <v>0322899</v>
          </cell>
          <cell r="F66">
            <v>0</v>
          </cell>
        </row>
        <row r="67">
          <cell r="D67" t="str">
            <v>0323128</v>
          </cell>
          <cell r="F67">
            <v>0</v>
          </cell>
        </row>
        <row r="68">
          <cell r="D68" t="str">
            <v>0321808</v>
          </cell>
          <cell r="F68">
            <v>0</v>
          </cell>
        </row>
        <row r="69">
          <cell r="D69" t="str">
            <v>0322585</v>
          </cell>
          <cell r="F69">
            <v>0</v>
          </cell>
        </row>
        <row r="70">
          <cell r="D70" t="str">
            <v>0320158</v>
          </cell>
          <cell r="F70">
            <v>0</v>
          </cell>
        </row>
        <row r="71">
          <cell r="D71" t="str">
            <v>0320998</v>
          </cell>
          <cell r="F71">
            <v>0</v>
          </cell>
        </row>
        <row r="72">
          <cell r="D72" t="str">
            <v>0324205</v>
          </cell>
          <cell r="F72">
            <v>0</v>
          </cell>
        </row>
        <row r="74">
          <cell r="D74" t="str">
            <v>0322585</v>
          </cell>
          <cell r="F74">
            <v>0</v>
          </cell>
        </row>
        <row r="76">
          <cell r="D76" t="str">
            <v>0317638</v>
          </cell>
          <cell r="F76">
            <v>0</v>
          </cell>
        </row>
        <row r="77">
          <cell r="D77" t="str">
            <v>0323128</v>
          </cell>
          <cell r="F77">
            <v>0</v>
          </cell>
        </row>
        <row r="79">
          <cell r="D79" t="str">
            <v>0320158</v>
          </cell>
          <cell r="F79">
            <v>0</v>
          </cell>
        </row>
        <row r="81">
          <cell r="D81" t="str">
            <v>0322882</v>
          </cell>
          <cell r="F81">
            <v>0</v>
          </cell>
        </row>
        <row r="82">
          <cell r="D82" t="str">
            <v>0324205</v>
          </cell>
          <cell r="F82">
            <v>0</v>
          </cell>
        </row>
        <row r="84">
          <cell r="D84" t="str">
            <v>0320158</v>
          </cell>
          <cell r="F84">
            <v>0</v>
          </cell>
        </row>
        <row r="87">
          <cell r="D87" t="str">
            <v>0322899</v>
          </cell>
          <cell r="F87">
            <v>0</v>
          </cell>
        </row>
        <row r="88">
          <cell r="D88" t="str">
            <v>0322927</v>
          </cell>
          <cell r="F88">
            <v>0</v>
          </cell>
        </row>
        <row r="89">
          <cell r="D89" t="str">
            <v>0324178</v>
          </cell>
          <cell r="F89">
            <v>0</v>
          </cell>
        </row>
        <row r="91">
          <cell r="D91" t="str">
            <v>0320715</v>
          </cell>
          <cell r="F91">
            <v>0</v>
          </cell>
        </row>
        <row r="92">
          <cell r="D92" t="str">
            <v>0320713</v>
          </cell>
          <cell r="F92">
            <v>0</v>
          </cell>
        </row>
        <row r="93">
          <cell r="D93" t="str">
            <v>0327087</v>
          </cell>
          <cell r="F93">
            <v>0</v>
          </cell>
        </row>
        <row r="94">
          <cell r="D94" t="str">
            <v>0322882</v>
          </cell>
          <cell r="F94">
            <v>0</v>
          </cell>
        </row>
        <row r="95">
          <cell r="D95" t="str">
            <v>0321154</v>
          </cell>
          <cell r="F95">
            <v>0</v>
          </cell>
        </row>
        <row r="96">
          <cell r="D96" t="str">
            <v>0318106</v>
          </cell>
          <cell r="F96">
            <v>0</v>
          </cell>
        </row>
        <row r="97">
          <cell r="D97" t="str">
            <v>0318108</v>
          </cell>
          <cell r="F97">
            <v>0</v>
          </cell>
        </row>
        <row r="98">
          <cell r="D98" t="str">
            <v>0322050</v>
          </cell>
          <cell r="F98">
            <v>0</v>
          </cell>
        </row>
        <row r="101">
          <cell r="D101" t="str">
            <v>0324175</v>
          </cell>
          <cell r="F101">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0317638</v>
          </cell>
          <cell r="F107">
            <v>0</v>
          </cell>
        </row>
        <row r="108">
          <cell r="D108" t="str">
            <v>0321154</v>
          </cell>
          <cell r="F108">
            <v>0</v>
          </cell>
        </row>
        <row r="109">
          <cell r="D109" t="str">
            <v>0318106</v>
          </cell>
          <cell r="F109">
            <v>0</v>
          </cell>
        </row>
        <row r="110">
          <cell r="D110" t="str">
            <v>0318108</v>
          </cell>
          <cell r="F110">
            <v>0</v>
          </cell>
        </row>
        <row r="111">
          <cell r="D111" t="str">
            <v>0322050</v>
          </cell>
          <cell r="F111">
            <v>0</v>
          </cell>
        </row>
        <row r="112">
          <cell r="D112" t="str">
            <v>0322919</v>
          </cell>
          <cell r="F112">
            <v>0</v>
          </cell>
        </row>
        <row r="114">
          <cell r="D114" t="str">
            <v>0324175</v>
          </cell>
          <cell r="F114">
            <v>0</v>
          </cell>
        </row>
        <row r="116">
          <cell r="D116" t="str">
            <v>0320727</v>
          </cell>
          <cell r="F116">
            <v>0</v>
          </cell>
        </row>
        <row r="117">
          <cell r="D117" t="str">
            <v>0320730</v>
          </cell>
          <cell r="F117">
            <v>0</v>
          </cell>
        </row>
        <row r="118">
          <cell r="D118" t="str">
            <v>0320720</v>
          </cell>
          <cell r="F118">
            <v>0</v>
          </cell>
        </row>
        <row r="119">
          <cell r="D119" t="str">
            <v>0322899</v>
          </cell>
          <cell r="F119">
            <v>0</v>
          </cell>
        </row>
        <row r="120">
          <cell r="D120" t="str">
            <v>0318106</v>
          </cell>
          <cell r="F120">
            <v>0</v>
          </cell>
        </row>
        <row r="121">
          <cell r="D121" t="str">
            <v>0315456</v>
          </cell>
          <cell r="F121">
            <v>0</v>
          </cell>
        </row>
        <row r="122">
          <cell r="D122" t="str">
            <v>0322050</v>
          </cell>
          <cell r="F122">
            <v>0</v>
          </cell>
        </row>
        <row r="125">
          <cell r="D125" t="str">
            <v>0324178</v>
          </cell>
          <cell r="F125">
            <v>0</v>
          </cell>
        </row>
        <row r="127">
          <cell r="D127" t="str">
            <v>0320730</v>
          </cell>
          <cell r="F127">
            <v>0</v>
          </cell>
        </row>
        <row r="128">
          <cell r="D128" t="str">
            <v>0320720</v>
          </cell>
          <cell r="F128">
            <v>0</v>
          </cell>
        </row>
        <row r="130">
          <cell r="D130" t="str">
            <v>0318106</v>
          </cell>
          <cell r="F130">
            <v>0</v>
          </cell>
        </row>
        <row r="131">
          <cell r="D131" t="str">
            <v>0315456</v>
          </cell>
          <cell r="F131">
            <v>0</v>
          </cell>
        </row>
        <row r="132">
          <cell r="D132" t="str">
            <v>0322050</v>
          </cell>
          <cell r="F132">
            <v>0</v>
          </cell>
        </row>
        <row r="135">
          <cell r="D135" t="str">
            <v>0324178</v>
          </cell>
          <cell r="F135">
            <v>0</v>
          </cell>
        </row>
        <row r="136">
          <cell r="D136" t="str">
            <v>0322917</v>
          </cell>
          <cell r="F136">
            <v>0</v>
          </cell>
        </row>
        <row r="137">
          <cell r="D137" t="str">
            <v>0315012</v>
          </cell>
          <cell r="F137">
            <v>0</v>
          </cell>
        </row>
        <row r="138">
          <cell r="D138" t="str">
            <v>0323095</v>
          </cell>
          <cell r="F138">
            <v>0</v>
          </cell>
        </row>
        <row r="139">
          <cell r="D139" t="str">
            <v>0317638</v>
          </cell>
          <cell r="F139">
            <v>0</v>
          </cell>
        </row>
        <row r="140">
          <cell r="D140" t="str">
            <v>0322050</v>
          </cell>
          <cell r="F140">
            <v>0</v>
          </cell>
        </row>
        <row r="142">
          <cell r="D142" t="str">
            <v>0322927</v>
          </cell>
          <cell r="F142">
            <v>0</v>
          </cell>
        </row>
        <row r="143">
          <cell r="D143" t="str">
            <v>0324175</v>
          </cell>
          <cell r="F143">
            <v>0</v>
          </cell>
        </row>
        <row r="144">
          <cell r="D144" t="str">
            <v>0322906</v>
          </cell>
          <cell r="F144">
            <v>0</v>
          </cell>
        </row>
        <row r="145">
          <cell r="D145" t="str">
            <v>0327088</v>
          </cell>
          <cell r="F145">
            <v>0</v>
          </cell>
        </row>
        <row r="146">
          <cell r="D146" t="str">
            <v>0326910</v>
          </cell>
          <cell r="F146">
            <v>0</v>
          </cell>
        </row>
        <row r="147">
          <cell r="D147" t="str">
            <v>0327087</v>
          </cell>
          <cell r="F147">
            <v>0</v>
          </cell>
        </row>
        <row r="149">
          <cell r="D149" t="str">
            <v>0327092</v>
          </cell>
          <cell r="F149">
            <v>0</v>
          </cell>
        </row>
        <row r="150">
          <cell r="D150" t="str">
            <v>0322050</v>
          </cell>
          <cell r="F150">
            <v>0</v>
          </cell>
        </row>
        <row r="151">
          <cell r="D151" t="str">
            <v>0322917</v>
          </cell>
          <cell r="F151">
            <v>0</v>
          </cell>
        </row>
        <row r="152">
          <cell r="D152" t="str">
            <v>0322905</v>
          </cell>
          <cell r="F152">
            <v>0</v>
          </cell>
        </row>
        <row r="153">
          <cell r="D153" t="str">
            <v>0324178</v>
          </cell>
          <cell r="F153">
            <v>0</v>
          </cell>
        </row>
        <row r="154">
          <cell r="D154" t="str">
            <v>0320933</v>
          </cell>
          <cell r="F154">
            <v>0</v>
          </cell>
        </row>
        <row r="155">
          <cell r="D155" t="str">
            <v>0327088</v>
          </cell>
          <cell r="F155">
            <v>0</v>
          </cell>
        </row>
        <row r="156">
          <cell r="D156" t="str">
            <v>0326910</v>
          </cell>
          <cell r="F156">
            <v>0</v>
          </cell>
        </row>
        <row r="158">
          <cell r="D158" t="str">
            <v>0327092</v>
          </cell>
          <cell r="F158">
            <v>0</v>
          </cell>
        </row>
        <row r="159">
          <cell r="D159" t="str">
            <v>0322050</v>
          </cell>
          <cell r="F159">
            <v>0</v>
          </cell>
        </row>
        <row r="160">
          <cell r="D160" t="str">
            <v>0322899</v>
          </cell>
          <cell r="F160">
            <v>0</v>
          </cell>
        </row>
        <row r="162">
          <cell r="D162" t="str">
            <v>0322183</v>
          </cell>
          <cell r="F162">
            <v>0</v>
          </cell>
        </row>
        <row r="163">
          <cell r="D163" t="str">
            <v>0320158</v>
          </cell>
          <cell r="F163">
            <v>0</v>
          </cell>
        </row>
        <row r="164">
          <cell r="D164" t="str">
            <v>0320727</v>
          </cell>
          <cell r="F164">
            <v>0</v>
          </cell>
        </row>
        <row r="165">
          <cell r="D165" t="str">
            <v>0323098</v>
          </cell>
          <cell r="F165">
            <v>0</v>
          </cell>
        </row>
        <row r="166">
          <cell r="D166" t="str">
            <v>0322907</v>
          </cell>
          <cell r="F166">
            <v>0</v>
          </cell>
        </row>
        <row r="167">
          <cell r="D167" t="str">
            <v>0322050</v>
          </cell>
          <cell r="F167">
            <v>0</v>
          </cell>
        </row>
        <row r="169">
          <cell r="D169" t="str">
            <v>0317638</v>
          </cell>
          <cell r="F169">
            <v>0</v>
          </cell>
        </row>
        <row r="170">
          <cell r="D170" t="str">
            <v>0320158</v>
          </cell>
          <cell r="F170">
            <v>0</v>
          </cell>
        </row>
        <row r="171">
          <cell r="D171" t="str">
            <v>0324178</v>
          </cell>
          <cell r="F171">
            <v>0</v>
          </cell>
        </row>
        <row r="172">
          <cell r="D172" t="str">
            <v>0322690</v>
          </cell>
          <cell r="F172">
            <v>0</v>
          </cell>
        </row>
        <row r="175">
          <cell r="D175" t="str">
            <v>0324178</v>
          </cell>
          <cell r="F175">
            <v>0</v>
          </cell>
        </row>
        <row r="176">
          <cell r="D176" t="str">
            <v>0322691</v>
          </cell>
          <cell r="F176">
            <v>0</v>
          </cell>
        </row>
        <row r="177">
          <cell r="D177" t="str">
            <v>0317638</v>
          </cell>
          <cell r="F177">
            <v>0</v>
          </cell>
        </row>
        <row r="178">
          <cell r="D178" t="str">
            <v>0320158</v>
          </cell>
          <cell r="F178">
            <v>0</v>
          </cell>
        </row>
        <row r="179">
          <cell r="D179" t="str">
            <v>0324178</v>
          </cell>
          <cell r="F179">
            <v>0</v>
          </cell>
        </row>
        <row r="181">
          <cell r="D181" t="str">
            <v>0320718</v>
          </cell>
          <cell r="F181">
            <v>0</v>
          </cell>
        </row>
        <row r="182">
          <cell r="D182" t="str">
            <v>0322927</v>
          </cell>
          <cell r="F182">
            <v>0</v>
          </cell>
        </row>
        <row r="183">
          <cell r="D183" t="str">
            <v>0318106</v>
          </cell>
          <cell r="F183">
            <v>0</v>
          </cell>
        </row>
        <row r="184">
          <cell r="D184" t="str">
            <v>0318108</v>
          </cell>
          <cell r="F184">
            <v>0</v>
          </cell>
        </row>
        <row r="185">
          <cell r="D185" t="str">
            <v>0322050</v>
          </cell>
          <cell r="F185">
            <v>0</v>
          </cell>
        </row>
        <row r="186">
          <cell r="D186" t="str">
            <v>0320158</v>
          </cell>
          <cell r="F186">
            <v>0</v>
          </cell>
        </row>
        <row r="188">
          <cell r="D188" t="str">
            <v>0324175</v>
          </cell>
          <cell r="F188">
            <v>0</v>
          </cell>
        </row>
        <row r="189">
          <cell r="D189" t="str">
            <v>0317556</v>
          </cell>
          <cell r="F189">
            <v>0</v>
          </cell>
        </row>
        <row r="190">
          <cell r="D190" t="str">
            <v>0320718</v>
          </cell>
          <cell r="F190">
            <v>0</v>
          </cell>
        </row>
        <row r="191">
          <cell r="D191" t="str">
            <v>0317557</v>
          </cell>
          <cell r="F191">
            <v>0</v>
          </cell>
        </row>
        <row r="192">
          <cell r="D192" t="str">
            <v>0318106</v>
          </cell>
          <cell r="F192">
            <v>0</v>
          </cell>
        </row>
        <row r="193">
          <cell r="D193" t="str">
            <v>0318108</v>
          </cell>
          <cell r="F193">
            <v>0</v>
          </cell>
        </row>
        <row r="194">
          <cell r="D194" t="str">
            <v>0322050</v>
          </cell>
          <cell r="F194">
            <v>0</v>
          </cell>
        </row>
        <row r="197">
          <cell r="D197" t="str">
            <v>0324178</v>
          </cell>
          <cell r="F197">
            <v>0</v>
          </cell>
        </row>
        <row r="199">
          <cell r="D199" t="str">
            <v>0320713</v>
          </cell>
          <cell r="F199">
            <v>0</v>
          </cell>
        </row>
        <row r="200">
          <cell r="D200" t="str">
            <v>0320715</v>
          </cell>
          <cell r="F200">
            <v>0</v>
          </cell>
        </row>
        <row r="202">
          <cell r="D202" t="str">
            <v>0318106</v>
          </cell>
          <cell r="F202">
            <v>0</v>
          </cell>
        </row>
        <row r="203">
          <cell r="D203" t="str">
            <v>0318108</v>
          </cell>
          <cell r="F203">
            <v>0</v>
          </cell>
        </row>
        <row r="204">
          <cell r="D204" t="str">
            <v>0322050</v>
          </cell>
          <cell r="F204">
            <v>0</v>
          </cell>
        </row>
        <row r="205">
          <cell r="D205" t="str">
            <v>0322877</v>
          </cell>
          <cell r="F205">
            <v>0</v>
          </cell>
        </row>
        <row r="207">
          <cell r="D207" t="str">
            <v>0324175</v>
          </cell>
          <cell r="F207">
            <v>0</v>
          </cell>
        </row>
        <row r="208">
          <cell r="D208" t="str">
            <v>0320158</v>
          </cell>
          <cell r="F208">
            <v>0</v>
          </cell>
        </row>
        <row r="209">
          <cell r="D209" t="str">
            <v>0320713</v>
          </cell>
          <cell r="F209">
            <v>0</v>
          </cell>
        </row>
        <row r="210">
          <cell r="D210" t="str">
            <v>0320715</v>
          </cell>
          <cell r="F210">
            <v>0</v>
          </cell>
        </row>
        <row r="211">
          <cell r="D211" t="str">
            <v>0322899</v>
          </cell>
          <cell r="F211">
            <v>0</v>
          </cell>
        </row>
        <row r="212">
          <cell r="D212" t="str">
            <v>0318106</v>
          </cell>
          <cell r="F212">
            <v>0</v>
          </cell>
        </row>
        <row r="213">
          <cell r="D213" t="str">
            <v>0318108</v>
          </cell>
          <cell r="F213">
            <v>0</v>
          </cell>
        </row>
        <row r="214">
          <cell r="D214" t="str">
            <v>0322050</v>
          </cell>
          <cell r="F214">
            <v>0</v>
          </cell>
        </row>
        <row r="217">
          <cell r="D217" t="str">
            <v>0322899</v>
          </cell>
          <cell r="F217">
            <v>0</v>
          </cell>
        </row>
        <row r="218">
          <cell r="D218" t="str">
            <v>0322927</v>
          </cell>
          <cell r="F218">
            <v>0</v>
          </cell>
        </row>
        <row r="219">
          <cell r="D219" t="str">
            <v>0326661</v>
          </cell>
          <cell r="F219">
            <v>0</v>
          </cell>
        </row>
        <row r="220">
          <cell r="D220" t="str">
            <v>0320713</v>
          </cell>
          <cell r="F220">
            <v>0</v>
          </cell>
        </row>
        <row r="221">
          <cell r="D221" t="str">
            <v>0320715</v>
          </cell>
          <cell r="F221">
            <v>0</v>
          </cell>
        </row>
        <row r="222">
          <cell r="D222" t="str">
            <v>0320158</v>
          </cell>
          <cell r="F222">
            <v>0</v>
          </cell>
        </row>
        <row r="223">
          <cell r="D223" t="str">
            <v>0321911</v>
          </cell>
          <cell r="F223">
            <v>0</v>
          </cell>
        </row>
        <row r="224">
          <cell r="D224" t="str">
            <v>0318106</v>
          </cell>
          <cell r="F224">
            <v>0</v>
          </cell>
        </row>
        <row r="225">
          <cell r="D225" t="str">
            <v>0318108</v>
          </cell>
          <cell r="F225">
            <v>0</v>
          </cell>
        </row>
        <row r="226">
          <cell r="D226" t="str">
            <v>0322899</v>
          </cell>
          <cell r="F226">
            <v>0</v>
          </cell>
        </row>
        <row r="227">
          <cell r="D227" t="str">
            <v>0317557</v>
          </cell>
          <cell r="F227">
            <v>0</v>
          </cell>
        </row>
        <row r="228">
          <cell r="D228" t="str">
            <v>0326661</v>
          </cell>
          <cell r="F228">
            <v>0</v>
          </cell>
        </row>
        <row r="229">
          <cell r="D229" t="str">
            <v>0320713</v>
          </cell>
          <cell r="F229">
            <v>0</v>
          </cell>
        </row>
        <row r="230">
          <cell r="D230" t="str">
            <v>0320715</v>
          </cell>
          <cell r="F230">
            <v>0</v>
          </cell>
        </row>
        <row r="232">
          <cell r="D232" t="str">
            <v>0318106</v>
          </cell>
          <cell r="F232">
            <v>0</v>
          </cell>
        </row>
        <row r="233">
          <cell r="D233" t="str">
            <v>0318108</v>
          </cell>
          <cell r="F233">
            <v>0</v>
          </cell>
        </row>
        <row r="235">
          <cell r="D235" t="str">
            <v>0317638</v>
          </cell>
          <cell r="F235">
            <v>0</v>
          </cell>
        </row>
        <row r="236">
          <cell r="D236" t="str">
            <v>0322409</v>
          </cell>
          <cell r="F236">
            <v>0</v>
          </cell>
        </row>
        <row r="237">
          <cell r="D237" t="str">
            <v>0320713</v>
          </cell>
          <cell r="F237">
            <v>0</v>
          </cell>
        </row>
        <row r="238">
          <cell r="D238" t="str">
            <v>0320715</v>
          </cell>
          <cell r="F238">
            <v>0</v>
          </cell>
        </row>
        <row r="239">
          <cell r="D239" t="str">
            <v>0320718</v>
          </cell>
          <cell r="F239">
            <v>0</v>
          </cell>
        </row>
        <row r="240">
          <cell r="D240" t="str">
            <v>0320933</v>
          </cell>
          <cell r="F240">
            <v>0</v>
          </cell>
        </row>
        <row r="241">
          <cell r="D241" t="str">
            <v>0318106</v>
          </cell>
          <cell r="F241">
            <v>0</v>
          </cell>
        </row>
        <row r="242">
          <cell r="D242" t="str">
            <v>0318108</v>
          </cell>
          <cell r="F242">
            <v>0</v>
          </cell>
        </row>
        <row r="243">
          <cell r="D243" t="str">
            <v>0317638</v>
          </cell>
          <cell r="F243">
            <v>0</v>
          </cell>
        </row>
        <row r="244">
          <cell r="D244" t="str">
            <v>0320158</v>
          </cell>
          <cell r="F244">
            <v>0</v>
          </cell>
        </row>
        <row r="245">
          <cell r="D245" t="str">
            <v>0322391</v>
          </cell>
          <cell r="F245">
            <v>0</v>
          </cell>
        </row>
        <row r="247">
          <cell r="D247" t="str">
            <v>0322395</v>
          </cell>
          <cell r="F247">
            <v>0</v>
          </cell>
        </row>
        <row r="248">
          <cell r="D248" t="str">
            <v>0322899</v>
          </cell>
          <cell r="F248">
            <v>0</v>
          </cell>
        </row>
        <row r="249">
          <cell r="D249" t="str">
            <v>0320158</v>
          </cell>
          <cell r="F249">
            <v>0</v>
          </cell>
        </row>
        <row r="250">
          <cell r="D250" t="str">
            <v>0321918</v>
          </cell>
          <cell r="F250">
            <v>0</v>
          </cell>
        </row>
        <row r="251">
          <cell r="D251" t="str">
            <v>0320158</v>
          </cell>
          <cell r="F251">
            <v>0</v>
          </cell>
        </row>
        <row r="253">
          <cell r="D253" t="str">
            <v>0322390</v>
          </cell>
          <cell r="F253">
            <v>0</v>
          </cell>
        </row>
        <row r="254">
          <cell r="D254" t="str">
            <v>0322907</v>
          </cell>
          <cell r="F254">
            <v>0</v>
          </cell>
        </row>
        <row r="255">
          <cell r="D255" t="str">
            <v>0322395</v>
          </cell>
          <cell r="F255">
            <v>0</v>
          </cell>
        </row>
        <row r="257">
          <cell r="D257" t="str">
            <v>0320158</v>
          </cell>
          <cell r="F257">
            <v>0</v>
          </cell>
        </row>
        <row r="258">
          <cell r="D258" t="str">
            <v>0321918</v>
          </cell>
          <cell r="F258">
            <v>0</v>
          </cell>
        </row>
        <row r="261">
          <cell r="D261" t="str">
            <v>0322392</v>
          </cell>
          <cell r="F261">
            <v>0</v>
          </cell>
        </row>
        <row r="262">
          <cell r="D262" t="str">
            <v>0317556</v>
          </cell>
          <cell r="F262">
            <v>0</v>
          </cell>
        </row>
        <row r="263">
          <cell r="D263" t="str">
            <v>0322395</v>
          </cell>
          <cell r="F263">
            <v>0</v>
          </cell>
        </row>
        <row r="264">
          <cell r="D264" t="str">
            <v>0317557</v>
          </cell>
          <cell r="F264">
            <v>0</v>
          </cell>
        </row>
        <row r="265">
          <cell r="D265" t="str">
            <v>0321919</v>
          </cell>
          <cell r="F265">
            <v>0</v>
          </cell>
        </row>
        <row r="266">
          <cell r="D266" t="str">
            <v>0321918</v>
          </cell>
          <cell r="F266">
            <v>0</v>
          </cell>
        </row>
        <row r="267">
          <cell r="D267" t="str">
            <v>0321917</v>
          </cell>
          <cell r="F267">
            <v>0</v>
          </cell>
        </row>
        <row r="270">
          <cell r="D270" t="str">
            <v>0322393</v>
          </cell>
          <cell r="F270">
            <v>0</v>
          </cell>
        </row>
        <row r="271">
          <cell r="D271" t="str">
            <v>0317556</v>
          </cell>
          <cell r="F271">
            <v>0</v>
          </cell>
        </row>
        <row r="272">
          <cell r="D272" t="str">
            <v>0322395</v>
          </cell>
          <cell r="F272">
            <v>0</v>
          </cell>
        </row>
        <row r="273">
          <cell r="D273" t="str">
            <v>0317557</v>
          </cell>
          <cell r="F273">
            <v>0</v>
          </cell>
        </row>
        <row r="274">
          <cell r="D274" t="str">
            <v>0321919</v>
          </cell>
          <cell r="F274">
            <v>0</v>
          </cell>
        </row>
        <row r="275">
          <cell r="D275" t="str">
            <v>0321918</v>
          </cell>
          <cell r="F275">
            <v>0</v>
          </cell>
        </row>
        <row r="276">
          <cell r="D276" t="str">
            <v>0321917</v>
          </cell>
          <cell r="F276">
            <v>0</v>
          </cell>
        </row>
        <row r="279">
          <cell r="D279" t="str">
            <v>0322394</v>
          </cell>
          <cell r="F279">
            <v>0</v>
          </cell>
        </row>
        <row r="280">
          <cell r="D280" t="str">
            <v>0322902</v>
          </cell>
          <cell r="F280">
            <v>0</v>
          </cell>
        </row>
        <row r="281">
          <cell r="D281" t="str">
            <v>0322395</v>
          </cell>
          <cell r="F281">
            <v>0</v>
          </cell>
        </row>
        <row r="282">
          <cell r="D282" t="str">
            <v>0317638</v>
          </cell>
          <cell r="F282">
            <v>0</v>
          </cell>
        </row>
        <row r="283">
          <cell r="D283" t="str">
            <v>0321919</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0322389</v>
          </cell>
          <cell r="F288">
            <v>0</v>
          </cell>
        </row>
        <row r="289">
          <cell r="D289" t="str">
            <v>0317638</v>
          </cell>
          <cell r="F289">
            <v>0</v>
          </cell>
        </row>
        <row r="290">
          <cell r="D290" t="str">
            <v>0321916</v>
          </cell>
          <cell r="F290">
            <v>0</v>
          </cell>
        </row>
        <row r="293">
          <cell r="D293" t="str">
            <v>0322386</v>
          </cell>
          <cell r="F293">
            <v>0</v>
          </cell>
        </row>
        <row r="294">
          <cell r="D294" t="str">
            <v>0322899</v>
          </cell>
          <cell r="F294">
            <v>0</v>
          </cell>
        </row>
        <row r="295">
          <cell r="D295" t="str">
            <v>0321916</v>
          </cell>
          <cell r="F295">
            <v>0</v>
          </cell>
        </row>
        <row r="296">
          <cell r="D296" t="str">
            <v>0322877</v>
          </cell>
          <cell r="F296">
            <v>0</v>
          </cell>
        </row>
        <row r="298">
          <cell r="D298" t="str">
            <v>0322387</v>
          </cell>
          <cell r="F298">
            <v>0</v>
          </cell>
        </row>
        <row r="299">
          <cell r="D299" t="str">
            <v>0320158</v>
          </cell>
          <cell r="F299">
            <v>0</v>
          </cell>
        </row>
        <row r="300">
          <cell r="D300" t="str">
            <v>0321916</v>
          </cell>
          <cell r="F300">
            <v>0</v>
          </cell>
        </row>
        <row r="302">
          <cell r="D302" t="str">
            <v>0322907</v>
          </cell>
          <cell r="F302">
            <v>0</v>
          </cell>
        </row>
        <row r="303">
          <cell r="D303" t="str">
            <v>0322388</v>
          </cell>
          <cell r="F303">
            <v>0</v>
          </cell>
        </row>
        <row r="304">
          <cell r="D304" t="str">
            <v>0320933</v>
          </cell>
          <cell r="F304">
            <v>0</v>
          </cell>
        </row>
        <row r="305">
          <cell r="D305" t="str">
            <v>0321916</v>
          </cell>
          <cell r="F305">
            <v>0</v>
          </cell>
        </row>
        <row r="307">
          <cell r="D307" t="str">
            <v>0317638</v>
          </cell>
          <cell r="F307">
            <v>0</v>
          </cell>
        </row>
        <row r="308">
          <cell r="D308" t="str">
            <v>0322183</v>
          </cell>
          <cell r="F308">
            <v>0</v>
          </cell>
        </row>
        <row r="310">
          <cell r="D310" t="str">
            <v>0321915</v>
          </cell>
          <cell r="F310">
            <v>0</v>
          </cell>
        </row>
        <row r="313">
          <cell r="D313" t="str">
            <v>0323128</v>
          </cell>
          <cell r="F313">
            <v>0</v>
          </cell>
        </row>
        <row r="314">
          <cell r="D314" t="str">
            <v>0322900</v>
          </cell>
          <cell r="F314">
            <v>0</v>
          </cell>
        </row>
        <row r="315">
          <cell r="D315" t="str">
            <v>0327426</v>
          </cell>
          <cell r="F315">
            <v>0</v>
          </cell>
        </row>
        <row r="316">
          <cell r="D316" t="str">
            <v>0317638</v>
          </cell>
          <cell r="F316">
            <v>0</v>
          </cell>
        </row>
        <row r="317">
          <cell r="D317" t="str">
            <v>0320158</v>
          </cell>
          <cell r="F317">
            <v>0</v>
          </cell>
        </row>
        <row r="320">
          <cell r="D320" t="str">
            <v>0322766</v>
          </cell>
          <cell r="F320">
            <v>0</v>
          </cell>
        </row>
        <row r="322">
          <cell r="D322" t="str">
            <v>0320715</v>
          </cell>
          <cell r="F322">
            <v>0</v>
          </cell>
        </row>
        <row r="323">
          <cell r="D323" t="str">
            <v>0320713</v>
          </cell>
          <cell r="F323">
            <v>0</v>
          </cell>
        </row>
        <row r="324">
          <cell r="D324" t="str">
            <v>0323727</v>
          </cell>
          <cell r="F324">
            <v>0</v>
          </cell>
        </row>
        <row r="326">
          <cell r="D326" t="str">
            <v>0318106</v>
          </cell>
          <cell r="F326">
            <v>0</v>
          </cell>
        </row>
        <row r="327">
          <cell r="D327" t="str">
            <v>0318108</v>
          </cell>
          <cell r="F327">
            <v>0</v>
          </cell>
        </row>
        <row r="328">
          <cell r="D328" t="str">
            <v>0323779</v>
          </cell>
          <cell r="F328">
            <v>0</v>
          </cell>
        </row>
        <row r="329">
          <cell r="D329" t="str">
            <v>0327422</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0323779</v>
          </cell>
          <cell r="F334">
            <v>0</v>
          </cell>
        </row>
        <row r="335">
          <cell r="D335" t="str">
            <v>0321918</v>
          </cell>
          <cell r="F335">
            <v>0</v>
          </cell>
        </row>
        <row r="337">
          <cell r="D337" t="str">
            <v>0322900</v>
          </cell>
          <cell r="F337">
            <v>0</v>
          </cell>
        </row>
        <row r="338">
          <cell r="D338" t="str">
            <v>0322765</v>
          </cell>
          <cell r="F338">
            <v>0</v>
          </cell>
        </row>
        <row r="339">
          <cell r="D339" t="str">
            <v>0317638</v>
          </cell>
          <cell r="F339">
            <v>0</v>
          </cell>
        </row>
        <row r="340">
          <cell r="D340" t="str">
            <v>0318106</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0322393</v>
          </cell>
          <cell r="F345">
            <v>0</v>
          </cell>
        </row>
        <row r="346">
          <cell r="D346" t="str">
            <v>0322395</v>
          </cell>
          <cell r="F346">
            <v>0</v>
          </cell>
        </row>
        <row r="348">
          <cell r="D348" t="str">
            <v>0321918</v>
          </cell>
          <cell r="F348">
            <v>0</v>
          </cell>
        </row>
        <row r="349">
          <cell r="D349" t="str">
            <v>0321917</v>
          </cell>
          <cell r="F349">
            <v>0</v>
          </cell>
        </row>
        <row r="350">
          <cell r="D350" t="str">
            <v>0326018</v>
          </cell>
          <cell r="F350">
            <v>0</v>
          </cell>
        </row>
        <row r="353">
          <cell r="D353" t="str">
            <v>0322394</v>
          </cell>
          <cell r="F353">
            <v>0</v>
          </cell>
        </row>
        <row r="354">
          <cell r="D354" t="str">
            <v>0322395</v>
          </cell>
          <cell r="F354">
            <v>0</v>
          </cell>
        </row>
        <row r="355">
          <cell r="D355" t="str">
            <v>0320722</v>
          </cell>
          <cell r="F355">
            <v>0</v>
          </cell>
        </row>
        <row r="356">
          <cell r="D356" t="str">
            <v>0321918</v>
          </cell>
          <cell r="F356">
            <v>0</v>
          </cell>
        </row>
        <row r="357">
          <cell r="D357" t="str">
            <v>0321917</v>
          </cell>
          <cell r="F357">
            <v>0</v>
          </cell>
        </row>
        <row r="358">
          <cell r="D358" t="str">
            <v>0326018</v>
          </cell>
          <cell r="F358">
            <v>0</v>
          </cell>
        </row>
        <row r="359">
          <cell r="D359" t="str">
            <v>0322920</v>
          </cell>
          <cell r="F359">
            <v>0</v>
          </cell>
        </row>
        <row r="361">
          <cell r="D361" t="str">
            <v>0326463</v>
          </cell>
          <cell r="F361">
            <v>0</v>
          </cell>
        </row>
        <row r="362">
          <cell r="D362" t="str">
            <v>0320158</v>
          </cell>
          <cell r="F362">
            <v>0</v>
          </cell>
        </row>
        <row r="363">
          <cell r="D363" t="str">
            <v>0320715</v>
          </cell>
          <cell r="F363">
            <v>0</v>
          </cell>
        </row>
        <row r="364">
          <cell r="D364" t="str">
            <v>0320713</v>
          </cell>
          <cell r="F364">
            <v>0</v>
          </cell>
        </row>
        <row r="365">
          <cell r="D365" t="str">
            <v>0323727</v>
          </cell>
          <cell r="F365">
            <v>0</v>
          </cell>
        </row>
        <row r="366">
          <cell r="D366" t="str">
            <v>0322887</v>
          </cell>
          <cell r="F366">
            <v>0</v>
          </cell>
        </row>
        <row r="367">
          <cell r="D367" t="str">
            <v>0318106</v>
          </cell>
          <cell r="F367">
            <v>0</v>
          </cell>
        </row>
        <row r="368">
          <cell r="D368" t="str">
            <v>0318108</v>
          </cell>
          <cell r="F368">
            <v>0</v>
          </cell>
        </row>
        <row r="369">
          <cell r="D369" t="str">
            <v>0323779</v>
          </cell>
          <cell r="F369">
            <v>0</v>
          </cell>
        </row>
        <row r="370">
          <cell r="D370" t="str">
            <v>0327422</v>
          </cell>
          <cell r="F370">
            <v>0</v>
          </cell>
        </row>
        <row r="372">
          <cell r="D372" t="str">
            <v>0317638</v>
          </cell>
          <cell r="F372">
            <v>0</v>
          </cell>
        </row>
        <row r="375">
          <cell r="D375" t="str">
            <v>0322643</v>
          </cell>
          <cell r="F375">
            <v>0</v>
          </cell>
        </row>
        <row r="376">
          <cell r="D376" t="str">
            <v>0322920</v>
          </cell>
          <cell r="F376">
            <v>0</v>
          </cell>
        </row>
        <row r="377">
          <cell r="D377" t="str">
            <v>0320715</v>
          </cell>
          <cell r="F377">
            <v>0</v>
          </cell>
        </row>
        <row r="378">
          <cell r="D378" t="str">
            <v>0320713</v>
          </cell>
          <cell r="F378">
            <v>0</v>
          </cell>
        </row>
        <row r="379">
          <cell r="D379" t="str">
            <v>0327087</v>
          </cell>
          <cell r="F379">
            <v>0</v>
          </cell>
        </row>
        <row r="380">
          <cell r="D380" t="str">
            <v>0322924</v>
          </cell>
          <cell r="F380">
            <v>0</v>
          </cell>
        </row>
        <row r="381">
          <cell r="D381" t="str">
            <v>0323780</v>
          </cell>
          <cell r="F381">
            <v>0</v>
          </cell>
        </row>
        <row r="382">
          <cell r="D382" t="str">
            <v>0318106</v>
          </cell>
          <cell r="F382">
            <v>0</v>
          </cell>
        </row>
        <row r="383">
          <cell r="D383" t="str">
            <v>0318108</v>
          </cell>
          <cell r="F383">
            <v>0</v>
          </cell>
        </row>
        <row r="384">
          <cell r="D384" t="str">
            <v>0327423</v>
          </cell>
          <cell r="F384">
            <v>0</v>
          </cell>
        </row>
        <row r="387">
          <cell r="D387" t="str">
            <v>0327488</v>
          </cell>
          <cell r="F387">
            <v>0</v>
          </cell>
        </row>
        <row r="388">
          <cell r="D388" t="str">
            <v>0322899</v>
          </cell>
          <cell r="F388">
            <v>0</v>
          </cell>
        </row>
        <row r="389">
          <cell r="D389" t="str">
            <v>0320715</v>
          </cell>
          <cell r="F389">
            <v>0</v>
          </cell>
        </row>
        <row r="390">
          <cell r="D390" t="str">
            <v>0320713</v>
          </cell>
          <cell r="F390">
            <v>0</v>
          </cell>
        </row>
        <row r="391">
          <cell r="D391" t="str">
            <v>0327087</v>
          </cell>
          <cell r="F391">
            <v>0</v>
          </cell>
        </row>
        <row r="393">
          <cell r="D393" t="str">
            <v>0323780</v>
          </cell>
          <cell r="F393">
            <v>0</v>
          </cell>
        </row>
        <row r="394">
          <cell r="D394" t="str">
            <v>0318106</v>
          </cell>
          <cell r="F394">
            <v>0</v>
          </cell>
        </row>
        <row r="395">
          <cell r="D395" t="str">
            <v>0318108</v>
          </cell>
          <cell r="F395">
            <v>0</v>
          </cell>
        </row>
        <row r="396">
          <cell r="D396" t="str">
            <v>0327423</v>
          </cell>
          <cell r="F396">
            <v>0</v>
          </cell>
        </row>
        <row r="398">
          <cell r="D398" t="str">
            <v>0317638</v>
          </cell>
          <cell r="F398">
            <v>0</v>
          </cell>
        </row>
        <row r="399">
          <cell r="D399" t="str">
            <v>0322643</v>
          </cell>
          <cell r="F399">
            <v>0</v>
          </cell>
        </row>
        <row r="401">
          <cell r="D401" t="str">
            <v>0320715</v>
          </cell>
          <cell r="F401">
            <v>0</v>
          </cell>
        </row>
        <row r="402">
          <cell r="D402" t="str">
            <v>0320713</v>
          </cell>
          <cell r="F402">
            <v>0</v>
          </cell>
        </row>
        <row r="403">
          <cell r="D403" t="str">
            <v>0327087</v>
          </cell>
          <cell r="F403">
            <v>0</v>
          </cell>
        </row>
        <row r="405">
          <cell r="D405" t="str">
            <v>0323780</v>
          </cell>
          <cell r="F405">
            <v>0</v>
          </cell>
        </row>
        <row r="406">
          <cell r="D406" t="str">
            <v>0318106</v>
          </cell>
          <cell r="F406">
            <v>0</v>
          </cell>
        </row>
        <row r="407">
          <cell r="D407" t="str">
            <v>0318108</v>
          </cell>
          <cell r="F407">
            <v>0</v>
          </cell>
        </row>
        <row r="408">
          <cell r="D408" t="str">
            <v>0327425</v>
          </cell>
          <cell r="F408">
            <v>0</v>
          </cell>
        </row>
        <row r="409">
          <cell r="D409" t="str">
            <v>0317638</v>
          </cell>
          <cell r="F409">
            <v>0</v>
          </cell>
        </row>
        <row r="410">
          <cell r="D410" t="str">
            <v>0320158</v>
          </cell>
          <cell r="F410">
            <v>0</v>
          </cell>
        </row>
        <row r="411">
          <cell r="D411" t="str">
            <v>0322592</v>
          </cell>
          <cell r="F411">
            <v>0</v>
          </cell>
        </row>
        <row r="413">
          <cell r="D413" t="str">
            <v>0320715</v>
          </cell>
          <cell r="F413">
            <v>0</v>
          </cell>
        </row>
        <row r="414">
          <cell r="D414" t="str">
            <v>0320713</v>
          </cell>
          <cell r="F414">
            <v>0</v>
          </cell>
        </row>
        <row r="415">
          <cell r="D415" t="str">
            <v>0327087</v>
          </cell>
          <cell r="F415">
            <v>0</v>
          </cell>
        </row>
        <row r="417">
          <cell r="D417" t="str">
            <v>0323780</v>
          </cell>
          <cell r="F417">
            <v>0</v>
          </cell>
        </row>
        <row r="418">
          <cell r="D418" t="str">
            <v>0318106</v>
          </cell>
          <cell r="F418">
            <v>0</v>
          </cell>
        </row>
        <row r="419">
          <cell r="D419" t="str">
            <v>0318108</v>
          </cell>
          <cell r="F419">
            <v>0</v>
          </cell>
        </row>
        <row r="420">
          <cell r="D420" t="str">
            <v>0327424</v>
          </cell>
          <cell r="F420">
            <v>0</v>
          </cell>
        </row>
        <row r="423">
          <cell r="D423" t="str">
            <v>0322592</v>
          </cell>
          <cell r="F423">
            <v>0</v>
          </cell>
        </row>
        <row r="424">
          <cell r="D424" t="str">
            <v>0322928</v>
          </cell>
          <cell r="F424">
            <v>0</v>
          </cell>
        </row>
        <row r="425">
          <cell r="D425" t="str">
            <v>0320715</v>
          </cell>
          <cell r="F425">
            <v>0</v>
          </cell>
        </row>
        <row r="426">
          <cell r="D426" t="str">
            <v>0320713</v>
          </cell>
          <cell r="F426">
            <v>0</v>
          </cell>
        </row>
        <row r="428">
          <cell r="D428" t="str">
            <v>0318106</v>
          </cell>
          <cell r="F428">
            <v>0</v>
          </cell>
        </row>
        <row r="429">
          <cell r="D429" t="str">
            <v>0318108</v>
          </cell>
          <cell r="F429">
            <v>0</v>
          </cell>
        </row>
        <row r="430">
          <cell r="D430" t="str">
            <v>0327424</v>
          </cell>
          <cell r="F430">
            <v>0</v>
          </cell>
        </row>
        <row r="431">
          <cell r="D431" t="str">
            <v>0317638</v>
          </cell>
          <cell r="F431">
            <v>0</v>
          </cell>
        </row>
        <row r="432">
          <cell r="D432" t="str">
            <v>0320158</v>
          </cell>
          <cell r="F432">
            <v>0</v>
          </cell>
        </row>
        <row r="435">
          <cell r="D435" t="str">
            <v>0322606</v>
          </cell>
          <cell r="F435">
            <v>0</v>
          </cell>
        </row>
        <row r="436">
          <cell r="D436" t="str">
            <v>0322929</v>
          </cell>
          <cell r="F436">
            <v>0</v>
          </cell>
        </row>
        <row r="437">
          <cell r="D437" t="str">
            <v>0320715</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0322899</v>
          </cell>
          <cell r="F442">
            <v>0</v>
          </cell>
        </row>
        <row r="443">
          <cell r="D443" t="str">
            <v>0323780</v>
          </cell>
          <cell r="F443">
            <v>0</v>
          </cell>
        </row>
        <row r="444">
          <cell r="D444" t="str">
            <v>0318106</v>
          </cell>
          <cell r="F444">
            <v>0</v>
          </cell>
        </row>
        <row r="445">
          <cell r="D445" t="str">
            <v>0318108</v>
          </cell>
          <cell r="F445">
            <v>0</v>
          </cell>
        </row>
        <row r="446">
          <cell r="D446" t="str">
            <v>0317638</v>
          </cell>
          <cell r="F446">
            <v>0</v>
          </cell>
        </row>
        <row r="448">
          <cell r="D448" t="str">
            <v>0322601</v>
          </cell>
          <cell r="F448">
            <v>0</v>
          </cell>
        </row>
        <row r="449">
          <cell r="D449" t="str">
            <v>0322899</v>
          </cell>
          <cell r="F449">
            <v>0</v>
          </cell>
        </row>
        <row r="450">
          <cell r="D450" t="str">
            <v>0323780</v>
          </cell>
          <cell r="F450">
            <v>0</v>
          </cell>
        </row>
        <row r="451">
          <cell r="D451" t="str">
            <v>0318106</v>
          </cell>
          <cell r="F451">
            <v>0</v>
          </cell>
        </row>
        <row r="452">
          <cell r="D452" t="str">
            <v>0318108</v>
          </cell>
          <cell r="F452">
            <v>0</v>
          </cell>
        </row>
        <row r="453">
          <cell r="D453" t="str">
            <v>0317638</v>
          </cell>
          <cell r="F453">
            <v>0</v>
          </cell>
        </row>
        <row r="454">
          <cell r="D454" t="str">
            <v>0323128</v>
          </cell>
          <cell r="F454">
            <v>0</v>
          </cell>
        </row>
        <row r="456">
          <cell r="D456" t="str">
            <v>0323780</v>
          </cell>
          <cell r="F456">
            <v>0</v>
          </cell>
        </row>
        <row r="457">
          <cell r="D457" t="str">
            <v>0322899</v>
          </cell>
          <cell r="F457">
            <v>0</v>
          </cell>
        </row>
        <row r="458">
          <cell r="D458" t="str">
            <v>0322927</v>
          </cell>
          <cell r="F458">
            <v>0</v>
          </cell>
        </row>
        <row r="459">
          <cell r="D459" t="str">
            <v>0323128</v>
          </cell>
          <cell r="F459">
            <v>0</v>
          </cell>
        </row>
        <row r="461">
          <cell r="D461" t="str">
            <v>0324282</v>
          </cell>
          <cell r="F461">
            <v>0</v>
          </cell>
        </row>
        <row r="462">
          <cell r="D462" t="str">
            <v>0320158</v>
          </cell>
          <cell r="F462">
            <v>0</v>
          </cell>
        </row>
        <row r="464">
          <cell r="D464" t="str">
            <v>0327088</v>
          </cell>
          <cell r="F464">
            <v>0</v>
          </cell>
        </row>
        <row r="465">
          <cell r="D465" t="str">
            <v>0326910</v>
          </cell>
          <cell r="F465">
            <v>0</v>
          </cell>
        </row>
        <row r="466">
          <cell r="D466" t="str">
            <v>0317557</v>
          </cell>
          <cell r="F466">
            <v>0</v>
          </cell>
        </row>
        <row r="467">
          <cell r="D467" t="str">
            <v>0326459</v>
          </cell>
          <cell r="F467">
            <v>0</v>
          </cell>
        </row>
        <row r="468">
          <cell r="D468" t="str">
            <v>0321942</v>
          </cell>
          <cell r="F468">
            <v>0</v>
          </cell>
        </row>
        <row r="469">
          <cell r="D469" t="str">
            <v>0327092</v>
          </cell>
          <cell r="F469">
            <v>0</v>
          </cell>
        </row>
        <row r="472">
          <cell r="D472" t="str">
            <v>0324205</v>
          </cell>
          <cell r="F472">
            <v>0</v>
          </cell>
        </row>
        <row r="474">
          <cell r="D474" t="str">
            <v>0323780</v>
          </cell>
          <cell r="F474">
            <v>0</v>
          </cell>
        </row>
        <row r="475">
          <cell r="D475" t="str">
            <v>0320158</v>
          </cell>
          <cell r="F475">
            <v>0</v>
          </cell>
        </row>
        <row r="477">
          <cell r="D477" t="str">
            <v>0324205</v>
          </cell>
          <cell r="F477">
            <v>0</v>
          </cell>
        </row>
        <row r="478">
          <cell r="D478" t="str">
            <v>0322927</v>
          </cell>
          <cell r="F478">
            <v>0</v>
          </cell>
        </row>
        <row r="479">
          <cell r="D479" t="str">
            <v>0324282</v>
          </cell>
          <cell r="F479">
            <v>0</v>
          </cell>
        </row>
        <row r="482">
          <cell r="D482" t="str">
            <v>0322899</v>
          </cell>
          <cell r="F482">
            <v>0</v>
          </cell>
        </row>
        <row r="483">
          <cell r="D483" t="str">
            <v>0322922</v>
          </cell>
          <cell r="F483">
            <v>0</v>
          </cell>
        </row>
        <row r="484">
          <cell r="D484" t="str">
            <v>0323665</v>
          </cell>
          <cell r="F484">
            <v>0</v>
          </cell>
        </row>
        <row r="485">
          <cell r="D485" t="str">
            <v>0317638</v>
          </cell>
          <cell r="F485">
            <v>0</v>
          </cell>
        </row>
        <row r="486">
          <cell r="D486" t="str">
            <v>0324178</v>
          </cell>
          <cell r="F486">
            <v>0</v>
          </cell>
        </row>
        <row r="488">
          <cell r="D488" t="str">
            <v>0323670</v>
          </cell>
          <cell r="F488">
            <v>0</v>
          </cell>
        </row>
        <row r="489">
          <cell r="D489" t="str">
            <v>0326461</v>
          </cell>
          <cell r="F489">
            <v>0</v>
          </cell>
        </row>
        <row r="490">
          <cell r="D490" t="str">
            <v>0320713</v>
          </cell>
          <cell r="F490">
            <v>0</v>
          </cell>
        </row>
        <row r="491">
          <cell r="D491" t="str">
            <v>0320715</v>
          </cell>
          <cell r="F491">
            <v>0</v>
          </cell>
        </row>
        <row r="493">
          <cell r="D493" t="str">
            <v>0321154</v>
          </cell>
          <cell r="F493">
            <v>0</v>
          </cell>
        </row>
        <row r="494">
          <cell r="D494" t="str">
            <v>0318106</v>
          </cell>
          <cell r="F494">
            <v>0</v>
          </cell>
        </row>
        <row r="495">
          <cell r="D495" t="str">
            <v>0318108</v>
          </cell>
          <cell r="F495">
            <v>0</v>
          </cell>
        </row>
        <row r="496">
          <cell r="D496" t="str">
            <v>0320722</v>
          </cell>
          <cell r="F496">
            <v>0</v>
          </cell>
        </row>
        <row r="498">
          <cell r="D498" t="str">
            <v>0324175</v>
          </cell>
          <cell r="F498">
            <v>0</v>
          </cell>
        </row>
        <row r="499">
          <cell r="D499" t="str">
            <v>0322929</v>
          </cell>
          <cell r="F499">
            <v>0</v>
          </cell>
        </row>
        <row r="500">
          <cell r="D500" t="str">
            <v>0323670</v>
          </cell>
          <cell r="F500">
            <v>0</v>
          </cell>
        </row>
        <row r="501">
          <cell r="D501" t="str">
            <v>0323674</v>
          </cell>
          <cell r="F501">
            <v>0</v>
          </cell>
        </row>
        <row r="502">
          <cell r="D502" t="str">
            <v>0320713</v>
          </cell>
          <cell r="F502">
            <v>0</v>
          </cell>
        </row>
        <row r="503">
          <cell r="D503" t="str">
            <v>0320715</v>
          </cell>
          <cell r="F503">
            <v>0</v>
          </cell>
        </row>
        <row r="504">
          <cell r="D504" t="str">
            <v>0322899</v>
          </cell>
          <cell r="F504">
            <v>0</v>
          </cell>
        </row>
        <row r="505">
          <cell r="D505" t="str">
            <v>0321154</v>
          </cell>
          <cell r="F505">
            <v>0</v>
          </cell>
        </row>
        <row r="506">
          <cell r="D506" t="str">
            <v>0318106</v>
          </cell>
          <cell r="F506">
            <v>0</v>
          </cell>
        </row>
        <row r="507">
          <cell r="D507" t="str">
            <v>0318108</v>
          </cell>
          <cell r="F507">
            <v>0</v>
          </cell>
        </row>
        <row r="508">
          <cell r="D508" t="str">
            <v>0320158</v>
          </cell>
          <cell r="F508">
            <v>0</v>
          </cell>
        </row>
        <row r="510">
          <cell r="D510" t="str">
            <v>0323824</v>
          </cell>
          <cell r="F510">
            <v>0</v>
          </cell>
        </row>
        <row r="511">
          <cell r="D511" t="str">
            <v>0322899</v>
          </cell>
          <cell r="F511">
            <v>0</v>
          </cell>
        </row>
        <row r="512">
          <cell r="D512" t="str">
            <v>0323673</v>
          </cell>
          <cell r="F512">
            <v>0</v>
          </cell>
        </row>
        <row r="514">
          <cell r="D514" t="str">
            <v>0321941</v>
          </cell>
          <cell r="F514">
            <v>0</v>
          </cell>
        </row>
        <row r="515">
          <cell r="D515" t="str">
            <v>0317638</v>
          </cell>
          <cell r="F515">
            <v>0</v>
          </cell>
        </row>
        <row r="517">
          <cell r="D517" t="str">
            <v>0323909</v>
          </cell>
          <cell r="F517">
            <v>0</v>
          </cell>
        </row>
        <row r="518">
          <cell r="D518" t="str">
            <v>0322899</v>
          </cell>
          <cell r="F518">
            <v>0</v>
          </cell>
        </row>
        <row r="519">
          <cell r="D519" t="str">
            <v>0322395</v>
          </cell>
          <cell r="F519">
            <v>0</v>
          </cell>
        </row>
        <row r="520">
          <cell r="D520" t="str">
            <v>0323807</v>
          </cell>
          <cell r="F520">
            <v>0</v>
          </cell>
        </row>
        <row r="521">
          <cell r="D521" t="str">
            <v>0323706</v>
          </cell>
          <cell r="F521">
            <v>0</v>
          </cell>
        </row>
        <row r="522">
          <cell r="D522" t="str">
            <v>0317638</v>
          </cell>
          <cell r="F522">
            <v>0</v>
          </cell>
        </row>
        <row r="523">
          <cell r="D523" t="str">
            <v>0326018</v>
          </cell>
          <cell r="F523">
            <v>0</v>
          </cell>
        </row>
        <row r="524">
          <cell r="D524" t="str">
            <v>0323708</v>
          </cell>
          <cell r="F524">
            <v>0</v>
          </cell>
        </row>
        <row r="525">
          <cell r="D525" t="str">
            <v>0321918</v>
          </cell>
          <cell r="F525">
            <v>0</v>
          </cell>
        </row>
        <row r="526">
          <cell r="D526" t="str">
            <v>0322924</v>
          </cell>
          <cell r="F526">
            <v>0</v>
          </cell>
        </row>
        <row r="527">
          <cell r="D527" t="str">
            <v>0322920</v>
          </cell>
          <cell r="F527">
            <v>0</v>
          </cell>
        </row>
        <row r="529">
          <cell r="D529" t="str">
            <v>0323679</v>
          </cell>
          <cell r="F529">
            <v>0</v>
          </cell>
        </row>
        <row r="530">
          <cell r="D530" t="str">
            <v>0320158</v>
          </cell>
          <cell r="F530">
            <v>0</v>
          </cell>
        </row>
        <row r="532">
          <cell r="D532" t="str">
            <v>0323681</v>
          </cell>
          <cell r="F532">
            <v>0</v>
          </cell>
        </row>
        <row r="533">
          <cell r="D533" t="str">
            <v>0322899</v>
          </cell>
          <cell r="F533">
            <v>0</v>
          </cell>
        </row>
        <row r="534">
          <cell r="D534" t="str">
            <v>0322927</v>
          </cell>
          <cell r="F534">
            <v>0</v>
          </cell>
        </row>
        <row r="535">
          <cell r="D535" t="str">
            <v>0323678</v>
          </cell>
          <cell r="F535">
            <v>0</v>
          </cell>
        </row>
        <row r="537">
          <cell r="D537" t="str">
            <v>0317638</v>
          </cell>
          <cell r="F537">
            <v>0</v>
          </cell>
        </row>
        <row r="538">
          <cell r="D538" t="str">
            <v>0323680</v>
          </cell>
          <cell r="F538">
            <v>0</v>
          </cell>
        </row>
        <row r="541">
          <cell r="D541" t="str">
            <v>0323816</v>
          </cell>
          <cell r="F541">
            <v>0</v>
          </cell>
        </row>
        <row r="542">
          <cell r="D542" t="str">
            <v>0317557</v>
          </cell>
          <cell r="F542">
            <v>0</v>
          </cell>
        </row>
        <row r="544">
          <cell r="D544" t="str">
            <v>0323818</v>
          </cell>
          <cell r="F544">
            <v>0</v>
          </cell>
        </row>
        <row r="545">
          <cell r="D545" t="str">
            <v>0320158</v>
          </cell>
          <cell r="F545">
            <v>0</v>
          </cell>
        </row>
        <row r="547">
          <cell r="D547" t="str">
            <v>0323815</v>
          </cell>
          <cell r="F547">
            <v>0</v>
          </cell>
        </row>
        <row r="548">
          <cell r="D548" t="str">
            <v>0322907</v>
          </cell>
          <cell r="F548">
            <v>0</v>
          </cell>
        </row>
        <row r="549">
          <cell r="D549" t="str">
            <v>0322899</v>
          </cell>
          <cell r="F549">
            <v>0</v>
          </cell>
        </row>
        <row r="550">
          <cell r="D550" t="str">
            <v>0323817</v>
          </cell>
          <cell r="F550">
            <v>0</v>
          </cell>
        </row>
        <row r="551">
          <cell r="D551" t="str">
            <v>0317638</v>
          </cell>
          <cell r="F551">
            <v>0</v>
          </cell>
        </row>
        <row r="552">
          <cell r="D552" t="str">
            <v>0320158</v>
          </cell>
          <cell r="F552">
            <v>0</v>
          </cell>
        </row>
        <row r="553">
          <cell r="D553" t="str">
            <v>0323667</v>
          </cell>
          <cell r="F553">
            <v>0</v>
          </cell>
        </row>
        <row r="555">
          <cell r="D555" t="str">
            <v>0322907</v>
          </cell>
          <cell r="F555">
            <v>0</v>
          </cell>
        </row>
        <row r="556">
          <cell r="D556" t="str">
            <v>0323813</v>
          </cell>
          <cell r="F556">
            <v>0</v>
          </cell>
        </row>
        <row r="558">
          <cell r="D558" t="str">
            <v>0317638</v>
          </cell>
          <cell r="F558">
            <v>0</v>
          </cell>
        </row>
        <row r="559">
          <cell r="D559" t="str">
            <v>0323808</v>
          </cell>
          <cell r="F559">
            <v>0</v>
          </cell>
        </row>
        <row r="562">
          <cell r="D562" t="str">
            <v>0323809</v>
          </cell>
          <cell r="F562">
            <v>0</v>
          </cell>
        </row>
        <row r="563">
          <cell r="D563" t="str">
            <v>0322899</v>
          </cell>
          <cell r="F563">
            <v>0</v>
          </cell>
        </row>
        <row r="564">
          <cell r="D564" t="str">
            <v>0317557</v>
          </cell>
          <cell r="F564">
            <v>0</v>
          </cell>
        </row>
        <row r="565">
          <cell r="D565" t="str">
            <v>0323810</v>
          </cell>
          <cell r="F565">
            <v>0</v>
          </cell>
        </row>
        <row r="566">
          <cell r="D566" t="str">
            <v>0317638</v>
          </cell>
          <cell r="F566">
            <v>0</v>
          </cell>
        </row>
        <row r="567">
          <cell r="D567" t="str">
            <v>0320158</v>
          </cell>
          <cell r="F567">
            <v>0</v>
          </cell>
        </row>
        <row r="570">
          <cell r="D570" t="str">
            <v>0324175</v>
          </cell>
          <cell r="F570">
            <v>0</v>
          </cell>
        </row>
        <row r="571">
          <cell r="D571" t="str">
            <v>0322899</v>
          </cell>
          <cell r="F571">
            <v>0</v>
          </cell>
        </row>
        <row r="572">
          <cell r="D572" t="str">
            <v>0323819</v>
          </cell>
          <cell r="F572">
            <v>0</v>
          </cell>
        </row>
        <row r="574">
          <cell r="D574" t="str">
            <v>0317638</v>
          </cell>
          <cell r="F574">
            <v>0</v>
          </cell>
        </row>
        <row r="575">
          <cell r="D575" t="str">
            <v>0324178</v>
          </cell>
          <cell r="F575">
            <v>0</v>
          </cell>
        </row>
        <row r="577">
          <cell r="D577" t="str">
            <v>0323820</v>
          </cell>
          <cell r="F577">
            <v>0</v>
          </cell>
        </row>
        <row r="580">
          <cell r="D580" t="str">
            <v>0322899</v>
          </cell>
          <cell r="F580">
            <v>0</v>
          </cell>
        </row>
        <row r="582">
          <cell r="D582" t="str">
            <v>0327407</v>
          </cell>
          <cell r="F582">
            <v>0</v>
          </cell>
        </row>
        <row r="583">
          <cell r="D583" t="str">
            <v>0327408</v>
          </cell>
          <cell r="F583">
            <v>0</v>
          </cell>
        </row>
        <row r="585">
          <cell r="D585" t="str">
            <v>0323671</v>
          </cell>
          <cell r="F585">
            <v>0</v>
          </cell>
        </row>
        <row r="586">
          <cell r="D586" t="str">
            <v>0320712</v>
          </cell>
          <cell r="F586">
            <v>0</v>
          </cell>
        </row>
        <row r="588">
          <cell r="D588" t="str">
            <v>0317638</v>
          </cell>
          <cell r="F588">
            <v>0</v>
          </cell>
        </row>
        <row r="589">
          <cell r="D589" t="str">
            <v>0325409</v>
          </cell>
          <cell r="F589">
            <v>0</v>
          </cell>
        </row>
        <row r="592">
          <cell r="D592" t="str">
            <v>0323128</v>
          </cell>
          <cell r="F592">
            <v>0</v>
          </cell>
        </row>
        <row r="594">
          <cell r="D594" t="str">
            <v>0326524</v>
          </cell>
          <cell r="F594">
            <v>0</v>
          </cell>
        </row>
        <row r="595">
          <cell r="D595" t="str">
            <v>0320158</v>
          </cell>
          <cell r="F595">
            <v>0</v>
          </cell>
        </row>
        <row r="597">
          <cell r="D597" t="str">
            <v>0323825</v>
          </cell>
          <cell r="F597">
            <v>0</v>
          </cell>
        </row>
        <row r="598">
          <cell r="D598" t="str">
            <v>0322899</v>
          </cell>
          <cell r="F598">
            <v>0</v>
          </cell>
        </row>
        <row r="600">
          <cell r="D600" t="str">
            <v>0327407</v>
          </cell>
          <cell r="F600">
            <v>0</v>
          </cell>
        </row>
        <row r="601">
          <cell r="D601" t="str">
            <v>0327408</v>
          </cell>
          <cell r="F601">
            <v>0</v>
          </cell>
        </row>
        <row r="603">
          <cell r="D603" t="str">
            <v>0320712</v>
          </cell>
          <cell r="F603">
            <v>0</v>
          </cell>
        </row>
        <row r="604">
          <cell r="D604" t="str">
            <v>0320715</v>
          </cell>
          <cell r="F604">
            <v>0</v>
          </cell>
        </row>
        <row r="606">
          <cell r="D606" t="str">
            <v>0318106</v>
          </cell>
          <cell r="F606">
            <v>0</v>
          </cell>
        </row>
        <row r="607">
          <cell r="D607" t="str">
            <v>0318108</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0323793</v>
          </cell>
          <cell r="F612">
            <v>0</v>
          </cell>
        </row>
        <row r="613">
          <cell r="D613" t="str">
            <v>0326308</v>
          </cell>
          <cell r="F613">
            <v>0</v>
          </cell>
        </row>
        <row r="614">
          <cell r="D614" t="str">
            <v>0322616</v>
          </cell>
          <cell r="F614">
            <v>0</v>
          </cell>
        </row>
        <row r="616">
          <cell r="D616" t="str">
            <v>0320158</v>
          </cell>
          <cell r="F616">
            <v>0</v>
          </cell>
        </row>
        <row r="617">
          <cell r="D617" t="str">
            <v>0324299</v>
          </cell>
          <cell r="F617">
            <v>0</v>
          </cell>
        </row>
        <row r="619">
          <cell r="D619" t="str">
            <v>0326304</v>
          </cell>
          <cell r="F619">
            <v>0</v>
          </cell>
        </row>
        <row r="620">
          <cell r="D620" t="str">
            <v>0323794</v>
          </cell>
          <cell r="F620">
            <v>0</v>
          </cell>
        </row>
        <row r="621">
          <cell r="D621" t="str">
            <v>0326306</v>
          </cell>
          <cell r="F621">
            <v>0</v>
          </cell>
        </row>
        <row r="622">
          <cell r="D622" t="str">
            <v>0322616</v>
          </cell>
          <cell r="F622">
            <v>0</v>
          </cell>
        </row>
        <row r="623">
          <cell r="D623" t="str">
            <v>0326307</v>
          </cell>
          <cell r="F623">
            <v>0</v>
          </cell>
        </row>
        <row r="624">
          <cell r="D624" t="str">
            <v>0320158</v>
          </cell>
          <cell r="F624">
            <v>0</v>
          </cell>
        </row>
        <row r="625">
          <cell r="D625" t="str">
            <v>0324299</v>
          </cell>
          <cell r="F625">
            <v>0</v>
          </cell>
        </row>
        <row r="628">
          <cell r="D628" t="str">
            <v>0324175</v>
          </cell>
          <cell r="F628">
            <v>0</v>
          </cell>
        </row>
        <row r="630">
          <cell r="D630" t="str">
            <v>0323796</v>
          </cell>
          <cell r="F630">
            <v>0</v>
          </cell>
        </row>
        <row r="631">
          <cell r="D631" t="str">
            <v>0322616</v>
          </cell>
          <cell r="F631">
            <v>0</v>
          </cell>
        </row>
        <row r="632">
          <cell r="D632" t="str">
            <v>0323776</v>
          </cell>
          <cell r="F632">
            <v>0</v>
          </cell>
        </row>
        <row r="633">
          <cell r="D633" t="str">
            <v>0320158</v>
          </cell>
          <cell r="F633">
            <v>0</v>
          </cell>
        </row>
        <row r="634">
          <cell r="D634" t="str">
            <v>0324299</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0322615</v>
          </cell>
          <cell r="F641">
            <v>0</v>
          </cell>
        </row>
        <row r="643">
          <cell r="D643" t="str">
            <v>0324299</v>
          </cell>
          <cell r="F643">
            <v>0</v>
          </cell>
        </row>
        <row r="644">
          <cell r="D644" t="str">
            <v>0320722</v>
          </cell>
          <cell r="F644">
            <v>0</v>
          </cell>
        </row>
        <row r="645">
          <cell r="D645" t="str">
            <v>0320721</v>
          </cell>
          <cell r="F645">
            <v>0</v>
          </cell>
        </row>
        <row r="646">
          <cell r="D646" t="str">
            <v>0323799</v>
          </cell>
          <cell r="F646">
            <v>0</v>
          </cell>
        </row>
        <row r="648">
          <cell r="D648" t="str">
            <v>0323797</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0326143</v>
          </cell>
          <cell r="F655">
            <v>0</v>
          </cell>
        </row>
        <row r="656">
          <cell r="D656" t="str">
            <v>0322155</v>
          </cell>
          <cell r="F656">
            <v>0</v>
          </cell>
        </row>
        <row r="658">
          <cell r="D658" t="str">
            <v>0322652</v>
          </cell>
          <cell r="F658">
            <v>0</v>
          </cell>
        </row>
        <row r="660">
          <cell r="D660" t="str">
            <v>0322395</v>
          </cell>
        </row>
        <row r="661">
          <cell r="D661" t="str">
            <v>0321917</v>
          </cell>
          <cell r="F661">
            <v>0</v>
          </cell>
        </row>
        <row r="662">
          <cell r="D662" t="str">
            <v>0321918</v>
          </cell>
        </row>
        <row r="663">
          <cell r="D663" t="str">
            <v>0326018</v>
          </cell>
          <cell r="F663">
            <v>0</v>
          </cell>
        </row>
        <row r="664">
          <cell r="D664" t="str">
            <v>0322393</v>
          </cell>
          <cell r="F664">
            <v>0</v>
          </cell>
        </row>
        <row r="665">
          <cell r="D665" t="str">
            <v>0322394</v>
          </cell>
        </row>
        <row r="666">
          <cell r="D666" t="str">
            <v>0322652</v>
          </cell>
          <cell r="F666">
            <v>0</v>
          </cell>
        </row>
        <row r="669">
          <cell r="D669" t="str">
            <v>0320754</v>
          </cell>
          <cell r="F669">
            <v>0</v>
          </cell>
        </row>
        <row r="670">
          <cell r="D670" t="str">
            <v>0327426</v>
          </cell>
        </row>
        <row r="671">
          <cell r="D671" t="str">
            <v>0323776</v>
          </cell>
          <cell r="F671">
            <v>0</v>
          </cell>
        </row>
        <row r="672">
          <cell r="D672" t="str">
            <v>0320722</v>
          </cell>
          <cell r="F672">
            <v>0</v>
          </cell>
        </row>
        <row r="673">
          <cell r="D673" t="str">
            <v>0326661</v>
          </cell>
        </row>
        <row r="674">
          <cell r="D674" t="str">
            <v>0322409</v>
          </cell>
          <cell r="F674">
            <v>0</v>
          </cell>
        </row>
        <row r="677">
          <cell r="D677" t="str">
            <v>0322391</v>
          </cell>
          <cell r="F677">
            <v>0</v>
          </cell>
        </row>
        <row r="678">
          <cell r="D678" t="str">
            <v>0322390</v>
          </cell>
        </row>
        <row r="679">
          <cell r="D679" t="str">
            <v>0322392</v>
          </cell>
          <cell r="F679">
            <v>0</v>
          </cell>
        </row>
        <row r="680">
          <cell r="D680" t="str">
            <v>0320722</v>
          </cell>
          <cell r="F680">
            <v>0</v>
          </cell>
        </row>
        <row r="682">
          <cell r="D682" t="str">
            <v>0322389</v>
          </cell>
          <cell r="F682">
            <v>0</v>
          </cell>
        </row>
        <row r="683">
          <cell r="D683" t="str">
            <v>0321911</v>
          </cell>
        </row>
        <row r="684">
          <cell r="D684" t="str">
            <v>0321919</v>
          </cell>
        </row>
        <row r="685">
          <cell r="D685" t="str">
            <v>0321915</v>
          </cell>
          <cell r="F685">
            <v>0</v>
          </cell>
        </row>
        <row r="686">
          <cell r="D686" t="str">
            <v>0321916</v>
          </cell>
        </row>
        <row r="687">
          <cell r="D687" t="str">
            <v>0323096</v>
          </cell>
          <cell r="F687">
            <v>0</v>
          </cell>
        </row>
        <row r="688">
          <cell r="D688" t="str">
            <v>0322386</v>
          </cell>
        </row>
        <row r="689">
          <cell r="D689" t="str">
            <v>0322387</v>
          </cell>
          <cell r="F689">
            <v>0</v>
          </cell>
        </row>
        <row r="690">
          <cell r="D690" t="str">
            <v>0322388</v>
          </cell>
        </row>
        <row r="692">
          <cell r="D692" t="str">
            <v>0325692</v>
          </cell>
          <cell r="F692">
            <v>0</v>
          </cell>
        </row>
        <row r="694">
          <cell r="D694" t="str">
            <v>0322180</v>
          </cell>
          <cell r="F694">
            <v>0</v>
          </cell>
        </row>
        <row r="695">
          <cell r="D695" t="str">
            <v>0322766</v>
          </cell>
          <cell r="F695">
            <v>0</v>
          </cell>
        </row>
        <row r="696">
          <cell r="D696" t="str">
            <v>0326463</v>
          </cell>
        </row>
        <row r="697">
          <cell r="D697" t="str">
            <v>0322652</v>
          </cell>
          <cell r="F697">
            <v>0</v>
          </cell>
        </row>
        <row r="698">
          <cell r="D698" t="str">
            <v>0324327</v>
          </cell>
        </row>
        <row r="699">
          <cell r="D699" t="str">
            <v>0323727</v>
          </cell>
        </row>
        <row r="700">
          <cell r="D700" t="str">
            <v>0323728</v>
          </cell>
          <cell r="F700">
            <v>0</v>
          </cell>
        </row>
        <row r="701">
          <cell r="D701" t="str">
            <v>0322768</v>
          </cell>
        </row>
        <row r="702">
          <cell r="D702" t="str">
            <v>0323729</v>
          </cell>
          <cell r="F702">
            <v>0</v>
          </cell>
        </row>
        <row r="703">
          <cell r="D703" t="str">
            <v>0323779</v>
          </cell>
          <cell r="F703">
            <v>0</v>
          </cell>
        </row>
        <row r="704">
          <cell r="D704" t="str">
            <v>0322765</v>
          </cell>
          <cell r="F704">
            <v>0</v>
          </cell>
        </row>
        <row r="706">
          <cell r="D706" t="str">
            <v>0322600</v>
          </cell>
          <cell r="F706">
            <v>0</v>
          </cell>
        </row>
        <row r="709">
          <cell r="D709" t="str">
            <v>0320751</v>
          </cell>
          <cell r="F709">
            <v>0</v>
          </cell>
        </row>
        <row r="711">
          <cell r="D711" t="str">
            <v>0322592</v>
          </cell>
          <cell r="F711">
            <v>0</v>
          </cell>
        </row>
        <row r="712">
          <cell r="D712" t="str">
            <v>0327423</v>
          </cell>
          <cell r="F712">
            <v>0</v>
          </cell>
        </row>
        <row r="713">
          <cell r="D713" t="str">
            <v>0327425</v>
          </cell>
          <cell r="F713">
            <v>0</v>
          </cell>
        </row>
        <row r="714">
          <cell r="D714" t="str">
            <v>0327424</v>
          </cell>
        </row>
        <row r="717">
          <cell r="D717" t="str">
            <v>0322643</v>
          </cell>
        </row>
        <row r="718">
          <cell r="D718" t="str">
            <v>0327488</v>
          </cell>
          <cell r="F718">
            <v>0</v>
          </cell>
        </row>
        <row r="719">
          <cell r="D719" t="str">
            <v>0321808</v>
          </cell>
          <cell r="F719">
            <v>0</v>
          </cell>
        </row>
        <row r="721">
          <cell r="D721" t="str">
            <v>0322606</v>
          </cell>
          <cell r="F721">
            <v>0</v>
          </cell>
        </row>
        <row r="722">
          <cell r="D722" t="str">
            <v>0322601</v>
          </cell>
        </row>
        <row r="723">
          <cell r="D723" t="str">
            <v>0322609</v>
          </cell>
        </row>
        <row r="724">
          <cell r="D724" t="str">
            <v>0324282</v>
          </cell>
          <cell r="F724">
            <v>0</v>
          </cell>
        </row>
        <row r="725">
          <cell r="D725" t="str">
            <v>0323780</v>
          </cell>
          <cell r="F725">
            <v>0</v>
          </cell>
        </row>
        <row r="726">
          <cell r="D726" t="str">
            <v>0322911</v>
          </cell>
          <cell r="F726">
            <v>0</v>
          </cell>
        </row>
        <row r="727">
          <cell r="D727" t="str">
            <v>0321808</v>
          </cell>
          <cell r="F727">
            <v>0</v>
          </cell>
        </row>
        <row r="730">
          <cell r="D730" t="str">
            <v>0323665</v>
          </cell>
          <cell r="F730">
            <v>0</v>
          </cell>
        </row>
        <row r="731">
          <cell r="D731" t="str">
            <v>0323825</v>
          </cell>
          <cell r="F731">
            <v>0</v>
          </cell>
        </row>
        <row r="732">
          <cell r="D732" t="str">
            <v>0323824</v>
          </cell>
          <cell r="F732">
            <v>0</v>
          </cell>
        </row>
        <row r="733">
          <cell r="D733" t="str">
            <v>0323673</v>
          </cell>
        </row>
        <row r="734">
          <cell r="D734" t="str">
            <v>0323819</v>
          </cell>
        </row>
        <row r="735">
          <cell r="D735" t="str">
            <v>0323820</v>
          </cell>
          <cell r="F735">
            <v>0</v>
          </cell>
        </row>
        <row r="736">
          <cell r="D736" t="str">
            <v>0309818</v>
          </cell>
          <cell r="F736">
            <v>0</v>
          </cell>
        </row>
        <row r="737">
          <cell r="D737" t="str">
            <v>0323691</v>
          </cell>
        </row>
        <row r="738">
          <cell r="D738" t="str">
            <v>0323692</v>
          </cell>
        </row>
        <row r="739">
          <cell r="D739" t="str">
            <v>0323693</v>
          </cell>
          <cell r="F739">
            <v>0</v>
          </cell>
        </row>
        <row r="740">
          <cell r="D740" t="str">
            <v>0323221</v>
          </cell>
          <cell r="F740">
            <v>0</v>
          </cell>
        </row>
        <row r="741">
          <cell r="D741" t="str">
            <v>0322910</v>
          </cell>
          <cell r="F741">
            <v>0</v>
          </cell>
        </row>
        <row r="742">
          <cell r="D742" t="str">
            <v>0325409</v>
          </cell>
          <cell r="F742">
            <v>0</v>
          </cell>
        </row>
        <row r="743">
          <cell r="D743" t="str">
            <v>0323909</v>
          </cell>
        </row>
        <row r="744">
          <cell r="D744" t="str">
            <v>0326524</v>
          </cell>
        </row>
        <row r="745">
          <cell r="D745" t="str">
            <v>0323708</v>
          </cell>
          <cell r="F745">
            <v>0</v>
          </cell>
        </row>
        <row r="746">
          <cell r="D746" t="str">
            <v>0323706</v>
          </cell>
          <cell r="F746">
            <v>0</v>
          </cell>
        </row>
        <row r="747">
          <cell r="D747" t="str">
            <v>0323701</v>
          </cell>
          <cell r="F747">
            <v>0</v>
          </cell>
        </row>
        <row r="748">
          <cell r="D748" t="str">
            <v>0326169</v>
          </cell>
        </row>
        <row r="749">
          <cell r="D749" t="str">
            <v>0326168</v>
          </cell>
        </row>
        <row r="750">
          <cell r="D750" t="str">
            <v>0327088</v>
          </cell>
          <cell r="F750">
            <v>0</v>
          </cell>
        </row>
        <row r="751">
          <cell r="D751" t="str">
            <v>0322924</v>
          </cell>
          <cell r="F751">
            <v>0</v>
          </cell>
        </row>
        <row r="752">
          <cell r="D752" t="str">
            <v>0327407</v>
          </cell>
          <cell r="F752">
            <v>0</v>
          </cell>
        </row>
        <row r="753">
          <cell r="D753" t="str">
            <v>0327408</v>
          </cell>
        </row>
        <row r="754">
          <cell r="D754" t="str">
            <v>0323685</v>
          </cell>
          <cell r="F754">
            <v>0</v>
          </cell>
        </row>
        <row r="755">
          <cell r="D755" t="str">
            <v>0323684</v>
          </cell>
          <cell r="F755">
            <v>0</v>
          </cell>
        </row>
        <row r="756">
          <cell r="D756" t="str">
            <v>0323674</v>
          </cell>
        </row>
        <row r="757">
          <cell r="D757" t="str">
            <v>0326461</v>
          </cell>
        </row>
        <row r="758">
          <cell r="D758" t="str">
            <v>0323670</v>
          </cell>
        </row>
        <row r="759">
          <cell r="D759" t="str">
            <v>0323671</v>
          </cell>
        </row>
        <row r="760">
          <cell r="D760" t="str">
            <v>0323807</v>
          </cell>
          <cell r="F760">
            <v>0</v>
          </cell>
        </row>
        <row r="761">
          <cell r="D761" t="str">
            <v>0327039</v>
          </cell>
          <cell r="F761">
            <v>0</v>
          </cell>
        </row>
        <row r="764">
          <cell r="D764" t="str">
            <v>0323184</v>
          </cell>
          <cell r="F764">
            <v>0</v>
          </cell>
        </row>
        <row r="765">
          <cell r="D765" t="str">
            <v>0322910</v>
          </cell>
          <cell r="F765">
            <v>0</v>
          </cell>
        </row>
        <row r="766">
          <cell r="D766" t="str">
            <v>0326969</v>
          </cell>
          <cell r="F766">
            <v>0</v>
          </cell>
        </row>
        <row r="767">
          <cell r="D767" t="str">
            <v>0326970</v>
          </cell>
        </row>
        <row r="768">
          <cell r="D768" t="str">
            <v>0326971</v>
          </cell>
        </row>
        <row r="769">
          <cell r="D769" t="str">
            <v>0326972</v>
          </cell>
          <cell r="F769">
            <v>0</v>
          </cell>
        </row>
        <row r="770">
          <cell r="D770" t="str">
            <v>0322910</v>
          </cell>
          <cell r="F770">
            <v>0</v>
          </cell>
        </row>
        <row r="771">
          <cell r="D771" t="str">
            <v>0323793</v>
          </cell>
          <cell r="F771">
            <v>0</v>
          </cell>
        </row>
        <row r="772">
          <cell r="D772" t="str">
            <v>0323794</v>
          </cell>
        </row>
        <row r="773">
          <cell r="D773" t="str">
            <v>0323795</v>
          </cell>
        </row>
        <row r="774">
          <cell r="D774" t="str">
            <v>0323796</v>
          </cell>
          <cell r="F774">
            <v>0</v>
          </cell>
        </row>
        <row r="775">
          <cell r="D775" t="str">
            <v>0322899</v>
          </cell>
          <cell r="F775">
            <v>0</v>
          </cell>
        </row>
        <row r="776">
          <cell r="D776" t="str">
            <v>0324297</v>
          </cell>
          <cell r="F776">
            <v>0</v>
          </cell>
        </row>
        <row r="777">
          <cell r="D777" t="str">
            <v>0323798</v>
          </cell>
        </row>
        <row r="778">
          <cell r="D778" t="str">
            <v>0323799</v>
          </cell>
        </row>
        <row r="779">
          <cell r="D779" t="str">
            <v>0324298</v>
          </cell>
          <cell r="F779">
            <v>0</v>
          </cell>
        </row>
        <row r="780">
          <cell r="D780" t="str">
            <v>0323797</v>
          </cell>
          <cell r="F780">
            <v>0</v>
          </cell>
        </row>
        <row r="781">
          <cell r="D781" t="str">
            <v>0326143</v>
          </cell>
          <cell r="F781">
            <v>0</v>
          </cell>
        </row>
        <row r="782">
          <cell r="D782" t="str">
            <v>0322616</v>
          </cell>
          <cell r="F782">
            <v>0</v>
          </cell>
        </row>
        <row r="783">
          <cell r="D783" t="str">
            <v>0322615</v>
          </cell>
        </row>
        <row r="784">
          <cell r="D784" t="str">
            <v>0324299</v>
          </cell>
        </row>
        <row r="785">
          <cell r="D785" t="str">
            <v>0324325</v>
          </cell>
          <cell r="F785">
            <v>0</v>
          </cell>
        </row>
        <row r="786">
          <cell r="D786" t="str">
            <v>0326915</v>
          </cell>
          <cell r="F786">
            <v>0</v>
          </cell>
        </row>
        <row r="787">
          <cell r="D787" t="str">
            <v>0321808</v>
          </cell>
          <cell r="F787">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8">
          <cell r="D798" t="str">
            <v>0318106</v>
          </cell>
          <cell r="F798">
            <v>0</v>
          </cell>
        </row>
        <row r="799">
          <cell r="D799" t="str">
            <v>0318108</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0320714</v>
          </cell>
          <cell r="F804">
            <v>0</v>
          </cell>
        </row>
        <row r="805">
          <cell r="D805" t="str">
            <v>0320715</v>
          </cell>
          <cell r="F805">
            <v>0</v>
          </cell>
        </row>
        <row r="806">
          <cell r="D806" t="str">
            <v>0327445</v>
          </cell>
          <cell r="F806">
            <v>0</v>
          </cell>
        </row>
        <row r="808">
          <cell r="D808" t="str">
            <v>0318106</v>
          </cell>
          <cell r="F808">
            <v>0</v>
          </cell>
        </row>
        <row r="809">
          <cell r="D809" t="str">
            <v>0318108</v>
          </cell>
          <cell r="F809">
            <v>0</v>
          </cell>
        </row>
        <row r="810">
          <cell r="D810" t="str">
            <v>0322915</v>
          </cell>
          <cell r="F810">
            <v>0</v>
          </cell>
        </row>
        <row r="811">
          <cell r="D811" t="str">
            <v>0322910</v>
          </cell>
          <cell r="F811">
            <v>0</v>
          </cell>
        </row>
        <row r="812">
          <cell r="D812" t="str">
            <v>0321808</v>
          </cell>
          <cell r="F812">
            <v>0</v>
          </cell>
        </row>
        <row r="815">
          <cell r="D815" t="str">
            <v>0327438</v>
          </cell>
          <cell r="F815">
            <v>0</v>
          </cell>
        </row>
        <row r="816">
          <cell r="D816" t="str">
            <v>0320715</v>
          </cell>
          <cell r="F816">
            <v>0</v>
          </cell>
        </row>
        <row r="817">
          <cell r="D817" t="str">
            <v>0320713</v>
          </cell>
          <cell r="F817">
            <v>0</v>
          </cell>
        </row>
        <row r="819">
          <cell r="D819" t="str">
            <v>0318106</v>
          </cell>
          <cell r="F819">
            <v>0</v>
          </cell>
        </row>
        <row r="820">
          <cell r="D820" t="str">
            <v>0318108</v>
          </cell>
          <cell r="F820">
            <v>0</v>
          </cell>
        </row>
        <row r="821">
          <cell r="D821" t="str">
            <v>0322924</v>
          </cell>
          <cell r="F821">
            <v>0</v>
          </cell>
        </row>
        <row r="822">
          <cell r="D822" t="str">
            <v>0322920</v>
          </cell>
          <cell r="F822">
            <v>0</v>
          </cell>
        </row>
        <row r="823">
          <cell r="D823" t="str">
            <v>0327482</v>
          </cell>
          <cell r="F823">
            <v>0</v>
          </cell>
        </row>
        <row r="824">
          <cell r="D824" t="str">
            <v>0320715</v>
          </cell>
          <cell r="F824">
            <v>0</v>
          </cell>
        </row>
        <row r="825">
          <cell r="D825" t="str">
            <v>0320713</v>
          </cell>
          <cell r="F825">
            <v>0</v>
          </cell>
        </row>
        <row r="827">
          <cell r="D827" t="str">
            <v>0318106</v>
          </cell>
          <cell r="F827">
            <v>0</v>
          </cell>
        </row>
        <row r="828">
          <cell r="D828" t="str">
            <v>0318108</v>
          </cell>
          <cell r="F828">
            <v>0</v>
          </cell>
        </row>
        <row r="829">
          <cell r="D829" t="str">
            <v>0322924</v>
          </cell>
          <cell r="F829">
            <v>0</v>
          </cell>
        </row>
        <row r="830">
          <cell r="D830" t="str">
            <v>0322920</v>
          </cell>
          <cell r="F830">
            <v>0</v>
          </cell>
        </row>
        <row r="831">
          <cell r="D831" t="str">
            <v>0327454</v>
          </cell>
          <cell r="F831">
            <v>0</v>
          </cell>
        </row>
        <row r="832">
          <cell r="D832" t="str">
            <v>0327457</v>
          </cell>
          <cell r="F832">
            <v>0</v>
          </cell>
        </row>
        <row r="833">
          <cell r="D833" t="str">
            <v>0327455</v>
          </cell>
          <cell r="F833">
            <v>0</v>
          </cell>
        </row>
        <row r="834">
          <cell r="D834" t="str">
            <v>0327458</v>
          </cell>
          <cell r="F834">
            <v>0</v>
          </cell>
        </row>
        <row r="837">
          <cell r="D837" t="str">
            <v>0327439</v>
          </cell>
          <cell r="F837">
            <v>0</v>
          </cell>
        </row>
        <row r="838">
          <cell r="D838" t="str">
            <v>0327440</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0327454</v>
          </cell>
          <cell r="F846">
            <v>0</v>
          </cell>
        </row>
        <row r="847">
          <cell r="D847" t="str">
            <v>0327455</v>
          </cell>
          <cell r="F847">
            <v>0</v>
          </cell>
        </row>
        <row r="848">
          <cell r="D848" t="str">
            <v>0327089</v>
          </cell>
          <cell r="F848">
            <v>0</v>
          </cell>
        </row>
        <row r="849">
          <cell r="D849" t="str">
            <v>0326910</v>
          </cell>
          <cell r="F849">
            <v>0</v>
          </cell>
        </row>
        <row r="850">
          <cell r="D850" t="str">
            <v>0327457</v>
          </cell>
          <cell r="F850">
            <v>0</v>
          </cell>
        </row>
        <row r="851">
          <cell r="D851" t="str">
            <v>0327458</v>
          </cell>
          <cell r="F851">
            <v>0</v>
          </cell>
        </row>
        <row r="854">
          <cell r="D854" t="str">
            <v>0327449</v>
          </cell>
          <cell r="F854">
            <v>0</v>
          </cell>
        </row>
        <row r="855">
          <cell r="D855" t="str">
            <v>0327450</v>
          </cell>
          <cell r="F855">
            <v>0</v>
          </cell>
        </row>
        <row r="856">
          <cell r="D856" t="str">
            <v>0327454</v>
          </cell>
          <cell r="F856">
            <v>0</v>
          </cell>
        </row>
        <row r="857">
          <cell r="D857" t="str">
            <v>0327089</v>
          </cell>
          <cell r="F857">
            <v>0</v>
          </cell>
        </row>
        <row r="858">
          <cell r="D858" t="str">
            <v>0327445</v>
          </cell>
          <cell r="F858">
            <v>0</v>
          </cell>
        </row>
        <row r="859">
          <cell r="D859" t="str">
            <v>0321981</v>
          </cell>
          <cell r="F859">
            <v>0</v>
          </cell>
        </row>
        <row r="860">
          <cell r="D860" t="str">
            <v>0327457</v>
          </cell>
          <cell r="F860">
            <v>0</v>
          </cell>
        </row>
        <row r="863">
          <cell r="D863" t="str">
            <v>0327446</v>
          </cell>
          <cell r="F863">
            <v>0</v>
          </cell>
        </row>
        <row r="864">
          <cell r="D864" t="str">
            <v>0327450</v>
          </cell>
          <cell r="F864">
            <v>0</v>
          </cell>
        </row>
        <row r="865">
          <cell r="D865" t="str">
            <v>0327454</v>
          </cell>
          <cell r="F865">
            <v>0</v>
          </cell>
        </row>
        <row r="866">
          <cell r="D866" t="str">
            <v>0327439</v>
          </cell>
          <cell r="F866">
            <v>0</v>
          </cell>
        </row>
        <row r="867">
          <cell r="D867" t="str">
            <v>0327440</v>
          </cell>
          <cell r="F867">
            <v>0</v>
          </cell>
        </row>
        <row r="868">
          <cell r="D868" t="str">
            <v>0320713</v>
          </cell>
          <cell r="F868">
            <v>0</v>
          </cell>
        </row>
        <row r="869">
          <cell r="D869" t="str">
            <v>0320715</v>
          </cell>
          <cell r="F869">
            <v>0</v>
          </cell>
        </row>
        <row r="871">
          <cell r="D871" t="str">
            <v>0318106</v>
          </cell>
          <cell r="F871">
            <v>0</v>
          </cell>
        </row>
        <row r="872">
          <cell r="D872" t="str">
            <v>0318108</v>
          </cell>
          <cell r="F872">
            <v>0</v>
          </cell>
        </row>
        <row r="873">
          <cell r="D873" t="str">
            <v>0322909</v>
          </cell>
          <cell r="F873">
            <v>0</v>
          </cell>
        </row>
        <row r="874">
          <cell r="D874" t="str">
            <v>0327457</v>
          </cell>
          <cell r="F874">
            <v>0</v>
          </cell>
        </row>
        <row r="875">
          <cell r="D875" t="str">
            <v>0322932</v>
          </cell>
          <cell r="F875">
            <v>0</v>
          </cell>
        </row>
        <row r="877">
          <cell r="D877" t="str">
            <v>0327446</v>
          </cell>
          <cell r="F877">
            <v>0</v>
          </cell>
        </row>
        <row r="878">
          <cell r="D878" t="str">
            <v>0327450</v>
          </cell>
          <cell r="F878">
            <v>0</v>
          </cell>
        </row>
        <row r="879">
          <cell r="D879" t="str">
            <v>0327455</v>
          </cell>
          <cell r="F879">
            <v>0</v>
          </cell>
        </row>
        <row r="880">
          <cell r="D880" t="str">
            <v>0327439</v>
          </cell>
          <cell r="F880">
            <v>0</v>
          </cell>
        </row>
        <row r="881">
          <cell r="D881" t="str">
            <v>0327440</v>
          </cell>
          <cell r="F881">
            <v>0</v>
          </cell>
        </row>
        <row r="882">
          <cell r="D882" t="str">
            <v>0320715</v>
          </cell>
          <cell r="F882">
            <v>0</v>
          </cell>
        </row>
        <row r="884">
          <cell r="D884" t="str">
            <v>0318106</v>
          </cell>
          <cell r="F884">
            <v>0</v>
          </cell>
        </row>
        <row r="885">
          <cell r="D885" t="str">
            <v>0318108</v>
          </cell>
          <cell r="F885">
            <v>0</v>
          </cell>
        </row>
        <row r="887">
          <cell r="D887" t="str">
            <v>0327458</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0327089</v>
          </cell>
          <cell r="F894">
            <v>0</v>
          </cell>
        </row>
        <row r="895">
          <cell r="D895" t="str">
            <v>0326910</v>
          </cell>
          <cell r="F895">
            <v>0</v>
          </cell>
        </row>
        <row r="896">
          <cell r="D896" t="str">
            <v>0321996</v>
          </cell>
          <cell r="F896">
            <v>0</v>
          </cell>
        </row>
        <row r="897">
          <cell r="D897" t="str">
            <v>0327446</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0327443</v>
          </cell>
          <cell r="F910">
            <v>0</v>
          </cell>
        </row>
        <row r="911">
          <cell r="D911" t="str">
            <v>0327444</v>
          </cell>
          <cell r="F911">
            <v>0</v>
          </cell>
        </row>
        <row r="912">
          <cell r="D912" t="str">
            <v>0320730</v>
          </cell>
          <cell r="F912">
            <v>0</v>
          </cell>
        </row>
        <row r="913">
          <cell r="D913" t="str">
            <v>0322919</v>
          </cell>
          <cell r="F913">
            <v>0</v>
          </cell>
        </row>
        <row r="914">
          <cell r="D914" t="str">
            <v>0327441</v>
          </cell>
          <cell r="F914">
            <v>0</v>
          </cell>
        </row>
        <row r="915">
          <cell r="D915" t="str">
            <v>0327442</v>
          </cell>
          <cell r="F915">
            <v>0</v>
          </cell>
        </row>
        <row r="918">
          <cell r="D918" t="str">
            <v>0327442</v>
          </cell>
          <cell r="F918">
            <v>0</v>
          </cell>
        </row>
        <row r="919">
          <cell r="D919" t="str">
            <v>0327443</v>
          </cell>
          <cell r="F919">
            <v>0</v>
          </cell>
        </row>
        <row r="921">
          <cell r="D921" t="str">
            <v>0327092</v>
          </cell>
          <cell r="F921">
            <v>0</v>
          </cell>
        </row>
        <row r="922">
          <cell r="D922" t="str">
            <v>0327463</v>
          </cell>
          <cell r="F922">
            <v>0</v>
          </cell>
        </row>
        <row r="923">
          <cell r="D923" t="str">
            <v>0327457</v>
          </cell>
          <cell r="F923">
            <v>0</v>
          </cell>
        </row>
        <row r="924">
          <cell r="D924" t="str">
            <v>0327447</v>
          </cell>
          <cell r="F924">
            <v>0</v>
          </cell>
        </row>
        <row r="925">
          <cell r="D925" t="str">
            <v>0320730</v>
          </cell>
          <cell r="F925">
            <v>0</v>
          </cell>
        </row>
        <row r="926">
          <cell r="D926" t="str">
            <v>0322050</v>
          </cell>
          <cell r="F926">
            <v>0</v>
          </cell>
        </row>
        <row r="927">
          <cell r="D927" t="str">
            <v>0322051</v>
          </cell>
          <cell r="F927">
            <v>0</v>
          </cell>
        </row>
        <row r="929">
          <cell r="D929" t="str">
            <v>0327454</v>
          </cell>
          <cell r="F929">
            <v>0</v>
          </cell>
        </row>
        <row r="930">
          <cell r="D930" t="str">
            <v>0322917</v>
          </cell>
          <cell r="F930">
            <v>0</v>
          </cell>
        </row>
        <row r="931">
          <cell r="D931" t="str">
            <v>0327088</v>
          </cell>
          <cell r="F931">
            <v>0</v>
          </cell>
        </row>
        <row r="932">
          <cell r="D932" t="str">
            <v>0327464</v>
          </cell>
          <cell r="F932">
            <v>0</v>
          </cell>
        </row>
        <row r="934">
          <cell r="D934" t="str">
            <v>0322050</v>
          </cell>
          <cell r="F934">
            <v>0</v>
          </cell>
        </row>
        <row r="935">
          <cell r="D935" t="str">
            <v>0322051</v>
          </cell>
          <cell r="F935">
            <v>0</v>
          </cell>
        </row>
        <row r="937">
          <cell r="D937" t="str">
            <v>0327088</v>
          </cell>
          <cell r="F937">
            <v>0</v>
          </cell>
        </row>
        <row r="938">
          <cell r="D938" t="str">
            <v>0327464</v>
          </cell>
          <cell r="F938">
            <v>0</v>
          </cell>
        </row>
        <row r="939">
          <cell r="D939" t="str">
            <v>0327447</v>
          </cell>
          <cell r="F939">
            <v>0</v>
          </cell>
        </row>
        <row r="940">
          <cell r="D940" t="str">
            <v>0327092</v>
          </cell>
          <cell r="F940">
            <v>0</v>
          </cell>
        </row>
        <row r="941">
          <cell r="D941" t="str">
            <v>0322050</v>
          </cell>
          <cell r="F941">
            <v>0</v>
          </cell>
        </row>
        <row r="942">
          <cell r="D942" t="str">
            <v>0322051</v>
          </cell>
          <cell r="F942">
            <v>0</v>
          </cell>
        </row>
        <row r="944">
          <cell r="D944" t="str">
            <v>0320730</v>
          </cell>
          <cell r="F944">
            <v>0</v>
          </cell>
        </row>
        <row r="945">
          <cell r="D945" t="str">
            <v>0327441</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0324178</v>
          </cell>
          <cell r="F953">
            <v>0</v>
          </cell>
        </row>
        <row r="954">
          <cell r="D954" t="str">
            <v>0327451</v>
          </cell>
          <cell r="F954">
            <v>0</v>
          </cell>
        </row>
        <row r="955">
          <cell r="D955" t="str">
            <v>0327446</v>
          </cell>
          <cell r="F955">
            <v>0</v>
          </cell>
        </row>
        <row r="956">
          <cell r="D956" t="str">
            <v>0327454</v>
          </cell>
          <cell r="F956">
            <v>0</v>
          </cell>
        </row>
        <row r="957">
          <cell r="D957" t="str">
            <v>0320713</v>
          </cell>
          <cell r="F957">
            <v>0</v>
          </cell>
        </row>
        <row r="958">
          <cell r="D958" t="str">
            <v>0320715</v>
          </cell>
          <cell r="F958">
            <v>0</v>
          </cell>
        </row>
        <row r="959">
          <cell r="D959" t="str">
            <v>0327089</v>
          </cell>
          <cell r="F959">
            <v>0</v>
          </cell>
        </row>
        <row r="960">
          <cell r="D960" t="str">
            <v>0327092</v>
          </cell>
          <cell r="F960">
            <v>0</v>
          </cell>
        </row>
        <row r="961">
          <cell r="D961" t="str">
            <v>0318106</v>
          </cell>
          <cell r="F961">
            <v>0</v>
          </cell>
        </row>
        <row r="962">
          <cell r="D962" t="str">
            <v>0318108</v>
          </cell>
          <cell r="F962">
            <v>0</v>
          </cell>
        </row>
        <row r="964">
          <cell r="D964" t="str">
            <v>0327457</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0322392</v>
          </cell>
          <cell r="F970">
            <v>0</v>
          </cell>
        </row>
        <row r="971">
          <cell r="D971" t="str">
            <v>0322395</v>
          </cell>
          <cell r="F971">
            <v>0</v>
          </cell>
        </row>
        <row r="973">
          <cell r="D973" t="str">
            <v>0321918</v>
          </cell>
          <cell r="F973">
            <v>0</v>
          </cell>
        </row>
        <row r="974">
          <cell r="D974" t="str">
            <v>0321917</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0321918</v>
          </cell>
          <cell r="F980">
            <v>0</v>
          </cell>
        </row>
        <row r="981">
          <cell r="D981" t="str">
            <v>0321917</v>
          </cell>
          <cell r="F981">
            <v>0</v>
          </cell>
        </row>
        <row r="982">
          <cell r="D982" t="str">
            <v>0321808</v>
          </cell>
          <cell r="F982">
            <v>0</v>
          </cell>
        </row>
        <row r="984">
          <cell r="D984" t="str">
            <v>0327460</v>
          </cell>
          <cell r="F984">
            <v>0</v>
          </cell>
        </row>
        <row r="985">
          <cell r="D985" t="str">
            <v>0322393</v>
          </cell>
          <cell r="F985">
            <v>0</v>
          </cell>
        </row>
        <row r="986">
          <cell r="D986" t="str">
            <v>0327445</v>
          </cell>
          <cell r="F986">
            <v>0</v>
          </cell>
        </row>
        <row r="987">
          <cell r="D987" t="str">
            <v>0320727</v>
          </cell>
          <cell r="F987">
            <v>0</v>
          </cell>
        </row>
        <row r="988">
          <cell r="D988" t="str">
            <v>0320720</v>
          </cell>
          <cell r="F988">
            <v>0</v>
          </cell>
        </row>
        <row r="989">
          <cell r="D989" t="str">
            <v>0322395</v>
          </cell>
          <cell r="F989">
            <v>0</v>
          </cell>
        </row>
        <row r="990">
          <cell r="D990" t="str">
            <v>0327465</v>
          </cell>
          <cell r="F990">
            <v>0</v>
          </cell>
        </row>
        <row r="991">
          <cell r="D991" t="str">
            <v>0327088</v>
          </cell>
          <cell r="F991">
            <v>0</v>
          </cell>
        </row>
        <row r="992">
          <cell r="D992" t="str">
            <v>0321918</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0327460</v>
          </cell>
          <cell r="F997">
            <v>0</v>
          </cell>
        </row>
        <row r="998">
          <cell r="D998" t="str">
            <v>0327445</v>
          </cell>
          <cell r="F998">
            <v>0</v>
          </cell>
        </row>
        <row r="999">
          <cell r="D999" t="str">
            <v>0320727</v>
          </cell>
          <cell r="F999">
            <v>0</v>
          </cell>
        </row>
        <row r="1000">
          <cell r="D1000" t="str">
            <v>0320720</v>
          </cell>
          <cell r="F1000">
            <v>0</v>
          </cell>
        </row>
        <row r="1002">
          <cell r="D1002" t="str">
            <v>0321029</v>
          </cell>
          <cell r="F1002">
            <v>0</v>
          </cell>
        </row>
        <row r="1003">
          <cell r="D1003" t="str">
            <v>0327460</v>
          </cell>
          <cell r="F1003">
            <v>0</v>
          </cell>
        </row>
        <row r="1004">
          <cell r="D1004" t="str">
            <v>0322393</v>
          </cell>
          <cell r="F1004">
            <v>0</v>
          </cell>
        </row>
        <row r="1005">
          <cell r="D1005" t="str">
            <v>0327445</v>
          </cell>
          <cell r="F1005">
            <v>0</v>
          </cell>
        </row>
        <row r="1006">
          <cell r="D1006" t="str">
            <v>0322395</v>
          </cell>
          <cell r="F1006">
            <v>0</v>
          </cell>
        </row>
        <row r="1007">
          <cell r="D1007" t="str">
            <v>0327465</v>
          </cell>
          <cell r="F1007">
            <v>0</v>
          </cell>
        </row>
        <row r="1008">
          <cell r="D1008" t="str">
            <v>0323891</v>
          </cell>
          <cell r="F1008">
            <v>0</v>
          </cell>
        </row>
        <row r="1009">
          <cell r="D1009" t="str">
            <v>0322924</v>
          </cell>
          <cell r="F1009">
            <v>0</v>
          </cell>
        </row>
        <row r="1010">
          <cell r="D1010" t="str">
            <v>0321918</v>
          </cell>
          <cell r="F1010">
            <v>0</v>
          </cell>
        </row>
        <row r="1011">
          <cell r="D1011" t="str">
            <v>0321917</v>
          </cell>
          <cell r="F1011">
            <v>0</v>
          </cell>
        </row>
        <row r="1012">
          <cell r="D1012" t="str">
            <v>0327439</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7">
          <cell r="D1027" t="str">
            <v>0323926</v>
          </cell>
          <cell r="F1027">
            <v>0</v>
          </cell>
        </row>
        <row r="1028">
          <cell r="D1028" t="str">
            <v>0327447</v>
          </cell>
          <cell r="F1028">
            <v>0</v>
          </cell>
        </row>
        <row r="1029">
          <cell r="D1029" t="str">
            <v>0321971</v>
          </cell>
          <cell r="F1029">
            <v>0</v>
          </cell>
        </row>
        <row r="1030">
          <cell r="D1030" t="str">
            <v>0322050</v>
          </cell>
          <cell r="F1030">
            <v>0</v>
          </cell>
        </row>
        <row r="1031">
          <cell r="D1031" t="str">
            <v>0322051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0327466</v>
          </cell>
          <cell r="F1036">
            <v>0</v>
          </cell>
        </row>
        <row r="1037">
          <cell r="D1037" t="str">
            <v>0327467</v>
          </cell>
          <cell r="F1037">
            <v>0</v>
          </cell>
        </row>
        <row r="1038">
          <cell r="D1038" t="str">
            <v>0327468</v>
          </cell>
          <cell r="F1038">
            <v>0</v>
          </cell>
        </row>
        <row r="1039">
          <cell r="D1039" t="str">
            <v>0327469</v>
          </cell>
          <cell r="F1039">
            <v>0</v>
          </cell>
        </row>
        <row r="1040">
          <cell r="D1040" t="str">
            <v>0322884</v>
          </cell>
          <cell r="F1040">
            <v>0</v>
          </cell>
        </row>
        <row r="1041">
          <cell r="D1041" t="str">
            <v>0322891</v>
          </cell>
          <cell r="F1041">
            <v>0</v>
          </cell>
        </row>
        <row r="1045">
          <cell r="D1045" t="str">
            <v>0327461</v>
          </cell>
          <cell r="F1045">
            <v>0</v>
          </cell>
        </row>
        <row r="1046">
          <cell r="D1046" t="str">
            <v>0327454</v>
          </cell>
          <cell r="F1046">
            <v>0</v>
          </cell>
        </row>
        <row r="1047">
          <cell r="D1047" t="str">
            <v>0327455</v>
          </cell>
          <cell r="F1047">
            <v>0</v>
          </cell>
        </row>
        <row r="1048">
          <cell r="D1048" t="str">
            <v>0327089</v>
          </cell>
          <cell r="F1048">
            <v>0</v>
          </cell>
        </row>
        <row r="1049">
          <cell r="D1049" t="str">
            <v>0327456</v>
          </cell>
          <cell r="F1049">
            <v>0</v>
          </cell>
        </row>
        <row r="1050">
          <cell r="D1050" t="str">
            <v>0327439</v>
          </cell>
          <cell r="F1050">
            <v>0</v>
          </cell>
        </row>
        <row r="1051">
          <cell r="D1051" t="str">
            <v>0327440</v>
          </cell>
          <cell r="F1051">
            <v>0</v>
          </cell>
        </row>
        <row r="1052">
          <cell r="D1052" t="str">
            <v>0325692</v>
          </cell>
        </row>
        <row r="1053">
          <cell r="D1053" t="str">
            <v>0327457</v>
          </cell>
          <cell r="F1053">
            <v>0</v>
          </cell>
        </row>
        <row r="1054">
          <cell r="D1054" t="str">
            <v>0327458</v>
          </cell>
          <cell r="F1054">
            <v>0</v>
          </cell>
        </row>
        <row r="1055">
          <cell r="D1055" t="str">
            <v>0327459</v>
          </cell>
          <cell r="F1055">
            <v>0</v>
          </cell>
        </row>
        <row r="1058">
          <cell r="D1058" t="str">
            <v>0327462</v>
          </cell>
          <cell r="F1058">
            <v>0</v>
          </cell>
        </row>
        <row r="1059">
          <cell r="D1059" t="str">
            <v>0327457</v>
          </cell>
          <cell r="F1059">
            <v>0</v>
          </cell>
        </row>
        <row r="1060">
          <cell r="D1060" t="str">
            <v>0327458</v>
          </cell>
          <cell r="F1060">
            <v>0</v>
          </cell>
        </row>
        <row r="1061">
          <cell r="D1061" t="str">
            <v>0327459</v>
          </cell>
          <cell r="F1061">
            <v>0</v>
          </cell>
        </row>
        <row r="1062">
          <cell r="D1062" t="str">
            <v>0327089</v>
          </cell>
          <cell r="F1062">
            <v>0</v>
          </cell>
        </row>
        <row r="1063">
          <cell r="D1063" t="str">
            <v>0327439</v>
          </cell>
          <cell r="F1063">
            <v>0</v>
          </cell>
        </row>
        <row r="1064">
          <cell r="D1064" t="str">
            <v>0327440</v>
          </cell>
          <cell r="F1064">
            <v>0</v>
          </cell>
        </row>
        <row r="1065">
          <cell r="D1065" t="str">
            <v>0322155</v>
          </cell>
        </row>
        <row r="1066">
          <cell r="D1066" t="str">
            <v>0327454</v>
          </cell>
          <cell r="F1066">
            <v>0</v>
          </cell>
        </row>
        <row r="1067">
          <cell r="D1067" t="str">
            <v>0327455</v>
          </cell>
          <cell r="F1067">
            <v>0</v>
          </cell>
        </row>
        <row r="1068">
          <cell r="D1068" t="str">
            <v>0327456</v>
          </cell>
          <cell r="F1068">
            <v>0</v>
          </cell>
        </row>
        <row r="1071">
          <cell r="D1071" t="str">
            <v>0325693</v>
          </cell>
        </row>
        <row r="1072">
          <cell r="D1072" t="str">
            <v>0325694</v>
          </cell>
        </row>
        <row r="1073">
          <cell r="D1073" t="str">
            <v>0325695</v>
          </cell>
        </row>
        <row r="1074">
          <cell r="D1074" t="str">
            <v>0327435</v>
          </cell>
        </row>
        <row r="1075">
          <cell r="D1075" t="str">
            <v>0327436</v>
          </cell>
        </row>
        <row r="1077">
          <cell r="D1077" t="str">
            <v>0327437</v>
          </cell>
        </row>
        <row r="1078">
          <cell r="D1078" t="str">
            <v>0327438</v>
          </cell>
        </row>
        <row r="1079">
          <cell r="D1079" t="str">
            <v>0327482</v>
          </cell>
        </row>
        <row r="1080">
          <cell r="D1080" t="str">
            <v>0327439</v>
          </cell>
        </row>
        <row r="1081">
          <cell r="D1081" t="str">
            <v>0327440</v>
          </cell>
        </row>
        <row r="1082">
          <cell r="D1082" t="str">
            <v>0327441</v>
          </cell>
        </row>
        <row r="1083">
          <cell r="D1083" t="str">
            <v>0327466</v>
          </cell>
        </row>
        <row r="1084">
          <cell r="D1084" t="str">
            <v>0327467</v>
          </cell>
        </row>
        <row r="1085">
          <cell r="D1085" t="str">
            <v>0327468</v>
          </cell>
        </row>
        <row r="1086">
          <cell r="D1086" t="str">
            <v>0327469</v>
          </cell>
        </row>
        <row r="1087">
          <cell r="D1087" t="str">
            <v>0327442</v>
          </cell>
        </row>
        <row r="1088">
          <cell r="D1088" t="str">
            <v>0322859</v>
          </cell>
        </row>
        <row r="1089">
          <cell r="D1089" t="str">
            <v>0322858</v>
          </cell>
        </row>
        <row r="1090">
          <cell r="D1090" t="str">
            <v>0327443</v>
          </cell>
        </row>
        <row r="1091">
          <cell r="D1091" t="str">
            <v>0327444</v>
          </cell>
        </row>
        <row r="1092">
          <cell r="D1092" t="str">
            <v>0327463</v>
          </cell>
        </row>
        <row r="1093">
          <cell r="D1093" t="str">
            <v>0327464</v>
          </cell>
        </row>
        <row r="1094">
          <cell r="D1094" t="str">
            <v>0326300</v>
          </cell>
        </row>
        <row r="1095">
          <cell r="D1095" t="str">
            <v>0327445</v>
          </cell>
        </row>
        <row r="1096">
          <cell r="D1096" t="str">
            <v>0327446</v>
          </cell>
        </row>
        <row r="1097">
          <cell r="D1097" t="str">
            <v>0327449</v>
          </cell>
        </row>
        <row r="1098">
          <cell r="D1098" t="str">
            <v>0327089</v>
          </cell>
        </row>
        <row r="1099">
          <cell r="D1099" t="str">
            <v>0327447</v>
          </cell>
        </row>
        <row r="1100">
          <cell r="D1100" t="str">
            <v>0327448</v>
          </cell>
        </row>
        <row r="1101">
          <cell r="D1101" t="str">
            <v>0327450</v>
          </cell>
        </row>
        <row r="1102">
          <cell r="D1102" t="str">
            <v>0327451</v>
          </cell>
        </row>
        <row r="1103">
          <cell r="D1103" t="str">
            <v>0327454</v>
          </cell>
        </row>
        <row r="1104">
          <cell r="D1104" t="str">
            <v>0327455</v>
          </cell>
        </row>
        <row r="1105">
          <cell r="D1105" t="str">
            <v>0327456</v>
          </cell>
        </row>
        <row r="1106">
          <cell r="D1106" t="str">
            <v>0327457</v>
          </cell>
        </row>
        <row r="1107">
          <cell r="D1107" t="str">
            <v>0327458</v>
          </cell>
        </row>
        <row r="1108">
          <cell r="D1108" t="str">
            <v>0327459</v>
          </cell>
        </row>
        <row r="1110">
          <cell r="D1110" t="str">
            <v>0322392</v>
          </cell>
        </row>
        <row r="1111">
          <cell r="D1111" t="str">
            <v>0322393</v>
          </cell>
        </row>
        <row r="1112">
          <cell r="D1112" t="str">
            <v>0327460</v>
          </cell>
        </row>
        <row r="1113">
          <cell r="D1113" t="str">
            <v>0322394</v>
          </cell>
        </row>
        <row r="1114">
          <cell r="D1114" t="str">
            <v>0321917</v>
          </cell>
        </row>
        <row r="1115">
          <cell r="D1115" t="str">
            <v>0321918</v>
          </cell>
        </row>
        <row r="1116">
          <cell r="D1116" t="str">
            <v>0327465</v>
          </cell>
        </row>
        <row r="1117">
          <cell r="D1117" t="str">
            <v>0322395</v>
          </cell>
        </row>
        <row r="1118">
          <cell r="D1118" t="str">
            <v>0317619</v>
          </cell>
        </row>
        <row r="1119">
          <cell r="D1119" t="str">
            <v>0327462</v>
          </cell>
        </row>
        <row r="1120">
          <cell r="D1120" t="str">
            <v>0327461</v>
          </cell>
        </row>
      </sheetData>
      <sheetData sheetId="5">
        <row r="7">
          <cell r="D7" t="str">
            <v>0320731</v>
          </cell>
          <cell r="F7">
            <v>0</v>
          </cell>
        </row>
        <row r="8">
          <cell r="D8" t="str">
            <v>0320720</v>
          </cell>
          <cell r="F8">
            <v>0</v>
          </cell>
        </row>
        <row r="10">
          <cell r="D10" t="str">
            <v>0318106</v>
          </cell>
          <cell r="F10">
            <v>0</v>
          </cell>
        </row>
        <row r="11">
          <cell r="D11" t="str">
            <v>0315456</v>
          </cell>
          <cell r="F11">
            <v>0</v>
          </cell>
        </row>
        <row r="14">
          <cell r="D14" t="str">
            <v>0320714</v>
          </cell>
          <cell r="F14">
            <v>0</v>
          </cell>
        </row>
        <row r="15">
          <cell r="D15" t="str">
            <v>0320716</v>
          </cell>
          <cell r="F15">
            <v>0</v>
          </cell>
        </row>
        <row r="17">
          <cell r="D17" t="str">
            <v>0318106</v>
          </cell>
          <cell r="F17">
            <v>0</v>
          </cell>
        </row>
        <row r="18">
          <cell r="D18" t="str">
            <v>0318107</v>
          </cell>
          <cell r="F18">
            <v>0</v>
          </cell>
        </row>
        <row r="21">
          <cell r="D21" t="str">
            <v>0320731</v>
          </cell>
          <cell r="F21">
            <v>0</v>
          </cell>
        </row>
        <row r="22">
          <cell r="D22" t="str">
            <v>0320720</v>
          </cell>
          <cell r="F22">
            <v>0</v>
          </cell>
        </row>
        <row r="24">
          <cell r="D24" t="str">
            <v>0318106</v>
          </cell>
          <cell r="F24">
            <v>0</v>
          </cell>
        </row>
        <row r="25">
          <cell r="D25" t="str">
            <v>0315456</v>
          </cell>
          <cell r="F25">
            <v>0</v>
          </cell>
        </row>
        <row r="30">
          <cell r="D30" t="str">
            <v>0320730</v>
          </cell>
          <cell r="F30">
            <v>0</v>
          </cell>
        </row>
        <row r="31">
          <cell r="D31" t="str">
            <v>0320720</v>
          </cell>
          <cell r="F31">
            <v>0</v>
          </cell>
        </row>
        <row r="33">
          <cell r="D33" t="str">
            <v>0318106</v>
          </cell>
          <cell r="F33">
            <v>0</v>
          </cell>
        </row>
        <row r="34">
          <cell r="D34" t="str">
            <v>0315456</v>
          </cell>
          <cell r="F34">
            <v>0</v>
          </cell>
        </row>
        <row r="37">
          <cell r="D37" t="str">
            <v>0320713</v>
          </cell>
          <cell r="F37">
            <v>0</v>
          </cell>
        </row>
        <row r="38">
          <cell r="D38" t="str">
            <v>0320715</v>
          </cell>
          <cell r="F38">
            <v>0</v>
          </cell>
        </row>
        <row r="40">
          <cell r="D40" t="str">
            <v>0318106</v>
          </cell>
          <cell r="F40">
            <v>0</v>
          </cell>
        </row>
        <row r="41">
          <cell r="D41" t="str">
            <v>0318108</v>
          </cell>
          <cell r="F41">
            <v>0</v>
          </cell>
        </row>
        <row r="44">
          <cell r="D44" t="str">
            <v>0320730</v>
          </cell>
          <cell r="F44">
            <v>0</v>
          </cell>
        </row>
        <row r="45">
          <cell r="D45" t="str">
            <v>0320720</v>
          </cell>
          <cell r="F45">
            <v>0</v>
          </cell>
        </row>
        <row r="47">
          <cell r="D47" t="str">
            <v>0318106</v>
          </cell>
          <cell r="F47">
            <v>0</v>
          </cell>
        </row>
        <row r="48">
          <cell r="D48" t="str">
            <v>0315456</v>
          </cell>
          <cell r="F48">
            <v>0</v>
          </cell>
        </row>
        <row r="53">
          <cell r="D53" t="str">
            <v>0324177</v>
          </cell>
          <cell r="F53">
            <v>0</v>
          </cell>
        </row>
        <row r="55">
          <cell r="D55" t="str">
            <v>0320731</v>
          </cell>
          <cell r="F55">
            <v>0</v>
          </cell>
        </row>
        <row r="56">
          <cell r="D56" t="str">
            <v>0320720</v>
          </cell>
          <cell r="F56">
            <v>0</v>
          </cell>
        </row>
        <row r="58">
          <cell r="D58" t="str">
            <v>0318106</v>
          </cell>
          <cell r="F58">
            <v>0</v>
          </cell>
        </row>
        <row r="59">
          <cell r="D59" t="str">
            <v>0315456</v>
          </cell>
          <cell r="F59">
            <v>0</v>
          </cell>
        </row>
        <row r="60">
          <cell r="D60" t="str">
            <v>0322050</v>
          </cell>
          <cell r="F60">
            <v>0</v>
          </cell>
        </row>
        <row r="63">
          <cell r="D63" t="str">
            <v>0322183</v>
          </cell>
          <cell r="F63">
            <v>0</v>
          </cell>
        </row>
        <row r="64">
          <cell r="D64" t="str">
            <v>0322157</v>
          </cell>
          <cell r="F64">
            <v>0</v>
          </cell>
        </row>
        <row r="66">
          <cell r="D66" t="str">
            <v>0320724</v>
          </cell>
          <cell r="F66">
            <v>0</v>
          </cell>
        </row>
        <row r="68">
          <cell r="D68" t="str">
            <v>0322050</v>
          </cell>
          <cell r="F68">
            <v>0</v>
          </cell>
        </row>
        <row r="71">
          <cell r="D71" t="str">
            <v>0324177</v>
          </cell>
          <cell r="F71">
            <v>0</v>
          </cell>
        </row>
        <row r="73">
          <cell r="D73" t="str">
            <v>0320716</v>
          </cell>
          <cell r="F73">
            <v>0</v>
          </cell>
        </row>
        <row r="74">
          <cell r="D74" t="str">
            <v>0320714</v>
          </cell>
          <cell r="F74">
            <v>0</v>
          </cell>
        </row>
        <row r="76">
          <cell r="D76" t="str">
            <v>0318106</v>
          </cell>
          <cell r="F76">
            <v>0</v>
          </cell>
        </row>
        <row r="77">
          <cell r="D77" t="str">
            <v>0318107</v>
          </cell>
          <cell r="F77">
            <v>0</v>
          </cell>
        </row>
        <row r="78">
          <cell r="D78" t="str">
            <v>0322050</v>
          </cell>
          <cell r="F78">
            <v>0</v>
          </cell>
        </row>
        <row r="81">
          <cell r="D81" t="str">
            <v>0322056</v>
          </cell>
          <cell r="F81">
            <v>0</v>
          </cell>
        </row>
        <row r="83">
          <cell r="D83" t="str">
            <v>0320724</v>
          </cell>
          <cell r="F83">
            <v>0</v>
          </cell>
        </row>
        <row r="86">
          <cell r="D86" t="str">
            <v>0325675</v>
          </cell>
          <cell r="F86">
            <v>0</v>
          </cell>
        </row>
        <row r="88">
          <cell r="D88" t="str">
            <v>0326458</v>
          </cell>
          <cell r="F88">
            <v>0</v>
          </cell>
        </row>
        <row r="89">
          <cell r="D89" t="str">
            <v>0320720</v>
          </cell>
          <cell r="F89">
            <v>0</v>
          </cell>
        </row>
        <row r="91">
          <cell r="D91" t="str">
            <v>0318106</v>
          </cell>
          <cell r="F91">
            <v>0</v>
          </cell>
        </row>
        <row r="92">
          <cell r="D92" t="str">
            <v>0315456</v>
          </cell>
          <cell r="F92">
            <v>0</v>
          </cell>
        </row>
        <row r="93">
          <cell r="D93" t="str">
            <v>0322050</v>
          </cell>
          <cell r="F93">
            <v>0</v>
          </cell>
        </row>
        <row r="96">
          <cell r="D96" t="str">
            <v>0324177</v>
          </cell>
          <cell r="F96">
            <v>0</v>
          </cell>
        </row>
        <row r="98">
          <cell r="D98" t="str">
            <v>0326736</v>
          </cell>
          <cell r="F98">
            <v>0</v>
          </cell>
        </row>
        <row r="99">
          <cell r="D99" t="str">
            <v>0320716</v>
          </cell>
          <cell r="F99">
            <v>0</v>
          </cell>
        </row>
        <row r="100">
          <cell r="D100" t="str">
            <v>0320714</v>
          </cell>
          <cell r="F100">
            <v>0</v>
          </cell>
        </row>
        <row r="102">
          <cell r="D102" t="str">
            <v>0318106</v>
          </cell>
          <cell r="F102">
            <v>0</v>
          </cell>
        </row>
        <row r="103">
          <cell r="D103" t="str">
            <v>0318107</v>
          </cell>
          <cell r="F103">
            <v>0</v>
          </cell>
        </row>
        <row r="104">
          <cell r="D104" t="str">
            <v>0320300</v>
          </cell>
          <cell r="F104">
            <v>0</v>
          </cell>
        </row>
        <row r="105">
          <cell r="D105" t="str">
            <v>0322050</v>
          </cell>
          <cell r="F105">
            <v>0</v>
          </cell>
        </row>
        <row r="108">
          <cell r="D108" t="str">
            <v>0325675</v>
          </cell>
          <cell r="F108">
            <v>0</v>
          </cell>
        </row>
        <row r="110">
          <cell r="D110" t="str">
            <v>0320716</v>
          </cell>
          <cell r="F110">
            <v>0</v>
          </cell>
        </row>
        <row r="111">
          <cell r="D111" t="str">
            <v>0320714</v>
          </cell>
          <cell r="F111">
            <v>0</v>
          </cell>
        </row>
        <row r="113">
          <cell r="D113" t="str">
            <v>0318106</v>
          </cell>
          <cell r="F113">
            <v>0</v>
          </cell>
        </row>
        <row r="114">
          <cell r="D114" t="str">
            <v>0318107</v>
          </cell>
          <cell r="F114">
            <v>0</v>
          </cell>
        </row>
        <row r="115">
          <cell r="D115" t="str">
            <v>0322050</v>
          </cell>
          <cell r="F115">
            <v>0</v>
          </cell>
        </row>
        <row r="120">
          <cell r="D120" t="str">
            <v>0325479</v>
          </cell>
          <cell r="F120">
            <v>0</v>
          </cell>
        </row>
        <row r="121">
          <cell r="D121" t="str">
            <v>0325499</v>
          </cell>
          <cell r="F121">
            <v>0</v>
          </cell>
        </row>
        <row r="122">
          <cell r="D122" t="str">
            <v>0320716</v>
          </cell>
          <cell r="F122">
            <v>0</v>
          </cell>
        </row>
        <row r="125">
          <cell r="D125" t="str">
            <v>0325479</v>
          </cell>
          <cell r="F125">
            <v>0</v>
          </cell>
        </row>
        <row r="126">
          <cell r="D126" t="str">
            <v>0325487</v>
          </cell>
          <cell r="F126">
            <v>0</v>
          </cell>
        </row>
        <row r="127">
          <cell r="D127" t="str">
            <v>0320716</v>
          </cell>
          <cell r="F127">
            <v>0</v>
          </cell>
        </row>
        <row r="130">
          <cell r="D130" t="str">
            <v>0325479</v>
          </cell>
          <cell r="F130">
            <v>0</v>
          </cell>
        </row>
        <row r="131">
          <cell r="D131" t="str">
            <v>0325476</v>
          </cell>
          <cell r="F131">
            <v>0</v>
          </cell>
        </row>
        <row r="132">
          <cell r="D132" t="str">
            <v>0320716</v>
          </cell>
          <cell r="F132">
            <v>0</v>
          </cell>
        </row>
        <row r="135">
          <cell r="D135" t="str">
            <v>0325479</v>
          </cell>
          <cell r="F135">
            <v>0</v>
          </cell>
        </row>
        <row r="136">
          <cell r="D136" t="str">
            <v>0325558</v>
          </cell>
          <cell r="F136">
            <v>0</v>
          </cell>
        </row>
        <row r="137">
          <cell r="D137" t="str">
            <v>0320716</v>
          </cell>
          <cell r="F137">
            <v>0</v>
          </cell>
        </row>
        <row r="140">
          <cell r="D140" t="str">
            <v>0325479</v>
          </cell>
          <cell r="F140">
            <v>0</v>
          </cell>
        </row>
        <row r="141">
          <cell r="D141" t="str">
            <v>0325562</v>
          </cell>
          <cell r="F141">
            <v>0</v>
          </cell>
        </row>
        <row r="142">
          <cell r="D142" t="str">
            <v>0320716</v>
          </cell>
          <cell r="F142">
            <v>0</v>
          </cell>
        </row>
        <row r="145">
          <cell r="D145" t="str">
            <v>0325479</v>
          </cell>
          <cell r="F145">
            <v>0</v>
          </cell>
        </row>
        <row r="146">
          <cell r="D146" t="str">
            <v>0325569</v>
          </cell>
          <cell r="F146">
            <v>0</v>
          </cell>
        </row>
        <row r="147">
          <cell r="D147" t="str">
            <v>0320716</v>
          </cell>
          <cell r="F147">
            <v>0</v>
          </cell>
        </row>
        <row r="150">
          <cell r="D150" t="str">
            <v>0325479</v>
          </cell>
          <cell r="F150">
            <v>0</v>
          </cell>
        </row>
        <row r="151">
          <cell r="D151" t="str">
            <v>0320716</v>
          </cell>
          <cell r="F151">
            <v>0</v>
          </cell>
        </row>
        <row r="156">
          <cell r="D156" t="str">
            <v>0325479</v>
          </cell>
          <cell r="F156">
            <v>0</v>
          </cell>
        </row>
        <row r="157">
          <cell r="D157" t="str">
            <v>0325499</v>
          </cell>
          <cell r="F157">
            <v>0</v>
          </cell>
        </row>
        <row r="158">
          <cell r="D158" t="str">
            <v>0320716</v>
          </cell>
          <cell r="F158">
            <v>0</v>
          </cell>
        </row>
        <row r="159">
          <cell r="D159" t="str">
            <v>0326736</v>
          </cell>
          <cell r="F159">
            <v>0</v>
          </cell>
        </row>
        <row r="162">
          <cell r="D162" t="str">
            <v>0325479</v>
          </cell>
          <cell r="F162">
            <v>0</v>
          </cell>
        </row>
        <row r="163">
          <cell r="D163" t="str">
            <v>0325487</v>
          </cell>
          <cell r="F163">
            <v>0</v>
          </cell>
        </row>
        <row r="164">
          <cell r="D164" t="str">
            <v>0320716</v>
          </cell>
          <cell r="F164">
            <v>0</v>
          </cell>
        </row>
        <row r="165">
          <cell r="D165" t="str">
            <v>0326736</v>
          </cell>
          <cell r="F165">
            <v>0</v>
          </cell>
        </row>
        <row r="168">
          <cell r="D168" t="str">
            <v>0325479</v>
          </cell>
          <cell r="F168">
            <v>0</v>
          </cell>
        </row>
        <row r="169">
          <cell r="D169" t="str">
            <v>0325476</v>
          </cell>
          <cell r="F169">
            <v>0</v>
          </cell>
        </row>
        <row r="170">
          <cell r="D170" t="str">
            <v>0320716</v>
          </cell>
          <cell r="F170">
            <v>0</v>
          </cell>
        </row>
        <row r="171">
          <cell r="D171" t="str">
            <v>0326736</v>
          </cell>
          <cell r="F171">
            <v>0</v>
          </cell>
        </row>
        <row r="174">
          <cell r="D174" t="str">
            <v>0325479</v>
          </cell>
          <cell r="F174">
            <v>0</v>
          </cell>
        </row>
        <row r="175">
          <cell r="D175" t="str">
            <v>0325558</v>
          </cell>
          <cell r="F175">
            <v>0</v>
          </cell>
        </row>
        <row r="176">
          <cell r="D176" t="str">
            <v>0320716</v>
          </cell>
          <cell r="F176">
            <v>0</v>
          </cell>
        </row>
        <row r="177">
          <cell r="D177" t="str">
            <v>0326736</v>
          </cell>
          <cell r="F177">
            <v>0</v>
          </cell>
        </row>
        <row r="180">
          <cell r="D180" t="str">
            <v>0325479</v>
          </cell>
          <cell r="F180">
            <v>0</v>
          </cell>
        </row>
        <row r="181">
          <cell r="D181" t="str">
            <v>0325562</v>
          </cell>
          <cell r="F181">
            <v>0</v>
          </cell>
        </row>
        <row r="182">
          <cell r="D182" t="str">
            <v>0320716</v>
          </cell>
          <cell r="F182">
            <v>0</v>
          </cell>
        </row>
        <row r="183">
          <cell r="D183" t="str">
            <v>0326736</v>
          </cell>
          <cell r="F183">
            <v>0</v>
          </cell>
        </row>
        <row r="186">
          <cell r="D186" t="str">
            <v>0325479</v>
          </cell>
          <cell r="F186">
            <v>0</v>
          </cell>
        </row>
        <row r="187">
          <cell r="D187" t="str">
            <v>0325569</v>
          </cell>
          <cell r="F187">
            <v>0</v>
          </cell>
        </row>
        <row r="188">
          <cell r="D188" t="str">
            <v>0320716</v>
          </cell>
          <cell r="F188">
            <v>0</v>
          </cell>
        </row>
        <row r="189">
          <cell r="D189" t="str">
            <v>0326736</v>
          </cell>
          <cell r="F189">
            <v>0</v>
          </cell>
        </row>
        <row r="192">
          <cell r="D192" t="str">
            <v>0325479</v>
          </cell>
          <cell r="F192">
            <v>0</v>
          </cell>
        </row>
        <row r="193">
          <cell r="D193" t="str">
            <v>0320716</v>
          </cell>
          <cell r="F193">
            <v>0</v>
          </cell>
        </row>
        <row r="194">
          <cell r="D194" t="str">
            <v>0326736</v>
          </cell>
          <cell r="F194">
            <v>0</v>
          </cell>
        </row>
        <row r="199">
          <cell r="D199" t="str">
            <v>0325478</v>
          </cell>
          <cell r="F199">
            <v>0</v>
          </cell>
        </row>
        <row r="200">
          <cell r="D200" t="str">
            <v>0325499</v>
          </cell>
          <cell r="F200">
            <v>0</v>
          </cell>
        </row>
        <row r="203">
          <cell r="D203" t="str">
            <v>0325478</v>
          </cell>
          <cell r="F203">
            <v>0</v>
          </cell>
        </row>
        <row r="204">
          <cell r="D204" t="str">
            <v>0325487</v>
          </cell>
          <cell r="F204">
            <v>0</v>
          </cell>
        </row>
        <row r="207">
          <cell r="D207" t="str">
            <v>0325478</v>
          </cell>
          <cell r="F207">
            <v>0</v>
          </cell>
        </row>
        <row r="208">
          <cell r="D208" t="str">
            <v>0325476</v>
          </cell>
          <cell r="F208">
            <v>0</v>
          </cell>
        </row>
        <row r="211">
          <cell r="D211" t="str">
            <v>0325478</v>
          </cell>
          <cell r="F211">
            <v>0</v>
          </cell>
        </row>
        <row r="212">
          <cell r="D212" t="str">
            <v>0325507</v>
          </cell>
          <cell r="F212">
            <v>0</v>
          </cell>
        </row>
        <row r="215">
          <cell r="D215" t="str">
            <v>0325478</v>
          </cell>
          <cell r="F215">
            <v>0</v>
          </cell>
        </row>
        <row r="216">
          <cell r="D216" t="str">
            <v>0325494</v>
          </cell>
          <cell r="F216">
            <v>0</v>
          </cell>
        </row>
        <row r="219">
          <cell r="D219" t="str">
            <v>0325478</v>
          </cell>
          <cell r="F219">
            <v>0</v>
          </cell>
        </row>
        <row r="220">
          <cell r="D220" t="str">
            <v>0325481</v>
          </cell>
          <cell r="F220">
            <v>0</v>
          </cell>
        </row>
        <row r="223">
          <cell r="D223" t="str">
            <v>0325478</v>
          </cell>
          <cell r="F223">
            <v>0</v>
          </cell>
        </row>
        <row r="224">
          <cell r="D224" t="str">
            <v>0320716</v>
          </cell>
          <cell r="F224">
            <v>0</v>
          </cell>
        </row>
        <row r="226">
          <cell r="D226" t="str">
            <v>0318106</v>
          </cell>
          <cell r="F226">
            <v>0</v>
          </cell>
        </row>
        <row r="227">
          <cell r="D227" t="str">
            <v>0318107</v>
          </cell>
          <cell r="F227">
            <v>0</v>
          </cell>
        </row>
        <row r="230">
          <cell r="D230" t="str">
            <v>0325478</v>
          </cell>
          <cell r="F230">
            <v>0</v>
          </cell>
        </row>
        <row r="231">
          <cell r="D231" t="str">
            <v>0327008</v>
          </cell>
          <cell r="F231">
            <v>0</v>
          </cell>
        </row>
        <row r="232">
          <cell r="D232" t="str">
            <v>0320720</v>
          </cell>
          <cell r="F232">
            <v>0</v>
          </cell>
        </row>
        <row r="234">
          <cell r="D234" t="str">
            <v>0318106</v>
          </cell>
          <cell r="F234">
            <v>0</v>
          </cell>
        </row>
        <row r="235">
          <cell r="D235" t="str">
            <v>0315456</v>
          </cell>
          <cell r="F235">
            <v>0</v>
          </cell>
        </row>
        <row r="238">
          <cell r="D238" t="str">
            <v>0325478</v>
          </cell>
          <cell r="F238">
            <v>0</v>
          </cell>
        </row>
        <row r="239">
          <cell r="D239" t="str">
            <v>0326736</v>
          </cell>
          <cell r="F239">
            <v>0</v>
          </cell>
        </row>
        <row r="240">
          <cell r="D240" t="str">
            <v>0320716</v>
          </cell>
          <cell r="F240">
            <v>0</v>
          </cell>
        </row>
        <row r="242">
          <cell r="D242" t="str">
            <v>0318106</v>
          </cell>
          <cell r="F242">
            <v>0</v>
          </cell>
        </row>
        <row r="243">
          <cell r="D243" t="str">
            <v>0318107</v>
          </cell>
          <cell r="F243">
            <v>0</v>
          </cell>
        </row>
        <row r="246">
          <cell r="D246" t="str">
            <v>0325486</v>
          </cell>
          <cell r="F246">
            <v>0</v>
          </cell>
        </row>
        <row r="249">
          <cell r="D249" t="str">
            <v>0325491</v>
          </cell>
          <cell r="F249">
            <v>0</v>
          </cell>
        </row>
        <row r="252">
          <cell r="D252" t="str">
            <v>0325478</v>
          </cell>
          <cell r="F252">
            <v>0</v>
          </cell>
        </row>
        <row r="253">
          <cell r="D253" t="str">
            <v>0325501</v>
          </cell>
          <cell r="F253">
            <v>0</v>
          </cell>
        </row>
        <row r="256">
          <cell r="D256" t="str">
            <v>0325478</v>
          </cell>
          <cell r="F256">
            <v>0</v>
          </cell>
        </row>
        <row r="257">
          <cell r="D257" t="str">
            <v>0325489</v>
          </cell>
          <cell r="F257">
            <v>0</v>
          </cell>
        </row>
        <row r="262">
          <cell r="D262" t="str">
            <v>0325560</v>
          </cell>
          <cell r="F262">
            <v>0</v>
          </cell>
        </row>
        <row r="263">
          <cell r="D263" t="str">
            <v>0325547</v>
          </cell>
          <cell r="F263">
            <v>0</v>
          </cell>
        </row>
        <row r="266">
          <cell r="D266" t="str">
            <v>0325564</v>
          </cell>
          <cell r="F266">
            <v>0</v>
          </cell>
        </row>
        <row r="267">
          <cell r="D267" t="str">
            <v>0325551</v>
          </cell>
          <cell r="F267">
            <v>0</v>
          </cell>
        </row>
        <row r="270">
          <cell r="D270" t="str">
            <v>0325566</v>
          </cell>
          <cell r="F270">
            <v>0</v>
          </cell>
        </row>
        <row r="271">
          <cell r="D271" t="str">
            <v>0325553</v>
          </cell>
          <cell r="F271">
            <v>0</v>
          </cell>
        </row>
        <row r="274">
          <cell r="D274" t="str">
            <v>0325568</v>
          </cell>
          <cell r="F274">
            <v>0</v>
          </cell>
        </row>
        <row r="275">
          <cell r="D275" t="str">
            <v>0325555</v>
          </cell>
          <cell r="F275">
            <v>0</v>
          </cell>
        </row>
        <row r="280">
          <cell r="D280" t="str">
            <v>0325532</v>
          </cell>
          <cell r="F280">
            <v>0</v>
          </cell>
        </row>
        <row r="281">
          <cell r="D281" t="str">
            <v>0325504</v>
          </cell>
          <cell r="F281">
            <v>0</v>
          </cell>
        </row>
        <row r="283">
          <cell r="D283" t="str">
            <v>0320714</v>
          </cell>
          <cell r="F283">
            <v>0</v>
          </cell>
        </row>
        <row r="284">
          <cell r="D284" t="str">
            <v>0320716</v>
          </cell>
          <cell r="F284">
            <v>0</v>
          </cell>
        </row>
        <row r="286">
          <cell r="D286" t="str">
            <v>0318106</v>
          </cell>
          <cell r="F286">
            <v>0</v>
          </cell>
        </row>
        <row r="287">
          <cell r="D287" t="str">
            <v>0318107</v>
          </cell>
          <cell r="F287">
            <v>0</v>
          </cell>
        </row>
        <row r="290">
          <cell r="D290" t="str">
            <v>0327292</v>
          </cell>
          <cell r="F290">
            <v>0</v>
          </cell>
        </row>
        <row r="291">
          <cell r="D291" t="str">
            <v>0325504</v>
          </cell>
          <cell r="F291">
            <v>0</v>
          </cell>
        </row>
        <row r="293">
          <cell r="D293" t="str">
            <v>0320714</v>
          </cell>
          <cell r="F293">
            <v>0</v>
          </cell>
        </row>
        <row r="294">
          <cell r="D294" t="str">
            <v>0320716</v>
          </cell>
          <cell r="F294">
            <v>0</v>
          </cell>
        </row>
        <row r="296">
          <cell r="D296" t="str">
            <v>0318106</v>
          </cell>
          <cell r="F296">
            <v>0</v>
          </cell>
        </row>
        <row r="297">
          <cell r="D297" t="str">
            <v>0318107</v>
          </cell>
          <cell r="F297">
            <v>0</v>
          </cell>
        </row>
        <row r="300">
          <cell r="D300" t="str">
            <v>0325504</v>
          </cell>
          <cell r="F300">
            <v>0</v>
          </cell>
        </row>
        <row r="302">
          <cell r="D302" t="str">
            <v>0320714</v>
          </cell>
          <cell r="F302">
            <v>0</v>
          </cell>
        </row>
        <row r="303">
          <cell r="D303" t="str">
            <v>0320716</v>
          </cell>
          <cell r="F303">
            <v>0</v>
          </cell>
        </row>
        <row r="305">
          <cell r="D305" t="str">
            <v>0318106</v>
          </cell>
          <cell r="F305">
            <v>0</v>
          </cell>
        </row>
        <row r="306">
          <cell r="D306" t="str">
            <v>0318107</v>
          </cell>
          <cell r="F306">
            <v>0</v>
          </cell>
        </row>
        <row r="309">
          <cell r="D309" t="str">
            <v>0325538</v>
          </cell>
          <cell r="F309">
            <v>0</v>
          </cell>
        </row>
        <row r="311">
          <cell r="D311" t="str">
            <v>0320714</v>
          </cell>
          <cell r="F311">
            <v>0</v>
          </cell>
        </row>
        <row r="312">
          <cell r="D312" t="str">
            <v>0320716</v>
          </cell>
          <cell r="F312">
            <v>0</v>
          </cell>
        </row>
        <row r="314">
          <cell r="D314" t="str">
            <v>0318106</v>
          </cell>
          <cell r="F314">
            <v>0</v>
          </cell>
        </row>
        <row r="315">
          <cell r="D315" t="str">
            <v>0318107</v>
          </cell>
          <cell r="F315">
            <v>0</v>
          </cell>
        </row>
        <row r="318">
          <cell r="D318" t="str">
            <v>0327293</v>
          </cell>
          <cell r="F318">
            <v>0</v>
          </cell>
        </row>
        <row r="320">
          <cell r="D320" t="str">
            <v>0320714</v>
          </cell>
          <cell r="F320">
            <v>0</v>
          </cell>
        </row>
        <row r="321">
          <cell r="D321" t="str">
            <v>0320716</v>
          </cell>
          <cell r="F321">
            <v>0</v>
          </cell>
        </row>
        <row r="323">
          <cell r="D323" t="str">
            <v>0318106</v>
          </cell>
          <cell r="F323">
            <v>0</v>
          </cell>
        </row>
        <row r="324">
          <cell r="D324" t="str">
            <v>0318107</v>
          </cell>
          <cell r="F324">
            <v>0</v>
          </cell>
        </row>
        <row r="327">
          <cell r="D327" t="str">
            <v>0325537</v>
          </cell>
          <cell r="F327">
            <v>0</v>
          </cell>
        </row>
        <row r="329">
          <cell r="D329" t="str">
            <v>0320731</v>
          </cell>
          <cell r="F329">
            <v>0</v>
          </cell>
        </row>
        <row r="330">
          <cell r="D330" t="str">
            <v>0320720</v>
          </cell>
          <cell r="F330">
            <v>0</v>
          </cell>
        </row>
        <row r="332">
          <cell r="D332" t="str">
            <v>0318106</v>
          </cell>
          <cell r="F332">
            <v>0</v>
          </cell>
        </row>
        <row r="333">
          <cell r="D333" t="str">
            <v>0315456</v>
          </cell>
          <cell r="F333">
            <v>0</v>
          </cell>
        </row>
        <row r="336">
          <cell r="D336" t="str">
            <v>0327294</v>
          </cell>
          <cell r="F336">
            <v>0</v>
          </cell>
        </row>
        <row r="338">
          <cell r="D338" t="str">
            <v>0320731</v>
          </cell>
          <cell r="F338">
            <v>0</v>
          </cell>
        </row>
        <row r="339">
          <cell r="D339" t="str">
            <v>0320720</v>
          </cell>
          <cell r="F339">
            <v>0</v>
          </cell>
        </row>
        <row r="341">
          <cell r="D341" t="str">
            <v>0318106</v>
          </cell>
          <cell r="F341">
            <v>0</v>
          </cell>
        </row>
        <row r="342">
          <cell r="D342" t="str">
            <v>0315456</v>
          </cell>
          <cell r="F342">
            <v>0</v>
          </cell>
        </row>
        <row r="347">
          <cell r="D347" t="str">
            <v>0325521</v>
          </cell>
          <cell r="F347">
            <v>0</v>
          </cell>
        </row>
        <row r="348">
          <cell r="D348" t="str">
            <v>0325492</v>
          </cell>
          <cell r="F348">
            <v>0</v>
          </cell>
        </row>
        <row r="350">
          <cell r="D350" t="str">
            <v>0320714</v>
          </cell>
          <cell r="F350">
            <v>0</v>
          </cell>
        </row>
        <row r="351">
          <cell r="D351" t="str">
            <v>0320716</v>
          </cell>
          <cell r="F351">
            <v>0</v>
          </cell>
        </row>
        <row r="353">
          <cell r="D353" t="str">
            <v>0318106</v>
          </cell>
          <cell r="F353">
            <v>0</v>
          </cell>
        </row>
        <row r="354">
          <cell r="D354" t="str">
            <v>0318107</v>
          </cell>
          <cell r="F354">
            <v>0</v>
          </cell>
        </row>
        <row r="357">
          <cell r="D357" t="str">
            <v>0327295</v>
          </cell>
          <cell r="F357">
            <v>0</v>
          </cell>
        </row>
        <row r="358">
          <cell r="D358" t="str">
            <v>0325492</v>
          </cell>
          <cell r="F358">
            <v>0</v>
          </cell>
        </row>
        <row r="360">
          <cell r="D360" t="str">
            <v>0320714</v>
          </cell>
          <cell r="F360">
            <v>0</v>
          </cell>
        </row>
        <row r="361">
          <cell r="D361" t="str">
            <v>0320716</v>
          </cell>
          <cell r="F361">
            <v>0</v>
          </cell>
        </row>
        <row r="363">
          <cell r="D363" t="str">
            <v>0318106</v>
          </cell>
          <cell r="F363">
            <v>0</v>
          </cell>
        </row>
        <row r="364">
          <cell r="D364" t="str">
            <v>0318107</v>
          </cell>
          <cell r="F364">
            <v>0</v>
          </cell>
        </row>
        <row r="367">
          <cell r="D367" t="str">
            <v>0325521</v>
          </cell>
          <cell r="F367">
            <v>0</v>
          </cell>
        </row>
        <row r="368">
          <cell r="D368" t="str">
            <v>0325498</v>
          </cell>
          <cell r="F368">
            <v>0</v>
          </cell>
        </row>
        <row r="369">
          <cell r="D369" t="str">
            <v>0325497</v>
          </cell>
          <cell r="F369">
            <v>0</v>
          </cell>
        </row>
        <row r="371">
          <cell r="D371" t="str">
            <v>0320731</v>
          </cell>
          <cell r="F371">
            <v>0</v>
          </cell>
        </row>
        <row r="372">
          <cell r="D372" t="str">
            <v>0320720</v>
          </cell>
          <cell r="F372">
            <v>0</v>
          </cell>
        </row>
        <row r="374">
          <cell r="D374" t="str">
            <v>0318106</v>
          </cell>
          <cell r="F374">
            <v>0</v>
          </cell>
        </row>
        <row r="375">
          <cell r="D375" t="str">
            <v>0315456</v>
          </cell>
          <cell r="F375">
            <v>0</v>
          </cell>
        </row>
        <row r="378">
          <cell r="D378" t="str">
            <v>0327295</v>
          </cell>
          <cell r="F378">
            <v>0</v>
          </cell>
        </row>
        <row r="379">
          <cell r="D379" t="str">
            <v>0325498</v>
          </cell>
          <cell r="F379">
            <v>0</v>
          </cell>
        </row>
        <row r="380">
          <cell r="D380" t="str">
            <v>0325497</v>
          </cell>
          <cell r="F380">
            <v>0</v>
          </cell>
        </row>
        <row r="382">
          <cell r="D382" t="str">
            <v>0320731</v>
          </cell>
          <cell r="F382">
            <v>0</v>
          </cell>
        </row>
        <row r="383">
          <cell r="D383" t="str">
            <v>0320720</v>
          </cell>
          <cell r="F383">
            <v>0</v>
          </cell>
        </row>
        <row r="385">
          <cell r="D385" t="str">
            <v>0318106</v>
          </cell>
          <cell r="F385">
            <v>0</v>
          </cell>
        </row>
        <row r="386">
          <cell r="D386" t="str">
            <v>0315456</v>
          </cell>
          <cell r="F386">
            <v>0</v>
          </cell>
        </row>
        <row r="389">
          <cell r="D389" t="str">
            <v>0325498</v>
          </cell>
          <cell r="F389">
            <v>0</v>
          </cell>
        </row>
        <row r="390">
          <cell r="D390" t="str">
            <v>0325497</v>
          </cell>
          <cell r="F390">
            <v>0</v>
          </cell>
        </row>
        <row r="392">
          <cell r="D392" t="str">
            <v>0320731</v>
          </cell>
          <cell r="F392">
            <v>0</v>
          </cell>
        </row>
        <row r="393">
          <cell r="D393" t="str">
            <v>0320720</v>
          </cell>
          <cell r="F393">
            <v>0</v>
          </cell>
        </row>
        <row r="395">
          <cell r="D395" t="str">
            <v>0318106</v>
          </cell>
          <cell r="F395">
            <v>0</v>
          </cell>
        </row>
        <row r="396">
          <cell r="D396" t="str">
            <v>0315456</v>
          </cell>
          <cell r="F396">
            <v>0</v>
          </cell>
        </row>
        <row r="399">
          <cell r="D399" t="str">
            <v>0325525</v>
          </cell>
          <cell r="F399">
            <v>0</v>
          </cell>
        </row>
        <row r="401">
          <cell r="D401" t="str">
            <v>0320716</v>
          </cell>
          <cell r="F401">
            <v>0</v>
          </cell>
        </row>
        <row r="403">
          <cell r="D403" t="str">
            <v>0318106</v>
          </cell>
          <cell r="F403">
            <v>0</v>
          </cell>
        </row>
        <row r="404">
          <cell r="D404" t="str">
            <v>0318107</v>
          </cell>
          <cell r="F404">
            <v>0</v>
          </cell>
        </row>
        <row r="407">
          <cell r="D407" t="str">
            <v>0327296</v>
          </cell>
          <cell r="F407">
            <v>0</v>
          </cell>
        </row>
        <row r="409">
          <cell r="D409" t="str">
            <v>0320716</v>
          </cell>
          <cell r="F409">
            <v>0</v>
          </cell>
        </row>
        <row r="411">
          <cell r="D411" t="str">
            <v>0318106</v>
          </cell>
          <cell r="F411">
            <v>0</v>
          </cell>
        </row>
        <row r="412">
          <cell r="D412" t="str">
            <v>0318107</v>
          </cell>
          <cell r="F412">
            <v>0</v>
          </cell>
        </row>
        <row r="415">
          <cell r="D415" t="str">
            <v>0325526</v>
          </cell>
          <cell r="F415">
            <v>0</v>
          </cell>
        </row>
        <row r="417">
          <cell r="D417" t="str">
            <v>0320731</v>
          </cell>
          <cell r="F417">
            <v>0</v>
          </cell>
        </row>
        <row r="418">
          <cell r="D418" t="str">
            <v>0320720</v>
          </cell>
          <cell r="F418">
            <v>0</v>
          </cell>
        </row>
        <row r="420">
          <cell r="D420" t="str">
            <v>0318106</v>
          </cell>
          <cell r="F420">
            <v>0</v>
          </cell>
        </row>
        <row r="421">
          <cell r="D421" t="str">
            <v>0315456</v>
          </cell>
          <cell r="F421">
            <v>0</v>
          </cell>
        </row>
        <row r="424">
          <cell r="D424" t="str">
            <v>0327297</v>
          </cell>
          <cell r="F424">
            <v>0</v>
          </cell>
        </row>
        <row r="426">
          <cell r="D426" t="str">
            <v>0320731</v>
          </cell>
          <cell r="F426">
            <v>0</v>
          </cell>
        </row>
        <row r="427">
          <cell r="D427" t="str">
            <v>0320720</v>
          </cell>
          <cell r="F427">
            <v>0</v>
          </cell>
        </row>
        <row r="429">
          <cell r="D429" t="str">
            <v>0318106</v>
          </cell>
          <cell r="F429">
            <v>0</v>
          </cell>
        </row>
        <row r="430">
          <cell r="D430" t="str">
            <v>0315456</v>
          </cell>
          <cell r="F430">
            <v>0</v>
          </cell>
        </row>
        <row r="433">
          <cell r="D433" t="str">
            <v>0325492</v>
          </cell>
          <cell r="F433">
            <v>0</v>
          </cell>
        </row>
        <row r="435">
          <cell r="D435" t="str">
            <v>0320714</v>
          </cell>
          <cell r="F435">
            <v>0</v>
          </cell>
        </row>
        <row r="436">
          <cell r="D436" t="str">
            <v>0320716</v>
          </cell>
          <cell r="F436">
            <v>0</v>
          </cell>
        </row>
        <row r="438">
          <cell r="D438" t="str">
            <v>0318106</v>
          </cell>
          <cell r="F438">
            <v>0</v>
          </cell>
        </row>
        <row r="439">
          <cell r="D439" t="str">
            <v>0318107</v>
          </cell>
          <cell r="F439">
            <v>0</v>
          </cell>
        </row>
        <row r="444">
          <cell r="D444" t="str">
            <v>0325541</v>
          </cell>
          <cell r="F444">
            <v>0</v>
          </cell>
        </row>
        <row r="446">
          <cell r="D446" t="str">
            <v>0320731</v>
          </cell>
          <cell r="F446">
            <v>0</v>
          </cell>
        </row>
        <row r="447">
          <cell r="D447" t="str">
            <v>0320720</v>
          </cell>
          <cell r="F447">
            <v>0</v>
          </cell>
        </row>
        <row r="448">
          <cell r="D448" t="str">
            <v>0320714</v>
          </cell>
          <cell r="F448">
            <v>0</v>
          </cell>
        </row>
        <row r="449">
          <cell r="D449" t="str">
            <v>0320716</v>
          </cell>
          <cell r="F449">
            <v>0</v>
          </cell>
        </row>
        <row r="451">
          <cell r="D451" t="str">
            <v>0318106</v>
          </cell>
          <cell r="F451">
            <v>0</v>
          </cell>
        </row>
        <row r="452">
          <cell r="D452" t="str">
            <v>0315456</v>
          </cell>
          <cell r="F452">
            <v>0</v>
          </cell>
        </row>
        <row r="453">
          <cell r="D453" t="str">
            <v>0318107</v>
          </cell>
          <cell r="F453">
            <v>0</v>
          </cell>
        </row>
        <row r="456">
          <cell r="D456" t="str">
            <v>0327299</v>
          </cell>
          <cell r="F456">
            <v>0</v>
          </cell>
        </row>
        <row r="458">
          <cell r="D458" t="str">
            <v>0320731</v>
          </cell>
          <cell r="F458">
            <v>0</v>
          </cell>
        </row>
        <row r="459">
          <cell r="D459" t="str">
            <v>0320720</v>
          </cell>
          <cell r="F459">
            <v>0</v>
          </cell>
        </row>
        <row r="460">
          <cell r="D460" t="str">
            <v>0320714</v>
          </cell>
          <cell r="F460">
            <v>0</v>
          </cell>
        </row>
        <row r="461">
          <cell r="D461" t="str">
            <v>0320716</v>
          </cell>
          <cell r="F461">
            <v>0</v>
          </cell>
        </row>
        <row r="463">
          <cell r="D463" t="str">
            <v>0318106</v>
          </cell>
          <cell r="F463">
            <v>0</v>
          </cell>
        </row>
        <row r="464">
          <cell r="D464" t="str">
            <v>0315456</v>
          </cell>
          <cell r="F464">
            <v>0</v>
          </cell>
        </row>
        <row r="465">
          <cell r="D465" t="str">
            <v>0318107</v>
          </cell>
          <cell r="F465">
            <v>0</v>
          </cell>
        </row>
        <row r="470">
          <cell r="D470" t="str">
            <v>0325512</v>
          </cell>
          <cell r="F470">
            <v>0</v>
          </cell>
        </row>
        <row r="471">
          <cell r="D471" t="str">
            <v>0325483</v>
          </cell>
          <cell r="F471">
            <v>0</v>
          </cell>
        </row>
        <row r="473">
          <cell r="D473" t="str">
            <v>0320716</v>
          </cell>
          <cell r="F473">
            <v>0</v>
          </cell>
        </row>
        <row r="475">
          <cell r="D475" t="str">
            <v>0318106</v>
          </cell>
          <cell r="F475">
            <v>0</v>
          </cell>
        </row>
        <row r="476">
          <cell r="D476" t="str">
            <v>0318107</v>
          </cell>
          <cell r="F476">
            <v>0</v>
          </cell>
        </row>
        <row r="479">
          <cell r="D479" t="str">
            <v>0327298</v>
          </cell>
          <cell r="F479">
            <v>0</v>
          </cell>
        </row>
        <row r="480">
          <cell r="D480" t="str">
            <v>0325483</v>
          </cell>
          <cell r="F480">
            <v>0</v>
          </cell>
        </row>
        <row r="482">
          <cell r="D482" t="str">
            <v>0320716</v>
          </cell>
          <cell r="F482">
            <v>0</v>
          </cell>
        </row>
        <row r="484">
          <cell r="D484" t="str">
            <v>0318106</v>
          </cell>
          <cell r="F484">
            <v>0</v>
          </cell>
        </row>
        <row r="485">
          <cell r="D485" t="str">
            <v>0318107</v>
          </cell>
          <cell r="F485">
            <v>0</v>
          </cell>
        </row>
        <row r="488">
          <cell r="D488" t="str">
            <v>0325512</v>
          </cell>
          <cell r="F488">
            <v>0</v>
          </cell>
        </row>
        <row r="489">
          <cell r="D489" t="str">
            <v>0325480</v>
          </cell>
          <cell r="F489">
            <v>0</v>
          </cell>
        </row>
        <row r="491">
          <cell r="D491" t="str">
            <v>0320716</v>
          </cell>
          <cell r="F491">
            <v>0</v>
          </cell>
        </row>
        <row r="493">
          <cell r="D493" t="str">
            <v>0318106</v>
          </cell>
          <cell r="F493">
            <v>0</v>
          </cell>
        </row>
        <row r="494">
          <cell r="D494" t="str">
            <v>0318107</v>
          </cell>
          <cell r="F494">
            <v>0</v>
          </cell>
        </row>
        <row r="497">
          <cell r="D497" t="str">
            <v>0327298</v>
          </cell>
          <cell r="F497">
            <v>0</v>
          </cell>
        </row>
        <row r="498">
          <cell r="D498" t="str">
            <v>0325480</v>
          </cell>
          <cell r="F498">
            <v>0</v>
          </cell>
        </row>
        <row r="500">
          <cell r="D500" t="str">
            <v>0320716</v>
          </cell>
          <cell r="F500">
            <v>0</v>
          </cell>
        </row>
        <row r="502">
          <cell r="D502" t="str">
            <v>0318106</v>
          </cell>
          <cell r="F502">
            <v>0</v>
          </cell>
        </row>
        <row r="503">
          <cell r="D503" t="str">
            <v>0318107</v>
          </cell>
          <cell r="F503">
            <v>0</v>
          </cell>
        </row>
        <row r="506">
          <cell r="D506" t="str">
            <v>0325480</v>
          </cell>
          <cell r="F506">
            <v>0</v>
          </cell>
        </row>
        <row r="508">
          <cell r="D508" t="str">
            <v>0320716</v>
          </cell>
          <cell r="F508">
            <v>0</v>
          </cell>
        </row>
        <row r="510">
          <cell r="D510" t="str">
            <v>0318106</v>
          </cell>
          <cell r="F510">
            <v>0</v>
          </cell>
        </row>
        <row r="511">
          <cell r="D511" t="str">
            <v>0318107</v>
          </cell>
          <cell r="F511">
            <v>0</v>
          </cell>
        </row>
        <row r="514">
          <cell r="D514" t="str">
            <v>0325483</v>
          </cell>
          <cell r="F514">
            <v>0</v>
          </cell>
        </row>
        <row r="516">
          <cell r="D516" t="str">
            <v>0320716</v>
          </cell>
          <cell r="F516">
            <v>0</v>
          </cell>
        </row>
        <row r="518">
          <cell r="D518" t="str">
            <v>0318106</v>
          </cell>
          <cell r="F518">
            <v>0</v>
          </cell>
        </row>
        <row r="519">
          <cell r="D519" t="str">
            <v>0318107</v>
          </cell>
          <cell r="F519">
            <v>0</v>
          </cell>
        </row>
        <row r="524">
          <cell r="D524" t="str">
            <v>0325502</v>
          </cell>
          <cell r="F524">
            <v>0</v>
          </cell>
        </row>
        <row r="526">
          <cell r="D526" t="str">
            <v>0326457</v>
          </cell>
          <cell r="F526">
            <v>0</v>
          </cell>
        </row>
        <row r="528">
          <cell r="D528" t="str">
            <v>0318106</v>
          </cell>
          <cell r="F528">
            <v>0</v>
          </cell>
        </row>
        <row r="529">
          <cell r="D529" t="str">
            <v>0318108</v>
          </cell>
          <cell r="F529">
            <v>0</v>
          </cell>
        </row>
        <row r="530">
          <cell r="D530" t="str">
            <v>0320158</v>
          </cell>
          <cell r="F530">
            <v>0</v>
          </cell>
        </row>
        <row r="533">
          <cell r="D533" t="str">
            <v>0325503</v>
          </cell>
          <cell r="F533">
            <v>0</v>
          </cell>
        </row>
        <row r="535">
          <cell r="D535" t="str">
            <v>0327047</v>
          </cell>
          <cell r="F535">
            <v>0</v>
          </cell>
        </row>
        <row r="536">
          <cell r="D536" t="str">
            <v>0326457</v>
          </cell>
          <cell r="F536">
            <v>0</v>
          </cell>
        </row>
        <row r="538">
          <cell r="D538" t="str">
            <v>0318106</v>
          </cell>
          <cell r="F538">
            <v>0</v>
          </cell>
        </row>
        <row r="539">
          <cell r="D539" t="str">
            <v>0318108</v>
          </cell>
          <cell r="F539">
            <v>0</v>
          </cell>
        </row>
        <row r="540">
          <cell r="D540" t="str">
            <v>0320158</v>
          </cell>
          <cell r="F540">
            <v>0</v>
          </cell>
        </row>
        <row r="543">
          <cell r="D543" t="str">
            <v>0326005</v>
          </cell>
          <cell r="F543">
            <v>0</v>
          </cell>
        </row>
        <row r="545">
          <cell r="D545" t="str">
            <v>0326457</v>
          </cell>
          <cell r="F545">
            <v>0</v>
          </cell>
        </row>
        <row r="547">
          <cell r="D547" t="str">
            <v>0318106</v>
          </cell>
          <cell r="F547">
            <v>0</v>
          </cell>
        </row>
        <row r="548">
          <cell r="D548" t="str">
            <v>0318108</v>
          </cell>
          <cell r="F548">
            <v>0</v>
          </cell>
        </row>
        <row r="549">
          <cell r="D549" t="str">
            <v>0320158</v>
          </cell>
          <cell r="F549">
            <v>0</v>
          </cell>
        </row>
        <row r="552">
          <cell r="D552" t="str">
            <v>0326006</v>
          </cell>
          <cell r="F552">
            <v>0</v>
          </cell>
        </row>
        <row r="554">
          <cell r="D554" t="str">
            <v>0327047</v>
          </cell>
          <cell r="F554">
            <v>0</v>
          </cell>
        </row>
        <row r="555">
          <cell r="D555" t="str">
            <v>0326457</v>
          </cell>
          <cell r="F555">
            <v>0</v>
          </cell>
        </row>
        <row r="557">
          <cell r="D557" t="str">
            <v>0318106</v>
          </cell>
          <cell r="F557">
            <v>0</v>
          </cell>
        </row>
        <row r="558">
          <cell r="D558" t="str">
            <v>0318108</v>
          </cell>
          <cell r="F558">
            <v>0</v>
          </cell>
        </row>
        <row r="559">
          <cell r="D559" t="str">
            <v>0320158</v>
          </cell>
          <cell r="F559">
            <v>0</v>
          </cell>
        </row>
        <row r="564">
          <cell r="D564" t="str">
            <v>0325505</v>
          </cell>
          <cell r="F564">
            <v>0</v>
          </cell>
        </row>
        <row r="566">
          <cell r="D566" t="str">
            <v>0326456</v>
          </cell>
          <cell r="F566">
            <v>0</v>
          </cell>
        </row>
        <row r="568">
          <cell r="D568" t="str">
            <v>0318106</v>
          </cell>
          <cell r="F568">
            <v>0</v>
          </cell>
        </row>
        <row r="569">
          <cell r="D569" t="str">
            <v>0318108</v>
          </cell>
          <cell r="F569">
            <v>0</v>
          </cell>
        </row>
        <row r="570">
          <cell r="D570" t="str">
            <v>0322050</v>
          </cell>
          <cell r="F570">
            <v>0</v>
          </cell>
        </row>
        <row r="571">
          <cell r="D571" t="str">
            <v>0322051</v>
          </cell>
          <cell r="F571">
            <v>0</v>
          </cell>
        </row>
        <row r="574">
          <cell r="D574" t="str">
            <v>0325500</v>
          </cell>
          <cell r="F574">
            <v>0</v>
          </cell>
        </row>
        <row r="576">
          <cell r="D576" t="str">
            <v>0326457</v>
          </cell>
          <cell r="F576">
            <v>0</v>
          </cell>
        </row>
        <row r="577">
          <cell r="D577" t="str">
            <v>0325499</v>
          </cell>
          <cell r="F577">
            <v>0</v>
          </cell>
        </row>
        <row r="579">
          <cell r="D579" t="str">
            <v>0318106</v>
          </cell>
          <cell r="F579">
            <v>0</v>
          </cell>
        </row>
        <row r="580">
          <cell r="D580" t="str">
            <v>0318108</v>
          </cell>
          <cell r="F580">
            <v>0</v>
          </cell>
        </row>
        <row r="583">
          <cell r="D583" t="str">
            <v>0325488</v>
          </cell>
          <cell r="F583">
            <v>0</v>
          </cell>
        </row>
        <row r="585">
          <cell r="D585" t="str">
            <v>0326456</v>
          </cell>
          <cell r="F585">
            <v>0</v>
          </cell>
        </row>
        <row r="587">
          <cell r="D587" t="str">
            <v>0318106</v>
          </cell>
          <cell r="F587">
            <v>0</v>
          </cell>
        </row>
        <row r="588">
          <cell r="D588" t="str">
            <v>0318108</v>
          </cell>
          <cell r="F588">
            <v>0</v>
          </cell>
        </row>
        <row r="589">
          <cell r="D589" t="str">
            <v>0322050</v>
          </cell>
          <cell r="F589">
            <v>0</v>
          </cell>
        </row>
        <row r="590">
          <cell r="D590" t="str">
            <v>0322051</v>
          </cell>
          <cell r="F590">
            <v>0</v>
          </cell>
        </row>
        <row r="593">
          <cell r="D593" t="str">
            <v>0325493</v>
          </cell>
          <cell r="F593">
            <v>0</v>
          </cell>
        </row>
        <row r="595">
          <cell r="D595" t="str">
            <v>0326457</v>
          </cell>
          <cell r="F595">
            <v>0</v>
          </cell>
        </row>
        <row r="596">
          <cell r="D596" t="str">
            <v>0325492</v>
          </cell>
          <cell r="F596">
            <v>0</v>
          </cell>
        </row>
        <row r="598">
          <cell r="D598" t="str">
            <v>0318106</v>
          </cell>
          <cell r="F598">
            <v>0</v>
          </cell>
        </row>
        <row r="599">
          <cell r="D599" t="str">
            <v>0318108</v>
          </cell>
          <cell r="F599">
            <v>0</v>
          </cell>
        </row>
        <row r="600">
          <cell r="D600" t="str">
            <v>0322050</v>
          </cell>
          <cell r="F600">
            <v>0</v>
          </cell>
        </row>
        <row r="601">
          <cell r="D601" t="str">
            <v>0322051</v>
          </cell>
          <cell r="F601">
            <v>0</v>
          </cell>
        </row>
        <row r="606">
          <cell r="D606" t="str">
            <v>0325506</v>
          </cell>
          <cell r="F606">
            <v>0</v>
          </cell>
        </row>
        <row r="608">
          <cell r="D608" t="str">
            <v>0318106</v>
          </cell>
          <cell r="F608">
            <v>0</v>
          </cell>
        </row>
        <row r="609">
          <cell r="D609" t="str">
            <v>0318108</v>
          </cell>
          <cell r="F609">
            <v>0</v>
          </cell>
        </row>
        <row r="610">
          <cell r="D610" t="str">
            <v>0320158</v>
          </cell>
          <cell r="F610">
            <v>0</v>
          </cell>
        </row>
        <row r="613">
          <cell r="D613" t="str">
            <v>0326007</v>
          </cell>
          <cell r="F613">
            <v>0</v>
          </cell>
        </row>
        <row r="615">
          <cell r="D615" t="str">
            <v>0318106</v>
          </cell>
          <cell r="F615">
            <v>0</v>
          </cell>
        </row>
        <row r="616">
          <cell r="D616" t="str">
            <v>0318108</v>
          </cell>
          <cell r="F616">
            <v>0</v>
          </cell>
        </row>
        <row r="617">
          <cell r="D617" t="str">
            <v>0320158</v>
          </cell>
          <cell r="F617">
            <v>0</v>
          </cell>
        </row>
        <row r="620">
          <cell r="D620" t="str">
            <v>0325490</v>
          </cell>
          <cell r="F620">
            <v>0</v>
          </cell>
        </row>
        <row r="622">
          <cell r="D622" t="str">
            <v>0318106</v>
          </cell>
          <cell r="F622">
            <v>0</v>
          </cell>
        </row>
        <row r="623">
          <cell r="D623" t="str">
            <v>0318108</v>
          </cell>
          <cell r="F623">
            <v>0</v>
          </cell>
        </row>
        <row r="624">
          <cell r="D624" t="str">
            <v>0320158</v>
          </cell>
          <cell r="F624">
            <v>0</v>
          </cell>
        </row>
        <row r="627">
          <cell r="D627" t="str">
            <v>0325506</v>
          </cell>
          <cell r="F627">
            <v>0</v>
          </cell>
        </row>
        <row r="629">
          <cell r="D629" t="str">
            <v>0326736</v>
          </cell>
          <cell r="F629">
            <v>0</v>
          </cell>
        </row>
        <row r="631">
          <cell r="D631" t="str">
            <v>0318106</v>
          </cell>
          <cell r="F631">
            <v>0</v>
          </cell>
        </row>
        <row r="632">
          <cell r="D632" t="str">
            <v>0318108</v>
          </cell>
          <cell r="F632">
            <v>0</v>
          </cell>
        </row>
        <row r="633">
          <cell r="D633" t="str">
            <v>0320158</v>
          </cell>
          <cell r="F633">
            <v>0</v>
          </cell>
        </row>
        <row r="636">
          <cell r="D636" t="str">
            <v>0326007</v>
          </cell>
          <cell r="F636">
            <v>0</v>
          </cell>
        </row>
        <row r="638">
          <cell r="D638" t="str">
            <v>0326736</v>
          </cell>
          <cell r="F638">
            <v>0</v>
          </cell>
        </row>
        <row r="640">
          <cell r="D640" t="str">
            <v>0318106</v>
          </cell>
          <cell r="F640">
            <v>0</v>
          </cell>
        </row>
        <row r="641">
          <cell r="D641" t="str">
            <v>0318108</v>
          </cell>
          <cell r="F641">
            <v>0</v>
          </cell>
        </row>
        <row r="642">
          <cell r="D642" t="str">
            <v>0320158</v>
          </cell>
          <cell r="F642">
            <v>0</v>
          </cell>
        </row>
        <row r="645">
          <cell r="D645" t="str">
            <v>0325490</v>
          </cell>
          <cell r="F645">
            <v>0</v>
          </cell>
        </row>
        <row r="647">
          <cell r="D647" t="str">
            <v>0326736</v>
          </cell>
          <cell r="F647">
            <v>0</v>
          </cell>
        </row>
        <row r="649">
          <cell r="D649" t="str">
            <v>0318106</v>
          </cell>
          <cell r="F649">
            <v>0</v>
          </cell>
        </row>
        <row r="650">
          <cell r="D650" t="str">
            <v>0318108</v>
          </cell>
          <cell r="F650">
            <v>0</v>
          </cell>
        </row>
        <row r="651">
          <cell r="D651" t="str">
            <v>0320158</v>
          </cell>
          <cell r="F651">
            <v>0</v>
          </cell>
        </row>
        <row r="657">
          <cell r="D657" t="str">
            <v>0325504</v>
          </cell>
        </row>
        <row r="658">
          <cell r="D658" t="str">
            <v>0325509</v>
          </cell>
        </row>
        <row r="659">
          <cell r="D659" t="str">
            <v>0325507</v>
          </cell>
        </row>
        <row r="660">
          <cell r="D660" t="str">
            <v>0325508</v>
          </cell>
        </row>
        <row r="661">
          <cell r="D661" t="str">
            <v>0325511</v>
          </cell>
        </row>
        <row r="662">
          <cell r="D662" t="str">
            <v>0325510</v>
          </cell>
        </row>
        <row r="663">
          <cell r="D663" t="str">
            <v>0325499</v>
          </cell>
        </row>
        <row r="664">
          <cell r="D664" t="str">
            <v>0325501</v>
          </cell>
        </row>
        <row r="667">
          <cell r="D667" t="str">
            <v>0325502</v>
          </cell>
        </row>
        <row r="668">
          <cell r="D668" t="str">
            <v>0325503</v>
          </cell>
        </row>
        <row r="671">
          <cell r="D671" t="str">
            <v>0325505</v>
          </cell>
        </row>
        <row r="674">
          <cell r="D674" t="str">
            <v>0325500</v>
          </cell>
        </row>
        <row r="677">
          <cell r="D677" t="str">
            <v>0325532</v>
          </cell>
        </row>
        <row r="678">
          <cell r="D678" t="str">
            <v>0325537</v>
          </cell>
        </row>
        <row r="679">
          <cell r="D679" t="str">
            <v>0325538</v>
          </cell>
        </row>
        <row r="682">
          <cell r="D682" t="str">
            <v>0327292</v>
          </cell>
        </row>
        <row r="683">
          <cell r="D683" t="str">
            <v>0327294</v>
          </cell>
        </row>
        <row r="684">
          <cell r="D684" t="str">
            <v>0327293</v>
          </cell>
        </row>
        <row r="685">
          <cell r="D685" t="str">
            <v>0325535</v>
          </cell>
        </row>
        <row r="688">
          <cell r="D688" t="str">
            <v>0325558</v>
          </cell>
        </row>
        <row r="689">
          <cell r="D689" t="str">
            <v>0325547</v>
          </cell>
        </row>
        <row r="690">
          <cell r="D690" t="str">
            <v>0325560</v>
          </cell>
        </row>
        <row r="696">
          <cell r="D696" t="str">
            <v>0325492</v>
          </cell>
        </row>
        <row r="697">
          <cell r="D697" t="str">
            <v>0325496</v>
          </cell>
        </row>
        <row r="698">
          <cell r="D698" t="str">
            <v>0325494</v>
          </cell>
        </row>
        <row r="699">
          <cell r="D699" t="str">
            <v>0325495</v>
          </cell>
        </row>
        <row r="700">
          <cell r="D700" t="str">
            <v>0325498</v>
          </cell>
        </row>
        <row r="701">
          <cell r="D701" t="str">
            <v>0325497</v>
          </cell>
        </row>
        <row r="702">
          <cell r="D702" t="str">
            <v>0325487</v>
          </cell>
        </row>
        <row r="703">
          <cell r="D703" t="str">
            <v>0325489</v>
          </cell>
        </row>
        <row r="706">
          <cell r="D706" t="str">
            <v>0326005</v>
          </cell>
        </row>
        <row r="707">
          <cell r="D707" t="str">
            <v>0326006</v>
          </cell>
        </row>
        <row r="710">
          <cell r="D710" t="str">
            <v>0325488</v>
          </cell>
        </row>
        <row r="713">
          <cell r="D713" t="str">
            <v>0325493</v>
          </cell>
        </row>
        <row r="716">
          <cell r="D716" t="str">
            <v>0325521</v>
          </cell>
        </row>
        <row r="717">
          <cell r="D717" t="str">
            <v>0325525</v>
          </cell>
        </row>
        <row r="718">
          <cell r="D718" t="str">
            <v>0325526</v>
          </cell>
        </row>
        <row r="721">
          <cell r="D721" t="str">
            <v>0327295</v>
          </cell>
        </row>
        <row r="722">
          <cell r="D722" t="str">
            <v>0327296</v>
          </cell>
        </row>
        <row r="723">
          <cell r="D723" t="str">
            <v>0327297</v>
          </cell>
        </row>
        <row r="724">
          <cell r="D724" t="str">
            <v>0325523</v>
          </cell>
        </row>
        <row r="727">
          <cell r="D727" t="str">
            <v>0325562</v>
          </cell>
        </row>
        <row r="728">
          <cell r="D728" t="str">
            <v>0325551</v>
          </cell>
        </row>
        <row r="729">
          <cell r="D729" t="str">
            <v>0325564</v>
          </cell>
        </row>
        <row r="735">
          <cell r="D735" t="str">
            <v>0325506</v>
          </cell>
        </row>
        <row r="736">
          <cell r="D736" t="str">
            <v>0325490</v>
          </cell>
        </row>
        <row r="737">
          <cell r="D737" t="str">
            <v>0326007</v>
          </cell>
        </row>
        <row r="738">
          <cell r="D738" t="str">
            <v>0326736</v>
          </cell>
        </row>
        <row r="744">
          <cell r="D744" t="str">
            <v>0325480</v>
          </cell>
        </row>
        <row r="745">
          <cell r="D745" t="str">
            <v>0325483</v>
          </cell>
        </row>
        <row r="746">
          <cell r="D746" t="str">
            <v>0325481</v>
          </cell>
        </row>
        <row r="747">
          <cell r="D747" t="str">
            <v>0325482</v>
          </cell>
        </row>
        <row r="748">
          <cell r="D748" t="str">
            <v>0325485</v>
          </cell>
        </row>
        <row r="749">
          <cell r="D749" t="str">
            <v>0325484</v>
          </cell>
        </row>
        <row r="750">
          <cell r="D750" t="str">
            <v>0325476</v>
          </cell>
        </row>
        <row r="751">
          <cell r="D751" t="str">
            <v>0325477</v>
          </cell>
        </row>
        <row r="754">
          <cell r="D754" t="str">
            <v>0325512</v>
          </cell>
        </row>
        <row r="755">
          <cell r="D755" t="str">
            <v>0327298</v>
          </cell>
        </row>
        <row r="756">
          <cell r="D756" t="str">
            <v>0325515</v>
          </cell>
        </row>
        <row r="759">
          <cell r="D759" t="str">
            <v>0325567</v>
          </cell>
        </row>
        <row r="760">
          <cell r="D760" t="str">
            <v>0325553</v>
          </cell>
        </row>
        <row r="761">
          <cell r="D761" t="str">
            <v>0325566</v>
          </cell>
        </row>
        <row r="767">
          <cell r="D767" t="str">
            <v>0325541</v>
          </cell>
        </row>
        <row r="768">
          <cell r="D768" t="str">
            <v>0327299</v>
          </cell>
        </row>
        <row r="769">
          <cell r="D769" t="str">
            <v>0325569</v>
          </cell>
        </row>
        <row r="770">
          <cell r="D770" t="str">
            <v>0325555</v>
          </cell>
        </row>
        <row r="771">
          <cell r="D771" t="str">
            <v>0325568</v>
          </cell>
        </row>
        <row r="777">
          <cell r="D777" t="str">
            <v>0327367</v>
          </cell>
        </row>
        <row r="778">
          <cell r="D778" t="str">
            <v>0327366</v>
          </cell>
        </row>
        <row r="779">
          <cell r="D779" t="str">
            <v>0327365</v>
          </cell>
        </row>
        <row r="781">
          <cell r="D781" t="str">
            <v>0325186</v>
          </cell>
        </row>
        <row r="783">
          <cell r="D783" t="str">
            <v>0325572</v>
          </cell>
        </row>
        <row r="784">
          <cell r="D784" t="str">
            <v>0327311</v>
          </cell>
        </row>
        <row r="790">
          <cell r="D790" t="str">
            <v>0325486</v>
          </cell>
        </row>
        <row r="791">
          <cell r="D791" t="str">
            <v>0325491</v>
          </cell>
        </row>
        <row r="792">
          <cell r="D792" t="str">
            <v>0325478</v>
          </cell>
        </row>
        <row r="793">
          <cell r="D793" t="str">
            <v>0322058</v>
          </cell>
        </row>
        <row r="794">
          <cell r="D794" t="str">
            <v>0325479</v>
          </cell>
        </row>
      </sheetData>
      <sheetData sheetId="6">
        <row r="7">
          <cell r="D7" t="str">
            <v>0322882</v>
          </cell>
          <cell r="F7">
            <v>0</v>
          </cell>
        </row>
        <row r="8">
          <cell r="D8" t="str">
            <v>0322900</v>
          </cell>
          <cell r="F8">
            <v>0</v>
          </cell>
        </row>
        <row r="9">
          <cell r="D9" t="str">
            <v>0322883</v>
          </cell>
          <cell r="F9">
            <v>0</v>
          </cell>
        </row>
        <row r="10">
          <cell r="D10" t="str">
            <v>0318107</v>
          </cell>
          <cell r="F10">
            <v>0</v>
          </cell>
        </row>
        <row r="11">
          <cell r="D11" t="str">
            <v>0317638</v>
          </cell>
          <cell r="F11">
            <v>0</v>
          </cell>
        </row>
        <row r="13">
          <cell r="D13" t="str">
            <v>0320728</v>
          </cell>
          <cell r="F13">
            <v>0</v>
          </cell>
        </row>
        <row r="14">
          <cell r="D14" t="str">
            <v>0322882</v>
          </cell>
          <cell r="F14">
            <v>0</v>
          </cell>
        </row>
        <row r="15">
          <cell r="D15" t="str">
            <v>0322900</v>
          </cell>
          <cell r="F15">
            <v>0</v>
          </cell>
        </row>
        <row r="16">
          <cell r="D16" t="str">
            <v>0318106</v>
          </cell>
          <cell r="F16">
            <v>0</v>
          </cell>
        </row>
        <row r="17">
          <cell r="D17" t="str">
            <v>0317638</v>
          </cell>
          <cell r="F17">
            <v>0</v>
          </cell>
        </row>
        <row r="20">
          <cell r="D20" t="str">
            <v>0322899</v>
          </cell>
          <cell r="F20">
            <v>0</v>
          </cell>
        </row>
        <row r="21">
          <cell r="D21" t="str">
            <v>0321807</v>
          </cell>
          <cell r="F21">
            <v>0</v>
          </cell>
        </row>
        <row r="23">
          <cell r="D23" t="str">
            <v>0317638</v>
          </cell>
          <cell r="F23">
            <v>0</v>
          </cell>
        </row>
        <row r="24">
          <cell r="D24" t="str">
            <v>0320158</v>
          </cell>
          <cell r="F24">
            <v>0</v>
          </cell>
        </row>
        <row r="27">
          <cell r="D27" t="str">
            <v>0322899</v>
          </cell>
          <cell r="F27">
            <v>0</v>
          </cell>
        </row>
        <row r="28">
          <cell r="D28" t="str">
            <v>0321807</v>
          </cell>
          <cell r="F28">
            <v>0</v>
          </cell>
        </row>
        <row r="29">
          <cell r="D29" t="str">
            <v>0321808</v>
          </cell>
          <cell r="F29">
            <v>0</v>
          </cell>
        </row>
        <row r="30">
          <cell r="D30" t="str">
            <v>0318106</v>
          </cell>
          <cell r="F30">
            <v>0</v>
          </cell>
        </row>
        <row r="31">
          <cell r="D31" t="str">
            <v>0320158</v>
          </cell>
          <cell r="F31">
            <v>0</v>
          </cell>
        </row>
        <row r="32">
          <cell r="D32" t="str">
            <v>0320998</v>
          </cell>
          <cell r="F32">
            <v>0</v>
          </cell>
        </row>
        <row r="36">
          <cell r="D36" t="str">
            <v>0320730</v>
          </cell>
          <cell r="F36">
            <v>0</v>
          </cell>
        </row>
        <row r="37">
          <cell r="D37" t="str">
            <v>0322899</v>
          </cell>
          <cell r="F37">
            <v>0</v>
          </cell>
        </row>
        <row r="38">
          <cell r="D38" t="str">
            <v>0321807</v>
          </cell>
          <cell r="F38">
            <v>0</v>
          </cell>
        </row>
        <row r="39">
          <cell r="D39" t="str">
            <v>0321808</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0322899</v>
          </cell>
          <cell r="F45">
            <v>0</v>
          </cell>
        </row>
        <row r="46">
          <cell r="D46" t="str">
            <v>0321807</v>
          </cell>
          <cell r="F46">
            <v>0</v>
          </cell>
        </row>
        <row r="47">
          <cell r="D47" t="str">
            <v>0321808</v>
          </cell>
          <cell r="F47">
            <v>0</v>
          </cell>
        </row>
        <row r="49">
          <cell r="D49" t="str">
            <v>0320158</v>
          </cell>
          <cell r="F49">
            <v>0</v>
          </cell>
        </row>
        <row r="50">
          <cell r="D50" t="str">
            <v>0320998</v>
          </cell>
          <cell r="F50">
            <v>0</v>
          </cell>
        </row>
        <row r="51">
          <cell r="D51" t="str">
            <v>0320713</v>
          </cell>
          <cell r="F51">
            <v>0</v>
          </cell>
        </row>
        <row r="53">
          <cell r="D53" t="str">
            <v>0322899</v>
          </cell>
          <cell r="F53">
            <v>0</v>
          </cell>
        </row>
        <row r="54">
          <cell r="D54" t="str">
            <v>0318108</v>
          </cell>
          <cell r="F54">
            <v>0</v>
          </cell>
        </row>
        <row r="55">
          <cell r="D55" t="str">
            <v>0317638</v>
          </cell>
          <cell r="F55">
            <v>0</v>
          </cell>
        </row>
        <row r="57">
          <cell r="D57" t="str">
            <v>0320730</v>
          </cell>
          <cell r="F57">
            <v>0</v>
          </cell>
        </row>
        <row r="58">
          <cell r="D58" t="str">
            <v>0322899</v>
          </cell>
          <cell r="F58">
            <v>0</v>
          </cell>
        </row>
        <row r="59">
          <cell r="D59" t="str">
            <v>0321807</v>
          </cell>
          <cell r="F59">
            <v>0</v>
          </cell>
        </row>
        <row r="60">
          <cell r="D60" t="str">
            <v>0321808</v>
          </cell>
          <cell r="F60">
            <v>0</v>
          </cell>
        </row>
        <row r="61">
          <cell r="D61" t="str">
            <v>0315456</v>
          </cell>
          <cell r="F61">
            <v>0</v>
          </cell>
        </row>
        <row r="62">
          <cell r="D62" t="str">
            <v>0317638</v>
          </cell>
          <cell r="F62">
            <v>0</v>
          </cell>
        </row>
        <row r="63">
          <cell r="D63" t="str">
            <v>0320158</v>
          </cell>
          <cell r="F63">
            <v>0</v>
          </cell>
        </row>
        <row r="66">
          <cell r="D66" t="str">
            <v>0322899</v>
          </cell>
          <cell r="F66">
            <v>0</v>
          </cell>
        </row>
        <row r="67">
          <cell r="D67" t="str">
            <v>0321807</v>
          </cell>
          <cell r="F67">
            <v>0</v>
          </cell>
        </row>
        <row r="68">
          <cell r="D68" t="str">
            <v>0321808</v>
          </cell>
          <cell r="F68">
            <v>0</v>
          </cell>
        </row>
        <row r="69">
          <cell r="D69" t="str">
            <v>0320720</v>
          </cell>
          <cell r="F69">
            <v>0</v>
          </cell>
        </row>
        <row r="70">
          <cell r="D70" t="str">
            <v>0320158</v>
          </cell>
          <cell r="F70">
            <v>0</v>
          </cell>
        </row>
        <row r="71">
          <cell r="D71" t="str">
            <v>0320998</v>
          </cell>
          <cell r="F71">
            <v>0</v>
          </cell>
        </row>
        <row r="72">
          <cell r="D72" t="str">
            <v>0315456</v>
          </cell>
          <cell r="F72">
            <v>0</v>
          </cell>
        </row>
        <row r="73">
          <cell r="D73" t="str">
            <v>0322050</v>
          </cell>
          <cell r="F73">
            <v>0</v>
          </cell>
        </row>
        <row r="74">
          <cell r="D74" t="str">
            <v>0322899</v>
          </cell>
          <cell r="F74">
            <v>0</v>
          </cell>
        </row>
        <row r="76">
          <cell r="D76" t="str">
            <v>0317638</v>
          </cell>
          <cell r="F76">
            <v>0</v>
          </cell>
        </row>
        <row r="78">
          <cell r="D78" t="str">
            <v>0320728</v>
          </cell>
          <cell r="F78">
            <v>0</v>
          </cell>
        </row>
        <row r="79">
          <cell r="D79" t="str">
            <v>0320720</v>
          </cell>
          <cell r="F79">
            <v>0</v>
          </cell>
        </row>
        <row r="81">
          <cell r="D81" t="str">
            <v>0322882</v>
          </cell>
          <cell r="F81">
            <v>0</v>
          </cell>
        </row>
        <row r="82">
          <cell r="D82" t="str">
            <v>0322914</v>
          </cell>
          <cell r="F82">
            <v>0</v>
          </cell>
        </row>
        <row r="83">
          <cell r="D83" t="str">
            <v>0322050</v>
          </cell>
          <cell r="F83">
            <v>0</v>
          </cell>
        </row>
        <row r="84">
          <cell r="D84" t="str">
            <v>0317638</v>
          </cell>
          <cell r="F84">
            <v>0</v>
          </cell>
        </row>
        <row r="86">
          <cell r="D86" t="str">
            <v>0324176</v>
          </cell>
          <cell r="F86">
            <v>0</v>
          </cell>
        </row>
        <row r="87">
          <cell r="D87" t="str">
            <v>0322899</v>
          </cell>
          <cell r="F87">
            <v>0</v>
          </cell>
        </row>
        <row r="88">
          <cell r="D88" t="str">
            <v>0322927</v>
          </cell>
          <cell r="F88">
            <v>0</v>
          </cell>
        </row>
        <row r="89">
          <cell r="D89" t="str">
            <v>0322919</v>
          </cell>
          <cell r="F89">
            <v>0</v>
          </cell>
        </row>
        <row r="90">
          <cell r="D90" t="str">
            <v>0318106</v>
          </cell>
          <cell r="F90">
            <v>0</v>
          </cell>
        </row>
        <row r="91">
          <cell r="D91" t="str">
            <v>0317638</v>
          </cell>
          <cell r="F91">
            <v>0</v>
          </cell>
        </row>
        <row r="92">
          <cell r="D92" t="str">
            <v>0322050</v>
          </cell>
          <cell r="F92">
            <v>0</v>
          </cell>
        </row>
        <row r="94">
          <cell r="D94" t="str">
            <v>0322882</v>
          </cell>
          <cell r="F94">
            <v>0</v>
          </cell>
        </row>
        <row r="95">
          <cell r="D95" t="str">
            <v>0322920</v>
          </cell>
          <cell r="F95">
            <v>0</v>
          </cell>
        </row>
        <row r="96">
          <cell r="D96" t="str">
            <v>0322914</v>
          </cell>
          <cell r="F96">
            <v>0</v>
          </cell>
        </row>
        <row r="97">
          <cell r="D97" t="str">
            <v>0320716</v>
          </cell>
          <cell r="F97">
            <v>0</v>
          </cell>
        </row>
        <row r="98">
          <cell r="D98" t="str">
            <v>0317638</v>
          </cell>
          <cell r="F98">
            <v>0</v>
          </cell>
        </row>
        <row r="99">
          <cell r="D99" t="str">
            <v>0318106</v>
          </cell>
          <cell r="F99">
            <v>0</v>
          </cell>
        </row>
        <row r="100">
          <cell r="D100" t="str">
            <v>0318107</v>
          </cell>
          <cell r="F100">
            <v>0</v>
          </cell>
        </row>
        <row r="101">
          <cell r="D101" t="str">
            <v>0322050</v>
          </cell>
          <cell r="F101">
            <v>0</v>
          </cell>
        </row>
        <row r="103">
          <cell r="D103" t="str">
            <v>0322899</v>
          </cell>
          <cell r="F103">
            <v>0</v>
          </cell>
        </row>
        <row r="104">
          <cell r="D104" t="str">
            <v>0322927</v>
          </cell>
          <cell r="F104">
            <v>0</v>
          </cell>
        </row>
        <row r="105">
          <cell r="D105" t="str">
            <v>0322919</v>
          </cell>
          <cell r="F105">
            <v>0</v>
          </cell>
        </row>
        <row r="106">
          <cell r="D106" t="str">
            <v>0327088</v>
          </cell>
          <cell r="F106">
            <v>0</v>
          </cell>
        </row>
        <row r="107">
          <cell r="D107" t="str">
            <v>0317638</v>
          </cell>
          <cell r="F107">
            <v>0</v>
          </cell>
        </row>
        <row r="108">
          <cell r="D108" t="str">
            <v>0320716</v>
          </cell>
          <cell r="F108">
            <v>0</v>
          </cell>
        </row>
        <row r="110">
          <cell r="D110" t="str">
            <v>0322899</v>
          </cell>
          <cell r="F110">
            <v>0</v>
          </cell>
        </row>
        <row r="111">
          <cell r="D111" t="str">
            <v>0322927</v>
          </cell>
          <cell r="F111">
            <v>0</v>
          </cell>
        </row>
        <row r="112">
          <cell r="D112" t="str">
            <v>0322919</v>
          </cell>
          <cell r="F112">
            <v>0</v>
          </cell>
        </row>
        <row r="114">
          <cell r="D114" t="str">
            <v>0317638</v>
          </cell>
          <cell r="F114">
            <v>0</v>
          </cell>
        </row>
        <row r="115">
          <cell r="D115" t="str">
            <v>0324176</v>
          </cell>
          <cell r="F115">
            <v>0</v>
          </cell>
        </row>
        <row r="117">
          <cell r="D117" t="str">
            <v>0320716</v>
          </cell>
          <cell r="F117">
            <v>0</v>
          </cell>
        </row>
        <row r="118">
          <cell r="D118" t="str">
            <v>0320718</v>
          </cell>
          <cell r="F118">
            <v>0</v>
          </cell>
        </row>
        <row r="119">
          <cell r="D119" t="str">
            <v>0322899</v>
          </cell>
          <cell r="F119">
            <v>0</v>
          </cell>
        </row>
        <row r="120">
          <cell r="D120" t="str">
            <v>0318106</v>
          </cell>
          <cell r="F120">
            <v>0</v>
          </cell>
        </row>
        <row r="121">
          <cell r="D121" t="str">
            <v>0317638</v>
          </cell>
          <cell r="F121">
            <v>0</v>
          </cell>
        </row>
        <row r="122">
          <cell r="D122" t="str">
            <v>0320158</v>
          </cell>
          <cell r="F122">
            <v>0</v>
          </cell>
        </row>
        <row r="125">
          <cell r="D125" t="str">
            <v>0322902</v>
          </cell>
          <cell r="F125">
            <v>0</v>
          </cell>
        </row>
        <row r="127">
          <cell r="D127" t="str">
            <v>0317638</v>
          </cell>
          <cell r="F127">
            <v>0</v>
          </cell>
        </row>
        <row r="128">
          <cell r="D128" t="str">
            <v>0320158</v>
          </cell>
          <cell r="F128">
            <v>0</v>
          </cell>
        </row>
        <row r="129">
          <cell r="D129" t="str">
            <v>0318106</v>
          </cell>
          <cell r="F129">
            <v>0</v>
          </cell>
        </row>
        <row r="130">
          <cell r="D130" t="str">
            <v>0318107</v>
          </cell>
          <cell r="F130">
            <v>0</v>
          </cell>
        </row>
        <row r="131">
          <cell r="D131" t="str">
            <v>0322927</v>
          </cell>
          <cell r="F131">
            <v>0</v>
          </cell>
        </row>
        <row r="132">
          <cell r="D132" t="str">
            <v>0322917</v>
          </cell>
          <cell r="F132">
            <v>0</v>
          </cell>
        </row>
        <row r="135">
          <cell r="D135" t="str">
            <v>0322927</v>
          </cell>
          <cell r="F135">
            <v>0</v>
          </cell>
        </row>
        <row r="136">
          <cell r="D136" t="str">
            <v>0322917</v>
          </cell>
          <cell r="F136">
            <v>0</v>
          </cell>
        </row>
        <row r="137">
          <cell r="D137" t="str">
            <v>0322899</v>
          </cell>
          <cell r="F137">
            <v>0</v>
          </cell>
        </row>
        <row r="139">
          <cell r="D139" t="str">
            <v>0317638</v>
          </cell>
          <cell r="F139">
            <v>0</v>
          </cell>
        </row>
        <row r="140">
          <cell r="D140" t="str">
            <v>0315456</v>
          </cell>
          <cell r="F140">
            <v>0</v>
          </cell>
        </row>
        <row r="142">
          <cell r="D142" t="str">
            <v>0322927</v>
          </cell>
          <cell r="F142">
            <v>0</v>
          </cell>
        </row>
        <row r="143">
          <cell r="D143" t="str">
            <v>0322917</v>
          </cell>
          <cell r="F143">
            <v>0</v>
          </cell>
        </row>
        <row r="144">
          <cell r="D144" t="str">
            <v>0322906</v>
          </cell>
          <cell r="F144">
            <v>0</v>
          </cell>
        </row>
        <row r="145">
          <cell r="D145" t="str">
            <v>0322899</v>
          </cell>
          <cell r="F145">
            <v>0</v>
          </cell>
        </row>
        <row r="146">
          <cell r="D146" t="str">
            <v>0318106</v>
          </cell>
          <cell r="F146">
            <v>0</v>
          </cell>
        </row>
        <row r="147">
          <cell r="D147" t="str">
            <v>0317638</v>
          </cell>
          <cell r="F147">
            <v>0</v>
          </cell>
        </row>
        <row r="150">
          <cell r="D150" t="str">
            <v>0322927</v>
          </cell>
          <cell r="F150">
            <v>0</v>
          </cell>
        </row>
        <row r="151">
          <cell r="D151" t="str">
            <v>0322917</v>
          </cell>
          <cell r="F151">
            <v>0</v>
          </cell>
        </row>
        <row r="152">
          <cell r="D152" t="str">
            <v>0322905</v>
          </cell>
          <cell r="F152">
            <v>0</v>
          </cell>
        </row>
        <row r="153">
          <cell r="D153" t="str">
            <v>0322899</v>
          </cell>
          <cell r="F153">
            <v>0</v>
          </cell>
        </row>
        <row r="154">
          <cell r="D154" t="str">
            <v>0320933</v>
          </cell>
          <cell r="F154">
            <v>0</v>
          </cell>
        </row>
        <row r="156">
          <cell r="D156" t="str">
            <v>0317638</v>
          </cell>
          <cell r="F156">
            <v>0</v>
          </cell>
        </row>
        <row r="158">
          <cell r="D158" t="str">
            <v>0327414</v>
          </cell>
          <cell r="F158">
            <v>0</v>
          </cell>
        </row>
        <row r="159">
          <cell r="D159" t="str">
            <v>0322907</v>
          </cell>
          <cell r="F159">
            <v>0</v>
          </cell>
        </row>
        <row r="160">
          <cell r="D160" t="str">
            <v>0322899</v>
          </cell>
          <cell r="F160">
            <v>0</v>
          </cell>
        </row>
        <row r="161">
          <cell r="D161" t="str">
            <v>0325683</v>
          </cell>
          <cell r="F161">
            <v>0</v>
          </cell>
        </row>
        <row r="162">
          <cell r="D162" t="str">
            <v>0317638</v>
          </cell>
          <cell r="F162">
            <v>0</v>
          </cell>
        </row>
        <row r="163">
          <cell r="D163" t="str">
            <v>0320158</v>
          </cell>
          <cell r="F163">
            <v>0</v>
          </cell>
        </row>
        <row r="165">
          <cell r="D165" t="str">
            <v>0327414</v>
          </cell>
          <cell r="F165">
            <v>0</v>
          </cell>
        </row>
        <row r="166">
          <cell r="D166" t="str">
            <v>0322907</v>
          </cell>
          <cell r="F166">
            <v>0</v>
          </cell>
        </row>
        <row r="167">
          <cell r="D167" t="str">
            <v>0322902</v>
          </cell>
          <cell r="F167">
            <v>0</v>
          </cell>
        </row>
        <row r="169">
          <cell r="D169" t="str">
            <v>0317638</v>
          </cell>
          <cell r="F169">
            <v>0</v>
          </cell>
        </row>
        <row r="170">
          <cell r="D170" t="str">
            <v>0320158</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0322899</v>
          </cell>
          <cell r="F181">
            <v>0</v>
          </cell>
        </row>
        <row r="182">
          <cell r="D182" t="str">
            <v>0322927</v>
          </cell>
          <cell r="F182">
            <v>0</v>
          </cell>
        </row>
        <row r="183">
          <cell r="D183" t="str">
            <v>0322917</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0317556</v>
          </cell>
          <cell r="F189">
            <v>0</v>
          </cell>
        </row>
        <row r="190">
          <cell r="D190" t="str">
            <v>0322899</v>
          </cell>
          <cell r="F190">
            <v>0</v>
          </cell>
        </row>
        <row r="191">
          <cell r="D191" t="str">
            <v>0317557</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0322902</v>
          </cell>
          <cell r="F197">
            <v>0</v>
          </cell>
        </row>
        <row r="198">
          <cell r="D198" t="str">
            <v>0327353</v>
          </cell>
          <cell r="F198">
            <v>0</v>
          </cell>
        </row>
        <row r="199">
          <cell r="D199" t="str">
            <v>0317638</v>
          </cell>
          <cell r="F199">
            <v>0</v>
          </cell>
        </row>
        <row r="200">
          <cell r="D200" t="str">
            <v>0320158</v>
          </cell>
          <cell r="F200">
            <v>0</v>
          </cell>
        </row>
        <row r="203">
          <cell r="D203" t="str">
            <v>0322899</v>
          </cell>
          <cell r="F203">
            <v>0</v>
          </cell>
        </row>
        <row r="204">
          <cell r="D204" t="str">
            <v>0320933</v>
          </cell>
          <cell r="F204">
            <v>0</v>
          </cell>
        </row>
        <row r="205">
          <cell r="D205" t="str">
            <v>0322877</v>
          </cell>
          <cell r="F205">
            <v>0</v>
          </cell>
        </row>
        <row r="206">
          <cell r="D206" t="str">
            <v>0320716</v>
          </cell>
          <cell r="F206">
            <v>0</v>
          </cell>
        </row>
        <row r="207">
          <cell r="D207" t="str">
            <v>0317638</v>
          </cell>
          <cell r="F207">
            <v>0</v>
          </cell>
        </row>
        <row r="208">
          <cell r="D208" t="str">
            <v>0320158</v>
          </cell>
          <cell r="F208">
            <v>0</v>
          </cell>
        </row>
        <row r="209">
          <cell r="D209" t="str">
            <v>0318107</v>
          </cell>
          <cell r="F209">
            <v>0</v>
          </cell>
        </row>
        <row r="211">
          <cell r="D211" t="str">
            <v>0322899</v>
          </cell>
          <cell r="F211">
            <v>0</v>
          </cell>
        </row>
        <row r="212">
          <cell r="D212" t="str">
            <v>0320716</v>
          </cell>
          <cell r="F212">
            <v>0</v>
          </cell>
        </row>
        <row r="213">
          <cell r="D213" t="str">
            <v>0317638</v>
          </cell>
          <cell r="F213">
            <v>0</v>
          </cell>
        </row>
        <row r="214">
          <cell r="D214" t="str">
            <v>0320158</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0320158</v>
          </cell>
          <cell r="F222">
            <v>0</v>
          </cell>
        </row>
        <row r="224">
          <cell r="D224" t="str">
            <v>0318106</v>
          </cell>
          <cell r="F224">
            <v>0</v>
          </cell>
        </row>
        <row r="225">
          <cell r="D225" t="str">
            <v>0317556</v>
          </cell>
          <cell r="F225">
            <v>0</v>
          </cell>
        </row>
        <row r="226">
          <cell r="D226" t="str">
            <v>0322899</v>
          </cell>
          <cell r="F226">
            <v>0</v>
          </cell>
        </row>
        <row r="227">
          <cell r="D227" t="str">
            <v>0317557</v>
          </cell>
          <cell r="F227">
            <v>0</v>
          </cell>
        </row>
        <row r="229">
          <cell r="D229" t="str">
            <v>0317638</v>
          </cell>
          <cell r="F229">
            <v>0</v>
          </cell>
        </row>
        <row r="230">
          <cell r="D230" t="str">
            <v>0320158</v>
          </cell>
          <cell r="F230">
            <v>0</v>
          </cell>
        </row>
        <row r="231">
          <cell r="D231" t="str">
            <v>0320716</v>
          </cell>
          <cell r="F231">
            <v>0</v>
          </cell>
        </row>
        <row r="233">
          <cell r="D233" t="str">
            <v>0322902</v>
          </cell>
          <cell r="F233">
            <v>0</v>
          </cell>
        </row>
        <row r="234">
          <cell r="D234" t="str">
            <v>0318107</v>
          </cell>
          <cell r="F234">
            <v>0</v>
          </cell>
        </row>
        <row r="235">
          <cell r="D235" t="str">
            <v>0317638</v>
          </cell>
          <cell r="F235">
            <v>0</v>
          </cell>
        </row>
        <row r="236">
          <cell r="D236" t="str">
            <v>0320158</v>
          </cell>
          <cell r="F236">
            <v>0</v>
          </cell>
        </row>
        <row r="238">
          <cell r="D238" t="str">
            <v>0325684</v>
          </cell>
          <cell r="F238">
            <v>0</v>
          </cell>
        </row>
        <row r="239">
          <cell r="D239" t="str">
            <v>0322899</v>
          </cell>
          <cell r="F239">
            <v>0</v>
          </cell>
        </row>
        <row r="240">
          <cell r="D240" t="str">
            <v>0320933</v>
          </cell>
          <cell r="F240">
            <v>0</v>
          </cell>
        </row>
        <row r="241">
          <cell r="D241" t="str">
            <v>0322877</v>
          </cell>
          <cell r="F241">
            <v>0</v>
          </cell>
        </row>
        <row r="242">
          <cell r="D242" t="str">
            <v>0318106</v>
          </cell>
          <cell r="F242">
            <v>0</v>
          </cell>
        </row>
        <row r="243">
          <cell r="D243" t="str">
            <v>0317638</v>
          </cell>
          <cell r="F243">
            <v>0</v>
          </cell>
        </row>
        <row r="244">
          <cell r="D244" t="str">
            <v>0320158</v>
          </cell>
          <cell r="F244">
            <v>0</v>
          </cell>
        </row>
        <row r="247">
          <cell r="D247" t="str">
            <v>0322907</v>
          </cell>
          <cell r="F247">
            <v>0</v>
          </cell>
        </row>
        <row r="248">
          <cell r="D248" t="str">
            <v>0322899</v>
          </cell>
          <cell r="F248">
            <v>0</v>
          </cell>
        </row>
        <row r="249">
          <cell r="D249" t="str">
            <v>0320716</v>
          </cell>
          <cell r="F249">
            <v>0</v>
          </cell>
        </row>
        <row r="250">
          <cell r="D250" t="str">
            <v>0317638</v>
          </cell>
          <cell r="F250">
            <v>0</v>
          </cell>
        </row>
        <row r="251">
          <cell r="D251" t="str">
            <v>0320158</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0320158</v>
          </cell>
          <cell r="F258">
            <v>0</v>
          </cell>
        </row>
        <row r="260">
          <cell r="D260" t="str">
            <v>0318106</v>
          </cell>
          <cell r="F260">
            <v>0</v>
          </cell>
        </row>
        <row r="261">
          <cell r="D261" t="str">
            <v>0322907</v>
          </cell>
          <cell r="F261">
            <v>0</v>
          </cell>
        </row>
        <row r="262">
          <cell r="D262" t="str">
            <v>0317556</v>
          </cell>
          <cell r="F262">
            <v>0</v>
          </cell>
        </row>
        <row r="263">
          <cell r="D263" t="str">
            <v>0322899</v>
          </cell>
          <cell r="F263">
            <v>0</v>
          </cell>
        </row>
        <row r="264">
          <cell r="D264" t="str">
            <v>0317557</v>
          </cell>
          <cell r="F264">
            <v>0</v>
          </cell>
        </row>
        <row r="266">
          <cell r="D266" t="str">
            <v>0317638</v>
          </cell>
          <cell r="F266">
            <v>0</v>
          </cell>
        </row>
        <row r="267">
          <cell r="D267" t="str">
            <v>0320158</v>
          </cell>
          <cell r="F267">
            <v>0</v>
          </cell>
        </row>
        <row r="268">
          <cell r="D268" t="str">
            <v>0327416</v>
          </cell>
          <cell r="F268">
            <v>0</v>
          </cell>
        </row>
        <row r="269">
          <cell r="D269" t="str">
            <v>0327419</v>
          </cell>
          <cell r="F269">
            <v>0</v>
          </cell>
        </row>
        <row r="270">
          <cell r="D270" t="str">
            <v>0322907</v>
          </cell>
          <cell r="F270">
            <v>0</v>
          </cell>
        </row>
        <row r="271">
          <cell r="D271" t="str">
            <v>0317556</v>
          </cell>
          <cell r="F271">
            <v>0</v>
          </cell>
        </row>
        <row r="272">
          <cell r="D272" t="str">
            <v>0322899</v>
          </cell>
          <cell r="F272">
            <v>0</v>
          </cell>
        </row>
        <row r="273">
          <cell r="D273" t="str">
            <v>0317557</v>
          </cell>
          <cell r="F273">
            <v>0</v>
          </cell>
        </row>
        <row r="274">
          <cell r="D274" t="str">
            <v>0327414</v>
          </cell>
          <cell r="F274">
            <v>0</v>
          </cell>
        </row>
        <row r="275">
          <cell r="D275" t="str">
            <v>0317638</v>
          </cell>
          <cell r="F275">
            <v>0</v>
          </cell>
        </row>
        <row r="276">
          <cell r="D276" t="str">
            <v>0320158</v>
          </cell>
          <cell r="F276">
            <v>0</v>
          </cell>
        </row>
        <row r="279">
          <cell r="D279" t="str">
            <v>0322907</v>
          </cell>
          <cell r="F279">
            <v>0</v>
          </cell>
        </row>
        <row r="280">
          <cell r="D280" t="str">
            <v>0322902</v>
          </cell>
          <cell r="F280">
            <v>0</v>
          </cell>
        </row>
        <row r="281">
          <cell r="D281" t="str">
            <v>0327420</v>
          </cell>
          <cell r="F281">
            <v>0</v>
          </cell>
        </row>
        <row r="282">
          <cell r="D282" t="str">
            <v>0317638</v>
          </cell>
          <cell r="F282">
            <v>0</v>
          </cell>
        </row>
        <row r="283">
          <cell r="D283" t="str">
            <v>0320158</v>
          </cell>
          <cell r="F283">
            <v>0</v>
          </cell>
        </row>
        <row r="286">
          <cell r="D286" t="str">
            <v>0322907</v>
          </cell>
          <cell r="F286">
            <v>0</v>
          </cell>
        </row>
        <row r="287">
          <cell r="D287" t="str">
            <v>0322902</v>
          </cell>
          <cell r="F287">
            <v>0</v>
          </cell>
        </row>
        <row r="288">
          <cell r="D288" t="str">
            <v>0323947</v>
          </cell>
          <cell r="F288">
            <v>0</v>
          </cell>
        </row>
        <row r="289">
          <cell r="D289" t="str">
            <v>0317638</v>
          </cell>
          <cell r="F289">
            <v>0</v>
          </cell>
        </row>
        <row r="290">
          <cell r="D290" t="str">
            <v>0320158</v>
          </cell>
          <cell r="F290">
            <v>0</v>
          </cell>
        </row>
        <row r="292">
          <cell r="D292" t="str">
            <v>0318106</v>
          </cell>
          <cell r="F292">
            <v>0</v>
          </cell>
        </row>
        <row r="293">
          <cell r="D293" t="str">
            <v>0322907</v>
          </cell>
          <cell r="F293">
            <v>0</v>
          </cell>
        </row>
        <row r="294">
          <cell r="D294" t="str">
            <v>0322899</v>
          </cell>
          <cell r="F294">
            <v>0</v>
          </cell>
        </row>
        <row r="295">
          <cell r="D295" t="str">
            <v>0320933</v>
          </cell>
          <cell r="F295">
            <v>0</v>
          </cell>
        </row>
        <row r="296">
          <cell r="D296" t="str">
            <v>0322877</v>
          </cell>
          <cell r="F296">
            <v>0</v>
          </cell>
        </row>
        <row r="297">
          <cell r="D297" t="str">
            <v>0320720</v>
          </cell>
          <cell r="F297">
            <v>0</v>
          </cell>
        </row>
        <row r="298">
          <cell r="D298" t="str">
            <v>0317638</v>
          </cell>
          <cell r="F298">
            <v>0</v>
          </cell>
        </row>
        <row r="299">
          <cell r="D299" t="str">
            <v>0320158</v>
          </cell>
          <cell r="F299">
            <v>0</v>
          </cell>
        </row>
        <row r="300">
          <cell r="D300" t="str">
            <v>0315456</v>
          </cell>
          <cell r="F300">
            <v>0</v>
          </cell>
        </row>
        <row r="302">
          <cell r="D302" t="str">
            <v>0322907</v>
          </cell>
          <cell r="F302">
            <v>0</v>
          </cell>
        </row>
        <row r="303">
          <cell r="D303" t="str">
            <v>0322899</v>
          </cell>
          <cell r="F303">
            <v>0</v>
          </cell>
        </row>
        <row r="304">
          <cell r="D304" t="str">
            <v>0320933</v>
          </cell>
          <cell r="F304">
            <v>0</v>
          </cell>
        </row>
        <row r="305">
          <cell r="D305" t="str">
            <v>0322877</v>
          </cell>
          <cell r="F305">
            <v>0</v>
          </cell>
        </row>
        <row r="306">
          <cell r="D306" t="str">
            <v>0321944</v>
          </cell>
          <cell r="F306">
            <v>0</v>
          </cell>
        </row>
        <row r="307">
          <cell r="D307" t="str">
            <v>0317638</v>
          </cell>
          <cell r="F307">
            <v>0</v>
          </cell>
        </row>
        <row r="308">
          <cell r="D308" t="str">
            <v>0320158</v>
          </cell>
          <cell r="F308">
            <v>0</v>
          </cell>
        </row>
        <row r="311">
          <cell r="D311" t="str">
            <v>0326468</v>
          </cell>
          <cell r="F311">
            <v>0</v>
          </cell>
        </row>
        <row r="313">
          <cell r="D313" t="str">
            <v>0322882</v>
          </cell>
          <cell r="F313">
            <v>0</v>
          </cell>
        </row>
        <row r="314">
          <cell r="D314" t="str">
            <v>0322900</v>
          </cell>
          <cell r="F314">
            <v>0</v>
          </cell>
        </row>
        <row r="315">
          <cell r="D315" t="str">
            <v>0322050</v>
          </cell>
          <cell r="F315">
            <v>0</v>
          </cell>
        </row>
        <row r="316">
          <cell r="D316" t="str">
            <v>0317638</v>
          </cell>
          <cell r="F316">
            <v>0</v>
          </cell>
        </row>
        <row r="317">
          <cell r="D317" t="str">
            <v>0320158</v>
          </cell>
          <cell r="F317">
            <v>0</v>
          </cell>
        </row>
        <row r="318">
          <cell r="D318" t="str">
            <v>0318108</v>
          </cell>
          <cell r="F318">
            <v>0</v>
          </cell>
        </row>
        <row r="320">
          <cell r="D320" t="str">
            <v>0322899</v>
          </cell>
          <cell r="F320">
            <v>0</v>
          </cell>
        </row>
        <row r="322">
          <cell r="D322" t="str">
            <v>0317638</v>
          </cell>
          <cell r="F322">
            <v>0</v>
          </cell>
        </row>
        <row r="323">
          <cell r="D323" t="str">
            <v>0320158</v>
          </cell>
          <cell r="F323">
            <v>0</v>
          </cell>
        </row>
        <row r="325">
          <cell r="D325" t="str">
            <v>0320728</v>
          </cell>
          <cell r="F325">
            <v>0</v>
          </cell>
        </row>
        <row r="326">
          <cell r="D326" t="str">
            <v>0322927</v>
          </cell>
          <cell r="F326">
            <v>0</v>
          </cell>
        </row>
        <row r="327">
          <cell r="D327" t="str">
            <v>0322919</v>
          </cell>
          <cell r="F327">
            <v>0</v>
          </cell>
        </row>
        <row r="328">
          <cell r="D328" t="str">
            <v>0318106</v>
          </cell>
          <cell r="F328">
            <v>0</v>
          </cell>
        </row>
        <row r="329">
          <cell r="D329" t="str">
            <v>0315456</v>
          </cell>
          <cell r="F329">
            <v>0</v>
          </cell>
        </row>
        <row r="330">
          <cell r="D330" t="str">
            <v>0322899</v>
          </cell>
          <cell r="F330">
            <v>0</v>
          </cell>
        </row>
        <row r="331">
          <cell r="D331" t="str">
            <v>0322922</v>
          </cell>
          <cell r="F331">
            <v>0</v>
          </cell>
        </row>
        <row r="333">
          <cell r="D333" t="str">
            <v>0317638</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0317638</v>
          </cell>
          <cell r="F339">
            <v>0</v>
          </cell>
        </row>
        <row r="340">
          <cell r="D340" t="str">
            <v>0320158</v>
          </cell>
          <cell r="F340">
            <v>0</v>
          </cell>
        </row>
        <row r="343">
          <cell r="D343" t="str">
            <v>0322921</v>
          </cell>
          <cell r="F343">
            <v>0</v>
          </cell>
        </row>
        <row r="344">
          <cell r="D344" t="str">
            <v>0322928</v>
          </cell>
          <cell r="F344">
            <v>0</v>
          </cell>
        </row>
        <row r="345">
          <cell r="D345" t="str">
            <v>0320722</v>
          </cell>
          <cell r="F345">
            <v>0</v>
          </cell>
        </row>
        <row r="347">
          <cell r="D347" t="str">
            <v>0322680</v>
          </cell>
          <cell r="F347">
            <v>0</v>
          </cell>
        </row>
        <row r="348">
          <cell r="D348" t="str">
            <v>0322922</v>
          </cell>
          <cell r="F348">
            <v>0</v>
          </cell>
        </row>
        <row r="349">
          <cell r="D349" t="str">
            <v>0322928</v>
          </cell>
          <cell r="F349">
            <v>0</v>
          </cell>
        </row>
        <row r="350">
          <cell r="D350" t="str">
            <v>0320722</v>
          </cell>
          <cell r="F350">
            <v>0</v>
          </cell>
        </row>
        <row r="352">
          <cell r="D352" t="str">
            <v>0320716</v>
          </cell>
          <cell r="F352">
            <v>0</v>
          </cell>
        </row>
        <row r="353">
          <cell r="D353" t="str">
            <v>0322929</v>
          </cell>
          <cell r="F353">
            <v>0</v>
          </cell>
        </row>
        <row r="354">
          <cell r="D354" t="str">
            <v>0322928</v>
          </cell>
          <cell r="F354">
            <v>0</v>
          </cell>
        </row>
        <row r="355">
          <cell r="D355" t="str">
            <v>0320722</v>
          </cell>
          <cell r="F355">
            <v>0</v>
          </cell>
        </row>
        <row r="356">
          <cell r="D356" t="str">
            <v>0322680</v>
          </cell>
          <cell r="F356">
            <v>0</v>
          </cell>
        </row>
        <row r="358">
          <cell r="D358" t="str">
            <v>0322899</v>
          </cell>
          <cell r="F358">
            <v>0</v>
          </cell>
        </row>
        <row r="359">
          <cell r="D359" t="str">
            <v>0322920</v>
          </cell>
          <cell r="F359">
            <v>0</v>
          </cell>
        </row>
        <row r="361">
          <cell r="D361" t="str">
            <v>0317638</v>
          </cell>
          <cell r="F361">
            <v>0</v>
          </cell>
        </row>
        <row r="362">
          <cell r="D362" t="str">
            <v>0320158</v>
          </cell>
          <cell r="F362">
            <v>0</v>
          </cell>
        </row>
        <row r="363">
          <cell r="D363" t="str">
            <v>0322652</v>
          </cell>
          <cell r="F363">
            <v>0</v>
          </cell>
        </row>
        <row r="365">
          <cell r="D365" t="str">
            <v>0322929</v>
          </cell>
          <cell r="F365">
            <v>0</v>
          </cell>
        </row>
        <row r="366">
          <cell r="D366" t="str">
            <v>0322887</v>
          </cell>
          <cell r="F366">
            <v>0</v>
          </cell>
        </row>
        <row r="368">
          <cell r="D368" t="str">
            <v>0325681</v>
          </cell>
          <cell r="F368">
            <v>0</v>
          </cell>
        </row>
        <row r="369">
          <cell r="D369" t="str">
            <v>0322929</v>
          </cell>
          <cell r="F369">
            <v>0</v>
          </cell>
        </row>
        <row r="370">
          <cell r="D370" t="str">
            <v>0322899</v>
          </cell>
          <cell r="F370">
            <v>0</v>
          </cell>
        </row>
        <row r="371">
          <cell r="D371" t="str">
            <v>0318107</v>
          </cell>
          <cell r="F371">
            <v>0</v>
          </cell>
        </row>
        <row r="372">
          <cell r="D372" t="str">
            <v>0317638</v>
          </cell>
          <cell r="F372">
            <v>0</v>
          </cell>
        </row>
        <row r="375">
          <cell r="D375" t="str">
            <v>0322924</v>
          </cell>
          <cell r="F375">
            <v>0</v>
          </cell>
        </row>
        <row r="376">
          <cell r="D376" t="str">
            <v>0322920</v>
          </cell>
          <cell r="F376">
            <v>0</v>
          </cell>
        </row>
        <row r="377">
          <cell r="D377" t="str">
            <v>0320718</v>
          </cell>
          <cell r="F377">
            <v>0</v>
          </cell>
        </row>
        <row r="379">
          <cell r="D379" t="str">
            <v>0322899</v>
          </cell>
          <cell r="F379">
            <v>0</v>
          </cell>
        </row>
        <row r="380">
          <cell r="D380" t="str">
            <v>0322924</v>
          </cell>
          <cell r="F380">
            <v>0</v>
          </cell>
        </row>
        <row r="381">
          <cell r="D381" t="str">
            <v>0322920</v>
          </cell>
          <cell r="F381">
            <v>0</v>
          </cell>
        </row>
        <row r="383">
          <cell r="D383" t="str">
            <v>0317638</v>
          </cell>
          <cell r="F383">
            <v>0</v>
          </cell>
        </row>
        <row r="384">
          <cell r="D384" t="str">
            <v>0320158</v>
          </cell>
          <cell r="F384">
            <v>0</v>
          </cell>
        </row>
        <row r="386">
          <cell r="D386" t="str">
            <v>0320716</v>
          </cell>
          <cell r="F386">
            <v>0</v>
          </cell>
        </row>
        <row r="387">
          <cell r="D387" t="str">
            <v>0322907</v>
          </cell>
          <cell r="F387">
            <v>0</v>
          </cell>
        </row>
        <row r="388">
          <cell r="D388" t="str">
            <v>0322899</v>
          </cell>
          <cell r="F388">
            <v>0</v>
          </cell>
        </row>
        <row r="389">
          <cell r="D389" t="str">
            <v>0318107</v>
          </cell>
          <cell r="F389">
            <v>0</v>
          </cell>
        </row>
        <row r="390">
          <cell r="D390" t="str">
            <v>0317638</v>
          </cell>
          <cell r="F390">
            <v>0</v>
          </cell>
        </row>
        <row r="391">
          <cell r="D391" t="str">
            <v>0320158</v>
          </cell>
          <cell r="F391">
            <v>0</v>
          </cell>
        </row>
        <row r="395">
          <cell r="D395" t="str">
            <v>0320715</v>
          </cell>
          <cell r="F395">
            <v>0</v>
          </cell>
        </row>
        <row r="396">
          <cell r="D396" t="str">
            <v>0322899</v>
          </cell>
          <cell r="F396">
            <v>0</v>
          </cell>
        </row>
        <row r="397">
          <cell r="D397" t="str">
            <v>0323947</v>
          </cell>
          <cell r="F397">
            <v>0</v>
          </cell>
        </row>
        <row r="398">
          <cell r="D398" t="str">
            <v>0317638</v>
          </cell>
          <cell r="F398">
            <v>0</v>
          </cell>
        </row>
        <row r="399">
          <cell r="D399" t="str">
            <v>0320158</v>
          </cell>
          <cell r="F399">
            <v>0</v>
          </cell>
        </row>
        <row r="400">
          <cell r="D400" t="str">
            <v>0318108</v>
          </cell>
          <cell r="F400">
            <v>0</v>
          </cell>
        </row>
        <row r="402">
          <cell r="D402" t="str">
            <v>0322927</v>
          </cell>
          <cell r="F402">
            <v>0</v>
          </cell>
        </row>
        <row r="403">
          <cell r="D403" t="str">
            <v>0322919</v>
          </cell>
          <cell r="F403">
            <v>0</v>
          </cell>
        </row>
        <row r="404">
          <cell r="D404" t="str">
            <v>0323084</v>
          </cell>
          <cell r="F404">
            <v>0</v>
          </cell>
        </row>
        <row r="406">
          <cell r="D406" t="str">
            <v>0322899</v>
          </cell>
          <cell r="F406">
            <v>0</v>
          </cell>
        </row>
        <row r="407">
          <cell r="D407" t="str">
            <v>0322922</v>
          </cell>
          <cell r="F407">
            <v>0</v>
          </cell>
        </row>
        <row r="409">
          <cell r="D409" t="str">
            <v>0317638</v>
          </cell>
          <cell r="F409">
            <v>0</v>
          </cell>
        </row>
        <row r="410">
          <cell r="D410" t="str">
            <v>0320158</v>
          </cell>
          <cell r="F410">
            <v>0</v>
          </cell>
        </row>
        <row r="411">
          <cell r="D411" t="str">
            <v>0323084</v>
          </cell>
          <cell r="F411">
            <v>0</v>
          </cell>
        </row>
        <row r="412">
          <cell r="D412" t="str">
            <v>0323947</v>
          </cell>
          <cell r="F412">
            <v>0</v>
          </cell>
        </row>
        <row r="413">
          <cell r="D413" t="str">
            <v>0322921</v>
          </cell>
          <cell r="F413">
            <v>0</v>
          </cell>
        </row>
        <row r="414">
          <cell r="D414" t="str">
            <v>0322928</v>
          </cell>
          <cell r="F414">
            <v>0</v>
          </cell>
        </row>
        <row r="415">
          <cell r="D415" t="str">
            <v>0320722</v>
          </cell>
          <cell r="F415">
            <v>0</v>
          </cell>
        </row>
        <row r="418">
          <cell r="D418" t="str">
            <v>0322922</v>
          </cell>
          <cell r="F418">
            <v>0</v>
          </cell>
        </row>
        <row r="419">
          <cell r="D419" t="str">
            <v>0322928</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7">
          <cell r="D427" t="str">
            <v>0326467</v>
          </cell>
          <cell r="F427">
            <v>0</v>
          </cell>
        </row>
        <row r="428">
          <cell r="D428" t="str">
            <v>0322899</v>
          </cell>
          <cell r="F428">
            <v>0</v>
          </cell>
        </row>
        <row r="429">
          <cell r="D429" t="str">
            <v>0322920</v>
          </cell>
          <cell r="F429">
            <v>0</v>
          </cell>
        </row>
        <row r="430">
          <cell r="D430" t="str">
            <v>0322054</v>
          </cell>
          <cell r="F430">
            <v>0</v>
          </cell>
        </row>
        <row r="431">
          <cell r="D431" t="str">
            <v>0317638</v>
          </cell>
          <cell r="F431">
            <v>0</v>
          </cell>
        </row>
        <row r="432">
          <cell r="D432" t="str">
            <v>0320158</v>
          </cell>
          <cell r="F432">
            <v>0</v>
          </cell>
        </row>
        <row r="433">
          <cell r="D433" t="str">
            <v>0322051</v>
          </cell>
          <cell r="F433">
            <v>0</v>
          </cell>
        </row>
        <row r="434">
          <cell r="D434" t="str">
            <v>0318106</v>
          </cell>
          <cell r="F434">
            <v>0</v>
          </cell>
        </row>
        <row r="435">
          <cell r="D435" t="str">
            <v>0322899</v>
          </cell>
          <cell r="F435">
            <v>0</v>
          </cell>
        </row>
        <row r="436">
          <cell r="D436" t="str">
            <v>0322929</v>
          </cell>
          <cell r="F436">
            <v>0</v>
          </cell>
        </row>
        <row r="438">
          <cell r="D438" t="str">
            <v>0320158</v>
          </cell>
          <cell r="F438">
            <v>0</v>
          </cell>
        </row>
        <row r="439">
          <cell r="D439" t="str">
            <v>0317638</v>
          </cell>
          <cell r="F439">
            <v>0</v>
          </cell>
        </row>
        <row r="440">
          <cell r="D440" t="str">
            <v>0326457</v>
          </cell>
          <cell r="F440">
            <v>0</v>
          </cell>
        </row>
        <row r="442">
          <cell r="D442" t="str">
            <v>0322899</v>
          </cell>
          <cell r="F442">
            <v>0</v>
          </cell>
        </row>
        <row r="443">
          <cell r="D443" t="str">
            <v>0322929</v>
          </cell>
          <cell r="F443">
            <v>0</v>
          </cell>
        </row>
        <row r="444">
          <cell r="D444" t="str">
            <v>0318106</v>
          </cell>
          <cell r="F444">
            <v>0</v>
          </cell>
        </row>
        <row r="445">
          <cell r="D445" t="str">
            <v>0320158</v>
          </cell>
          <cell r="F445">
            <v>0</v>
          </cell>
        </row>
        <row r="446">
          <cell r="D446" t="str">
            <v>0317638</v>
          </cell>
          <cell r="F446">
            <v>0</v>
          </cell>
        </row>
        <row r="448">
          <cell r="D448" t="str">
            <v>0326467</v>
          </cell>
          <cell r="F448">
            <v>0</v>
          </cell>
        </row>
        <row r="449">
          <cell r="D449" t="str">
            <v>0322899</v>
          </cell>
          <cell r="F449">
            <v>0</v>
          </cell>
        </row>
        <row r="450">
          <cell r="D450" t="str">
            <v>0322924</v>
          </cell>
          <cell r="F450">
            <v>0</v>
          </cell>
        </row>
        <row r="451">
          <cell r="D451" t="str">
            <v>0322920</v>
          </cell>
          <cell r="F451">
            <v>0</v>
          </cell>
        </row>
        <row r="453">
          <cell r="D453" t="str">
            <v>0317638</v>
          </cell>
          <cell r="F453">
            <v>0</v>
          </cell>
        </row>
        <row r="454">
          <cell r="D454" t="str">
            <v>0320158</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0322919</v>
          </cell>
          <cell r="F459">
            <v>0</v>
          </cell>
        </row>
        <row r="461">
          <cell r="D461" t="str">
            <v>0317638</v>
          </cell>
          <cell r="F461">
            <v>0</v>
          </cell>
        </row>
        <row r="462">
          <cell r="D462" t="str">
            <v>0320158</v>
          </cell>
          <cell r="F462">
            <v>0</v>
          </cell>
        </row>
        <row r="464">
          <cell r="D464" t="str">
            <v>0324936</v>
          </cell>
          <cell r="F464">
            <v>0</v>
          </cell>
        </row>
        <row r="465">
          <cell r="D465" t="str">
            <v>0322899</v>
          </cell>
          <cell r="F465">
            <v>0</v>
          </cell>
        </row>
        <row r="466">
          <cell r="D466" t="str">
            <v>0317557</v>
          </cell>
          <cell r="F466">
            <v>0</v>
          </cell>
        </row>
        <row r="467">
          <cell r="D467" t="str">
            <v>0324937</v>
          </cell>
          <cell r="F467">
            <v>0</v>
          </cell>
        </row>
        <row r="468">
          <cell r="D468" t="str">
            <v>0317638</v>
          </cell>
          <cell r="F468">
            <v>0</v>
          </cell>
        </row>
        <row r="469">
          <cell r="D469" t="str">
            <v>0320158</v>
          </cell>
          <cell r="F469">
            <v>0</v>
          </cell>
        </row>
        <row r="470">
          <cell r="D470" t="str">
            <v>0327015</v>
          </cell>
          <cell r="F470">
            <v>0</v>
          </cell>
        </row>
        <row r="472">
          <cell r="D472" t="str">
            <v>0322899</v>
          </cell>
          <cell r="F472">
            <v>0</v>
          </cell>
        </row>
        <row r="473">
          <cell r="D473" t="str">
            <v>0318108</v>
          </cell>
          <cell r="F473">
            <v>0</v>
          </cell>
        </row>
        <row r="474">
          <cell r="D474" t="str">
            <v>0317638</v>
          </cell>
          <cell r="F474">
            <v>0</v>
          </cell>
        </row>
        <row r="475">
          <cell r="D475" t="str">
            <v>0320158</v>
          </cell>
          <cell r="F475">
            <v>0</v>
          </cell>
        </row>
        <row r="478">
          <cell r="D478" t="str">
            <v>0322927</v>
          </cell>
          <cell r="F478">
            <v>0</v>
          </cell>
        </row>
        <row r="479">
          <cell r="D479" t="str">
            <v>0322919</v>
          </cell>
          <cell r="F479">
            <v>0</v>
          </cell>
        </row>
        <row r="480">
          <cell r="D480" t="str">
            <v>0326457</v>
          </cell>
          <cell r="F480">
            <v>0</v>
          </cell>
        </row>
        <row r="482">
          <cell r="D482" t="str">
            <v>0322899</v>
          </cell>
          <cell r="F482">
            <v>0</v>
          </cell>
        </row>
        <row r="483">
          <cell r="D483" t="str">
            <v>0322922</v>
          </cell>
          <cell r="F483">
            <v>0</v>
          </cell>
        </row>
        <row r="484">
          <cell r="D484" t="str">
            <v>0322050</v>
          </cell>
          <cell r="F484">
            <v>0</v>
          </cell>
        </row>
        <row r="485">
          <cell r="D485" t="str">
            <v>0317638</v>
          </cell>
          <cell r="F485">
            <v>0</v>
          </cell>
        </row>
        <row r="486">
          <cell r="D486" t="str">
            <v>0320158</v>
          </cell>
          <cell r="F486">
            <v>0</v>
          </cell>
        </row>
        <row r="488">
          <cell r="D488" t="str">
            <v>0326467</v>
          </cell>
          <cell r="F488">
            <v>0</v>
          </cell>
        </row>
        <row r="489">
          <cell r="D489" t="str">
            <v>0322921</v>
          </cell>
          <cell r="F489">
            <v>0</v>
          </cell>
        </row>
        <row r="490">
          <cell r="D490" t="str">
            <v>0322928</v>
          </cell>
          <cell r="F490">
            <v>0</v>
          </cell>
        </row>
        <row r="491">
          <cell r="D491" t="str">
            <v>0320722</v>
          </cell>
          <cell r="F491">
            <v>0</v>
          </cell>
        </row>
        <row r="493">
          <cell r="D493" t="str">
            <v>0324936</v>
          </cell>
          <cell r="F493">
            <v>0</v>
          </cell>
        </row>
        <row r="494">
          <cell r="D494" t="str">
            <v>0322922</v>
          </cell>
          <cell r="F494">
            <v>0</v>
          </cell>
        </row>
        <row r="495">
          <cell r="D495" t="str">
            <v>0322928</v>
          </cell>
          <cell r="F495">
            <v>0</v>
          </cell>
        </row>
        <row r="496">
          <cell r="D496" t="str">
            <v>0320722</v>
          </cell>
          <cell r="F496">
            <v>0</v>
          </cell>
        </row>
        <row r="497">
          <cell r="D497" t="str">
            <v>0324938</v>
          </cell>
          <cell r="F497">
            <v>0</v>
          </cell>
        </row>
        <row r="498">
          <cell r="D498" t="str">
            <v>0324933</v>
          </cell>
          <cell r="F498">
            <v>0</v>
          </cell>
        </row>
        <row r="499">
          <cell r="D499" t="str">
            <v>0322929</v>
          </cell>
          <cell r="F499">
            <v>0</v>
          </cell>
        </row>
        <row r="500">
          <cell r="D500" t="str">
            <v>0322928</v>
          </cell>
          <cell r="F500">
            <v>0</v>
          </cell>
        </row>
        <row r="501">
          <cell r="D501" t="str">
            <v>0320722</v>
          </cell>
          <cell r="F501">
            <v>0</v>
          </cell>
        </row>
        <row r="502">
          <cell r="D502" t="str">
            <v>0318108</v>
          </cell>
          <cell r="F502">
            <v>0</v>
          </cell>
        </row>
        <row r="503">
          <cell r="D503" t="str">
            <v>0320158</v>
          </cell>
          <cell r="F503">
            <v>0</v>
          </cell>
        </row>
        <row r="504">
          <cell r="D504" t="str">
            <v>0322899</v>
          </cell>
          <cell r="F504">
            <v>0</v>
          </cell>
        </row>
        <row r="505">
          <cell r="D505" t="str">
            <v>0322920</v>
          </cell>
          <cell r="F505">
            <v>0</v>
          </cell>
        </row>
        <row r="507">
          <cell r="D507" t="str">
            <v>0317638</v>
          </cell>
          <cell r="F507">
            <v>0</v>
          </cell>
        </row>
        <row r="508">
          <cell r="D508" t="str">
            <v>0320158</v>
          </cell>
          <cell r="F508">
            <v>0</v>
          </cell>
        </row>
        <row r="509">
          <cell r="D509" t="str">
            <v>0326457</v>
          </cell>
          <cell r="F509">
            <v>0</v>
          </cell>
        </row>
        <row r="511">
          <cell r="D511" t="str">
            <v>0322899</v>
          </cell>
          <cell r="F511">
            <v>0</v>
          </cell>
        </row>
        <row r="512">
          <cell r="D512" t="str">
            <v>0322929</v>
          </cell>
          <cell r="F512">
            <v>0</v>
          </cell>
        </row>
        <row r="513">
          <cell r="D513" t="str">
            <v>0322050</v>
          </cell>
          <cell r="F513">
            <v>0</v>
          </cell>
        </row>
        <row r="514">
          <cell r="D514" t="str">
            <v>0320158</v>
          </cell>
          <cell r="F514">
            <v>0</v>
          </cell>
        </row>
        <row r="515">
          <cell r="D515" t="str">
            <v>0317638</v>
          </cell>
          <cell r="F515">
            <v>0</v>
          </cell>
        </row>
        <row r="518">
          <cell r="D518" t="str">
            <v>0322899</v>
          </cell>
          <cell r="F518">
            <v>0</v>
          </cell>
        </row>
        <row r="519">
          <cell r="D519" t="str">
            <v>0322929</v>
          </cell>
          <cell r="F519">
            <v>0</v>
          </cell>
        </row>
        <row r="521">
          <cell r="D521" t="str">
            <v>0320158</v>
          </cell>
          <cell r="F521">
            <v>0</v>
          </cell>
        </row>
        <row r="522">
          <cell r="D522" t="str">
            <v>0317638</v>
          </cell>
          <cell r="F522">
            <v>0</v>
          </cell>
        </row>
        <row r="524">
          <cell r="D524" t="str">
            <v>0324936</v>
          </cell>
          <cell r="F524">
            <v>0</v>
          </cell>
        </row>
        <row r="525">
          <cell r="D525" t="str">
            <v>0322899</v>
          </cell>
          <cell r="F525">
            <v>0</v>
          </cell>
        </row>
        <row r="526">
          <cell r="D526" t="str">
            <v>0322924</v>
          </cell>
          <cell r="F526">
            <v>0</v>
          </cell>
        </row>
        <row r="527">
          <cell r="D527" t="str">
            <v>0322920</v>
          </cell>
          <cell r="F527">
            <v>0</v>
          </cell>
        </row>
        <row r="528">
          <cell r="D528" t="str">
            <v>0324938</v>
          </cell>
          <cell r="F528">
            <v>0</v>
          </cell>
        </row>
        <row r="529">
          <cell r="D529" t="str">
            <v>0317638</v>
          </cell>
          <cell r="F529">
            <v>0</v>
          </cell>
        </row>
        <row r="530">
          <cell r="D530" t="str">
            <v>0320158</v>
          </cell>
          <cell r="F530">
            <v>0</v>
          </cell>
        </row>
        <row r="532">
          <cell r="D532" t="str">
            <v>0318106</v>
          </cell>
          <cell r="F532">
            <v>0</v>
          </cell>
        </row>
        <row r="533">
          <cell r="D533" t="str">
            <v>0322899</v>
          </cell>
          <cell r="F533">
            <v>0</v>
          </cell>
        </row>
        <row r="534">
          <cell r="D534" t="str">
            <v>0322927</v>
          </cell>
          <cell r="F534">
            <v>0</v>
          </cell>
        </row>
        <row r="535">
          <cell r="D535" t="str">
            <v>0322919</v>
          </cell>
          <cell r="F535">
            <v>0</v>
          </cell>
        </row>
        <row r="537">
          <cell r="D537" t="str">
            <v>0317638</v>
          </cell>
          <cell r="F537">
            <v>0</v>
          </cell>
        </row>
        <row r="538">
          <cell r="D538" t="str">
            <v>0320158</v>
          </cell>
          <cell r="F538">
            <v>0</v>
          </cell>
        </row>
        <row r="540">
          <cell r="D540" t="str">
            <v>0326457</v>
          </cell>
          <cell r="F540">
            <v>0</v>
          </cell>
        </row>
        <row r="541">
          <cell r="D541" t="str">
            <v>0322899</v>
          </cell>
          <cell r="F541">
            <v>0</v>
          </cell>
        </row>
        <row r="542">
          <cell r="D542" t="str">
            <v>0317557</v>
          </cell>
          <cell r="F542">
            <v>0</v>
          </cell>
        </row>
        <row r="543">
          <cell r="D543" t="str">
            <v>0318108</v>
          </cell>
          <cell r="F543">
            <v>0</v>
          </cell>
        </row>
        <row r="544">
          <cell r="D544" t="str">
            <v>0317638</v>
          </cell>
          <cell r="F544">
            <v>0</v>
          </cell>
        </row>
        <row r="545">
          <cell r="D545" t="str">
            <v>0320158</v>
          </cell>
          <cell r="F545">
            <v>0</v>
          </cell>
        </row>
        <row r="548">
          <cell r="D548" t="str">
            <v>0322907</v>
          </cell>
          <cell r="F548">
            <v>0</v>
          </cell>
        </row>
        <row r="549">
          <cell r="D549" t="str">
            <v>0322899</v>
          </cell>
          <cell r="F549">
            <v>0</v>
          </cell>
        </row>
        <row r="550">
          <cell r="D550" t="str">
            <v>0326457</v>
          </cell>
          <cell r="F550">
            <v>0</v>
          </cell>
        </row>
        <row r="551">
          <cell r="D551" t="str">
            <v>0317638</v>
          </cell>
          <cell r="F551">
            <v>0</v>
          </cell>
        </row>
        <row r="552">
          <cell r="D552" t="str">
            <v>0320158</v>
          </cell>
          <cell r="F552">
            <v>0</v>
          </cell>
        </row>
        <row r="553">
          <cell r="D553" t="str">
            <v>0318108</v>
          </cell>
          <cell r="F553">
            <v>0</v>
          </cell>
        </row>
        <row r="555">
          <cell r="D555" t="str">
            <v>0322907</v>
          </cell>
          <cell r="F555">
            <v>0</v>
          </cell>
        </row>
        <row r="556">
          <cell r="D556" t="str">
            <v>0322899</v>
          </cell>
          <cell r="F556">
            <v>0</v>
          </cell>
        </row>
        <row r="558">
          <cell r="D558" t="str">
            <v>0317638</v>
          </cell>
          <cell r="F558">
            <v>0</v>
          </cell>
        </row>
        <row r="559">
          <cell r="D559" t="str">
            <v>0320158</v>
          </cell>
          <cell r="F559">
            <v>0</v>
          </cell>
        </row>
        <row r="560">
          <cell r="D560" t="str">
            <v>0324936</v>
          </cell>
          <cell r="F560">
            <v>0</v>
          </cell>
        </row>
        <row r="561">
          <cell r="D561" t="str">
            <v>0324934</v>
          </cell>
          <cell r="F561">
            <v>0</v>
          </cell>
        </row>
        <row r="562">
          <cell r="D562" t="str">
            <v>0322907</v>
          </cell>
          <cell r="F562">
            <v>0</v>
          </cell>
        </row>
        <row r="563">
          <cell r="D563" t="str">
            <v>0322899</v>
          </cell>
          <cell r="F563">
            <v>0</v>
          </cell>
        </row>
        <row r="564">
          <cell r="D564" t="str">
            <v>0317557</v>
          </cell>
          <cell r="F564">
            <v>0</v>
          </cell>
        </row>
        <row r="565">
          <cell r="D565" t="str">
            <v>0324933</v>
          </cell>
          <cell r="F565">
            <v>0</v>
          </cell>
        </row>
        <row r="566">
          <cell r="D566" t="str">
            <v>0317638</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0317638</v>
          </cell>
          <cell r="F574">
            <v>0</v>
          </cell>
        </row>
        <row r="575">
          <cell r="D575" t="str">
            <v>0320158</v>
          </cell>
          <cell r="F575">
            <v>0</v>
          </cell>
        </row>
        <row r="576">
          <cell r="D576" t="str">
            <v>0325685</v>
          </cell>
        </row>
        <row r="577">
          <cell r="D577" t="str">
            <v>0323947</v>
          </cell>
        </row>
        <row r="579">
          <cell r="D579" t="str">
            <v>0327414</v>
          </cell>
        </row>
        <row r="580">
          <cell r="D580" t="str">
            <v>0322899</v>
          </cell>
          <cell r="F580">
            <v>0</v>
          </cell>
        </row>
        <row r="581">
          <cell r="D581" t="str">
            <v>0327417</v>
          </cell>
        </row>
        <row r="582">
          <cell r="D582" t="str">
            <v>0317638</v>
          </cell>
          <cell r="F582">
            <v>0</v>
          </cell>
        </row>
        <row r="583">
          <cell r="D583" t="str">
            <v>0320158</v>
          </cell>
          <cell r="F583">
            <v>0</v>
          </cell>
        </row>
        <row r="584">
          <cell r="D584" t="str">
            <v>0325683</v>
          </cell>
        </row>
        <row r="586">
          <cell r="D586" t="str">
            <v>0322899</v>
          </cell>
          <cell r="F586">
            <v>0</v>
          </cell>
        </row>
        <row r="587">
          <cell r="D587" t="str">
            <v>0322632</v>
          </cell>
        </row>
        <row r="588">
          <cell r="D588" t="str">
            <v>0317638</v>
          </cell>
          <cell r="F588">
            <v>0</v>
          </cell>
        </row>
        <row r="589">
          <cell r="D589" t="str">
            <v>0320158</v>
          </cell>
          <cell r="F589">
            <v>0</v>
          </cell>
        </row>
        <row r="590">
          <cell r="D590" t="str">
            <v>0322640</v>
          </cell>
        </row>
        <row r="591">
          <cell r="D591" t="str">
            <v>0323116</v>
          </cell>
        </row>
        <row r="592">
          <cell r="D592" t="str">
            <v>0322899</v>
          </cell>
          <cell r="F592">
            <v>0</v>
          </cell>
        </row>
        <row r="593">
          <cell r="D593" t="str">
            <v>0322638</v>
          </cell>
        </row>
        <row r="594">
          <cell r="D594" t="str">
            <v>0317638</v>
          </cell>
          <cell r="F594">
            <v>0</v>
          </cell>
        </row>
        <row r="595">
          <cell r="D595" t="str">
            <v>0320158</v>
          </cell>
          <cell r="F595">
            <v>0</v>
          </cell>
        </row>
        <row r="598">
          <cell r="D598" t="str">
            <v>0322899</v>
          </cell>
          <cell r="F598">
            <v>0</v>
          </cell>
        </row>
        <row r="599">
          <cell r="D599" t="str">
            <v>0327414</v>
          </cell>
        </row>
        <row r="600">
          <cell r="D600" t="str">
            <v>0317638</v>
          </cell>
          <cell r="F600">
            <v>0</v>
          </cell>
        </row>
        <row r="601">
          <cell r="D601" t="str">
            <v>0320158</v>
          </cell>
          <cell r="F601">
            <v>0</v>
          </cell>
        </row>
        <row r="602">
          <cell r="D602" t="str">
            <v>0327420</v>
          </cell>
        </row>
        <row r="603">
          <cell r="D603" t="str">
            <v>0325682</v>
          </cell>
        </row>
        <row r="604">
          <cell r="D604" t="str">
            <v>0325683</v>
          </cell>
        </row>
        <row r="606">
          <cell r="D606" t="str">
            <v>0325688</v>
          </cell>
          <cell r="F606">
            <v>0</v>
          </cell>
        </row>
        <row r="607">
          <cell r="D607" t="str">
            <v>0323125</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0326313</v>
          </cell>
          <cell r="F612">
            <v>0</v>
          </cell>
        </row>
        <row r="613">
          <cell r="D613" t="str">
            <v>0326308</v>
          </cell>
          <cell r="F613">
            <v>0</v>
          </cell>
        </row>
        <row r="614">
          <cell r="D614" t="str">
            <v>0326309</v>
          </cell>
          <cell r="F614">
            <v>0</v>
          </cell>
        </row>
        <row r="615">
          <cell r="D615" t="str">
            <v>0327486</v>
          </cell>
        </row>
        <row r="616">
          <cell r="D616" t="str">
            <v>0327487</v>
          </cell>
        </row>
        <row r="617">
          <cell r="D617" t="str">
            <v>0325687</v>
          </cell>
          <cell r="F617">
            <v>0</v>
          </cell>
        </row>
        <row r="619">
          <cell r="D619" t="str">
            <v>0326304</v>
          </cell>
          <cell r="F619">
            <v>0</v>
          </cell>
        </row>
        <row r="620">
          <cell r="D620" t="str">
            <v>0326305</v>
          </cell>
          <cell r="F620">
            <v>0</v>
          </cell>
        </row>
        <row r="621">
          <cell r="D621" t="str">
            <v>0326306</v>
          </cell>
          <cell r="F621">
            <v>0</v>
          </cell>
        </row>
        <row r="622">
          <cell r="D622" t="str">
            <v>0320724</v>
          </cell>
          <cell r="F622">
            <v>0</v>
          </cell>
        </row>
        <row r="623">
          <cell r="D623" t="str">
            <v>0326307</v>
          </cell>
          <cell r="F623">
            <v>0</v>
          </cell>
        </row>
        <row r="624">
          <cell r="D624" t="str">
            <v>0326308</v>
          </cell>
          <cell r="F624">
            <v>0</v>
          </cell>
        </row>
        <row r="625">
          <cell r="D625" t="str">
            <v>0326309</v>
          </cell>
          <cell r="F625">
            <v>0</v>
          </cell>
        </row>
        <row r="630">
          <cell r="D630" t="str">
            <v>0320747</v>
          </cell>
          <cell r="F630">
            <v>0</v>
          </cell>
        </row>
        <row r="632">
          <cell r="D632" t="str">
            <v>0323776</v>
          </cell>
          <cell r="F632">
            <v>0</v>
          </cell>
        </row>
        <row r="633">
          <cell r="D633" t="str">
            <v>0322180</v>
          </cell>
          <cell r="F633">
            <v>0</v>
          </cell>
        </row>
        <row r="634">
          <cell r="D634" t="str">
            <v>0320722</v>
          </cell>
          <cell r="F634">
            <v>0</v>
          </cell>
        </row>
        <row r="635">
          <cell r="D635" t="str">
            <v>0320721</v>
          </cell>
          <cell r="F635">
            <v>0</v>
          </cell>
        </row>
        <row r="636">
          <cell r="D636" t="str">
            <v>0322155</v>
          </cell>
          <cell r="F636">
            <v>0</v>
          </cell>
        </row>
        <row r="638">
          <cell r="D638" t="str">
            <v>0322652</v>
          </cell>
          <cell r="F638">
            <v>0</v>
          </cell>
        </row>
        <row r="641">
          <cell r="D641" t="str">
            <v>0320748</v>
          </cell>
          <cell r="F641">
            <v>0</v>
          </cell>
        </row>
        <row r="643">
          <cell r="D643" t="str">
            <v>0322180</v>
          </cell>
          <cell r="F643">
            <v>0</v>
          </cell>
        </row>
        <row r="644">
          <cell r="D644" t="str">
            <v>0320722</v>
          </cell>
          <cell r="F644">
            <v>0</v>
          </cell>
        </row>
        <row r="645">
          <cell r="D645" t="str">
            <v>0320721</v>
          </cell>
          <cell r="F645">
            <v>0</v>
          </cell>
        </row>
        <row r="646">
          <cell r="D646" t="str">
            <v>0322155</v>
          </cell>
          <cell r="F646">
            <v>0</v>
          </cell>
        </row>
        <row r="648">
          <cell r="D648" t="str">
            <v>0322652</v>
          </cell>
          <cell r="F648">
            <v>0</v>
          </cell>
        </row>
        <row r="651">
          <cell r="D651" t="str">
            <v>0320749</v>
          </cell>
          <cell r="F651">
            <v>0</v>
          </cell>
        </row>
        <row r="653">
          <cell r="D653" t="str">
            <v>0323776</v>
          </cell>
          <cell r="F653">
            <v>0</v>
          </cell>
        </row>
        <row r="654">
          <cell r="D654" t="str">
            <v>0320722</v>
          </cell>
          <cell r="F654">
            <v>0</v>
          </cell>
        </row>
        <row r="655">
          <cell r="D655" t="str">
            <v>0320721</v>
          </cell>
          <cell r="F655">
            <v>0</v>
          </cell>
        </row>
        <row r="656">
          <cell r="D656" t="str">
            <v>0322155</v>
          </cell>
          <cell r="F656">
            <v>0</v>
          </cell>
        </row>
        <row r="658">
          <cell r="D658" t="str">
            <v>0322652</v>
          </cell>
          <cell r="F658">
            <v>0</v>
          </cell>
        </row>
        <row r="661">
          <cell r="D661" t="str">
            <v>0320750</v>
          </cell>
          <cell r="F661">
            <v>0</v>
          </cell>
        </row>
        <row r="663">
          <cell r="D663" t="str">
            <v>0323776</v>
          </cell>
          <cell r="F663">
            <v>0</v>
          </cell>
        </row>
        <row r="664">
          <cell r="D664" t="str">
            <v>0320722</v>
          </cell>
          <cell r="F664">
            <v>0</v>
          </cell>
        </row>
        <row r="666">
          <cell r="D666" t="str">
            <v>0322652</v>
          </cell>
          <cell r="F666">
            <v>0</v>
          </cell>
        </row>
        <row r="669">
          <cell r="D669" t="str">
            <v>0320754</v>
          </cell>
          <cell r="F669">
            <v>0</v>
          </cell>
        </row>
        <row r="671">
          <cell r="D671" t="str">
            <v>0323776</v>
          </cell>
          <cell r="F671">
            <v>0</v>
          </cell>
        </row>
        <row r="672">
          <cell r="D672" t="str">
            <v>0320722</v>
          </cell>
          <cell r="F672">
            <v>0</v>
          </cell>
        </row>
        <row r="674">
          <cell r="D674" t="str">
            <v>0322652</v>
          </cell>
          <cell r="F674">
            <v>0</v>
          </cell>
        </row>
        <row r="677">
          <cell r="D677" t="str">
            <v>0320753</v>
          </cell>
          <cell r="F677">
            <v>0</v>
          </cell>
        </row>
        <row r="679">
          <cell r="D679" t="str">
            <v>0322180</v>
          </cell>
          <cell r="F679">
            <v>0</v>
          </cell>
        </row>
        <row r="680">
          <cell r="D680" t="str">
            <v>0320722</v>
          </cell>
          <cell r="F680">
            <v>0</v>
          </cell>
        </row>
        <row r="682">
          <cell r="D682" t="str">
            <v>0322652</v>
          </cell>
          <cell r="F682">
            <v>0</v>
          </cell>
        </row>
        <row r="685">
          <cell r="D685" t="str">
            <v>0320752</v>
          </cell>
          <cell r="F685">
            <v>0</v>
          </cell>
        </row>
        <row r="687">
          <cell r="D687" t="str">
            <v>0320722</v>
          </cell>
          <cell r="F687">
            <v>0</v>
          </cell>
        </row>
        <row r="689">
          <cell r="D689" t="str">
            <v>0322652</v>
          </cell>
          <cell r="F689">
            <v>0</v>
          </cell>
        </row>
        <row r="692">
          <cell r="D692" t="str">
            <v>0325692</v>
          </cell>
          <cell r="F692">
            <v>0</v>
          </cell>
        </row>
        <row r="694">
          <cell r="D694" t="str">
            <v>0322180</v>
          </cell>
          <cell r="F694">
            <v>0</v>
          </cell>
        </row>
        <row r="695">
          <cell r="D695" t="str">
            <v>0320722</v>
          </cell>
          <cell r="F695">
            <v>0</v>
          </cell>
        </row>
        <row r="697">
          <cell r="D697" t="str">
            <v>0322652</v>
          </cell>
          <cell r="F697">
            <v>0</v>
          </cell>
        </row>
        <row r="700">
          <cell r="D700" t="str">
            <v>0322157</v>
          </cell>
          <cell r="F700">
            <v>0</v>
          </cell>
        </row>
        <row r="702">
          <cell r="D702" t="str">
            <v>0322181</v>
          </cell>
          <cell r="F702">
            <v>0</v>
          </cell>
        </row>
        <row r="703">
          <cell r="D703" t="str">
            <v>0320722</v>
          </cell>
          <cell r="F703">
            <v>0</v>
          </cell>
        </row>
        <row r="704">
          <cell r="D704" t="str">
            <v>0322155</v>
          </cell>
          <cell r="F704">
            <v>0</v>
          </cell>
        </row>
        <row r="706">
          <cell r="D706" t="str">
            <v>0322652</v>
          </cell>
          <cell r="F706">
            <v>0</v>
          </cell>
        </row>
        <row r="709">
          <cell r="D709" t="str">
            <v>0320751</v>
          </cell>
          <cell r="F709">
            <v>0</v>
          </cell>
        </row>
        <row r="711">
          <cell r="D711" t="str">
            <v>0322181</v>
          </cell>
          <cell r="F711">
            <v>0</v>
          </cell>
        </row>
        <row r="712">
          <cell r="D712" t="str">
            <v>0320722</v>
          </cell>
          <cell r="F712">
            <v>0</v>
          </cell>
        </row>
        <row r="713">
          <cell r="D713" t="str">
            <v>0322155</v>
          </cell>
          <cell r="F713">
            <v>0</v>
          </cell>
        </row>
        <row r="718">
          <cell r="D718" t="str">
            <v>0322910</v>
          </cell>
          <cell r="F718">
            <v>0</v>
          </cell>
        </row>
        <row r="719">
          <cell r="D719" t="str">
            <v>0321808</v>
          </cell>
          <cell r="F719">
            <v>0</v>
          </cell>
        </row>
        <row r="721">
          <cell r="D721" t="str">
            <v>0320158</v>
          </cell>
          <cell r="F721">
            <v>0</v>
          </cell>
        </row>
        <row r="724">
          <cell r="D724" t="str">
            <v>0323184</v>
          </cell>
          <cell r="F724">
            <v>0</v>
          </cell>
        </row>
        <row r="725">
          <cell r="D725" t="str">
            <v>0322910</v>
          </cell>
          <cell r="F725">
            <v>0</v>
          </cell>
        </row>
        <row r="726">
          <cell r="D726" t="str">
            <v>0322911</v>
          </cell>
          <cell r="F726">
            <v>0</v>
          </cell>
        </row>
        <row r="727">
          <cell r="D727" t="str">
            <v>0321808</v>
          </cell>
          <cell r="F727">
            <v>0</v>
          </cell>
        </row>
        <row r="730">
          <cell r="D730" t="str">
            <v>0323184</v>
          </cell>
          <cell r="F730">
            <v>0</v>
          </cell>
        </row>
        <row r="731">
          <cell r="D731" t="str">
            <v>0322910</v>
          </cell>
          <cell r="F731">
            <v>0</v>
          </cell>
        </row>
        <row r="732">
          <cell r="D732" t="str">
            <v>0321808</v>
          </cell>
          <cell r="F732">
            <v>0</v>
          </cell>
        </row>
        <row r="735">
          <cell r="D735" t="str">
            <v>0323184</v>
          </cell>
          <cell r="F735">
            <v>0</v>
          </cell>
        </row>
        <row r="736">
          <cell r="D736" t="str">
            <v>0322899</v>
          </cell>
          <cell r="F736">
            <v>0</v>
          </cell>
        </row>
        <row r="739">
          <cell r="D739" t="str">
            <v>0322899</v>
          </cell>
          <cell r="F739">
            <v>0</v>
          </cell>
        </row>
        <row r="740">
          <cell r="D740" t="str">
            <v>0322915</v>
          </cell>
          <cell r="F740">
            <v>0</v>
          </cell>
        </row>
        <row r="741">
          <cell r="D741" t="str">
            <v>0322910</v>
          </cell>
          <cell r="F741">
            <v>0</v>
          </cell>
        </row>
        <row r="742">
          <cell r="D742" t="str">
            <v>0321808</v>
          </cell>
          <cell r="F742">
            <v>0</v>
          </cell>
        </row>
        <row r="745">
          <cell r="D745" t="str">
            <v>0321029</v>
          </cell>
          <cell r="F745">
            <v>0</v>
          </cell>
        </row>
        <row r="746">
          <cell r="D746" t="str">
            <v>0322910</v>
          </cell>
          <cell r="F746">
            <v>0</v>
          </cell>
        </row>
        <row r="747">
          <cell r="D747" t="str">
            <v>0321808</v>
          </cell>
          <cell r="F747">
            <v>0</v>
          </cell>
        </row>
        <row r="750">
          <cell r="D750" t="str">
            <v>0327088</v>
          </cell>
          <cell r="F750">
            <v>0</v>
          </cell>
        </row>
        <row r="751">
          <cell r="D751" t="str">
            <v>0322924</v>
          </cell>
          <cell r="F751">
            <v>0</v>
          </cell>
        </row>
        <row r="752">
          <cell r="D752" t="str">
            <v>0322920</v>
          </cell>
          <cell r="F752">
            <v>0</v>
          </cell>
        </row>
        <row r="754">
          <cell r="D754" t="str">
            <v>0317638</v>
          </cell>
          <cell r="F754">
            <v>0</v>
          </cell>
        </row>
        <row r="755">
          <cell r="D755" t="str">
            <v>0320158</v>
          </cell>
          <cell r="F755">
            <v>0</v>
          </cell>
        </row>
        <row r="760">
          <cell r="D760" t="str">
            <v>0322910</v>
          </cell>
          <cell r="F760">
            <v>0</v>
          </cell>
        </row>
        <row r="761">
          <cell r="D761" t="str">
            <v>0321808</v>
          </cell>
          <cell r="F761">
            <v>0</v>
          </cell>
        </row>
        <row r="764">
          <cell r="D764" t="str">
            <v>0323184</v>
          </cell>
          <cell r="F764">
            <v>0</v>
          </cell>
        </row>
        <row r="765">
          <cell r="D765" t="str">
            <v>0322910</v>
          </cell>
          <cell r="F765">
            <v>0</v>
          </cell>
        </row>
        <row r="766">
          <cell r="D766" t="str">
            <v>0321808</v>
          </cell>
          <cell r="F766">
            <v>0</v>
          </cell>
        </row>
        <row r="769">
          <cell r="D769" t="str">
            <v>0323184</v>
          </cell>
          <cell r="F769">
            <v>0</v>
          </cell>
        </row>
        <row r="770">
          <cell r="D770" t="str">
            <v>0322910</v>
          </cell>
          <cell r="F770">
            <v>0</v>
          </cell>
        </row>
        <row r="771">
          <cell r="D771" t="str">
            <v>0321808</v>
          </cell>
          <cell r="F771">
            <v>0</v>
          </cell>
        </row>
        <row r="774">
          <cell r="D774" t="str">
            <v>0323184</v>
          </cell>
          <cell r="F774">
            <v>0</v>
          </cell>
        </row>
        <row r="775">
          <cell r="D775" t="str">
            <v>0322899</v>
          </cell>
          <cell r="F775">
            <v>0</v>
          </cell>
        </row>
        <row r="776">
          <cell r="D776" t="str">
            <v>0321808</v>
          </cell>
          <cell r="F776">
            <v>0</v>
          </cell>
        </row>
        <row r="779">
          <cell r="D779" t="str">
            <v>0322899</v>
          </cell>
          <cell r="F779">
            <v>0</v>
          </cell>
        </row>
        <row r="780">
          <cell r="D780" t="str">
            <v>0322915</v>
          </cell>
          <cell r="F780">
            <v>0</v>
          </cell>
        </row>
        <row r="781">
          <cell r="D781" t="str">
            <v>0322910</v>
          </cell>
          <cell r="F781">
            <v>0</v>
          </cell>
        </row>
        <row r="782">
          <cell r="D782" t="str">
            <v>0321808</v>
          </cell>
          <cell r="F782">
            <v>0</v>
          </cell>
        </row>
        <row r="785">
          <cell r="D785" t="str">
            <v>0321029</v>
          </cell>
          <cell r="F785">
            <v>0</v>
          </cell>
        </row>
        <row r="786">
          <cell r="D786" t="str">
            <v>0322910</v>
          </cell>
          <cell r="F786">
            <v>0</v>
          </cell>
        </row>
        <row r="787">
          <cell r="D787" t="str">
            <v>0321808</v>
          </cell>
          <cell r="F787">
            <v>0</v>
          </cell>
        </row>
        <row r="790">
          <cell r="D790" t="str">
            <v>0322910</v>
          </cell>
          <cell r="F790">
            <v>0</v>
          </cell>
        </row>
        <row r="791">
          <cell r="D791" t="str">
            <v>0321808</v>
          </cell>
          <cell r="F791">
            <v>0</v>
          </cell>
        </row>
        <row r="794">
          <cell r="D794" t="str">
            <v>0323184</v>
          </cell>
          <cell r="F794">
            <v>0</v>
          </cell>
        </row>
        <row r="795">
          <cell r="D795" t="str">
            <v>0322910</v>
          </cell>
          <cell r="F795">
            <v>0</v>
          </cell>
        </row>
        <row r="796">
          <cell r="D796" t="str">
            <v>0321808</v>
          </cell>
          <cell r="F796">
            <v>0</v>
          </cell>
        </row>
        <row r="799">
          <cell r="D799" t="str">
            <v>0323184</v>
          </cell>
          <cell r="F799">
            <v>0</v>
          </cell>
        </row>
        <row r="800">
          <cell r="D800" t="str">
            <v>0322910</v>
          </cell>
          <cell r="F800">
            <v>0</v>
          </cell>
        </row>
        <row r="801">
          <cell r="D801" t="str">
            <v>0321808</v>
          </cell>
          <cell r="F801">
            <v>0</v>
          </cell>
        </row>
        <row r="804">
          <cell r="D804" t="str">
            <v>0323184</v>
          </cell>
          <cell r="F804">
            <v>0</v>
          </cell>
        </row>
        <row r="805">
          <cell r="D805" t="str">
            <v>0322899</v>
          </cell>
          <cell r="F805">
            <v>0</v>
          </cell>
        </row>
        <row r="806">
          <cell r="D806" t="str">
            <v>0321808</v>
          </cell>
          <cell r="F806">
            <v>0</v>
          </cell>
        </row>
        <row r="809">
          <cell r="D809" t="str">
            <v>0322899</v>
          </cell>
          <cell r="F809">
            <v>0</v>
          </cell>
        </row>
        <row r="810">
          <cell r="D810" t="str">
            <v>0322915</v>
          </cell>
          <cell r="F810">
            <v>0</v>
          </cell>
        </row>
        <row r="811">
          <cell r="D811" t="str">
            <v>0322910</v>
          </cell>
          <cell r="F811">
            <v>0</v>
          </cell>
        </row>
        <row r="812">
          <cell r="D812" t="str">
            <v>0321808</v>
          </cell>
          <cell r="F812">
            <v>0</v>
          </cell>
        </row>
        <row r="815">
          <cell r="D815" t="str">
            <v>0321029</v>
          </cell>
          <cell r="F815">
            <v>0</v>
          </cell>
        </row>
        <row r="816">
          <cell r="D816" t="str">
            <v>0322910</v>
          </cell>
          <cell r="F816">
            <v>0</v>
          </cell>
        </row>
        <row r="817">
          <cell r="D817" t="str">
            <v>0321808</v>
          </cell>
          <cell r="F817">
            <v>0</v>
          </cell>
        </row>
        <row r="820">
          <cell r="D820" t="str">
            <v>0322899</v>
          </cell>
          <cell r="F820">
            <v>0</v>
          </cell>
        </row>
        <row r="821">
          <cell r="D821" t="str">
            <v>0322924</v>
          </cell>
          <cell r="F821">
            <v>0</v>
          </cell>
        </row>
        <row r="822">
          <cell r="D822" t="str">
            <v>0322920</v>
          </cell>
          <cell r="F822">
            <v>0</v>
          </cell>
        </row>
        <row r="824">
          <cell r="D824" t="str">
            <v>0317638</v>
          </cell>
          <cell r="F824">
            <v>0</v>
          </cell>
        </row>
        <row r="825">
          <cell r="D825" t="str">
            <v>0320158</v>
          </cell>
          <cell r="F825">
            <v>0</v>
          </cell>
        </row>
        <row r="828">
          <cell r="D828" t="str">
            <v>0322899</v>
          </cell>
          <cell r="F828">
            <v>0</v>
          </cell>
        </row>
        <row r="829">
          <cell r="D829" t="str">
            <v>0322924</v>
          </cell>
          <cell r="F829">
            <v>0</v>
          </cell>
        </row>
        <row r="830">
          <cell r="D830" t="str">
            <v>0322920</v>
          </cell>
          <cell r="F830">
            <v>0</v>
          </cell>
        </row>
        <row r="832">
          <cell r="D832" t="str">
            <v>0317638</v>
          </cell>
          <cell r="F832">
            <v>0</v>
          </cell>
        </row>
        <row r="833">
          <cell r="D833" t="str">
            <v>0320158</v>
          </cell>
          <cell r="F833">
            <v>0</v>
          </cell>
        </row>
        <row r="838">
          <cell r="D838" t="str">
            <v>0321973</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6">
          <cell r="D846" t="str">
            <v>0321974</v>
          </cell>
          <cell r="F846">
            <v>0</v>
          </cell>
        </row>
        <row r="848">
          <cell r="D848" t="str">
            <v>0327088</v>
          </cell>
          <cell r="F848">
            <v>0</v>
          </cell>
        </row>
        <row r="849">
          <cell r="D849" t="str">
            <v>0326910</v>
          </cell>
          <cell r="F849">
            <v>0</v>
          </cell>
        </row>
        <row r="850">
          <cell r="D850" t="str">
            <v>0321996</v>
          </cell>
          <cell r="F850">
            <v>0</v>
          </cell>
        </row>
        <row r="851">
          <cell r="D851" t="str">
            <v>0321981</v>
          </cell>
          <cell r="F851">
            <v>0</v>
          </cell>
        </row>
        <row r="854">
          <cell r="D854" t="str">
            <v>0321975</v>
          </cell>
          <cell r="F854">
            <v>0</v>
          </cell>
        </row>
        <row r="856">
          <cell r="D856" t="str">
            <v>0327088</v>
          </cell>
          <cell r="F856">
            <v>0</v>
          </cell>
        </row>
        <row r="857">
          <cell r="D857" t="str">
            <v>0326910</v>
          </cell>
          <cell r="F857">
            <v>0</v>
          </cell>
        </row>
        <row r="858">
          <cell r="D858" t="str">
            <v>0321996</v>
          </cell>
          <cell r="F858">
            <v>0</v>
          </cell>
        </row>
        <row r="859">
          <cell r="D859" t="str">
            <v>0321981</v>
          </cell>
          <cell r="F859">
            <v>0</v>
          </cell>
        </row>
        <row r="864">
          <cell r="D864" t="str">
            <v>0322863</v>
          </cell>
          <cell r="F864">
            <v>0</v>
          </cell>
        </row>
        <row r="866">
          <cell r="D866" t="str">
            <v>0322909</v>
          </cell>
          <cell r="F866">
            <v>0</v>
          </cell>
        </row>
        <row r="867">
          <cell r="D867" t="str">
            <v>0322901</v>
          </cell>
          <cell r="F867">
            <v>0</v>
          </cell>
        </row>
        <row r="868">
          <cell r="D868" t="str">
            <v>0322932</v>
          </cell>
          <cell r="F868">
            <v>0</v>
          </cell>
        </row>
        <row r="871">
          <cell r="D871" t="str">
            <v>0322861</v>
          </cell>
          <cell r="F871">
            <v>0</v>
          </cell>
        </row>
        <row r="873">
          <cell r="D873" t="str">
            <v>0322909</v>
          </cell>
          <cell r="F873">
            <v>0</v>
          </cell>
        </row>
        <row r="874">
          <cell r="D874" t="str">
            <v>0322901</v>
          </cell>
          <cell r="F874">
            <v>0</v>
          </cell>
        </row>
        <row r="875">
          <cell r="D875" t="str">
            <v>0322932</v>
          </cell>
          <cell r="F875">
            <v>0</v>
          </cell>
        </row>
        <row r="878">
          <cell r="D878" t="str">
            <v>0322864</v>
          </cell>
          <cell r="F878">
            <v>0</v>
          </cell>
        </row>
        <row r="880">
          <cell r="D880" t="str">
            <v>0322909</v>
          </cell>
          <cell r="F880">
            <v>0</v>
          </cell>
        </row>
        <row r="881">
          <cell r="D881" t="str">
            <v>0322901</v>
          </cell>
          <cell r="F881">
            <v>0</v>
          </cell>
        </row>
        <row r="882">
          <cell r="D882" t="str">
            <v>0322932</v>
          </cell>
          <cell r="F882">
            <v>0</v>
          </cell>
        </row>
        <row r="885">
          <cell r="D885" t="str">
            <v>0322862</v>
          </cell>
          <cell r="F885">
            <v>0</v>
          </cell>
        </row>
        <row r="887">
          <cell r="D887" t="str">
            <v>0322909</v>
          </cell>
          <cell r="F887">
            <v>0</v>
          </cell>
        </row>
        <row r="888">
          <cell r="D888" t="str">
            <v>0322901</v>
          </cell>
          <cell r="F888">
            <v>0</v>
          </cell>
        </row>
        <row r="889">
          <cell r="D889" t="str">
            <v>0322932</v>
          </cell>
          <cell r="F889">
            <v>0</v>
          </cell>
        </row>
        <row r="894">
          <cell r="D894" t="str">
            <v>0327088</v>
          </cell>
          <cell r="F894">
            <v>0</v>
          </cell>
        </row>
        <row r="895">
          <cell r="D895" t="str">
            <v>0326910</v>
          </cell>
          <cell r="F895">
            <v>0</v>
          </cell>
        </row>
        <row r="896">
          <cell r="D896" t="str">
            <v>0321996</v>
          </cell>
          <cell r="F896">
            <v>0</v>
          </cell>
        </row>
        <row r="898">
          <cell r="D898" t="str">
            <v>0327092</v>
          </cell>
          <cell r="F898">
            <v>0</v>
          </cell>
        </row>
        <row r="899">
          <cell r="D899" t="str">
            <v>0320158</v>
          </cell>
          <cell r="F899">
            <v>0</v>
          </cell>
        </row>
        <row r="902">
          <cell r="D902" t="str">
            <v>0327088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10">
          <cell r="D910" t="str">
            <v>0327088</v>
          </cell>
          <cell r="F910">
            <v>0</v>
          </cell>
        </row>
        <row r="911">
          <cell r="D911" t="str">
            <v>0326910</v>
          </cell>
          <cell r="F911">
            <v>0</v>
          </cell>
        </row>
        <row r="912">
          <cell r="D912" t="str">
            <v>0320730</v>
          </cell>
          <cell r="F912">
            <v>0</v>
          </cell>
        </row>
        <row r="913">
          <cell r="D913" t="str">
            <v>0322919</v>
          </cell>
          <cell r="F913">
            <v>0</v>
          </cell>
        </row>
        <row r="915">
          <cell r="D915" t="str">
            <v>0327092</v>
          </cell>
          <cell r="F915">
            <v>0</v>
          </cell>
        </row>
        <row r="918">
          <cell r="D918" t="str">
            <v>0327088</v>
          </cell>
          <cell r="F918">
            <v>0</v>
          </cell>
        </row>
        <row r="919">
          <cell r="D919" t="str">
            <v>0326910</v>
          </cell>
          <cell r="F919">
            <v>0</v>
          </cell>
        </row>
        <row r="921">
          <cell r="D921" t="str">
            <v>0327092</v>
          </cell>
          <cell r="F921">
            <v>0</v>
          </cell>
        </row>
        <row r="922">
          <cell r="D922" t="str">
            <v>0320158</v>
          </cell>
          <cell r="F922">
            <v>0</v>
          </cell>
        </row>
        <row r="925">
          <cell r="D925" t="str">
            <v>0320730</v>
          </cell>
          <cell r="F925">
            <v>0</v>
          </cell>
        </row>
        <row r="926">
          <cell r="D926" t="str">
            <v>0322917</v>
          </cell>
          <cell r="F926">
            <v>0</v>
          </cell>
        </row>
        <row r="929">
          <cell r="D929" t="str">
            <v>0320730</v>
          </cell>
          <cell r="F929">
            <v>0</v>
          </cell>
        </row>
        <row r="930">
          <cell r="D930" t="str">
            <v>0322917</v>
          </cell>
          <cell r="F930">
            <v>0</v>
          </cell>
        </row>
        <row r="931">
          <cell r="D931" t="str">
            <v>0327088</v>
          </cell>
          <cell r="F931">
            <v>0</v>
          </cell>
        </row>
        <row r="932">
          <cell r="D932" t="str">
            <v>0326910</v>
          </cell>
          <cell r="F932">
            <v>0</v>
          </cell>
        </row>
        <row r="934">
          <cell r="D934" t="str">
            <v>0327092</v>
          </cell>
          <cell r="F934">
            <v>0</v>
          </cell>
        </row>
        <row r="937">
          <cell r="D937" t="str">
            <v>0327088</v>
          </cell>
          <cell r="F937">
            <v>0</v>
          </cell>
        </row>
        <row r="938">
          <cell r="D938" t="str">
            <v>0326910</v>
          </cell>
          <cell r="F938">
            <v>0</v>
          </cell>
        </row>
        <row r="940">
          <cell r="D940" t="str">
            <v>0327092</v>
          </cell>
          <cell r="F940">
            <v>0</v>
          </cell>
        </row>
        <row r="941">
          <cell r="D941" t="str">
            <v>0320158</v>
          </cell>
          <cell r="F941">
            <v>0</v>
          </cell>
        </row>
        <row r="944">
          <cell r="D944" t="str">
            <v>0320730</v>
          </cell>
          <cell r="F944">
            <v>0</v>
          </cell>
        </row>
        <row r="945">
          <cell r="D945" t="str">
            <v>0322919</v>
          </cell>
          <cell r="F945">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0320158</v>
          </cell>
          <cell r="F953">
            <v>0</v>
          </cell>
        </row>
        <row r="956">
          <cell r="D956" t="str">
            <v>0327088</v>
          </cell>
          <cell r="F956">
            <v>0</v>
          </cell>
        </row>
        <row r="957">
          <cell r="D957" t="str">
            <v>0326910</v>
          </cell>
          <cell r="F957">
            <v>0</v>
          </cell>
        </row>
        <row r="958">
          <cell r="D958" t="str">
            <v>0322920</v>
          </cell>
          <cell r="F958">
            <v>0</v>
          </cell>
        </row>
        <row r="960">
          <cell r="D960" t="str">
            <v>0327092</v>
          </cell>
          <cell r="F960">
            <v>0</v>
          </cell>
        </row>
        <row r="961">
          <cell r="D961" t="str">
            <v>0320158</v>
          </cell>
          <cell r="F961">
            <v>0</v>
          </cell>
        </row>
        <row r="964">
          <cell r="D964" t="str">
            <v>0327088</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0320158</v>
          </cell>
          <cell r="F970">
            <v>0</v>
          </cell>
        </row>
        <row r="973">
          <cell r="D973" t="str">
            <v>0323722</v>
          </cell>
          <cell r="F973">
            <v>0</v>
          </cell>
        </row>
        <row r="974">
          <cell r="D974" t="str">
            <v>0321808</v>
          </cell>
          <cell r="F974">
            <v>0</v>
          </cell>
        </row>
        <row r="976">
          <cell r="D976" t="str">
            <v>0320158</v>
          </cell>
          <cell r="F976">
            <v>0</v>
          </cell>
        </row>
        <row r="979">
          <cell r="D979" t="str">
            <v>0323724</v>
          </cell>
          <cell r="F979">
            <v>0</v>
          </cell>
        </row>
        <row r="980">
          <cell r="D980" t="str">
            <v>0323722</v>
          </cell>
          <cell r="F980">
            <v>0</v>
          </cell>
        </row>
        <row r="981">
          <cell r="D981" t="str">
            <v>0323723</v>
          </cell>
          <cell r="F981">
            <v>0</v>
          </cell>
        </row>
        <row r="982">
          <cell r="D982" t="str">
            <v>0321808</v>
          </cell>
          <cell r="F982">
            <v>0</v>
          </cell>
        </row>
        <row r="985">
          <cell r="D985" t="str">
            <v>0323724</v>
          </cell>
          <cell r="F985">
            <v>0</v>
          </cell>
        </row>
        <row r="986">
          <cell r="D986" t="str">
            <v>0323722</v>
          </cell>
          <cell r="F986">
            <v>0</v>
          </cell>
        </row>
        <row r="987">
          <cell r="D987" t="str">
            <v>0321808</v>
          </cell>
          <cell r="F987">
            <v>0</v>
          </cell>
        </row>
        <row r="990">
          <cell r="D990" t="str">
            <v>0323724</v>
          </cell>
          <cell r="F990">
            <v>0</v>
          </cell>
        </row>
        <row r="991">
          <cell r="D991" t="str">
            <v>0327088</v>
          </cell>
          <cell r="F991">
            <v>0</v>
          </cell>
        </row>
        <row r="992">
          <cell r="D992" t="str">
            <v>0326910</v>
          </cell>
          <cell r="F992">
            <v>0</v>
          </cell>
        </row>
        <row r="995">
          <cell r="D995" t="str">
            <v>0327088</v>
          </cell>
          <cell r="F995">
            <v>0</v>
          </cell>
        </row>
        <row r="996">
          <cell r="D996" t="str">
            <v>0326910</v>
          </cell>
          <cell r="F996">
            <v>0</v>
          </cell>
        </row>
        <row r="997">
          <cell r="D997" t="str">
            <v>0322915</v>
          </cell>
          <cell r="F997">
            <v>0</v>
          </cell>
        </row>
        <row r="998">
          <cell r="D998" t="str">
            <v>0323722</v>
          </cell>
          <cell r="F998">
            <v>0</v>
          </cell>
        </row>
        <row r="999">
          <cell r="D999" t="str">
            <v>0321808</v>
          </cell>
          <cell r="F999">
            <v>0</v>
          </cell>
        </row>
        <row r="1002">
          <cell r="D1002" t="str">
            <v>0321029</v>
          </cell>
          <cell r="F1002">
            <v>0</v>
          </cell>
        </row>
        <row r="1003">
          <cell r="D1003" t="str">
            <v>0323722</v>
          </cell>
          <cell r="F1003">
            <v>0</v>
          </cell>
        </row>
        <row r="1004">
          <cell r="D1004" t="str">
            <v>0321808</v>
          </cell>
          <cell r="F1004">
            <v>0</v>
          </cell>
        </row>
        <row r="1007">
          <cell r="D1007" t="str">
            <v>0327088</v>
          </cell>
          <cell r="F1007">
            <v>0</v>
          </cell>
        </row>
        <row r="1008">
          <cell r="D1008" t="str">
            <v>0326910</v>
          </cell>
          <cell r="F1008">
            <v>0</v>
          </cell>
        </row>
        <row r="1009">
          <cell r="D1009" t="str">
            <v>0322924</v>
          </cell>
          <cell r="F1009">
            <v>0</v>
          </cell>
        </row>
        <row r="1010">
          <cell r="D1010" t="str">
            <v>0322920</v>
          </cell>
          <cell r="F1010">
            <v>0</v>
          </cell>
        </row>
        <row r="1012">
          <cell r="D1012" t="str">
            <v>0327092</v>
          </cell>
          <cell r="F1012">
            <v>0</v>
          </cell>
        </row>
        <row r="1013">
          <cell r="D1013" t="str">
            <v>0320158</v>
          </cell>
          <cell r="F1013">
            <v>0</v>
          </cell>
        </row>
        <row r="1018">
          <cell r="D1018" t="str">
            <v>0325693</v>
          </cell>
          <cell r="F1018">
            <v>0</v>
          </cell>
        </row>
        <row r="1019">
          <cell r="D1019" t="str">
            <v>0325696</v>
          </cell>
          <cell r="F1019">
            <v>0</v>
          </cell>
        </row>
        <row r="1022">
          <cell r="D1022" t="str">
            <v>0325694</v>
          </cell>
          <cell r="F1022">
            <v>0</v>
          </cell>
        </row>
        <row r="1023">
          <cell r="D1023" t="str">
            <v>0325696</v>
          </cell>
          <cell r="F1023">
            <v>0</v>
          </cell>
        </row>
        <row r="1024">
          <cell r="D1024" t="str">
            <v>0325695</v>
          </cell>
          <cell r="F1024">
            <v>0</v>
          </cell>
        </row>
        <row r="1029">
          <cell r="D1029" t="str">
            <v>0321971</v>
          </cell>
          <cell r="F1029">
            <v>0</v>
          </cell>
        </row>
        <row r="1030">
          <cell r="D1030" t="str">
            <v>0322884</v>
          </cell>
          <cell r="F1030">
            <v>0</v>
          </cell>
        </row>
        <row r="1031">
          <cell r="D1031" t="str">
            <v>0322891</v>
          </cell>
          <cell r="F1031">
            <v>0</v>
          </cell>
        </row>
        <row r="1034">
          <cell r="D1034" t="str">
            <v>0322892</v>
          </cell>
          <cell r="F1034">
            <v>0</v>
          </cell>
        </row>
        <row r="1035">
          <cell r="D1035" t="str">
            <v>0322884</v>
          </cell>
          <cell r="F1035">
            <v>0</v>
          </cell>
        </row>
        <row r="1036">
          <cell r="D1036" t="str">
            <v>0322891</v>
          </cell>
          <cell r="F1036">
            <v>0</v>
          </cell>
        </row>
        <row r="1039">
          <cell r="D1039" t="str">
            <v>0322893</v>
          </cell>
          <cell r="F1039">
            <v>0</v>
          </cell>
        </row>
        <row r="1040">
          <cell r="D1040" t="str">
            <v>0322884</v>
          </cell>
          <cell r="F1040">
            <v>0</v>
          </cell>
        </row>
        <row r="1041">
          <cell r="D1041" t="str">
            <v>0322891</v>
          </cell>
          <cell r="F1041">
            <v>0</v>
          </cell>
        </row>
        <row r="1045">
          <cell r="D1045" t="str">
            <v>0320747</v>
          </cell>
        </row>
        <row r="1046">
          <cell r="D1046" t="str">
            <v>0320748</v>
          </cell>
        </row>
        <row r="1047">
          <cell r="D1047" t="str">
            <v>0320749</v>
          </cell>
        </row>
        <row r="1048">
          <cell r="D1048" t="str">
            <v>0320750</v>
          </cell>
        </row>
        <row r="1049">
          <cell r="D1049" t="str">
            <v>0320754</v>
          </cell>
        </row>
        <row r="1050">
          <cell r="D1050" t="str">
            <v>0320753</v>
          </cell>
        </row>
        <row r="1051">
          <cell r="D1051" t="str">
            <v>0320752</v>
          </cell>
        </row>
        <row r="1052">
          <cell r="D1052" t="str">
            <v>0325692</v>
          </cell>
        </row>
        <row r="1053">
          <cell r="D1053" t="str">
            <v>0322157</v>
          </cell>
        </row>
        <row r="1054">
          <cell r="D1054" t="str">
            <v>0320751</v>
          </cell>
        </row>
        <row r="1055">
          <cell r="D1055" t="str">
            <v>0323105</v>
          </cell>
        </row>
        <row r="1059">
          <cell r="D1059" t="str">
            <v>0322181</v>
          </cell>
        </row>
        <row r="1060">
          <cell r="D1060" t="str">
            <v>0322180</v>
          </cell>
        </row>
        <row r="1061">
          <cell r="D1061" t="str">
            <v>0323776</v>
          </cell>
        </row>
        <row r="1062">
          <cell r="D1062" t="str">
            <v>0322652</v>
          </cell>
        </row>
        <row r="1063">
          <cell r="D1063" t="str">
            <v>0322177</v>
          </cell>
        </row>
        <row r="1064">
          <cell r="D1064" t="str">
            <v>0322179</v>
          </cell>
        </row>
        <row r="1065">
          <cell r="D1065" t="str">
            <v>0322155</v>
          </cell>
        </row>
        <row r="1066">
          <cell r="D1066" t="str">
            <v>0321066</v>
          </cell>
        </row>
        <row r="1067">
          <cell r="D1067" t="str">
            <v>0323777</v>
          </cell>
          <cell r="F1067">
            <v>0</v>
          </cell>
        </row>
        <row r="1071">
          <cell r="D1071" t="str">
            <v>0325693</v>
          </cell>
        </row>
        <row r="1072">
          <cell r="D1072" t="str">
            <v>0325694</v>
          </cell>
        </row>
        <row r="1073">
          <cell r="D1073" t="str">
            <v>0325695</v>
          </cell>
        </row>
        <row r="1074">
          <cell r="D1074" t="str">
            <v>0325696</v>
          </cell>
        </row>
        <row r="1078">
          <cell r="D1078" t="str">
            <v>0321973</v>
          </cell>
        </row>
        <row r="1079">
          <cell r="D1079" t="str">
            <v>0321974</v>
          </cell>
        </row>
        <row r="1080">
          <cell r="D1080" t="str">
            <v>0321975</v>
          </cell>
        </row>
        <row r="1084">
          <cell r="D1084" t="str">
            <v>0322857</v>
          </cell>
        </row>
        <row r="1085">
          <cell r="D1085" t="str">
            <v>0322856</v>
          </cell>
        </row>
        <row r="1086">
          <cell r="D1086" t="str">
            <v>0322933</v>
          </cell>
        </row>
        <row r="1087">
          <cell r="D1087" t="str">
            <v>0321953</v>
          </cell>
        </row>
        <row r="1088">
          <cell r="D1088" t="str">
            <v>0322859</v>
          </cell>
        </row>
        <row r="1089">
          <cell r="D1089" t="str">
            <v>0322858</v>
          </cell>
        </row>
        <row r="1090">
          <cell r="D1090" t="str">
            <v>0322935</v>
          </cell>
        </row>
        <row r="1091">
          <cell r="D1091" t="str">
            <v>0322860</v>
          </cell>
        </row>
        <row r="1092">
          <cell r="D1092" t="str">
            <v>0325688</v>
          </cell>
        </row>
        <row r="1093">
          <cell r="D1093" t="str">
            <v>0325687</v>
          </cell>
        </row>
        <row r="1094">
          <cell r="D1094" t="str">
            <v>0326300</v>
          </cell>
        </row>
        <row r="1095">
          <cell r="D1095" t="str">
            <v>0326302</v>
          </cell>
        </row>
        <row r="1096">
          <cell r="D1096" t="str">
            <v>0326301</v>
          </cell>
        </row>
        <row r="1097">
          <cell r="D1097" t="str">
            <v>0326303</v>
          </cell>
        </row>
        <row r="1098">
          <cell r="D1098" t="str">
            <v>0317576</v>
          </cell>
        </row>
        <row r="1099">
          <cell r="D1099" t="str">
            <v>0321955</v>
          </cell>
        </row>
        <row r="1100">
          <cell r="D1100" t="str">
            <v>0322656</v>
          </cell>
        </row>
        <row r="1101">
          <cell r="D1101" t="str">
            <v>0321956</v>
          </cell>
        </row>
        <row r="1102">
          <cell r="D1102" t="str">
            <v>0321958</v>
          </cell>
        </row>
        <row r="1103">
          <cell r="D1103" t="str">
            <v>0321959</v>
          </cell>
        </row>
        <row r="1107">
          <cell r="D1107" t="str">
            <v>0322866</v>
          </cell>
        </row>
        <row r="1108">
          <cell r="D1108" t="str">
            <v>0322865</v>
          </cell>
        </row>
        <row r="1112">
          <cell r="D1112" t="str">
            <v>0322929</v>
          </cell>
        </row>
        <row r="1113">
          <cell r="D1113" t="str">
            <v>0322930</v>
          </cell>
        </row>
        <row r="1114">
          <cell r="D1114" t="str">
            <v>0322928</v>
          </cell>
        </row>
        <row r="1115">
          <cell r="D1115" t="str">
            <v>0317620</v>
          </cell>
        </row>
        <row r="1116">
          <cell r="D1116" t="str">
            <v>0322882</v>
          </cell>
        </row>
        <row r="1117">
          <cell r="D1117" t="str">
            <v>0321981</v>
          </cell>
        </row>
        <row r="1118">
          <cell r="D1118" t="str">
            <v>0317619</v>
          </cell>
        </row>
        <row r="1122">
          <cell r="D1122" t="str">
            <v>0321971</v>
          </cell>
        </row>
        <row r="1123">
          <cell r="D1123" t="str">
            <v>0322892</v>
          </cell>
        </row>
        <row r="1124">
          <cell r="D1124" t="str">
            <v>0322893</v>
          </cell>
        </row>
        <row r="1125">
          <cell r="D1125" t="str">
            <v>0322894</v>
          </cell>
        </row>
        <row r="1126">
          <cell r="D1126" t="str">
            <v>0321042</v>
          </cell>
        </row>
        <row r="1127">
          <cell r="D1127" t="str">
            <v>0322896</v>
          </cell>
        </row>
        <row r="1128">
          <cell r="D1128" t="str">
            <v>0322884</v>
          </cell>
        </row>
        <row r="1129">
          <cell r="D1129" t="str">
            <v>0322891</v>
          </cell>
        </row>
        <row r="1133">
          <cell r="D1133" t="str">
            <v>0322873</v>
          </cell>
        </row>
        <row r="1134">
          <cell r="D1134" t="str">
            <v>0322874</v>
          </cell>
        </row>
        <row r="1135">
          <cell r="D1135" t="str">
            <v>0322875</v>
          </cell>
        </row>
        <row r="1136">
          <cell r="D1136" t="str">
            <v>0322154</v>
          </cell>
        </row>
        <row r="1137">
          <cell r="D1137" t="str">
            <v>0322895</v>
          </cell>
        </row>
        <row r="1141">
          <cell r="D1141" t="str">
            <v>0321980</v>
          </cell>
        </row>
        <row r="1142">
          <cell r="D1142" t="str">
            <v>0322937</v>
          </cell>
        </row>
        <row r="1143">
          <cell r="D1143" t="str">
            <v>0322870</v>
          </cell>
        </row>
        <row r="1144">
          <cell r="D1144" t="str">
            <v>0322907</v>
          </cell>
        </row>
        <row r="1145">
          <cell r="D1145" t="str">
            <v>0321037</v>
          </cell>
        </row>
        <row r="1146">
          <cell r="D1146" t="str">
            <v>0321039</v>
          </cell>
        </row>
        <row r="1150">
          <cell r="D1150" t="str">
            <v>0322864</v>
          </cell>
        </row>
        <row r="1151">
          <cell r="D1151" t="str">
            <v>0322863</v>
          </cell>
        </row>
        <row r="1152">
          <cell r="D1152" t="str">
            <v>0322862</v>
          </cell>
        </row>
        <row r="1153">
          <cell r="D1153" t="str">
            <v>0322861</v>
          </cell>
        </row>
        <row r="1154">
          <cell r="D1154" t="str">
            <v>0322901</v>
          </cell>
        </row>
        <row r="1155">
          <cell r="D1155" t="str">
            <v>0322909</v>
          </cell>
        </row>
        <row r="1159">
          <cell r="D1159" t="str">
            <v>0321969</v>
          </cell>
        </row>
        <row r="1163">
          <cell r="D1163" t="str">
            <v>0322899</v>
          </cell>
        </row>
        <row r="1164">
          <cell r="D1164" t="str">
            <v>0322905</v>
          </cell>
        </row>
        <row r="1165">
          <cell r="D1165" t="str">
            <v>0322906</v>
          </cell>
        </row>
        <row r="1166">
          <cell r="D1166" t="str">
            <v>0322910</v>
          </cell>
        </row>
        <row r="1167">
          <cell r="D1167" t="str">
            <v>0323722</v>
          </cell>
        </row>
        <row r="1168">
          <cell r="D1168" t="str">
            <v>0322911</v>
          </cell>
        </row>
        <row r="1169">
          <cell r="D1169" t="str">
            <v>0323723</v>
          </cell>
        </row>
        <row r="1170">
          <cell r="D1170" t="str">
            <v>0322900</v>
          </cell>
        </row>
        <row r="1171">
          <cell r="D1171" t="str">
            <v>0322902</v>
          </cell>
        </row>
        <row r="1172">
          <cell r="D1172" t="str">
            <v>0322914</v>
          </cell>
        </row>
        <row r="1173">
          <cell r="D1173" t="str">
            <v>0323184</v>
          </cell>
        </row>
        <row r="1174">
          <cell r="D1174" t="str">
            <v>0323724</v>
          </cell>
        </row>
        <row r="1178">
          <cell r="D1178" t="str">
            <v>0317638</v>
          </cell>
        </row>
        <row r="1179">
          <cell r="D1179" t="str">
            <v>0318347</v>
          </cell>
        </row>
        <row r="1180">
          <cell r="D1180" t="str">
            <v>0321805</v>
          </cell>
        </row>
        <row r="1181">
          <cell r="D1181" t="str">
            <v>0322867</v>
          </cell>
        </row>
        <row r="1182">
          <cell r="D1182" t="str">
            <v>0322869</v>
          </cell>
        </row>
        <row r="1183">
          <cell r="D1183" t="str">
            <v>0320998</v>
          </cell>
        </row>
        <row r="1184">
          <cell r="D1184" t="str">
            <v>0320160</v>
          </cell>
        </row>
        <row r="1185">
          <cell r="D1185" t="str">
            <v>0320282</v>
          </cell>
        </row>
        <row r="1186">
          <cell r="D1186" t="str">
            <v>0320281</v>
          </cell>
        </row>
        <row r="1190">
          <cell r="D1190" t="str">
            <v>0320933</v>
          </cell>
        </row>
        <row r="1191">
          <cell r="D1191" t="str">
            <v>0323775</v>
          </cell>
        </row>
        <row r="1192">
          <cell r="D1192" t="str">
            <v>0317556</v>
          </cell>
        </row>
        <row r="1193">
          <cell r="D1193" t="str">
            <v>0317557</v>
          </cell>
        </row>
        <row r="1194">
          <cell r="D1194" t="str">
            <v>0321997</v>
          </cell>
        </row>
        <row r="1195">
          <cell r="D1195" t="str">
            <v>0321811</v>
          </cell>
        </row>
        <row r="1196">
          <cell r="D1196" t="str">
            <v>0322917</v>
          </cell>
        </row>
        <row r="1197">
          <cell r="D1197" t="str">
            <v>0322927</v>
          </cell>
        </row>
        <row r="1198">
          <cell r="D1198" t="str">
            <v>0322925</v>
          </cell>
        </row>
        <row r="1199">
          <cell r="D1199" t="str">
            <v>0322919</v>
          </cell>
        </row>
        <row r="1200">
          <cell r="D1200" t="str">
            <v>0322924</v>
          </cell>
        </row>
        <row r="1201">
          <cell r="D1201" t="str">
            <v>0322920</v>
          </cell>
        </row>
        <row r="1202">
          <cell r="D1202" t="str">
            <v>0322926</v>
          </cell>
        </row>
        <row r="1203">
          <cell r="D1203" t="str">
            <v>0322921</v>
          </cell>
        </row>
        <row r="1204">
          <cell r="D1204" t="str">
            <v>0322922</v>
          </cell>
        </row>
        <row r="1205">
          <cell r="D1205" t="str">
            <v>0321807</v>
          </cell>
        </row>
        <row r="1206">
          <cell r="D1206" t="str">
            <v>0321806</v>
          </cell>
        </row>
        <row r="1207">
          <cell r="D1207" t="str">
            <v>0322932</v>
          </cell>
        </row>
        <row r="1208">
          <cell r="D1208" t="str">
            <v>0321993</v>
          </cell>
        </row>
        <row r="1209">
          <cell r="D1209" t="str">
            <v>0321996</v>
          </cell>
        </row>
        <row r="1210">
          <cell r="D1210" t="str">
            <v>0321555</v>
          </cell>
        </row>
        <row r="1211">
          <cell r="D1211" t="str">
            <v>0322915</v>
          </cell>
        </row>
        <row r="1212">
          <cell r="D1212" t="str">
            <v>0323185</v>
          </cell>
        </row>
        <row r="1213">
          <cell r="D1213" t="str">
            <v>0322872</v>
          </cell>
        </row>
        <row r="1214">
          <cell r="D1214" t="str">
            <v>0322871</v>
          </cell>
        </row>
        <row r="1215">
          <cell r="D1215" t="str">
            <v>0322880</v>
          </cell>
        </row>
        <row r="1216">
          <cell r="D1216" t="str">
            <v>0322881</v>
          </cell>
        </row>
        <row r="1217">
          <cell r="D1217" t="str">
            <v>0322876</v>
          </cell>
        </row>
        <row r="1218">
          <cell r="D1218" t="str">
            <v>0322877</v>
          </cell>
        </row>
        <row r="1219">
          <cell r="D1219" t="str">
            <v>0322878</v>
          </cell>
        </row>
        <row r="1220">
          <cell r="D1220" t="str">
            <v>0322879</v>
          </cell>
        </row>
        <row r="1224">
          <cell r="D1224" t="str">
            <v>0322886</v>
          </cell>
        </row>
        <row r="1225">
          <cell r="D1225" t="str">
            <v>0322887</v>
          </cell>
        </row>
        <row r="1226">
          <cell r="D1226" t="str">
            <v>0322885</v>
          </cell>
        </row>
        <row r="1227">
          <cell r="D1227" t="str">
            <v>0317636</v>
          </cell>
        </row>
        <row r="1228">
          <cell r="D1228" t="str">
            <v>0318999</v>
          </cell>
        </row>
        <row r="1229">
          <cell r="D1229" t="str">
            <v>0321808</v>
          </cell>
        </row>
        <row r="1230">
          <cell r="D1230" t="str">
            <v>0322940</v>
          </cell>
        </row>
        <row r="1231">
          <cell r="D1231" t="str">
            <v>0322888</v>
          </cell>
        </row>
        <row r="1232">
          <cell r="D1232" t="str">
            <v>0322883</v>
          </cell>
        </row>
        <row r="1233">
          <cell r="D1233" t="str">
            <v>0322889</v>
          </cell>
        </row>
        <row r="1237">
          <cell r="D1237" t="str">
            <v>0317640</v>
          </cell>
        </row>
        <row r="1238">
          <cell r="D1238" t="str">
            <v>0317641</v>
          </cell>
        </row>
        <row r="1239">
          <cell r="D1239" t="str">
            <v>0317642</v>
          </cell>
        </row>
        <row r="1243">
          <cell r="D1243" t="str">
            <v>0324334</v>
          </cell>
        </row>
        <row r="1244">
          <cell r="D1244" t="str">
            <v>0324335</v>
          </cell>
        </row>
        <row r="1250">
          <cell r="D1250" t="str">
            <v>0325206</v>
          </cell>
        </row>
        <row r="1251">
          <cell r="D1251" t="str">
            <v>UPC TBC 025</v>
          </cell>
        </row>
        <row r="1252">
          <cell r="D1252" t="str">
            <v>UPC TBC 026</v>
          </cell>
        </row>
        <row r="1253">
          <cell r="D1253" t="str">
            <v>UPC TBC 027</v>
          </cell>
        </row>
        <row r="1254">
          <cell r="D1254" t="str">
            <v>0325205</v>
          </cell>
        </row>
        <row r="1257">
          <cell r="D1257" t="str">
            <v>0325207</v>
          </cell>
        </row>
        <row r="1258">
          <cell r="D1258" t="str">
            <v>0325208</v>
          </cell>
        </row>
        <row r="1261">
          <cell r="D1261" t="str">
            <v>0325201</v>
          </cell>
        </row>
        <row r="1262">
          <cell r="D1262" t="str">
            <v>0325192</v>
          </cell>
        </row>
        <row r="1265">
          <cell r="D1265" t="str">
            <v>0325191</v>
          </cell>
        </row>
        <row r="1266">
          <cell r="D1266" t="str">
            <v>UPC TBC 028</v>
          </cell>
        </row>
        <row r="1267">
          <cell r="D1267" t="str">
            <v>UPC TBC 029</v>
          </cell>
        </row>
        <row r="1270">
          <cell r="D1270" t="str">
            <v>0325199</v>
          </cell>
        </row>
        <row r="1271">
          <cell r="D1271" t="str">
            <v>0325202</v>
          </cell>
        </row>
        <row r="1272">
          <cell r="D1272" t="str">
            <v>0325203</v>
          </cell>
        </row>
        <row r="1275">
          <cell r="D1275" t="str">
            <v>0325193</v>
          </cell>
        </row>
        <row r="1276">
          <cell r="D1276" t="str">
            <v>0325194</v>
          </cell>
        </row>
        <row r="1277">
          <cell r="D1277" t="str">
            <v>0325195</v>
          </cell>
        </row>
        <row r="1278">
          <cell r="D1278" t="str">
            <v>0325196</v>
          </cell>
        </row>
        <row r="1279">
          <cell r="D1279" t="str">
            <v>0325197</v>
          </cell>
        </row>
        <row r="1280">
          <cell r="D1280" t="str">
            <v>0325198</v>
          </cell>
        </row>
        <row r="1287">
          <cell r="D1287" t="str">
            <v>0324995</v>
          </cell>
          <cell r="F1287">
            <v>0</v>
          </cell>
        </row>
        <row r="1289">
          <cell r="D1289" t="str">
            <v>0324936</v>
          </cell>
          <cell r="F1289">
            <v>0</v>
          </cell>
        </row>
        <row r="1290">
          <cell r="D1290" t="str">
            <v>0324934</v>
          </cell>
          <cell r="F1290">
            <v>0</v>
          </cell>
        </row>
        <row r="1291">
          <cell r="D1291" t="str">
            <v>0324935</v>
          </cell>
          <cell r="F1291">
            <v>0</v>
          </cell>
        </row>
        <row r="1292">
          <cell r="D1292" t="str">
            <v>0324937</v>
          </cell>
          <cell r="F1292">
            <v>0</v>
          </cell>
        </row>
        <row r="1293">
          <cell r="D1293" t="str">
            <v>0324932</v>
          </cell>
          <cell r="F1293">
            <v>0</v>
          </cell>
        </row>
        <row r="1294">
          <cell r="D1294" t="str">
            <v>0324933</v>
          </cell>
          <cell r="F1294">
            <v>0</v>
          </cell>
        </row>
        <row r="1295">
          <cell r="D1295" t="str">
            <v>0327015</v>
          </cell>
          <cell r="F1295">
            <v>0</v>
          </cell>
        </row>
        <row r="1298">
          <cell r="D1298" t="str">
            <v>0324996</v>
          </cell>
          <cell r="F1298">
            <v>0</v>
          </cell>
        </row>
        <row r="1300">
          <cell r="D1300" t="str">
            <v>0324936</v>
          </cell>
          <cell r="F1300">
            <v>0</v>
          </cell>
        </row>
        <row r="1301">
          <cell r="D1301" t="str">
            <v>0324934</v>
          </cell>
          <cell r="F1301">
            <v>0</v>
          </cell>
        </row>
        <row r="1302">
          <cell r="D1302" t="str">
            <v>0324935</v>
          </cell>
          <cell r="F1302">
            <v>0</v>
          </cell>
        </row>
        <row r="1303">
          <cell r="D1303" t="str">
            <v>0324937</v>
          </cell>
          <cell r="F1303">
            <v>0</v>
          </cell>
        </row>
        <row r="1304">
          <cell r="D1304" t="str">
            <v>0324938</v>
          </cell>
          <cell r="F1304">
            <v>0</v>
          </cell>
        </row>
        <row r="1305">
          <cell r="D1305" t="str">
            <v>0324933</v>
          </cell>
          <cell r="F1305">
            <v>0</v>
          </cell>
        </row>
        <row r="1306">
          <cell r="D1306" t="str">
            <v>0327015</v>
          </cell>
          <cell r="F1306">
            <v>0</v>
          </cell>
        </row>
        <row r="1309">
          <cell r="D1309" t="str">
            <v>0324997</v>
          </cell>
          <cell r="F1309">
            <v>0</v>
          </cell>
        </row>
        <row r="1311">
          <cell r="D1311" t="str">
            <v>0324936</v>
          </cell>
          <cell r="F1311">
            <v>0</v>
          </cell>
        </row>
        <row r="1312">
          <cell r="D1312" t="str">
            <v>0324934</v>
          </cell>
          <cell r="F1312">
            <v>0</v>
          </cell>
        </row>
        <row r="1313">
          <cell r="D1313" t="str">
            <v>0324935</v>
          </cell>
          <cell r="F1313">
            <v>0</v>
          </cell>
        </row>
        <row r="1314">
          <cell r="D1314" t="str">
            <v>0324937</v>
          </cell>
          <cell r="F1314">
            <v>0</v>
          </cell>
        </row>
        <row r="1315">
          <cell r="D1315" t="str">
            <v>0324939</v>
          </cell>
          <cell r="F1315">
            <v>0</v>
          </cell>
        </row>
        <row r="1316">
          <cell r="D1316" t="str">
            <v>0324933</v>
          </cell>
          <cell r="F1316">
            <v>0</v>
          </cell>
        </row>
        <row r="1317">
          <cell r="D1317" t="str">
            <v>0327015</v>
          </cell>
          <cell r="F1317">
            <v>0</v>
          </cell>
        </row>
        <row r="1323">
          <cell r="D1323" t="str">
            <v>0324993</v>
          </cell>
          <cell r="F1323">
            <v>0</v>
          </cell>
        </row>
        <row r="1325">
          <cell r="D1325" t="str">
            <v>0324928</v>
          </cell>
          <cell r="F1325">
            <v>0</v>
          </cell>
        </row>
        <row r="1326">
          <cell r="D1326" t="str">
            <v>0324929</v>
          </cell>
          <cell r="F1326">
            <v>0</v>
          </cell>
        </row>
        <row r="1327">
          <cell r="D1327" t="str">
            <v>0327014</v>
          </cell>
          <cell r="F1327">
            <v>0</v>
          </cell>
        </row>
        <row r="1328">
          <cell r="D1328" t="str">
            <v>0327015</v>
          </cell>
          <cell r="F1328">
            <v>0</v>
          </cell>
        </row>
        <row r="1330">
          <cell r="D1330" t="str">
            <v>0324925</v>
          </cell>
          <cell r="F1330">
            <v>0</v>
          </cell>
        </row>
        <row r="1331">
          <cell r="D1331" t="str">
            <v>0324927</v>
          </cell>
          <cell r="F1331">
            <v>0</v>
          </cell>
        </row>
        <row r="1332">
          <cell r="D1332" t="str">
            <v>0324926</v>
          </cell>
          <cell r="F1332">
            <v>0</v>
          </cell>
        </row>
        <row r="1335">
          <cell r="D1335" t="str">
            <v>0324993</v>
          </cell>
          <cell r="F1335">
            <v>0</v>
          </cell>
        </row>
        <row r="1337">
          <cell r="D1337" t="str">
            <v>0324928</v>
          </cell>
          <cell r="F1337">
            <v>0</v>
          </cell>
        </row>
        <row r="1338">
          <cell r="D1338" t="str">
            <v>0324929</v>
          </cell>
          <cell r="F1338">
            <v>0</v>
          </cell>
        </row>
        <row r="1339">
          <cell r="D1339" t="str">
            <v>0327014</v>
          </cell>
          <cell r="F1339">
            <v>0</v>
          </cell>
        </row>
        <row r="1340">
          <cell r="D1340" t="str">
            <v>0327015</v>
          </cell>
          <cell r="F1340">
            <v>0</v>
          </cell>
        </row>
        <row r="1342">
          <cell r="D1342" t="str">
            <v>0324925</v>
          </cell>
          <cell r="F1342">
            <v>0</v>
          </cell>
        </row>
        <row r="1343">
          <cell r="D1343" t="str">
            <v>0324927</v>
          </cell>
          <cell r="F1343">
            <v>0</v>
          </cell>
        </row>
        <row r="1344">
          <cell r="D1344" t="str">
            <v>0324926</v>
          </cell>
          <cell r="F1344">
            <v>0</v>
          </cell>
        </row>
        <row r="1345">
          <cell r="D1345" t="str">
            <v>0320720</v>
          </cell>
          <cell r="F1345">
            <v>0</v>
          </cell>
        </row>
        <row r="1346">
          <cell r="D1346" t="str">
            <v>0320727</v>
          </cell>
          <cell r="F1346">
            <v>0</v>
          </cell>
        </row>
        <row r="1347">
          <cell r="D1347" t="str">
            <v>0320730</v>
          </cell>
          <cell r="F1347">
            <v>0</v>
          </cell>
        </row>
        <row r="1350">
          <cell r="D1350" t="str">
            <v>0324993</v>
          </cell>
          <cell r="F1350">
            <v>0</v>
          </cell>
        </row>
        <row r="1352">
          <cell r="D1352" t="str">
            <v>0324928</v>
          </cell>
          <cell r="F1352">
            <v>0</v>
          </cell>
        </row>
        <row r="1353">
          <cell r="D1353" t="str">
            <v>0324929</v>
          </cell>
          <cell r="F1353">
            <v>0</v>
          </cell>
        </row>
        <row r="1354">
          <cell r="D1354" t="str">
            <v>0327014</v>
          </cell>
          <cell r="F1354">
            <v>0</v>
          </cell>
        </row>
        <row r="1355">
          <cell r="D1355" t="str">
            <v>0327015</v>
          </cell>
          <cell r="F1355">
            <v>0</v>
          </cell>
        </row>
        <row r="1357">
          <cell r="D1357" t="str">
            <v>0320720</v>
          </cell>
          <cell r="F1357">
            <v>0</v>
          </cell>
        </row>
        <row r="1358">
          <cell r="D1358" t="str">
            <v>0320727</v>
          </cell>
          <cell r="F1358">
            <v>0</v>
          </cell>
        </row>
        <row r="1359">
          <cell r="D1359" t="str">
            <v>0320730</v>
          </cell>
          <cell r="F1359">
            <v>0</v>
          </cell>
        </row>
        <row r="1362">
          <cell r="D1362" t="str">
            <v>0324992</v>
          </cell>
          <cell r="F1362">
            <v>0</v>
          </cell>
        </row>
        <row r="1364">
          <cell r="D1364" t="str">
            <v>0324923</v>
          </cell>
          <cell r="F1364">
            <v>0</v>
          </cell>
        </row>
        <row r="1365">
          <cell r="D1365" t="str">
            <v>0324924</v>
          </cell>
          <cell r="F1365">
            <v>0</v>
          </cell>
        </row>
        <row r="1366">
          <cell r="D1366" t="str">
            <v>0327014</v>
          </cell>
          <cell r="F1366">
            <v>0</v>
          </cell>
        </row>
        <row r="1367">
          <cell r="D1367" t="str">
            <v>0327015</v>
          </cell>
          <cell r="F1367">
            <v>0</v>
          </cell>
        </row>
        <row r="1369">
          <cell r="D1369" t="str">
            <v>0324925</v>
          </cell>
          <cell r="F1369">
            <v>0</v>
          </cell>
        </row>
        <row r="1370">
          <cell r="D1370" t="str">
            <v>0324927</v>
          </cell>
          <cell r="F1370">
            <v>0</v>
          </cell>
        </row>
        <row r="1371">
          <cell r="D1371" t="str">
            <v>0324926</v>
          </cell>
          <cell r="F1371">
            <v>0</v>
          </cell>
        </row>
        <row r="1377">
          <cell r="D1377" t="str">
            <v>0324992</v>
          </cell>
          <cell r="F1377">
            <v>0</v>
          </cell>
        </row>
        <row r="1379">
          <cell r="D1379" t="str">
            <v>0324923</v>
          </cell>
          <cell r="F1379">
            <v>0</v>
          </cell>
        </row>
        <row r="1380">
          <cell r="D1380" t="str">
            <v>0324924</v>
          </cell>
          <cell r="F1380">
            <v>0</v>
          </cell>
        </row>
        <row r="1381">
          <cell r="D1381" t="str">
            <v>0327014</v>
          </cell>
          <cell r="F1381">
            <v>0</v>
          </cell>
        </row>
        <row r="1382">
          <cell r="D1382" t="str">
            <v>0327015</v>
          </cell>
          <cell r="F1382">
            <v>0</v>
          </cell>
        </row>
        <row r="1384">
          <cell r="D1384" t="str">
            <v>0324925</v>
          </cell>
          <cell r="F1384">
            <v>0</v>
          </cell>
        </row>
        <row r="1385">
          <cell r="D1385" t="str">
            <v>0324927</v>
          </cell>
          <cell r="F1385">
            <v>0</v>
          </cell>
        </row>
        <row r="1386">
          <cell r="D1386" t="str">
            <v>0324926</v>
          </cell>
          <cell r="F1386">
            <v>0</v>
          </cell>
        </row>
        <row r="1387">
          <cell r="D1387" t="str">
            <v>0320720</v>
          </cell>
          <cell r="F1387">
            <v>0</v>
          </cell>
        </row>
        <row r="1388">
          <cell r="D1388" t="str">
            <v>0320727</v>
          </cell>
          <cell r="F1388">
            <v>0</v>
          </cell>
        </row>
        <row r="1389">
          <cell r="D1389" t="str">
            <v>0320730</v>
          </cell>
          <cell r="F1389">
            <v>0</v>
          </cell>
        </row>
        <row r="1392">
          <cell r="D1392" t="str">
            <v>0324992</v>
          </cell>
          <cell r="F1392">
            <v>0</v>
          </cell>
        </row>
        <row r="1394">
          <cell r="D1394" t="str">
            <v>0324923</v>
          </cell>
          <cell r="F1394">
            <v>0</v>
          </cell>
        </row>
        <row r="1395">
          <cell r="D1395" t="str">
            <v>0324924</v>
          </cell>
          <cell r="F1395">
            <v>0</v>
          </cell>
        </row>
        <row r="1396">
          <cell r="D1396" t="str">
            <v>0327014</v>
          </cell>
          <cell r="F1396">
            <v>0</v>
          </cell>
        </row>
        <row r="1397">
          <cell r="D1397" t="str">
            <v>0327015</v>
          </cell>
          <cell r="F1397">
            <v>0</v>
          </cell>
        </row>
        <row r="1399">
          <cell r="D1399" t="str">
            <v>0320720</v>
          </cell>
          <cell r="F1399">
            <v>0</v>
          </cell>
        </row>
        <row r="1400">
          <cell r="D1400" t="str">
            <v>0320727</v>
          </cell>
          <cell r="F1400">
            <v>0</v>
          </cell>
        </row>
        <row r="1401">
          <cell r="D1401" t="str">
            <v>0320730</v>
          </cell>
          <cell r="F1401">
            <v>0</v>
          </cell>
        </row>
        <row r="1406">
          <cell r="D1406" t="str">
            <v>0324741</v>
          </cell>
        </row>
        <row r="1407">
          <cell r="D1407" t="str">
            <v>0324742</v>
          </cell>
        </row>
        <row r="1408">
          <cell r="D1408" t="str">
            <v>0324736</v>
          </cell>
        </row>
        <row r="1409">
          <cell r="D1409" t="str">
            <v>0324737</v>
          </cell>
        </row>
        <row r="1410">
          <cell r="D1410" t="str">
            <v>0324740</v>
          </cell>
        </row>
        <row r="1411">
          <cell r="D1411" t="str">
            <v>0325149</v>
          </cell>
        </row>
        <row r="1412">
          <cell r="D1412" t="str">
            <v>0324732</v>
          </cell>
        </row>
        <row r="1414">
          <cell r="D1414" t="str">
            <v>0327014</v>
          </cell>
        </row>
        <row r="1415">
          <cell r="D1415" t="str">
            <v>0327015</v>
          </cell>
        </row>
        <row r="1420">
          <cell r="D1420" t="str">
            <v>0324925</v>
          </cell>
        </row>
        <row r="1421">
          <cell r="D1421" t="str">
            <v>0324927</v>
          </cell>
        </row>
        <row r="1422">
          <cell r="D1422" t="str">
            <v>0324926</v>
          </cell>
        </row>
        <row r="1427">
          <cell r="D1427" t="str">
            <v>0324936</v>
          </cell>
        </row>
        <row r="1428">
          <cell r="D1428" t="str">
            <v>0324934</v>
          </cell>
        </row>
        <row r="1429">
          <cell r="D1429" t="str">
            <v>0324935</v>
          </cell>
        </row>
        <row r="1430">
          <cell r="D1430" t="str">
            <v>0324937</v>
          </cell>
        </row>
        <row r="1431">
          <cell r="D1431" t="str">
            <v>0324932</v>
          </cell>
        </row>
        <row r="1432">
          <cell r="D1432" t="str">
            <v>0324938</v>
          </cell>
        </row>
        <row r="1433">
          <cell r="D1433" t="str">
            <v>0324939</v>
          </cell>
        </row>
        <row r="1434">
          <cell r="D1434" t="str">
            <v>0324933</v>
          </cell>
        </row>
        <row r="1437">
          <cell r="D1437" t="str">
            <v>0324928</v>
          </cell>
        </row>
        <row r="1438">
          <cell r="D1438" t="str">
            <v>0324929</v>
          </cell>
        </row>
        <row r="1439">
          <cell r="D1439" t="str">
            <v>0324923</v>
          </cell>
        </row>
        <row r="1440">
          <cell r="D1440" t="str">
            <v>0324924</v>
          </cell>
        </row>
        <row r="1441">
          <cell r="D1441" t="str">
            <v>0320720</v>
          </cell>
        </row>
        <row r="1442">
          <cell r="D1442" t="str">
            <v>0320727</v>
          </cell>
        </row>
        <row r="1443">
          <cell r="D1443" t="str">
            <v>0320730</v>
          </cell>
        </row>
        <row r="1444">
          <cell r="D1444" t="str">
            <v>0327014</v>
          </cell>
        </row>
        <row r="1445">
          <cell r="D1445" t="str">
            <v>0327015</v>
          </cell>
        </row>
      </sheetData>
      <sheetData sheetId="7">
        <row r="7">
          <cell r="D7" t="str">
            <v>0327218</v>
          </cell>
          <cell r="F7">
            <v>0</v>
          </cell>
        </row>
        <row r="8">
          <cell r="D8" t="str">
            <v>0320715</v>
          </cell>
          <cell r="F8">
            <v>0</v>
          </cell>
        </row>
        <row r="10">
          <cell r="D10" t="str">
            <v>0327339</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1">
          <cell r="D21" t="str">
            <v>0327232</v>
          </cell>
          <cell r="F21">
            <v>0</v>
          </cell>
        </row>
        <row r="22">
          <cell r="D22" t="str">
            <v>0327233</v>
          </cell>
          <cell r="F22">
            <v>0</v>
          </cell>
        </row>
        <row r="23">
          <cell r="D23" t="str">
            <v>0327234</v>
          </cell>
          <cell r="F23">
            <v>0</v>
          </cell>
        </row>
        <row r="24">
          <cell r="D24" t="str">
            <v>0318106</v>
          </cell>
          <cell r="F24">
            <v>0</v>
          </cell>
        </row>
        <row r="25">
          <cell r="D25" t="str">
            <v>0327129</v>
          </cell>
          <cell r="F25">
            <v>0</v>
          </cell>
        </row>
        <row r="28">
          <cell r="D28" t="str">
            <v>0327232</v>
          </cell>
          <cell r="F28">
            <v>0</v>
          </cell>
        </row>
        <row r="29">
          <cell r="D29" t="str">
            <v>0327233</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0327068</v>
          </cell>
          <cell r="F36">
            <v>0</v>
          </cell>
        </row>
        <row r="37">
          <cell r="D37" t="str">
            <v>0327069</v>
          </cell>
          <cell r="F37">
            <v>0</v>
          </cell>
        </row>
        <row r="38">
          <cell r="D38" t="str">
            <v>0327070</v>
          </cell>
          <cell r="F38">
            <v>0</v>
          </cell>
        </row>
        <row r="39">
          <cell r="D39" t="str">
            <v>0327141</v>
          </cell>
          <cell r="F39">
            <v>0</v>
          </cell>
        </row>
        <row r="41">
          <cell r="D41" t="str">
            <v>0320282</v>
          </cell>
          <cell r="F41">
            <v>0</v>
          </cell>
        </row>
        <row r="42">
          <cell r="D42" t="str">
            <v>0327088</v>
          </cell>
          <cell r="F42">
            <v>0</v>
          </cell>
        </row>
        <row r="43">
          <cell r="D43" t="str">
            <v>0326910</v>
          </cell>
          <cell r="F43">
            <v>0</v>
          </cell>
        </row>
        <row r="44">
          <cell r="D44" t="str">
            <v>0327067</v>
          </cell>
          <cell r="F44">
            <v>0</v>
          </cell>
        </row>
        <row r="45">
          <cell r="D45" t="str">
            <v>0327069</v>
          </cell>
          <cell r="F45">
            <v>0</v>
          </cell>
        </row>
        <row r="46">
          <cell r="D46" t="str">
            <v>0327070</v>
          </cell>
          <cell r="F46">
            <v>0</v>
          </cell>
        </row>
        <row r="47">
          <cell r="D47" t="str">
            <v>0327141</v>
          </cell>
          <cell r="F47">
            <v>0</v>
          </cell>
        </row>
        <row r="49">
          <cell r="D49" t="str">
            <v>0320282</v>
          </cell>
          <cell r="F49">
            <v>0</v>
          </cell>
        </row>
        <row r="50">
          <cell r="D50" t="str">
            <v>0315012</v>
          </cell>
          <cell r="F50">
            <v>0</v>
          </cell>
        </row>
        <row r="51">
          <cell r="D51" t="str">
            <v>0323095</v>
          </cell>
          <cell r="F51">
            <v>0</v>
          </cell>
        </row>
        <row r="52">
          <cell r="D52" t="str">
            <v>0327066</v>
          </cell>
          <cell r="F52">
            <v>0</v>
          </cell>
        </row>
        <row r="53">
          <cell r="D53" t="str">
            <v>0327069</v>
          </cell>
          <cell r="F53">
            <v>0</v>
          </cell>
        </row>
        <row r="54">
          <cell r="D54" t="str">
            <v>0327141</v>
          </cell>
          <cell r="F54">
            <v>0</v>
          </cell>
        </row>
        <row r="56">
          <cell r="D56" t="str">
            <v>0320282</v>
          </cell>
          <cell r="F56">
            <v>0</v>
          </cell>
        </row>
        <row r="57">
          <cell r="D57" t="str">
            <v>0318108</v>
          </cell>
          <cell r="F57">
            <v>0</v>
          </cell>
        </row>
        <row r="60">
          <cell r="D60" t="str">
            <v>0322692</v>
          </cell>
          <cell r="F60">
            <v>0</v>
          </cell>
        </row>
        <row r="61">
          <cell r="D61" t="str">
            <v>0327260</v>
          </cell>
          <cell r="F61">
            <v>0</v>
          </cell>
        </row>
        <row r="62">
          <cell r="D62" t="str">
            <v>0323693</v>
          </cell>
          <cell r="F62">
            <v>0</v>
          </cell>
        </row>
        <row r="64">
          <cell r="D64" t="str">
            <v>0327261</v>
          </cell>
          <cell r="F64">
            <v>0</v>
          </cell>
        </row>
        <row r="67">
          <cell r="D67" t="str">
            <v>0327255</v>
          </cell>
          <cell r="F67">
            <v>0</v>
          </cell>
        </row>
        <row r="69">
          <cell r="D69" t="str">
            <v>0320282</v>
          </cell>
          <cell r="F69">
            <v>0</v>
          </cell>
        </row>
        <row r="72">
          <cell r="D72" t="str">
            <v>0327254</v>
          </cell>
          <cell r="F72">
            <v>0</v>
          </cell>
        </row>
        <row r="74">
          <cell r="D74" t="str">
            <v>0320282</v>
          </cell>
          <cell r="F74">
            <v>0</v>
          </cell>
        </row>
        <row r="77">
          <cell r="D77" t="str">
            <v>0327253</v>
          </cell>
          <cell r="F77">
            <v>0</v>
          </cell>
        </row>
        <row r="79">
          <cell r="D79" t="str">
            <v>0320282</v>
          </cell>
          <cell r="F79">
            <v>0</v>
          </cell>
        </row>
        <row r="82">
          <cell r="D82" t="str">
            <v>0327252</v>
          </cell>
          <cell r="F82">
            <v>0</v>
          </cell>
        </row>
        <row r="84">
          <cell r="D84" t="str">
            <v>0320282</v>
          </cell>
          <cell r="F84">
            <v>0</v>
          </cell>
        </row>
        <row r="87">
          <cell r="D87" t="str">
            <v>0327251</v>
          </cell>
          <cell r="F87">
            <v>0</v>
          </cell>
        </row>
        <row r="89">
          <cell r="D89" t="str">
            <v>0320282</v>
          </cell>
          <cell r="F89">
            <v>0</v>
          </cell>
        </row>
        <row r="91">
          <cell r="D91" t="str">
            <v>0320715</v>
          </cell>
          <cell r="F91">
            <v>0</v>
          </cell>
        </row>
        <row r="92">
          <cell r="D92" t="str">
            <v>0327250</v>
          </cell>
          <cell r="F92">
            <v>0</v>
          </cell>
        </row>
        <row r="93">
          <cell r="D93" t="str">
            <v>0327087</v>
          </cell>
          <cell r="F93">
            <v>0</v>
          </cell>
        </row>
        <row r="94">
          <cell r="D94" t="str">
            <v>0320282</v>
          </cell>
          <cell r="F94">
            <v>0</v>
          </cell>
        </row>
        <row r="95">
          <cell r="D95" t="str">
            <v>0321154</v>
          </cell>
          <cell r="F95">
            <v>0</v>
          </cell>
        </row>
        <row r="96">
          <cell r="D96" t="str">
            <v>0318106</v>
          </cell>
          <cell r="F96">
            <v>0</v>
          </cell>
        </row>
        <row r="97">
          <cell r="D97" t="str">
            <v>0327052</v>
          </cell>
          <cell r="F97">
            <v>0</v>
          </cell>
        </row>
        <row r="98">
          <cell r="D98" t="str">
            <v>0327058</v>
          </cell>
          <cell r="F98">
            <v>0</v>
          </cell>
        </row>
        <row r="99">
          <cell r="D99" t="str">
            <v>0327061</v>
          </cell>
          <cell r="F99">
            <v>0</v>
          </cell>
        </row>
        <row r="101">
          <cell r="D101" t="str">
            <v>0327124</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0327289</v>
          </cell>
          <cell r="F107">
            <v>0</v>
          </cell>
        </row>
        <row r="108">
          <cell r="D108" t="str">
            <v>0321154</v>
          </cell>
          <cell r="F108">
            <v>0</v>
          </cell>
        </row>
        <row r="109">
          <cell r="D109" t="str">
            <v>0318106</v>
          </cell>
          <cell r="F109">
            <v>0</v>
          </cell>
        </row>
        <row r="110">
          <cell r="D110" t="str">
            <v>0327290</v>
          </cell>
          <cell r="F110">
            <v>0</v>
          </cell>
        </row>
        <row r="111">
          <cell r="D111" t="str">
            <v>0322050</v>
          </cell>
          <cell r="F111">
            <v>0</v>
          </cell>
        </row>
        <row r="113">
          <cell r="D113" t="str">
            <v>0327288</v>
          </cell>
          <cell r="F113">
            <v>0</v>
          </cell>
        </row>
        <row r="114">
          <cell r="D114" t="str">
            <v>0324175</v>
          </cell>
          <cell r="F114">
            <v>0</v>
          </cell>
        </row>
        <row r="116">
          <cell r="D116" t="str">
            <v>0327277</v>
          </cell>
          <cell r="F116">
            <v>0</v>
          </cell>
        </row>
        <row r="117">
          <cell r="D117" t="str">
            <v>0320730</v>
          </cell>
          <cell r="F117">
            <v>0</v>
          </cell>
        </row>
        <row r="118">
          <cell r="D118" t="str">
            <v>0320720</v>
          </cell>
          <cell r="F118">
            <v>0</v>
          </cell>
        </row>
        <row r="119">
          <cell r="D119" t="str">
            <v>0327278</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0327064</v>
          </cell>
          <cell r="F125">
            <v>0</v>
          </cell>
        </row>
        <row r="127">
          <cell r="D127" t="str">
            <v>0327128</v>
          </cell>
          <cell r="F127">
            <v>0</v>
          </cell>
        </row>
        <row r="128">
          <cell r="D128" t="str">
            <v>0320282</v>
          </cell>
          <cell r="F128">
            <v>0</v>
          </cell>
        </row>
        <row r="129">
          <cell r="D129" t="str">
            <v>0327132</v>
          </cell>
          <cell r="F129">
            <v>0</v>
          </cell>
        </row>
        <row r="130">
          <cell r="D130" t="str">
            <v>0318106</v>
          </cell>
          <cell r="F130">
            <v>0</v>
          </cell>
        </row>
        <row r="131">
          <cell r="D131" t="str">
            <v>0315456</v>
          </cell>
          <cell r="F131">
            <v>0</v>
          </cell>
        </row>
        <row r="132">
          <cell r="D132" t="str">
            <v>0327241</v>
          </cell>
          <cell r="F132">
            <v>0</v>
          </cell>
        </row>
        <row r="133">
          <cell r="D133" t="str">
            <v>0327060</v>
          </cell>
          <cell r="F133">
            <v>0</v>
          </cell>
        </row>
        <row r="134">
          <cell r="D134" t="str">
            <v>0327062</v>
          </cell>
          <cell r="F134">
            <v>0</v>
          </cell>
        </row>
        <row r="135">
          <cell r="D135" t="str">
            <v>0324178</v>
          </cell>
          <cell r="F135">
            <v>0</v>
          </cell>
        </row>
        <row r="136">
          <cell r="D136" t="str">
            <v>0327128</v>
          </cell>
          <cell r="F136">
            <v>0</v>
          </cell>
        </row>
        <row r="137">
          <cell r="D137" t="str">
            <v>0315012</v>
          </cell>
          <cell r="F137">
            <v>0</v>
          </cell>
        </row>
        <row r="138">
          <cell r="D138" t="str">
            <v>0323095</v>
          </cell>
          <cell r="F138">
            <v>0</v>
          </cell>
        </row>
        <row r="139">
          <cell r="D139" t="str">
            <v>0327241</v>
          </cell>
          <cell r="F139">
            <v>0</v>
          </cell>
        </row>
        <row r="140">
          <cell r="D140" t="str">
            <v>0327357</v>
          </cell>
          <cell r="F140">
            <v>0</v>
          </cell>
        </row>
        <row r="143">
          <cell r="D143" t="str">
            <v>0324175</v>
          </cell>
          <cell r="F143">
            <v>0</v>
          </cell>
        </row>
        <row r="145">
          <cell r="D145" t="str">
            <v>0327065</v>
          </cell>
          <cell r="F145">
            <v>0</v>
          </cell>
        </row>
        <row r="146">
          <cell r="D146" t="str">
            <v>0327338</v>
          </cell>
          <cell r="F146">
            <v>0</v>
          </cell>
        </row>
        <row r="147">
          <cell r="D147" t="str">
            <v>0327144</v>
          </cell>
          <cell r="F147">
            <v>0</v>
          </cell>
        </row>
        <row r="148">
          <cell r="D148" t="str">
            <v>0327337</v>
          </cell>
          <cell r="F148">
            <v>0</v>
          </cell>
        </row>
        <row r="149">
          <cell r="D149" t="str">
            <v>0327145</v>
          </cell>
          <cell r="F149">
            <v>0</v>
          </cell>
        </row>
        <row r="150">
          <cell r="D150" t="str">
            <v>0327072</v>
          </cell>
          <cell r="F150">
            <v>0</v>
          </cell>
        </row>
        <row r="152">
          <cell r="D152" t="str">
            <v>0327123</v>
          </cell>
          <cell r="F152">
            <v>0</v>
          </cell>
        </row>
        <row r="153">
          <cell r="D153" t="str">
            <v>0327130</v>
          </cell>
          <cell r="F153">
            <v>0</v>
          </cell>
        </row>
        <row r="155">
          <cell r="D155" t="str">
            <v>0327088</v>
          </cell>
          <cell r="F155">
            <v>0</v>
          </cell>
        </row>
        <row r="156">
          <cell r="D156" t="str">
            <v>0327215</v>
          </cell>
          <cell r="F156">
            <v>0</v>
          </cell>
        </row>
        <row r="157">
          <cell r="D157" t="str">
            <v>0327338</v>
          </cell>
          <cell r="F157">
            <v>0</v>
          </cell>
        </row>
        <row r="158">
          <cell r="D158" t="str">
            <v>0327144</v>
          </cell>
          <cell r="F158">
            <v>0</v>
          </cell>
        </row>
        <row r="159">
          <cell r="D159" t="str">
            <v>0327337</v>
          </cell>
          <cell r="F159">
            <v>0</v>
          </cell>
        </row>
        <row r="160">
          <cell r="D160" t="str">
            <v>0327063</v>
          </cell>
          <cell r="F160">
            <v>0</v>
          </cell>
        </row>
        <row r="161">
          <cell r="D161" t="str">
            <v>0327145</v>
          </cell>
          <cell r="F161">
            <v>0</v>
          </cell>
        </row>
        <row r="162">
          <cell r="D162" t="str">
            <v>0327072</v>
          </cell>
          <cell r="F162">
            <v>0</v>
          </cell>
        </row>
        <row r="164">
          <cell r="D164" t="str">
            <v>0327123</v>
          </cell>
          <cell r="F164">
            <v>0</v>
          </cell>
        </row>
        <row r="165">
          <cell r="D165" t="str">
            <v>0327130</v>
          </cell>
          <cell r="F165">
            <v>0</v>
          </cell>
        </row>
        <row r="166">
          <cell r="D166" t="str">
            <v>0327132</v>
          </cell>
          <cell r="F166">
            <v>0</v>
          </cell>
        </row>
        <row r="167">
          <cell r="D167" t="str">
            <v>0322050</v>
          </cell>
          <cell r="F167">
            <v>0</v>
          </cell>
        </row>
        <row r="169">
          <cell r="D169" t="str">
            <v>0327058</v>
          </cell>
          <cell r="F169">
            <v>0</v>
          </cell>
        </row>
        <row r="170">
          <cell r="D170" t="str">
            <v>0327061</v>
          </cell>
          <cell r="F170">
            <v>0</v>
          </cell>
        </row>
        <row r="171">
          <cell r="D171" t="str">
            <v>0327072</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0322927</v>
          </cell>
          <cell r="F177">
            <v>0</v>
          </cell>
        </row>
        <row r="178">
          <cell r="D178" t="str">
            <v>0322919</v>
          </cell>
          <cell r="F178">
            <v>0</v>
          </cell>
        </row>
        <row r="179">
          <cell r="D179" t="str">
            <v>0327058</v>
          </cell>
          <cell r="F179">
            <v>0</v>
          </cell>
        </row>
        <row r="180">
          <cell r="D180" t="str">
            <v>0327061</v>
          </cell>
          <cell r="F180">
            <v>0</v>
          </cell>
        </row>
        <row r="181">
          <cell r="D181" t="str">
            <v>0327072</v>
          </cell>
          <cell r="F181">
            <v>0</v>
          </cell>
        </row>
        <row r="182">
          <cell r="F182">
            <v>0</v>
          </cell>
        </row>
        <row r="183">
          <cell r="D183" t="str">
            <v>0327123</v>
          </cell>
          <cell r="F183">
            <v>0</v>
          </cell>
        </row>
        <row r="184">
          <cell r="D184" t="str">
            <v>0318108</v>
          </cell>
          <cell r="F184">
            <v>0</v>
          </cell>
        </row>
        <row r="185">
          <cell r="D185" t="str">
            <v>0322050</v>
          </cell>
          <cell r="F185">
            <v>0</v>
          </cell>
        </row>
        <row r="186">
          <cell r="D186" t="str">
            <v>0327063</v>
          </cell>
          <cell r="F186">
            <v>0</v>
          </cell>
        </row>
        <row r="187">
          <cell r="D187" t="str">
            <v>0327072</v>
          </cell>
          <cell r="F187">
            <v>0</v>
          </cell>
        </row>
        <row r="188">
          <cell r="D188" t="str">
            <v>0324175</v>
          </cell>
          <cell r="F188">
            <v>0</v>
          </cell>
        </row>
        <row r="189">
          <cell r="D189" t="str">
            <v>0327123</v>
          </cell>
          <cell r="F189">
            <v>0</v>
          </cell>
        </row>
        <row r="190">
          <cell r="D190" t="str">
            <v>0327132</v>
          </cell>
          <cell r="F190">
            <v>0</v>
          </cell>
        </row>
        <row r="191">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0327061</v>
          </cell>
          <cell r="F197">
            <v>0</v>
          </cell>
        </row>
        <row r="199">
          <cell r="D199" t="str">
            <v>0327124</v>
          </cell>
          <cell r="F199">
            <v>0</v>
          </cell>
        </row>
        <row r="200">
          <cell r="D200" t="str">
            <v>0327131</v>
          </cell>
          <cell r="F200">
            <v>0</v>
          </cell>
        </row>
        <row r="202">
          <cell r="D202" t="str">
            <v>0318106</v>
          </cell>
          <cell r="F202">
            <v>0</v>
          </cell>
        </row>
        <row r="203">
          <cell r="D203" t="str">
            <v>0327053</v>
          </cell>
          <cell r="F203">
            <v>0</v>
          </cell>
        </row>
        <row r="204">
          <cell r="D204" t="str">
            <v>0327063</v>
          </cell>
          <cell r="F204">
            <v>0</v>
          </cell>
        </row>
        <row r="206">
          <cell r="D206" t="str">
            <v>0327124</v>
          </cell>
          <cell r="F206">
            <v>0</v>
          </cell>
        </row>
        <row r="207">
          <cell r="D207" t="str">
            <v>0327132</v>
          </cell>
          <cell r="F207">
            <v>0</v>
          </cell>
        </row>
        <row r="209">
          <cell r="D209" t="str">
            <v>0320713</v>
          </cell>
          <cell r="F209">
            <v>0</v>
          </cell>
        </row>
        <row r="210">
          <cell r="D210" t="str">
            <v>0320715</v>
          </cell>
          <cell r="F210">
            <v>0</v>
          </cell>
        </row>
        <row r="212">
          <cell r="D212" t="str">
            <v>0327054</v>
          </cell>
          <cell r="F212">
            <v>0</v>
          </cell>
        </row>
        <row r="213">
          <cell r="D213" t="str">
            <v>0327063</v>
          </cell>
          <cell r="F213">
            <v>0</v>
          </cell>
        </row>
        <row r="214">
          <cell r="D214" t="str">
            <v>0322050</v>
          </cell>
          <cell r="F214">
            <v>0</v>
          </cell>
        </row>
        <row r="215">
          <cell r="D215" t="str">
            <v>0327124</v>
          </cell>
          <cell r="F215">
            <v>0</v>
          </cell>
        </row>
        <row r="216">
          <cell r="D216" t="str">
            <v>0327132</v>
          </cell>
          <cell r="F216">
            <v>0</v>
          </cell>
        </row>
        <row r="219">
          <cell r="D219" t="str">
            <v>0327054</v>
          </cell>
          <cell r="F219">
            <v>0</v>
          </cell>
        </row>
        <row r="220">
          <cell r="D220" t="str">
            <v>0327058</v>
          </cell>
          <cell r="F220">
            <v>0</v>
          </cell>
        </row>
        <row r="221">
          <cell r="D221" t="str">
            <v>0327061</v>
          </cell>
          <cell r="F221">
            <v>0</v>
          </cell>
        </row>
        <row r="223">
          <cell r="D223" t="str">
            <v>0327124</v>
          </cell>
          <cell r="F223">
            <v>0</v>
          </cell>
        </row>
        <row r="224">
          <cell r="D224" t="str">
            <v>0327131</v>
          </cell>
          <cell r="F224">
            <v>0</v>
          </cell>
        </row>
        <row r="225">
          <cell r="D225" t="str">
            <v>0318108</v>
          </cell>
          <cell r="F225">
            <v>0</v>
          </cell>
        </row>
        <row r="227">
          <cell r="D227" t="str">
            <v>0327054</v>
          </cell>
          <cell r="F227">
            <v>0</v>
          </cell>
        </row>
        <row r="228">
          <cell r="D228" t="str">
            <v>0327063</v>
          </cell>
          <cell r="F228">
            <v>0</v>
          </cell>
        </row>
        <row r="229">
          <cell r="D229" t="str">
            <v>0327216</v>
          </cell>
          <cell r="F229">
            <v>0</v>
          </cell>
        </row>
        <row r="230">
          <cell r="D230" t="str">
            <v>0327337</v>
          </cell>
          <cell r="F230">
            <v>0</v>
          </cell>
        </row>
        <row r="231">
          <cell r="D231" t="str">
            <v>0327145</v>
          </cell>
          <cell r="F231">
            <v>0</v>
          </cell>
        </row>
        <row r="232">
          <cell r="D232" t="str">
            <v>0318106</v>
          </cell>
          <cell r="F232">
            <v>0</v>
          </cell>
        </row>
        <row r="233">
          <cell r="D233" t="str">
            <v>0327124</v>
          </cell>
          <cell r="F233">
            <v>0</v>
          </cell>
        </row>
        <row r="234">
          <cell r="D234" t="str">
            <v>0327132</v>
          </cell>
          <cell r="F234">
            <v>0</v>
          </cell>
        </row>
        <row r="235">
          <cell r="D235" t="str">
            <v>0327130</v>
          </cell>
          <cell r="F235">
            <v>0</v>
          </cell>
        </row>
        <row r="236">
          <cell r="D236" t="str">
            <v>0322409</v>
          </cell>
          <cell r="F236">
            <v>0</v>
          </cell>
        </row>
        <row r="237">
          <cell r="D237" t="str">
            <v>0320713</v>
          </cell>
          <cell r="F237">
            <v>0</v>
          </cell>
        </row>
        <row r="238">
          <cell r="D238" t="str">
            <v>0327054</v>
          </cell>
          <cell r="F238">
            <v>0</v>
          </cell>
        </row>
        <row r="239">
          <cell r="D239" t="str">
            <v>0327058</v>
          </cell>
          <cell r="F239">
            <v>0</v>
          </cell>
        </row>
        <row r="240">
          <cell r="D240" t="str">
            <v>0327061</v>
          </cell>
          <cell r="F240">
            <v>0</v>
          </cell>
        </row>
        <row r="241">
          <cell r="D241" t="str">
            <v>0327216</v>
          </cell>
          <cell r="F241">
            <v>0</v>
          </cell>
        </row>
        <row r="242">
          <cell r="D242" t="str">
            <v>0327337</v>
          </cell>
          <cell r="F242">
            <v>0</v>
          </cell>
        </row>
        <row r="243">
          <cell r="D243" t="str">
            <v>0327145</v>
          </cell>
          <cell r="F243">
            <v>0</v>
          </cell>
        </row>
        <row r="245">
          <cell r="D245" t="str">
            <v>0327124</v>
          </cell>
          <cell r="F245">
            <v>0</v>
          </cell>
        </row>
        <row r="246">
          <cell r="D246" t="str">
            <v>0327131</v>
          </cell>
          <cell r="F246">
            <v>0</v>
          </cell>
        </row>
        <row r="247">
          <cell r="D247" t="str">
            <v>0327130</v>
          </cell>
          <cell r="F247">
            <v>0</v>
          </cell>
        </row>
        <row r="249">
          <cell r="D249" t="str">
            <v>0320158</v>
          </cell>
          <cell r="F249">
            <v>0</v>
          </cell>
        </row>
        <row r="250">
          <cell r="D250" t="str">
            <v>0321918</v>
          </cell>
          <cell r="F250">
            <v>0</v>
          </cell>
        </row>
        <row r="252">
          <cell r="D252" t="str">
            <v>0327055</v>
          </cell>
          <cell r="F252">
            <v>0</v>
          </cell>
        </row>
        <row r="253">
          <cell r="D253" t="str">
            <v>0327063</v>
          </cell>
          <cell r="F253">
            <v>0</v>
          </cell>
        </row>
        <row r="255">
          <cell r="D255" t="str">
            <v>0327124</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0327061</v>
          </cell>
          <cell r="F261">
            <v>0</v>
          </cell>
        </row>
        <row r="263">
          <cell r="D263" t="str">
            <v>0327124</v>
          </cell>
          <cell r="F263">
            <v>0</v>
          </cell>
        </row>
        <row r="264">
          <cell r="D264" t="str">
            <v>0327131</v>
          </cell>
          <cell r="F264">
            <v>0</v>
          </cell>
        </row>
        <row r="265">
          <cell r="D265" t="str">
            <v>0321919</v>
          </cell>
          <cell r="F265">
            <v>0</v>
          </cell>
        </row>
        <row r="266">
          <cell r="D266" t="str">
            <v>0321918</v>
          </cell>
          <cell r="F266">
            <v>0</v>
          </cell>
        </row>
        <row r="267">
          <cell r="D267" t="str">
            <v>0327055</v>
          </cell>
          <cell r="F267">
            <v>0</v>
          </cell>
        </row>
        <row r="268">
          <cell r="D268" t="str">
            <v>0327058</v>
          </cell>
          <cell r="F268">
            <v>0</v>
          </cell>
        </row>
        <row r="269">
          <cell r="D269" t="str">
            <v>0327061</v>
          </cell>
          <cell r="F269">
            <v>0</v>
          </cell>
        </row>
        <row r="270">
          <cell r="D270" t="str">
            <v>0327216</v>
          </cell>
          <cell r="F270">
            <v>0</v>
          </cell>
        </row>
        <row r="271">
          <cell r="D271" t="str">
            <v>0327337</v>
          </cell>
          <cell r="F271">
            <v>0</v>
          </cell>
        </row>
        <row r="272">
          <cell r="D272" t="str">
            <v>0327145</v>
          </cell>
          <cell r="F272">
            <v>0</v>
          </cell>
        </row>
        <row r="274">
          <cell r="D274" t="str">
            <v>0327124</v>
          </cell>
          <cell r="F274">
            <v>0</v>
          </cell>
        </row>
        <row r="275">
          <cell r="D275" t="str">
            <v>0327130</v>
          </cell>
          <cell r="F275">
            <v>0</v>
          </cell>
        </row>
        <row r="276">
          <cell r="D276" t="str">
            <v>0321917</v>
          </cell>
          <cell r="F276">
            <v>0</v>
          </cell>
        </row>
        <row r="279">
          <cell r="D279" t="str">
            <v>0322394</v>
          </cell>
          <cell r="F279">
            <v>0</v>
          </cell>
        </row>
        <row r="280">
          <cell r="D280" t="str">
            <v>0327056</v>
          </cell>
          <cell r="F280">
            <v>0</v>
          </cell>
        </row>
        <row r="281">
          <cell r="D281" t="str">
            <v>0327063</v>
          </cell>
          <cell r="F281">
            <v>0</v>
          </cell>
        </row>
        <row r="283">
          <cell r="D283" t="str">
            <v>0327124</v>
          </cell>
          <cell r="F283">
            <v>0</v>
          </cell>
        </row>
        <row r="284">
          <cell r="D284" t="str">
            <v>0327132</v>
          </cell>
          <cell r="F284">
            <v>0</v>
          </cell>
        </row>
        <row r="285">
          <cell r="D285" t="str">
            <v>0321917</v>
          </cell>
          <cell r="F285">
            <v>0</v>
          </cell>
        </row>
        <row r="287">
          <cell r="D287" t="str">
            <v>0327056</v>
          </cell>
          <cell r="F287">
            <v>0</v>
          </cell>
        </row>
        <row r="288">
          <cell r="D288" t="str">
            <v>0327058</v>
          </cell>
          <cell r="F288">
            <v>0</v>
          </cell>
        </row>
        <row r="289">
          <cell r="D289" t="str">
            <v>0327061</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5">
          <cell r="D295" t="str">
            <v>0321916</v>
          </cell>
          <cell r="F295">
            <v>0</v>
          </cell>
        </row>
        <row r="297">
          <cell r="D297" t="str">
            <v>0327057</v>
          </cell>
          <cell r="F297">
            <v>0</v>
          </cell>
        </row>
        <row r="298">
          <cell r="D298" t="str">
            <v>0327063</v>
          </cell>
          <cell r="F298">
            <v>0</v>
          </cell>
        </row>
        <row r="300">
          <cell r="D300" t="str">
            <v>0327124</v>
          </cell>
          <cell r="F300">
            <v>0</v>
          </cell>
        </row>
        <row r="301">
          <cell r="D301" t="str">
            <v>0327132</v>
          </cell>
          <cell r="F301">
            <v>0</v>
          </cell>
        </row>
        <row r="303">
          <cell r="D303" t="str">
            <v>0322388</v>
          </cell>
          <cell r="F303">
            <v>0</v>
          </cell>
        </row>
        <row r="304">
          <cell r="D304" t="str">
            <v>0327057</v>
          </cell>
          <cell r="F304">
            <v>0</v>
          </cell>
        </row>
        <row r="305">
          <cell r="D305" t="str">
            <v>0327058</v>
          </cell>
          <cell r="F305">
            <v>0</v>
          </cell>
        </row>
        <row r="306">
          <cell r="D306" t="str">
            <v>0327061</v>
          </cell>
          <cell r="F306">
            <v>0</v>
          </cell>
        </row>
        <row r="308">
          <cell r="D308" t="str">
            <v>0327124</v>
          </cell>
          <cell r="F308">
            <v>0</v>
          </cell>
        </row>
        <row r="309">
          <cell r="D309" t="str">
            <v>0327131</v>
          </cell>
          <cell r="F309">
            <v>0</v>
          </cell>
        </row>
        <row r="310">
          <cell r="D310" t="str">
            <v>0321915</v>
          </cell>
          <cell r="F310">
            <v>0</v>
          </cell>
        </row>
        <row r="312">
          <cell r="D312" t="str">
            <v>0327057</v>
          </cell>
          <cell r="F312">
            <v>0</v>
          </cell>
        </row>
        <row r="313">
          <cell r="D313" t="str">
            <v>0327215</v>
          </cell>
          <cell r="F313">
            <v>0</v>
          </cell>
        </row>
        <row r="314">
          <cell r="D314" t="str">
            <v>0327338</v>
          </cell>
          <cell r="F314">
            <v>0</v>
          </cell>
        </row>
        <row r="315">
          <cell r="D315" t="str">
            <v>0327144</v>
          </cell>
          <cell r="F315">
            <v>0</v>
          </cell>
        </row>
        <row r="316">
          <cell r="D316" t="str">
            <v>0327337</v>
          </cell>
          <cell r="F316">
            <v>0</v>
          </cell>
        </row>
        <row r="317">
          <cell r="D317" t="str">
            <v>0327058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0327130</v>
          </cell>
          <cell r="F322">
            <v>0</v>
          </cell>
        </row>
        <row r="323">
          <cell r="D323" t="str">
            <v>0327131</v>
          </cell>
          <cell r="F323">
            <v>0</v>
          </cell>
        </row>
        <row r="324">
          <cell r="D324" t="str">
            <v>0323727</v>
          </cell>
          <cell r="F324">
            <v>0</v>
          </cell>
        </row>
        <row r="326">
          <cell r="D326" t="str">
            <v>0327057</v>
          </cell>
          <cell r="F326">
            <v>0</v>
          </cell>
        </row>
        <row r="327">
          <cell r="D327" t="str">
            <v>0327215</v>
          </cell>
          <cell r="F327">
            <v>0</v>
          </cell>
        </row>
        <row r="328">
          <cell r="D328" t="str">
            <v>0327338</v>
          </cell>
          <cell r="F328">
            <v>0</v>
          </cell>
        </row>
        <row r="329">
          <cell r="D329" t="str">
            <v>0327144</v>
          </cell>
          <cell r="F329">
            <v>0</v>
          </cell>
        </row>
        <row r="330">
          <cell r="D330" t="str">
            <v>0327337</v>
          </cell>
          <cell r="F330">
            <v>0</v>
          </cell>
        </row>
        <row r="331">
          <cell r="D331" t="str">
            <v>0327063</v>
          </cell>
          <cell r="F331">
            <v>0</v>
          </cell>
        </row>
        <row r="332">
          <cell r="D332" t="str">
            <v>0327145</v>
          </cell>
          <cell r="F332">
            <v>0</v>
          </cell>
        </row>
        <row r="334">
          <cell r="D334" t="str">
            <v>0327124</v>
          </cell>
          <cell r="F334">
            <v>0</v>
          </cell>
        </row>
        <row r="335">
          <cell r="D335" t="str">
            <v>0327132</v>
          </cell>
          <cell r="F335">
            <v>0</v>
          </cell>
        </row>
        <row r="336">
          <cell r="D336" t="str">
            <v>0327130</v>
          </cell>
          <cell r="F336">
            <v>0</v>
          </cell>
        </row>
        <row r="338">
          <cell r="D338" t="str">
            <v>0322765</v>
          </cell>
          <cell r="F338">
            <v>0</v>
          </cell>
        </row>
        <row r="339">
          <cell r="D339" t="str">
            <v>0327057</v>
          </cell>
          <cell r="F339">
            <v>0</v>
          </cell>
        </row>
        <row r="340">
          <cell r="D340" t="str">
            <v>0327063</v>
          </cell>
          <cell r="F340">
            <v>0</v>
          </cell>
        </row>
        <row r="341">
          <cell r="D341" t="str">
            <v>0327216</v>
          </cell>
          <cell r="F341">
            <v>0</v>
          </cell>
        </row>
        <row r="342">
          <cell r="D342" t="str">
            <v>0327337</v>
          </cell>
          <cell r="F342">
            <v>0</v>
          </cell>
        </row>
        <row r="343">
          <cell r="D343" t="str">
            <v>0327145</v>
          </cell>
          <cell r="F343">
            <v>0</v>
          </cell>
        </row>
        <row r="345">
          <cell r="D345" t="str">
            <v>0327124</v>
          </cell>
          <cell r="F345">
            <v>0</v>
          </cell>
        </row>
        <row r="346">
          <cell r="D346" t="str">
            <v>0327130</v>
          </cell>
          <cell r="F346">
            <v>0</v>
          </cell>
        </row>
        <row r="348">
          <cell r="D348" t="str">
            <v>0321918</v>
          </cell>
          <cell r="F348">
            <v>0</v>
          </cell>
        </row>
        <row r="349">
          <cell r="D349" t="str">
            <v>0327057</v>
          </cell>
          <cell r="F349">
            <v>0</v>
          </cell>
        </row>
        <row r="350">
          <cell r="D350" t="str">
            <v>0327058</v>
          </cell>
          <cell r="F350">
            <v>0</v>
          </cell>
        </row>
        <row r="351">
          <cell r="D351" t="str">
            <v>0327061</v>
          </cell>
          <cell r="F351">
            <v>0</v>
          </cell>
        </row>
        <row r="352">
          <cell r="D352" t="str">
            <v>0327216</v>
          </cell>
          <cell r="F352">
            <v>0</v>
          </cell>
        </row>
        <row r="353">
          <cell r="D353" t="str">
            <v>0327337</v>
          </cell>
          <cell r="F353">
            <v>0</v>
          </cell>
        </row>
        <row r="354">
          <cell r="D354" t="str">
            <v>0327145</v>
          </cell>
          <cell r="F354">
            <v>0</v>
          </cell>
        </row>
        <row r="356">
          <cell r="D356" t="str">
            <v>0327124</v>
          </cell>
          <cell r="F356">
            <v>0</v>
          </cell>
        </row>
        <row r="357">
          <cell r="D357" t="str">
            <v>0327130</v>
          </cell>
          <cell r="F357">
            <v>0</v>
          </cell>
        </row>
        <row r="358">
          <cell r="D358" t="str">
            <v>0326018</v>
          </cell>
          <cell r="F358">
            <v>0</v>
          </cell>
        </row>
        <row r="360">
          <cell r="D360" t="str">
            <v>0327057</v>
          </cell>
          <cell r="F360">
            <v>0</v>
          </cell>
        </row>
        <row r="361">
          <cell r="D361" t="str">
            <v>0327058</v>
          </cell>
          <cell r="F361">
            <v>0</v>
          </cell>
        </row>
        <row r="362">
          <cell r="D362" t="str">
            <v>0327061</v>
          </cell>
          <cell r="F362">
            <v>0</v>
          </cell>
        </row>
        <row r="363">
          <cell r="D363" t="str">
            <v>0327215</v>
          </cell>
          <cell r="F363">
            <v>0</v>
          </cell>
        </row>
        <row r="364">
          <cell r="D364" t="str">
            <v>0327337</v>
          </cell>
          <cell r="F364">
            <v>0</v>
          </cell>
        </row>
        <row r="365">
          <cell r="D365" t="str">
            <v>0323727</v>
          </cell>
          <cell r="F365">
            <v>0</v>
          </cell>
        </row>
        <row r="366">
          <cell r="D366" t="str">
            <v>0327124</v>
          </cell>
          <cell r="F366">
            <v>0</v>
          </cell>
        </row>
        <row r="367">
          <cell r="D367" t="str">
            <v>0327131</v>
          </cell>
          <cell r="F367">
            <v>0</v>
          </cell>
        </row>
        <row r="368">
          <cell r="D368" t="str">
            <v>0318108</v>
          </cell>
          <cell r="F368">
            <v>0</v>
          </cell>
        </row>
        <row r="369">
          <cell r="D369" t="str">
            <v>0323779</v>
          </cell>
          <cell r="F369">
            <v>0</v>
          </cell>
        </row>
        <row r="370">
          <cell r="D370" t="str">
            <v>0327422</v>
          </cell>
          <cell r="F370">
            <v>0</v>
          </cell>
        </row>
        <row r="372">
          <cell r="D372" t="str">
            <v>0327076</v>
          </cell>
          <cell r="F372">
            <v>0</v>
          </cell>
        </row>
        <row r="373">
          <cell r="D373" t="str">
            <v>0327077</v>
          </cell>
          <cell r="F373">
            <v>0</v>
          </cell>
        </row>
        <row r="374">
          <cell r="D374" t="str">
            <v>0327080</v>
          </cell>
          <cell r="F374">
            <v>0</v>
          </cell>
        </row>
        <row r="375">
          <cell r="D375" t="str">
            <v>0327081</v>
          </cell>
          <cell r="F375">
            <v>0</v>
          </cell>
        </row>
        <row r="376">
          <cell r="D376" t="str">
            <v>0327337</v>
          </cell>
          <cell r="F376">
            <v>0</v>
          </cell>
        </row>
        <row r="377">
          <cell r="D377" t="str">
            <v>0327140</v>
          </cell>
          <cell r="F377">
            <v>0</v>
          </cell>
        </row>
        <row r="378">
          <cell r="D378" t="str">
            <v>0320713</v>
          </cell>
          <cell r="F378">
            <v>0</v>
          </cell>
        </row>
        <row r="379">
          <cell r="D379" t="str">
            <v>0320282</v>
          </cell>
          <cell r="F379">
            <v>0</v>
          </cell>
        </row>
        <row r="380">
          <cell r="D380" t="str">
            <v>0327124</v>
          </cell>
          <cell r="F380">
            <v>0</v>
          </cell>
        </row>
        <row r="381">
          <cell r="D381" t="str">
            <v>0323780</v>
          </cell>
          <cell r="F381">
            <v>0</v>
          </cell>
        </row>
        <row r="382">
          <cell r="D382" t="str">
            <v>0318106</v>
          </cell>
          <cell r="F382">
            <v>0</v>
          </cell>
        </row>
        <row r="383">
          <cell r="D383" t="str">
            <v>0327076</v>
          </cell>
          <cell r="F383">
            <v>0</v>
          </cell>
        </row>
        <row r="384">
          <cell r="D384" t="str">
            <v>0327077</v>
          </cell>
          <cell r="F384">
            <v>0</v>
          </cell>
        </row>
        <row r="385">
          <cell r="D385" t="str">
            <v>0327080</v>
          </cell>
          <cell r="F385">
            <v>0</v>
          </cell>
        </row>
        <row r="386">
          <cell r="D386" t="str">
            <v>0327336</v>
          </cell>
          <cell r="F386">
            <v>0</v>
          </cell>
        </row>
        <row r="387">
          <cell r="D387" t="str">
            <v>0327058</v>
          </cell>
          <cell r="F387">
            <v>0</v>
          </cell>
        </row>
        <row r="389">
          <cell r="D389" t="str">
            <v>0320282</v>
          </cell>
          <cell r="F389">
            <v>0</v>
          </cell>
        </row>
        <row r="390">
          <cell r="D390" t="str">
            <v>0327124</v>
          </cell>
          <cell r="F390">
            <v>0</v>
          </cell>
        </row>
        <row r="391">
          <cell r="D391" t="str">
            <v>0327131</v>
          </cell>
          <cell r="F391">
            <v>0</v>
          </cell>
        </row>
        <row r="393">
          <cell r="D393" t="str">
            <v>0323780</v>
          </cell>
          <cell r="F393">
            <v>0</v>
          </cell>
        </row>
        <row r="394">
          <cell r="D394" t="str">
            <v>0318106</v>
          </cell>
          <cell r="F394">
            <v>0</v>
          </cell>
        </row>
        <row r="395">
          <cell r="D395" t="str">
            <v>0318108</v>
          </cell>
          <cell r="F395">
            <v>0</v>
          </cell>
        </row>
        <row r="396">
          <cell r="D396" t="str">
            <v>0327053</v>
          </cell>
          <cell r="F396">
            <v>0</v>
          </cell>
        </row>
        <row r="397">
          <cell r="D397" t="str">
            <v>0327063</v>
          </cell>
          <cell r="F397">
            <v>0</v>
          </cell>
        </row>
        <row r="398">
          <cell r="D398" t="str">
            <v>0327272</v>
          </cell>
          <cell r="F398">
            <v>0</v>
          </cell>
        </row>
        <row r="399">
          <cell r="D399" t="str">
            <v>0322643</v>
          </cell>
          <cell r="F399">
            <v>0</v>
          </cell>
        </row>
        <row r="400">
          <cell r="D400" t="str">
            <v>0327124</v>
          </cell>
          <cell r="F400">
            <v>0</v>
          </cell>
        </row>
        <row r="401">
          <cell r="D401" t="str">
            <v>0327132</v>
          </cell>
          <cell r="F401">
            <v>0</v>
          </cell>
        </row>
        <row r="402">
          <cell r="D402" t="str">
            <v>0320713</v>
          </cell>
          <cell r="F402">
            <v>0</v>
          </cell>
        </row>
        <row r="403">
          <cell r="D403" t="str">
            <v>0327087</v>
          </cell>
          <cell r="F403">
            <v>0</v>
          </cell>
        </row>
        <row r="404">
          <cell r="D404" t="str">
            <v>0327054</v>
          </cell>
          <cell r="F404">
            <v>0</v>
          </cell>
        </row>
        <row r="405">
          <cell r="D405" t="str">
            <v>0327063</v>
          </cell>
          <cell r="F405">
            <v>0</v>
          </cell>
        </row>
        <row r="406">
          <cell r="D406" t="str">
            <v>0327272</v>
          </cell>
          <cell r="F406">
            <v>0</v>
          </cell>
        </row>
        <row r="407">
          <cell r="D407" t="str">
            <v>0318108</v>
          </cell>
          <cell r="F407">
            <v>0</v>
          </cell>
        </row>
        <row r="408">
          <cell r="D408" t="str">
            <v>0327124</v>
          </cell>
          <cell r="F408">
            <v>0</v>
          </cell>
        </row>
        <row r="409">
          <cell r="D409" t="str">
            <v>0327132</v>
          </cell>
          <cell r="F409">
            <v>0</v>
          </cell>
        </row>
        <row r="411">
          <cell r="D411" t="str">
            <v>0322592</v>
          </cell>
          <cell r="F411">
            <v>0</v>
          </cell>
        </row>
        <row r="413">
          <cell r="D413" t="str">
            <v>0320715</v>
          </cell>
          <cell r="F413">
            <v>0</v>
          </cell>
        </row>
        <row r="414">
          <cell r="D414" t="str">
            <v>0327055</v>
          </cell>
          <cell r="F414">
            <v>0</v>
          </cell>
        </row>
        <row r="415">
          <cell r="D415" t="str">
            <v>0327063</v>
          </cell>
          <cell r="F415">
            <v>0</v>
          </cell>
        </row>
        <row r="416">
          <cell r="D416" t="str">
            <v>0327272</v>
          </cell>
          <cell r="F416">
            <v>0</v>
          </cell>
        </row>
        <row r="417">
          <cell r="D417" t="str">
            <v>0323780</v>
          </cell>
          <cell r="F417">
            <v>0</v>
          </cell>
        </row>
        <row r="418">
          <cell r="D418" t="str">
            <v>0327124</v>
          </cell>
          <cell r="F418">
            <v>0</v>
          </cell>
        </row>
        <row r="419">
          <cell r="D419" t="str">
            <v>0327132</v>
          </cell>
          <cell r="F419">
            <v>0</v>
          </cell>
        </row>
        <row r="420">
          <cell r="D420" t="str">
            <v>0327424</v>
          </cell>
          <cell r="F420">
            <v>0</v>
          </cell>
        </row>
        <row r="422">
          <cell r="D422" t="str">
            <v>0327056</v>
          </cell>
          <cell r="F422">
            <v>0</v>
          </cell>
        </row>
        <row r="423">
          <cell r="D423" t="str">
            <v>0327063</v>
          </cell>
          <cell r="F423">
            <v>0</v>
          </cell>
        </row>
        <row r="424">
          <cell r="D424" t="str">
            <v>0327272</v>
          </cell>
          <cell r="F424">
            <v>0</v>
          </cell>
        </row>
        <row r="425">
          <cell r="D425" t="str">
            <v>0320715</v>
          </cell>
          <cell r="F425">
            <v>0</v>
          </cell>
        </row>
        <row r="426">
          <cell r="D426" t="str">
            <v>0327124</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2">
          <cell r="D432" t="str">
            <v>0327057</v>
          </cell>
          <cell r="F432">
            <v>0</v>
          </cell>
        </row>
        <row r="433">
          <cell r="D433" t="str">
            <v>0327063</v>
          </cell>
          <cell r="F433">
            <v>0</v>
          </cell>
        </row>
        <row r="434">
          <cell r="D434" t="str">
            <v>0327272</v>
          </cell>
          <cell r="F434">
            <v>0</v>
          </cell>
        </row>
        <row r="435">
          <cell r="D435" t="str">
            <v>0322606</v>
          </cell>
          <cell r="F435">
            <v>0</v>
          </cell>
        </row>
        <row r="436">
          <cell r="D436" t="str">
            <v>0327124</v>
          </cell>
          <cell r="F436">
            <v>0</v>
          </cell>
        </row>
        <row r="437">
          <cell r="D437" t="str">
            <v>0327132</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0327275</v>
          </cell>
          <cell r="F442">
            <v>0</v>
          </cell>
        </row>
        <row r="443">
          <cell r="D443" t="str">
            <v>0323780</v>
          </cell>
          <cell r="F443">
            <v>0</v>
          </cell>
        </row>
        <row r="444">
          <cell r="D444" t="str">
            <v>0320282</v>
          </cell>
          <cell r="F444">
            <v>0</v>
          </cell>
        </row>
        <row r="445">
          <cell r="D445" t="str">
            <v>0318108</v>
          </cell>
          <cell r="F445">
            <v>0</v>
          </cell>
        </row>
        <row r="447">
          <cell r="D447" t="str">
            <v>0327271</v>
          </cell>
          <cell r="F447">
            <v>0</v>
          </cell>
        </row>
        <row r="448">
          <cell r="D448" t="str">
            <v>0322601</v>
          </cell>
          <cell r="F448">
            <v>0</v>
          </cell>
        </row>
        <row r="450">
          <cell r="D450" t="str">
            <v>0327218</v>
          </cell>
          <cell r="F450">
            <v>0</v>
          </cell>
        </row>
        <row r="451">
          <cell r="D451" t="str">
            <v>0327276</v>
          </cell>
          <cell r="F451">
            <v>0</v>
          </cell>
        </row>
        <row r="452">
          <cell r="D452" t="str">
            <v>0318108</v>
          </cell>
          <cell r="F452">
            <v>0</v>
          </cell>
        </row>
        <row r="454">
          <cell r="D454" t="str">
            <v>0323128</v>
          </cell>
          <cell r="F454">
            <v>0</v>
          </cell>
        </row>
        <row r="456">
          <cell r="D456" t="str">
            <v>0327240</v>
          </cell>
          <cell r="F456">
            <v>0</v>
          </cell>
        </row>
        <row r="457">
          <cell r="D457" t="str">
            <v>0327229</v>
          </cell>
          <cell r="F457">
            <v>0</v>
          </cell>
        </row>
        <row r="458">
          <cell r="D458" t="str">
            <v>0327062</v>
          </cell>
          <cell r="F458">
            <v>0</v>
          </cell>
        </row>
        <row r="459">
          <cell r="D459" t="str">
            <v>0323128</v>
          </cell>
          <cell r="F459">
            <v>0</v>
          </cell>
        </row>
        <row r="460">
          <cell r="D460" t="str">
            <v>0327128</v>
          </cell>
          <cell r="F460">
            <v>0</v>
          </cell>
        </row>
        <row r="461">
          <cell r="D461" t="str">
            <v>0324282</v>
          </cell>
          <cell r="F461">
            <v>0</v>
          </cell>
        </row>
        <row r="463">
          <cell r="D463" t="str">
            <v>0327286</v>
          </cell>
          <cell r="F463">
            <v>0</v>
          </cell>
        </row>
        <row r="464">
          <cell r="D464" t="str">
            <v>0327088</v>
          </cell>
          <cell r="F464">
            <v>0</v>
          </cell>
        </row>
        <row r="465">
          <cell r="D465" t="str">
            <v>0327059</v>
          </cell>
          <cell r="F465">
            <v>0</v>
          </cell>
        </row>
        <row r="466">
          <cell r="D466" t="str">
            <v>0327061</v>
          </cell>
          <cell r="F466">
            <v>0</v>
          </cell>
        </row>
        <row r="467">
          <cell r="D467" t="str">
            <v>0327258</v>
          </cell>
          <cell r="F467">
            <v>0</v>
          </cell>
        </row>
        <row r="468">
          <cell r="D468" t="str">
            <v>0321942</v>
          </cell>
          <cell r="F468">
            <v>0</v>
          </cell>
        </row>
        <row r="469">
          <cell r="D469" t="str">
            <v>0327136</v>
          </cell>
          <cell r="F469">
            <v>0</v>
          </cell>
        </row>
        <row r="472">
          <cell r="D472" t="str">
            <v>0327256</v>
          </cell>
          <cell r="F472">
            <v>0</v>
          </cell>
        </row>
        <row r="474">
          <cell r="D474" t="str">
            <v>0323780</v>
          </cell>
          <cell r="F474">
            <v>0</v>
          </cell>
        </row>
        <row r="475">
          <cell r="D475" t="str">
            <v>0327257</v>
          </cell>
          <cell r="F475">
            <v>0</v>
          </cell>
        </row>
        <row r="477">
          <cell r="D477" t="str">
            <v>0324205</v>
          </cell>
          <cell r="F477">
            <v>0</v>
          </cell>
        </row>
        <row r="479">
          <cell r="D479" t="str">
            <v>0324282</v>
          </cell>
          <cell r="F479">
            <v>0</v>
          </cell>
        </row>
        <row r="480">
          <cell r="D480" t="str">
            <v>0327285</v>
          </cell>
          <cell r="F480">
            <v>0</v>
          </cell>
        </row>
        <row r="481">
          <cell r="D481" t="str">
            <v>0327059</v>
          </cell>
          <cell r="F481">
            <v>0</v>
          </cell>
        </row>
        <row r="482">
          <cell r="D482" t="str">
            <v>0327061</v>
          </cell>
          <cell r="F482">
            <v>0</v>
          </cell>
        </row>
        <row r="484">
          <cell r="D484" t="str">
            <v>0327124</v>
          </cell>
          <cell r="F484">
            <v>0</v>
          </cell>
        </row>
        <row r="485">
          <cell r="D485" t="str">
            <v>0327136</v>
          </cell>
          <cell r="F485">
            <v>0</v>
          </cell>
        </row>
        <row r="486">
          <cell r="D486" t="str">
            <v>0324178</v>
          </cell>
          <cell r="F486">
            <v>0</v>
          </cell>
        </row>
        <row r="488">
          <cell r="D488" t="str">
            <v>0327284</v>
          </cell>
          <cell r="F488">
            <v>0</v>
          </cell>
        </row>
        <row r="489">
          <cell r="D489" t="str">
            <v>0327059</v>
          </cell>
          <cell r="F489">
            <v>0</v>
          </cell>
        </row>
        <row r="490">
          <cell r="D490" t="str">
            <v>0327061</v>
          </cell>
          <cell r="F490">
            <v>0</v>
          </cell>
        </row>
        <row r="491">
          <cell r="D491" t="str">
            <v>0320715</v>
          </cell>
          <cell r="F491">
            <v>0</v>
          </cell>
        </row>
        <row r="492">
          <cell r="D492" t="str">
            <v>0327124</v>
          </cell>
          <cell r="F492">
            <v>0</v>
          </cell>
        </row>
        <row r="493">
          <cell r="D493" t="str">
            <v>0327136</v>
          </cell>
          <cell r="F493">
            <v>0</v>
          </cell>
        </row>
        <row r="494">
          <cell r="D494" t="str">
            <v>0318106</v>
          </cell>
          <cell r="F494">
            <v>0</v>
          </cell>
        </row>
        <row r="495">
          <cell r="D495" t="str">
            <v>0318108</v>
          </cell>
          <cell r="F495">
            <v>0</v>
          </cell>
        </row>
        <row r="498">
          <cell r="D498" t="str">
            <v>0327058</v>
          </cell>
          <cell r="F498">
            <v>0</v>
          </cell>
        </row>
        <row r="499">
          <cell r="D499" t="str">
            <v>0327061</v>
          </cell>
          <cell r="F499">
            <v>0</v>
          </cell>
        </row>
        <row r="500">
          <cell r="D500" t="str">
            <v>0327072</v>
          </cell>
          <cell r="F500">
            <v>0</v>
          </cell>
        </row>
        <row r="501">
          <cell r="D501" t="str">
            <v>0323674</v>
          </cell>
          <cell r="F501">
            <v>0</v>
          </cell>
        </row>
        <row r="502">
          <cell r="D502" t="str">
            <v>0327123</v>
          </cell>
          <cell r="F502">
            <v>0</v>
          </cell>
        </row>
        <row r="503">
          <cell r="D503" t="str">
            <v>0327131</v>
          </cell>
          <cell r="F503">
            <v>0</v>
          </cell>
        </row>
        <row r="505">
          <cell r="D505" t="str">
            <v>0321154</v>
          </cell>
          <cell r="F505">
            <v>0</v>
          </cell>
        </row>
        <row r="506">
          <cell r="D506" t="str">
            <v>0327219</v>
          </cell>
          <cell r="F506">
            <v>0</v>
          </cell>
        </row>
        <row r="507">
          <cell r="D507" t="str">
            <v>0327072</v>
          </cell>
          <cell r="F507">
            <v>0</v>
          </cell>
        </row>
        <row r="508">
          <cell r="D508" t="str">
            <v>0327058</v>
          </cell>
          <cell r="F508">
            <v>0</v>
          </cell>
        </row>
        <row r="509">
          <cell r="D509" t="str">
            <v>0327061</v>
          </cell>
          <cell r="F509">
            <v>0</v>
          </cell>
        </row>
        <row r="510">
          <cell r="D510" t="str">
            <v>0323824</v>
          </cell>
          <cell r="F510">
            <v>0</v>
          </cell>
        </row>
        <row r="511">
          <cell r="D511" t="str">
            <v>0327131</v>
          </cell>
          <cell r="F511">
            <v>0</v>
          </cell>
        </row>
        <row r="512">
          <cell r="D512" t="str">
            <v>0323673</v>
          </cell>
          <cell r="F512">
            <v>0</v>
          </cell>
        </row>
        <row r="514">
          <cell r="D514" t="str">
            <v>0327341</v>
          </cell>
          <cell r="F514">
            <v>0</v>
          </cell>
        </row>
        <row r="515">
          <cell r="D515" t="str">
            <v>0327072</v>
          </cell>
          <cell r="F515">
            <v>0</v>
          </cell>
        </row>
        <row r="516">
          <cell r="D516" t="str">
            <v>0327058</v>
          </cell>
          <cell r="F516">
            <v>0</v>
          </cell>
        </row>
        <row r="517">
          <cell r="D517" t="str">
            <v>0327061</v>
          </cell>
          <cell r="F517">
            <v>0</v>
          </cell>
        </row>
        <row r="519">
          <cell r="D519" t="str">
            <v>0327131</v>
          </cell>
          <cell r="F519">
            <v>0</v>
          </cell>
        </row>
        <row r="520">
          <cell r="D520" t="str">
            <v>0323807</v>
          </cell>
          <cell r="F520">
            <v>0</v>
          </cell>
        </row>
        <row r="521">
          <cell r="D521" t="str">
            <v>0323706</v>
          </cell>
          <cell r="F521">
            <v>0</v>
          </cell>
        </row>
        <row r="523">
          <cell r="D523" t="str">
            <v>0326018</v>
          </cell>
          <cell r="F523">
            <v>0</v>
          </cell>
        </row>
        <row r="524">
          <cell r="D524" t="str">
            <v>0327241</v>
          </cell>
          <cell r="F524">
            <v>0</v>
          </cell>
        </row>
        <row r="525">
          <cell r="D525" t="str">
            <v>0327060</v>
          </cell>
          <cell r="F525">
            <v>0</v>
          </cell>
        </row>
        <row r="526">
          <cell r="D526" t="str">
            <v>0327062</v>
          </cell>
          <cell r="F526">
            <v>0</v>
          </cell>
        </row>
        <row r="528">
          <cell r="D528" t="str">
            <v>0327128</v>
          </cell>
          <cell r="F528">
            <v>0</v>
          </cell>
        </row>
        <row r="529">
          <cell r="D529" t="str">
            <v>0323679</v>
          </cell>
          <cell r="F529">
            <v>0</v>
          </cell>
        </row>
        <row r="531">
          <cell r="D531" t="str">
            <v>0327078</v>
          </cell>
          <cell r="F531">
            <v>0</v>
          </cell>
        </row>
        <row r="532">
          <cell r="D532" t="str">
            <v>0327079</v>
          </cell>
          <cell r="F532">
            <v>0</v>
          </cell>
        </row>
        <row r="533">
          <cell r="D533" t="str">
            <v>0327080</v>
          </cell>
          <cell r="F533">
            <v>0</v>
          </cell>
        </row>
        <row r="534">
          <cell r="D534" t="str">
            <v>0327336</v>
          </cell>
          <cell r="F534">
            <v>0</v>
          </cell>
        </row>
        <row r="535">
          <cell r="D535" t="str">
            <v>0327058</v>
          </cell>
          <cell r="F535">
            <v>0</v>
          </cell>
        </row>
        <row r="536">
          <cell r="D536" t="str">
            <v>0327074</v>
          </cell>
          <cell r="F536">
            <v>0</v>
          </cell>
        </row>
        <row r="538">
          <cell r="D538" t="str">
            <v>0320282</v>
          </cell>
          <cell r="F538">
            <v>0</v>
          </cell>
        </row>
        <row r="539">
          <cell r="D539" t="str">
            <v>0327124</v>
          </cell>
          <cell r="F539">
            <v>0</v>
          </cell>
        </row>
        <row r="540">
          <cell r="D540" t="str">
            <v>0327131</v>
          </cell>
          <cell r="F540">
            <v>0</v>
          </cell>
        </row>
        <row r="541">
          <cell r="D541" t="str">
            <v>0323816</v>
          </cell>
          <cell r="F541">
            <v>0</v>
          </cell>
        </row>
        <row r="544">
          <cell r="D544" t="str">
            <v>0323818</v>
          </cell>
          <cell r="F544">
            <v>0</v>
          </cell>
        </row>
        <row r="545">
          <cell r="D545" t="str">
            <v>0327053</v>
          </cell>
          <cell r="F545">
            <v>0</v>
          </cell>
        </row>
        <row r="546">
          <cell r="D546" t="str">
            <v>0327058</v>
          </cell>
          <cell r="F546">
            <v>0</v>
          </cell>
        </row>
        <row r="547">
          <cell r="D547" t="str">
            <v>0327061</v>
          </cell>
          <cell r="F547">
            <v>0</v>
          </cell>
        </row>
        <row r="549">
          <cell r="D549" t="str">
            <v>0327124</v>
          </cell>
          <cell r="F549">
            <v>0</v>
          </cell>
        </row>
        <row r="550">
          <cell r="D550" t="str">
            <v>0327131</v>
          </cell>
          <cell r="F550">
            <v>0</v>
          </cell>
        </row>
        <row r="553">
          <cell r="D553" t="str">
            <v>0327054</v>
          </cell>
          <cell r="F553">
            <v>0</v>
          </cell>
        </row>
        <row r="554">
          <cell r="D554" t="str">
            <v>0327058</v>
          </cell>
          <cell r="F554">
            <v>0</v>
          </cell>
        </row>
        <row r="555">
          <cell r="D555" t="str">
            <v>0327061</v>
          </cell>
          <cell r="F555">
            <v>0</v>
          </cell>
        </row>
        <row r="556">
          <cell r="D556" t="str">
            <v>0323813</v>
          </cell>
          <cell r="F556">
            <v>0</v>
          </cell>
        </row>
        <row r="557">
          <cell r="D557" t="str">
            <v>0327124</v>
          </cell>
          <cell r="F557">
            <v>0</v>
          </cell>
        </row>
        <row r="558">
          <cell r="D558" t="str">
            <v>0327131</v>
          </cell>
          <cell r="F558">
            <v>0</v>
          </cell>
        </row>
        <row r="559">
          <cell r="D559" t="str">
            <v>0323808</v>
          </cell>
          <cell r="F559">
            <v>0</v>
          </cell>
        </row>
        <row r="562">
          <cell r="D562" t="str">
            <v>0323809</v>
          </cell>
          <cell r="F562">
            <v>0</v>
          </cell>
        </row>
        <row r="563">
          <cell r="D563" t="str">
            <v>0327055</v>
          </cell>
          <cell r="F563">
            <v>0</v>
          </cell>
        </row>
        <row r="564">
          <cell r="D564" t="str">
            <v>0327058</v>
          </cell>
          <cell r="F564">
            <v>0</v>
          </cell>
        </row>
        <row r="565">
          <cell r="D565" t="str">
            <v>0327061</v>
          </cell>
          <cell r="F565">
            <v>0</v>
          </cell>
        </row>
        <row r="567">
          <cell r="D567" t="str">
            <v>0327124</v>
          </cell>
          <cell r="F567">
            <v>0</v>
          </cell>
        </row>
        <row r="568">
          <cell r="D568" t="str">
            <v>0327131</v>
          </cell>
          <cell r="F568">
            <v>0</v>
          </cell>
        </row>
        <row r="570">
          <cell r="D570" t="str">
            <v>0324175</v>
          </cell>
          <cell r="F570">
            <v>0</v>
          </cell>
        </row>
        <row r="571">
          <cell r="D571" t="str">
            <v>0327056</v>
          </cell>
          <cell r="F571">
            <v>0</v>
          </cell>
        </row>
        <row r="572">
          <cell r="D572" t="str">
            <v>0327058</v>
          </cell>
          <cell r="F572">
            <v>0</v>
          </cell>
        </row>
        <row r="573">
          <cell r="D573" t="str">
            <v>0327061</v>
          </cell>
          <cell r="F573">
            <v>0</v>
          </cell>
        </row>
        <row r="575">
          <cell r="D575" t="str">
            <v>0327124</v>
          </cell>
          <cell r="F575">
            <v>0</v>
          </cell>
        </row>
        <row r="576">
          <cell r="D576" t="str">
            <v>0327131</v>
          </cell>
          <cell r="F576">
            <v>0</v>
          </cell>
        </row>
        <row r="577">
          <cell r="D577" t="str">
            <v>0323820</v>
          </cell>
          <cell r="F577">
            <v>0</v>
          </cell>
        </row>
        <row r="579">
          <cell r="D579" t="str">
            <v>0327056</v>
          </cell>
          <cell r="F579">
            <v>0</v>
          </cell>
        </row>
        <row r="580">
          <cell r="D580" t="str">
            <v>0327228</v>
          </cell>
          <cell r="F580">
            <v>0</v>
          </cell>
        </row>
        <row r="581">
          <cell r="D581" t="str">
            <v>0327058</v>
          </cell>
          <cell r="F581">
            <v>0</v>
          </cell>
        </row>
        <row r="582">
          <cell r="D582" t="str">
            <v>0327061</v>
          </cell>
          <cell r="F582">
            <v>0</v>
          </cell>
        </row>
        <row r="583">
          <cell r="D583" t="str">
            <v>0327408</v>
          </cell>
          <cell r="F583">
            <v>0</v>
          </cell>
        </row>
        <row r="584">
          <cell r="D584" t="str">
            <v>0327124</v>
          </cell>
          <cell r="F584">
            <v>0</v>
          </cell>
        </row>
        <row r="585">
          <cell r="D585" t="str">
            <v>0327131</v>
          </cell>
          <cell r="F585">
            <v>0</v>
          </cell>
        </row>
        <row r="586">
          <cell r="D586" t="str">
            <v>0320712</v>
          </cell>
          <cell r="F586">
            <v>0</v>
          </cell>
        </row>
        <row r="589">
          <cell r="D589" t="str">
            <v>0325409</v>
          </cell>
          <cell r="F589">
            <v>0</v>
          </cell>
        </row>
        <row r="590">
          <cell r="D590" t="str">
            <v>0327057</v>
          </cell>
          <cell r="F590">
            <v>0</v>
          </cell>
        </row>
        <row r="591">
          <cell r="D591" t="str">
            <v>0327058</v>
          </cell>
          <cell r="F591">
            <v>0</v>
          </cell>
        </row>
        <row r="592">
          <cell r="D592" t="str">
            <v>0327061</v>
          </cell>
          <cell r="F592">
            <v>0</v>
          </cell>
        </row>
        <row r="594">
          <cell r="D594" t="str">
            <v>0327124</v>
          </cell>
          <cell r="F594">
            <v>0</v>
          </cell>
        </row>
        <row r="595">
          <cell r="D595" t="str">
            <v>0327131</v>
          </cell>
          <cell r="F595">
            <v>0</v>
          </cell>
        </row>
        <row r="597">
          <cell r="D597" t="str">
            <v>0323825</v>
          </cell>
          <cell r="F597">
            <v>0</v>
          </cell>
        </row>
        <row r="600">
          <cell r="D600" t="str">
            <v>0327245</v>
          </cell>
          <cell r="F600">
            <v>0</v>
          </cell>
        </row>
        <row r="601">
          <cell r="D601" t="str">
            <v>0327247</v>
          </cell>
          <cell r="F601">
            <v>0</v>
          </cell>
        </row>
        <row r="602">
          <cell r="D602" t="str">
            <v>0327125</v>
          </cell>
          <cell r="F602">
            <v>0</v>
          </cell>
        </row>
        <row r="603">
          <cell r="D603" t="str">
            <v>0327249</v>
          </cell>
          <cell r="F603">
            <v>0</v>
          </cell>
        </row>
        <row r="604">
          <cell r="D604" t="str">
            <v>0327343</v>
          </cell>
          <cell r="F604">
            <v>0</v>
          </cell>
        </row>
        <row r="606">
          <cell r="D606" t="str">
            <v>0327135</v>
          </cell>
          <cell r="F606">
            <v>0</v>
          </cell>
        </row>
        <row r="607">
          <cell r="D607" t="str">
            <v>0318108</v>
          </cell>
          <cell r="F607">
            <v>0</v>
          </cell>
        </row>
        <row r="611">
          <cell r="D611" t="str">
            <v>0327058</v>
          </cell>
          <cell r="F611">
            <v>0</v>
          </cell>
        </row>
        <row r="612">
          <cell r="D612" t="str">
            <v>0327061</v>
          </cell>
          <cell r="F612">
            <v>0</v>
          </cell>
        </row>
        <row r="613">
          <cell r="D613" t="str">
            <v>0327072</v>
          </cell>
          <cell r="F613">
            <v>0</v>
          </cell>
        </row>
        <row r="614">
          <cell r="D614" t="str">
            <v>0322616</v>
          </cell>
          <cell r="F614">
            <v>0</v>
          </cell>
        </row>
        <row r="615">
          <cell r="D615" t="str">
            <v>0327123</v>
          </cell>
          <cell r="F615">
            <v>0</v>
          </cell>
        </row>
        <row r="616">
          <cell r="D616" t="str">
            <v>0327131</v>
          </cell>
          <cell r="F616">
            <v>0</v>
          </cell>
        </row>
        <row r="617">
          <cell r="D617" t="str">
            <v>0324299</v>
          </cell>
          <cell r="F617">
            <v>0</v>
          </cell>
        </row>
        <row r="619">
          <cell r="D619" t="str">
            <v>0327219</v>
          </cell>
          <cell r="F619">
            <v>0</v>
          </cell>
        </row>
        <row r="620">
          <cell r="D620" t="str">
            <v>0327072</v>
          </cell>
          <cell r="F620">
            <v>0</v>
          </cell>
        </row>
        <row r="621">
          <cell r="D621" t="str">
            <v>0327058</v>
          </cell>
          <cell r="F621">
            <v>0</v>
          </cell>
        </row>
        <row r="622">
          <cell r="D622" t="str">
            <v>0327061</v>
          </cell>
          <cell r="F622">
            <v>0</v>
          </cell>
        </row>
        <row r="624">
          <cell r="D624" t="str">
            <v>0327131</v>
          </cell>
          <cell r="F624">
            <v>0</v>
          </cell>
        </row>
        <row r="625">
          <cell r="D625" t="str">
            <v>0324299</v>
          </cell>
          <cell r="F625">
            <v>0</v>
          </cell>
        </row>
        <row r="627">
          <cell r="D627" t="str">
            <v>0327341</v>
          </cell>
          <cell r="F627">
            <v>0</v>
          </cell>
        </row>
        <row r="628">
          <cell r="D628" t="str">
            <v>0327072</v>
          </cell>
          <cell r="F628">
            <v>0</v>
          </cell>
        </row>
        <row r="629">
          <cell r="D629" t="str">
            <v>0327058</v>
          </cell>
          <cell r="F629">
            <v>0</v>
          </cell>
        </row>
        <row r="630">
          <cell r="D630" t="str">
            <v>0327061</v>
          </cell>
          <cell r="F630">
            <v>0</v>
          </cell>
        </row>
        <row r="631">
          <cell r="D631" t="str">
            <v>0322616</v>
          </cell>
          <cell r="F631">
            <v>0</v>
          </cell>
        </row>
        <row r="632">
          <cell r="D632" t="str">
            <v>0327131</v>
          </cell>
          <cell r="F632">
            <v>0</v>
          </cell>
        </row>
        <row r="633">
          <cell r="D633" t="str">
            <v>0320158</v>
          </cell>
          <cell r="F633">
            <v>0</v>
          </cell>
        </row>
        <row r="634">
          <cell r="D634" t="str">
            <v>0324299</v>
          </cell>
          <cell r="F634">
            <v>0</v>
          </cell>
        </row>
        <row r="635">
          <cell r="D635" t="str">
            <v>0327218</v>
          </cell>
          <cell r="F635">
            <v>0</v>
          </cell>
        </row>
        <row r="636">
          <cell r="D636" t="str">
            <v>0327074</v>
          </cell>
          <cell r="F636">
            <v>0</v>
          </cell>
        </row>
        <row r="637">
          <cell r="D637" t="str">
            <v>0323795</v>
          </cell>
          <cell r="F637">
            <v>0</v>
          </cell>
        </row>
        <row r="639">
          <cell r="D639" t="str">
            <v>0327222</v>
          </cell>
          <cell r="F639">
            <v>0</v>
          </cell>
        </row>
        <row r="640">
          <cell r="D640" t="str">
            <v>0327074</v>
          </cell>
          <cell r="F640">
            <v>0</v>
          </cell>
        </row>
        <row r="641">
          <cell r="D641" t="str">
            <v>0322615</v>
          </cell>
          <cell r="F641">
            <v>0</v>
          </cell>
        </row>
        <row r="643">
          <cell r="D643" t="str">
            <v>0324299</v>
          </cell>
          <cell r="F643">
            <v>0</v>
          </cell>
        </row>
        <row r="645">
          <cell r="D645" t="str">
            <v>0327242</v>
          </cell>
          <cell r="F645">
            <v>0</v>
          </cell>
        </row>
        <row r="646">
          <cell r="D646" t="str">
            <v>0327060</v>
          </cell>
          <cell r="F646">
            <v>0</v>
          </cell>
        </row>
        <row r="647">
          <cell r="D647" t="str">
            <v>0327062</v>
          </cell>
          <cell r="F647">
            <v>0</v>
          </cell>
        </row>
        <row r="648">
          <cell r="D648" t="str">
            <v>0323797</v>
          </cell>
          <cell r="F648">
            <v>0</v>
          </cell>
        </row>
        <row r="649">
          <cell r="D649" t="str">
            <v>0327128</v>
          </cell>
          <cell r="F649">
            <v>0</v>
          </cell>
        </row>
        <row r="650">
          <cell r="D650" t="str">
            <v>0322615</v>
          </cell>
          <cell r="F650">
            <v>0</v>
          </cell>
        </row>
        <row r="652">
          <cell r="D652" t="str">
            <v>0327242</v>
          </cell>
          <cell r="F652">
            <v>0</v>
          </cell>
        </row>
        <row r="653">
          <cell r="D653" t="str">
            <v>0327287</v>
          </cell>
          <cell r="F653">
            <v>0</v>
          </cell>
        </row>
        <row r="654">
          <cell r="D654" t="str">
            <v>0327060</v>
          </cell>
          <cell r="F654">
            <v>0</v>
          </cell>
        </row>
        <row r="655">
          <cell r="D655" t="str">
            <v>0327062</v>
          </cell>
          <cell r="F655">
            <v>0</v>
          </cell>
        </row>
        <row r="657">
          <cell r="D657" t="str">
            <v>0327128</v>
          </cell>
          <cell r="F657">
            <v>0</v>
          </cell>
        </row>
        <row r="660">
          <cell r="D660" t="str">
            <v>0322395</v>
          </cell>
        </row>
        <row r="661">
          <cell r="D661" t="str">
            <v>0321917</v>
          </cell>
        </row>
        <row r="662">
          <cell r="D662" t="str">
            <v>0327213</v>
          </cell>
          <cell r="F662">
            <v>0</v>
          </cell>
        </row>
        <row r="663">
          <cell r="D663" t="str">
            <v>0327358</v>
          </cell>
          <cell r="F663">
            <v>0</v>
          </cell>
        </row>
        <row r="664">
          <cell r="D664" t="str">
            <v>0327072</v>
          </cell>
          <cell r="F664">
            <v>0</v>
          </cell>
        </row>
        <row r="665">
          <cell r="D665" t="str">
            <v>0322394</v>
          </cell>
        </row>
        <row r="666">
          <cell r="D666" t="str">
            <v>0327134</v>
          </cell>
          <cell r="F666">
            <v>0</v>
          </cell>
        </row>
        <row r="667">
          <cell r="D667" t="str">
            <v>0327133</v>
          </cell>
          <cell r="F667">
            <v>0</v>
          </cell>
        </row>
        <row r="670">
          <cell r="D670" t="str">
            <v>0327057</v>
          </cell>
          <cell r="F670">
            <v>0</v>
          </cell>
        </row>
        <row r="671">
          <cell r="D671" t="str">
            <v>0327213</v>
          </cell>
          <cell r="F671">
            <v>0</v>
          </cell>
        </row>
        <row r="672">
          <cell r="D672" t="str">
            <v>0327072</v>
          </cell>
          <cell r="F672">
            <v>0</v>
          </cell>
        </row>
        <row r="673">
          <cell r="D673" t="str">
            <v>0326661</v>
          </cell>
        </row>
        <row r="674">
          <cell r="D674" t="str">
            <v>0327134</v>
          </cell>
          <cell r="F674">
            <v>0</v>
          </cell>
        </row>
        <row r="675">
          <cell r="D675" t="str">
            <v>0327133</v>
          </cell>
          <cell r="F675">
            <v>0</v>
          </cell>
        </row>
        <row r="676">
          <cell r="D676" t="str">
            <v>0327124</v>
          </cell>
          <cell r="F676">
            <v>0</v>
          </cell>
        </row>
        <row r="677">
          <cell r="D677" t="str">
            <v>0322391</v>
          </cell>
        </row>
        <row r="678">
          <cell r="D678" t="str">
            <v>0322390</v>
          </cell>
        </row>
        <row r="679">
          <cell r="D679" t="str">
            <v>0322392</v>
          </cell>
        </row>
        <row r="681">
          <cell r="D681" t="str">
            <v>0327053</v>
          </cell>
          <cell r="F681">
            <v>0</v>
          </cell>
        </row>
        <row r="682">
          <cell r="D682" t="str">
            <v>0327058</v>
          </cell>
          <cell r="F682">
            <v>0</v>
          </cell>
        </row>
        <row r="683">
          <cell r="D683" t="str">
            <v>0327061</v>
          </cell>
          <cell r="F683">
            <v>0</v>
          </cell>
        </row>
        <row r="684">
          <cell r="D684" t="str">
            <v>0321919</v>
          </cell>
        </row>
        <row r="685">
          <cell r="D685" t="str">
            <v>0327124</v>
          </cell>
          <cell r="F685">
            <v>0</v>
          </cell>
        </row>
        <row r="686">
          <cell r="D686" t="str">
            <v>0327131</v>
          </cell>
          <cell r="F686">
            <v>0</v>
          </cell>
        </row>
        <row r="687">
          <cell r="D687" t="str">
            <v>0323096</v>
          </cell>
        </row>
        <row r="688">
          <cell r="D688" t="str">
            <v>0322386</v>
          </cell>
        </row>
        <row r="689">
          <cell r="D689" t="str">
            <v>0327053</v>
          </cell>
          <cell r="F689">
            <v>0</v>
          </cell>
        </row>
        <row r="690">
          <cell r="D690" t="str">
            <v>0322927</v>
          </cell>
          <cell r="F690">
            <v>0</v>
          </cell>
        </row>
        <row r="691">
          <cell r="D691" t="str">
            <v>0327282</v>
          </cell>
          <cell r="F691">
            <v>0</v>
          </cell>
        </row>
        <row r="692">
          <cell r="D692" t="str">
            <v>0327058</v>
          </cell>
          <cell r="F692">
            <v>0</v>
          </cell>
        </row>
        <row r="693">
          <cell r="D693" t="str">
            <v>0327061</v>
          </cell>
          <cell r="F693">
            <v>0</v>
          </cell>
        </row>
        <row r="695">
          <cell r="D695" t="str">
            <v>0327124</v>
          </cell>
          <cell r="F695">
            <v>0</v>
          </cell>
        </row>
        <row r="696">
          <cell r="D696" t="str">
            <v>0327131</v>
          </cell>
          <cell r="F696">
            <v>0</v>
          </cell>
        </row>
        <row r="698">
          <cell r="D698" t="str">
            <v>0324327</v>
          </cell>
        </row>
        <row r="699">
          <cell r="D699" t="str">
            <v>0323727</v>
          </cell>
        </row>
        <row r="700">
          <cell r="D700" t="str">
            <v>0323728</v>
          </cell>
        </row>
        <row r="701">
          <cell r="D701" t="str">
            <v>0327054</v>
          </cell>
          <cell r="F701">
            <v>0</v>
          </cell>
        </row>
        <row r="702">
          <cell r="D702" t="str">
            <v>0322927</v>
          </cell>
          <cell r="F702">
            <v>0</v>
          </cell>
        </row>
        <row r="703">
          <cell r="D703" t="str">
            <v>0327282</v>
          </cell>
          <cell r="F703">
            <v>0</v>
          </cell>
        </row>
        <row r="704">
          <cell r="D704" t="str">
            <v>0327058</v>
          </cell>
          <cell r="F704">
            <v>0</v>
          </cell>
        </row>
        <row r="705">
          <cell r="D705" t="str">
            <v>0327061</v>
          </cell>
          <cell r="F705">
            <v>0</v>
          </cell>
        </row>
        <row r="706">
          <cell r="D706" t="str">
            <v>0322600</v>
          </cell>
        </row>
        <row r="707">
          <cell r="D707" t="str">
            <v>0327124</v>
          </cell>
          <cell r="F707">
            <v>0</v>
          </cell>
        </row>
        <row r="708">
          <cell r="D708" t="str">
            <v>0327131</v>
          </cell>
          <cell r="F708">
            <v>0</v>
          </cell>
        </row>
        <row r="711">
          <cell r="D711" t="str">
            <v>0327054</v>
          </cell>
          <cell r="F711">
            <v>0</v>
          </cell>
        </row>
        <row r="712">
          <cell r="D712" t="str">
            <v>0327058</v>
          </cell>
          <cell r="F712">
            <v>0</v>
          </cell>
        </row>
        <row r="713">
          <cell r="D713" t="str">
            <v>0327061</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row>
        <row r="719">
          <cell r="D719" t="str">
            <v>0327054</v>
          </cell>
          <cell r="F719">
            <v>0</v>
          </cell>
        </row>
        <row r="720">
          <cell r="D720" t="str">
            <v>0322927</v>
          </cell>
          <cell r="F720">
            <v>0</v>
          </cell>
        </row>
        <row r="721">
          <cell r="D721" t="str">
            <v>0322919</v>
          </cell>
          <cell r="F721">
            <v>0</v>
          </cell>
        </row>
        <row r="722">
          <cell r="D722" t="str">
            <v>0322601</v>
          </cell>
        </row>
        <row r="723">
          <cell r="D723" t="str">
            <v>0327124</v>
          </cell>
          <cell r="F723">
            <v>0</v>
          </cell>
        </row>
        <row r="724">
          <cell r="D724" t="str">
            <v>0324282</v>
          </cell>
        </row>
        <row r="725">
          <cell r="D725" t="str">
            <v>0323780</v>
          </cell>
        </row>
        <row r="728">
          <cell r="D728" t="str">
            <v>0327055</v>
          </cell>
          <cell r="F728">
            <v>0</v>
          </cell>
        </row>
        <row r="729">
          <cell r="D729" t="str">
            <v>0327058</v>
          </cell>
          <cell r="F729">
            <v>0</v>
          </cell>
        </row>
        <row r="730">
          <cell r="D730" t="str">
            <v>0327061</v>
          </cell>
          <cell r="F730">
            <v>0</v>
          </cell>
        </row>
        <row r="731">
          <cell r="D731" t="str">
            <v>0323825</v>
          </cell>
        </row>
        <row r="732">
          <cell r="D732" t="str">
            <v>0327124</v>
          </cell>
          <cell r="F732">
            <v>0</v>
          </cell>
        </row>
        <row r="733">
          <cell r="D733" t="str">
            <v>0327131</v>
          </cell>
          <cell r="F733">
            <v>0</v>
          </cell>
        </row>
        <row r="734">
          <cell r="D734" t="str">
            <v>0323819</v>
          </cell>
        </row>
        <row r="735">
          <cell r="D735" t="str">
            <v>0323820</v>
          </cell>
        </row>
        <row r="736">
          <cell r="D736" t="str">
            <v>0327056</v>
          </cell>
          <cell r="F736">
            <v>0</v>
          </cell>
        </row>
        <row r="737">
          <cell r="D737" t="str">
            <v>0327058</v>
          </cell>
          <cell r="F737">
            <v>0</v>
          </cell>
        </row>
        <row r="738">
          <cell r="D738" t="str">
            <v>0327061</v>
          </cell>
          <cell r="F738">
            <v>0</v>
          </cell>
        </row>
        <row r="739">
          <cell r="D739" t="str">
            <v>0323693</v>
          </cell>
        </row>
        <row r="740">
          <cell r="D740" t="str">
            <v>0327124</v>
          </cell>
          <cell r="F740">
            <v>0</v>
          </cell>
        </row>
        <row r="741">
          <cell r="D741" t="str">
            <v>0327131</v>
          </cell>
          <cell r="F741">
            <v>0</v>
          </cell>
        </row>
        <row r="742">
          <cell r="D742" t="str">
            <v>0325409</v>
          </cell>
        </row>
        <row r="743">
          <cell r="D743" t="str">
            <v>0323909</v>
          </cell>
        </row>
        <row r="744">
          <cell r="D744" t="str">
            <v>0326524</v>
          </cell>
        </row>
        <row r="745">
          <cell r="D745" t="str">
            <v>0323708</v>
          </cell>
        </row>
        <row r="746">
          <cell r="D746" t="str">
            <v>0327057</v>
          </cell>
          <cell r="F746">
            <v>0</v>
          </cell>
        </row>
        <row r="747">
          <cell r="D747" t="str">
            <v>0322927</v>
          </cell>
          <cell r="F747">
            <v>0</v>
          </cell>
        </row>
        <row r="748">
          <cell r="D748" t="str">
            <v>0327282</v>
          </cell>
          <cell r="F748">
            <v>0</v>
          </cell>
        </row>
        <row r="749">
          <cell r="D749" t="str">
            <v>0326168</v>
          </cell>
        </row>
        <row r="750">
          <cell r="D750" t="str">
            <v>0327124</v>
          </cell>
          <cell r="F750">
            <v>0</v>
          </cell>
        </row>
        <row r="752">
          <cell r="D752" t="str">
            <v>0327407</v>
          </cell>
        </row>
        <row r="753">
          <cell r="D753" t="str">
            <v>0327057</v>
          </cell>
          <cell r="F753">
            <v>0</v>
          </cell>
        </row>
        <row r="754">
          <cell r="D754" t="str">
            <v>0327058</v>
          </cell>
          <cell r="F754">
            <v>0</v>
          </cell>
        </row>
        <row r="755">
          <cell r="D755" t="str">
            <v>0327061</v>
          </cell>
          <cell r="F755">
            <v>0</v>
          </cell>
        </row>
        <row r="756">
          <cell r="D756" t="str">
            <v>0323674</v>
          </cell>
        </row>
        <row r="757">
          <cell r="D757" t="str">
            <v>0327124</v>
          </cell>
          <cell r="F757">
            <v>0</v>
          </cell>
        </row>
        <row r="758">
          <cell r="D758" t="str">
            <v>0327131</v>
          </cell>
          <cell r="F758">
            <v>0</v>
          </cell>
        </row>
        <row r="759">
          <cell r="D759" t="str">
            <v>0323671</v>
          </cell>
        </row>
        <row r="760">
          <cell r="D760" t="str">
            <v>0323807</v>
          </cell>
        </row>
        <row r="761">
          <cell r="D761" t="str">
            <v>0327057</v>
          </cell>
          <cell r="F761">
            <v>0</v>
          </cell>
        </row>
        <row r="762">
          <cell r="D762" t="str">
            <v>0322927</v>
          </cell>
          <cell r="F762">
            <v>0</v>
          </cell>
        </row>
        <row r="763">
          <cell r="D763" t="str">
            <v>0327282</v>
          </cell>
          <cell r="F763">
            <v>0</v>
          </cell>
        </row>
        <row r="764">
          <cell r="D764" t="str">
            <v>0327058</v>
          </cell>
          <cell r="F764">
            <v>0</v>
          </cell>
        </row>
        <row r="765">
          <cell r="D765" t="str">
            <v>0327061</v>
          </cell>
          <cell r="F765">
            <v>0</v>
          </cell>
        </row>
        <row r="766">
          <cell r="D766" t="str">
            <v>0326969</v>
          </cell>
        </row>
        <row r="767">
          <cell r="D767" t="str">
            <v>0327124</v>
          </cell>
          <cell r="F767">
            <v>0</v>
          </cell>
        </row>
        <row r="768">
          <cell r="D768" t="str">
            <v>0327131</v>
          </cell>
          <cell r="F768">
            <v>0</v>
          </cell>
        </row>
        <row r="769">
          <cell r="D769" t="str">
            <v>0326972</v>
          </cell>
        </row>
        <row r="771">
          <cell r="D771" t="str">
            <v>0323793</v>
          </cell>
        </row>
        <row r="772">
          <cell r="D772" t="str">
            <v>0323794</v>
          </cell>
        </row>
        <row r="773">
          <cell r="D773" t="str">
            <v>0327074</v>
          </cell>
          <cell r="F773">
            <v>0</v>
          </cell>
        </row>
        <row r="774">
          <cell r="D774" t="str">
            <v>0322900</v>
          </cell>
          <cell r="F774">
            <v>0</v>
          </cell>
        </row>
        <row r="776">
          <cell r="D776" t="str">
            <v>0327123</v>
          </cell>
          <cell r="F776">
            <v>0</v>
          </cell>
        </row>
        <row r="777">
          <cell r="D777" t="str">
            <v>0327132</v>
          </cell>
          <cell r="F777">
            <v>0</v>
          </cell>
        </row>
        <row r="778">
          <cell r="D778" t="str">
            <v>0323799</v>
          </cell>
        </row>
        <row r="779">
          <cell r="D779" t="str">
            <v>0324298</v>
          </cell>
        </row>
        <row r="780">
          <cell r="D780" t="str">
            <v>0327072</v>
          </cell>
          <cell r="F780">
            <v>0</v>
          </cell>
        </row>
        <row r="781">
          <cell r="D781" t="str">
            <v>0327058</v>
          </cell>
          <cell r="F781">
            <v>0</v>
          </cell>
        </row>
        <row r="782">
          <cell r="D782" t="str">
            <v>0327061</v>
          </cell>
          <cell r="F782">
            <v>0</v>
          </cell>
        </row>
        <row r="783">
          <cell r="D783" t="str">
            <v>0327139</v>
          </cell>
          <cell r="F783">
            <v>0</v>
          </cell>
        </row>
        <row r="784">
          <cell r="D784" t="str">
            <v>0324299</v>
          </cell>
        </row>
        <row r="785">
          <cell r="D785" t="str">
            <v>0327123</v>
          </cell>
          <cell r="F785">
            <v>0</v>
          </cell>
        </row>
        <row r="786">
          <cell r="D786" t="str">
            <v>0327131</v>
          </cell>
          <cell r="F786">
            <v>0</v>
          </cell>
        </row>
        <row r="789">
          <cell r="D789" t="str">
            <v>0327072</v>
          </cell>
          <cell r="F789">
            <v>0</v>
          </cell>
        </row>
        <row r="790">
          <cell r="D790" t="str">
            <v>0327193</v>
          </cell>
          <cell r="F790">
            <v>0</v>
          </cell>
        </row>
        <row r="792">
          <cell r="D792" t="str">
            <v>0327125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0327243</v>
          </cell>
          <cell r="F798">
            <v>0</v>
          </cell>
        </row>
        <row r="799">
          <cell r="D799" t="str">
            <v>0318108</v>
          </cell>
          <cell r="F799">
            <v>0</v>
          </cell>
        </row>
        <row r="802">
          <cell r="D802" t="str">
            <v>0327436</v>
          </cell>
          <cell r="F802">
            <v>0</v>
          </cell>
        </row>
        <row r="803">
          <cell r="D803" t="str">
            <v>0327055</v>
          </cell>
          <cell r="F803">
            <v>0</v>
          </cell>
        </row>
        <row r="804">
          <cell r="D804" t="str">
            <v>0327058</v>
          </cell>
          <cell r="F804">
            <v>0</v>
          </cell>
        </row>
        <row r="805">
          <cell r="D805" t="str">
            <v>0327061</v>
          </cell>
          <cell r="F805">
            <v>0</v>
          </cell>
        </row>
        <row r="806">
          <cell r="D806" t="str">
            <v>0327139</v>
          </cell>
          <cell r="F806">
            <v>0</v>
          </cell>
        </row>
        <row r="808">
          <cell r="D808" t="str">
            <v>0327124</v>
          </cell>
          <cell r="F808">
            <v>0</v>
          </cell>
        </row>
        <row r="809">
          <cell r="D809" t="str">
            <v>0327131</v>
          </cell>
          <cell r="F809">
            <v>0</v>
          </cell>
        </row>
        <row r="814">
          <cell r="D814" t="str">
            <v>0327057</v>
          </cell>
          <cell r="F814">
            <v>0</v>
          </cell>
        </row>
        <row r="815">
          <cell r="D815" t="str">
            <v>0327058</v>
          </cell>
          <cell r="F815">
            <v>0</v>
          </cell>
        </row>
        <row r="816">
          <cell r="D816" t="str">
            <v>0327061</v>
          </cell>
          <cell r="F816">
            <v>0</v>
          </cell>
        </row>
        <row r="817">
          <cell r="D817" t="str">
            <v>0327139</v>
          </cell>
          <cell r="F817">
            <v>0</v>
          </cell>
        </row>
        <row r="819">
          <cell r="D819" t="str">
            <v>0327124</v>
          </cell>
          <cell r="F819">
            <v>0</v>
          </cell>
        </row>
        <row r="820">
          <cell r="D820" t="str">
            <v>0327131</v>
          </cell>
          <cell r="F820">
            <v>0</v>
          </cell>
        </row>
        <row r="823">
          <cell r="D823" t="str">
            <v>0327057</v>
          </cell>
          <cell r="F823">
            <v>0</v>
          </cell>
        </row>
        <row r="824">
          <cell r="D824" t="str">
            <v>0327058</v>
          </cell>
          <cell r="F824">
            <v>0</v>
          </cell>
        </row>
        <row r="825">
          <cell r="D825" t="str">
            <v>0327061</v>
          </cell>
          <cell r="F825">
            <v>0</v>
          </cell>
        </row>
        <row r="826">
          <cell r="D826" t="str">
            <v>0327139</v>
          </cell>
          <cell r="F826">
            <v>0</v>
          </cell>
        </row>
        <row r="827">
          <cell r="D827" t="str">
            <v>0318106</v>
          </cell>
          <cell r="F827">
            <v>0</v>
          </cell>
        </row>
        <row r="828">
          <cell r="D828" t="str">
            <v>0327124</v>
          </cell>
          <cell r="F828">
            <v>0</v>
          </cell>
        </row>
        <row r="829">
          <cell r="D829" t="str">
            <v>0327131</v>
          </cell>
          <cell r="F829">
            <v>0</v>
          </cell>
        </row>
        <row r="831">
          <cell r="D831" t="str">
            <v>0327454</v>
          </cell>
          <cell r="F831">
            <v>0</v>
          </cell>
        </row>
        <row r="832">
          <cell r="D832" t="str">
            <v>0327057</v>
          </cell>
          <cell r="F832">
            <v>0</v>
          </cell>
        </row>
        <row r="833">
          <cell r="D833" t="str">
            <v>0327058</v>
          </cell>
          <cell r="F833">
            <v>0</v>
          </cell>
        </row>
        <row r="834">
          <cell r="D834" t="str">
            <v>0327061</v>
          </cell>
          <cell r="F834">
            <v>0</v>
          </cell>
        </row>
        <row r="835">
          <cell r="D835" t="str">
            <v>0327139</v>
          </cell>
          <cell r="F835">
            <v>0</v>
          </cell>
        </row>
        <row r="837">
          <cell r="D837" t="str">
            <v>0327124</v>
          </cell>
          <cell r="F837">
            <v>0</v>
          </cell>
        </row>
        <row r="838">
          <cell r="D838" t="str">
            <v>0327131</v>
          </cell>
          <cell r="F838">
            <v>0</v>
          </cell>
        </row>
        <row r="843">
          <cell r="D843" t="str">
            <v>0327241</v>
          </cell>
          <cell r="F843">
            <v>0</v>
          </cell>
        </row>
        <row r="844">
          <cell r="D844" t="str">
            <v>0327449</v>
          </cell>
          <cell r="F844">
            <v>0</v>
          </cell>
        </row>
        <row r="845">
          <cell r="D845" t="str">
            <v>0327450</v>
          </cell>
          <cell r="F845">
            <v>0</v>
          </cell>
        </row>
        <row r="846">
          <cell r="D846" t="str">
            <v>0327241</v>
          </cell>
          <cell r="F846">
            <v>0</v>
          </cell>
        </row>
        <row r="847">
          <cell r="D847" t="str">
            <v>0327060</v>
          </cell>
          <cell r="F847">
            <v>0</v>
          </cell>
        </row>
        <row r="848">
          <cell r="D848" t="str">
            <v>0327062</v>
          </cell>
          <cell r="F848">
            <v>0</v>
          </cell>
        </row>
        <row r="850">
          <cell r="D850" t="str">
            <v>0327128</v>
          </cell>
          <cell r="F850">
            <v>0</v>
          </cell>
        </row>
        <row r="851">
          <cell r="D851" t="str">
            <v>0327458</v>
          </cell>
          <cell r="F851">
            <v>0</v>
          </cell>
        </row>
        <row r="854">
          <cell r="D854" t="str">
            <v>0327449</v>
          </cell>
          <cell r="F854">
            <v>0</v>
          </cell>
        </row>
        <row r="855">
          <cell r="D855" t="str">
            <v>0322900</v>
          </cell>
          <cell r="F855">
            <v>0</v>
          </cell>
        </row>
        <row r="856">
          <cell r="D856" t="str">
            <v>0327073</v>
          </cell>
          <cell r="F856">
            <v>0</v>
          </cell>
        </row>
        <row r="857">
          <cell r="D857" t="str">
            <v>0327089</v>
          </cell>
          <cell r="F857">
            <v>0</v>
          </cell>
        </row>
        <row r="858">
          <cell r="D858" t="str">
            <v>0327123</v>
          </cell>
          <cell r="F858">
            <v>0</v>
          </cell>
        </row>
        <row r="859">
          <cell r="D859" t="str">
            <v>0327132</v>
          </cell>
          <cell r="F859">
            <v>0</v>
          </cell>
        </row>
        <row r="860">
          <cell r="D860" t="str">
            <v>0327457</v>
          </cell>
          <cell r="F860">
            <v>0</v>
          </cell>
        </row>
        <row r="862">
          <cell r="D862" t="str">
            <v>0327228</v>
          </cell>
          <cell r="F862">
            <v>0</v>
          </cell>
        </row>
        <row r="863">
          <cell r="D863" t="str">
            <v>0322899</v>
          </cell>
          <cell r="F863">
            <v>0</v>
          </cell>
        </row>
        <row r="864">
          <cell r="D864" t="str">
            <v>0322922</v>
          </cell>
          <cell r="F864">
            <v>0</v>
          </cell>
        </row>
        <row r="865">
          <cell r="D865" t="str">
            <v>0327072</v>
          </cell>
          <cell r="F865">
            <v>0</v>
          </cell>
        </row>
        <row r="866">
          <cell r="D866" t="str">
            <v>0327439</v>
          </cell>
          <cell r="F866">
            <v>0</v>
          </cell>
        </row>
        <row r="867">
          <cell r="D867" t="str">
            <v>0327440</v>
          </cell>
          <cell r="F867">
            <v>0</v>
          </cell>
        </row>
        <row r="868">
          <cell r="D868" t="str">
            <v>0327072</v>
          </cell>
          <cell r="F868">
            <v>0</v>
          </cell>
        </row>
        <row r="869">
          <cell r="D869" t="str">
            <v>0327058</v>
          </cell>
          <cell r="F869">
            <v>0</v>
          </cell>
        </row>
        <row r="870">
          <cell r="D870" t="str">
            <v>0327061</v>
          </cell>
          <cell r="F870">
            <v>0</v>
          </cell>
        </row>
        <row r="871">
          <cell r="D871" t="str">
            <v>0318106</v>
          </cell>
          <cell r="F871">
            <v>0</v>
          </cell>
        </row>
        <row r="872">
          <cell r="D872" t="str">
            <v>0327123</v>
          </cell>
          <cell r="F872">
            <v>0</v>
          </cell>
        </row>
        <row r="873">
          <cell r="D873" t="str">
            <v>0327131</v>
          </cell>
          <cell r="F873">
            <v>0</v>
          </cell>
        </row>
        <row r="874">
          <cell r="D874" t="str">
            <v>0327457</v>
          </cell>
          <cell r="F874">
            <v>0</v>
          </cell>
        </row>
        <row r="876">
          <cell r="D876" t="str">
            <v>0327072</v>
          </cell>
          <cell r="F876">
            <v>0</v>
          </cell>
        </row>
        <row r="877">
          <cell r="D877" t="str">
            <v>0327058</v>
          </cell>
          <cell r="F877">
            <v>0</v>
          </cell>
        </row>
        <row r="878">
          <cell r="D878" t="str">
            <v>0327061</v>
          </cell>
          <cell r="F878">
            <v>0</v>
          </cell>
        </row>
        <row r="879">
          <cell r="D879" t="str">
            <v>0322927</v>
          </cell>
          <cell r="F879">
            <v>0</v>
          </cell>
        </row>
        <row r="880">
          <cell r="D880" t="str">
            <v>0327282</v>
          </cell>
          <cell r="F880">
            <v>0</v>
          </cell>
        </row>
        <row r="881">
          <cell r="D881" t="str">
            <v>0327440</v>
          </cell>
          <cell r="F881">
            <v>0</v>
          </cell>
        </row>
        <row r="882">
          <cell r="D882" t="str">
            <v>0327131</v>
          </cell>
          <cell r="F882">
            <v>0</v>
          </cell>
        </row>
        <row r="884">
          <cell r="D884" t="str">
            <v>0318106</v>
          </cell>
          <cell r="F884">
            <v>0</v>
          </cell>
        </row>
        <row r="885">
          <cell r="D885" t="str">
            <v>0318108</v>
          </cell>
          <cell r="F885">
            <v>0</v>
          </cell>
        </row>
        <row r="887">
          <cell r="D887" t="str">
            <v>0327053</v>
          </cell>
          <cell r="F887">
            <v>0</v>
          </cell>
        </row>
        <row r="888">
          <cell r="D888" t="str">
            <v>0327058</v>
          </cell>
          <cell r="F888">
            <v>0</v>
          </cell>
        </row>
        <row r="889">
          <cell r="D889" t="str">
            <v>0327061</v>
          </cell>
          <cell r="F889">
            <v>0</v>
          </cell>
        </row>
        <row r="890">
          <cell r="D890" t="str">
            <v>0327449</v>
          </cell>
          <cell r="F890">
            <v>0</v>
          </cell>
        </row>
        <row r="891">
          <cell r="D891" t="str">
            <v>0327124</v>
          </cell>
          <cell r="F891">
            <v>0</v>
          </cell>
        </row>
        <row r="892">
          <cell r="D892" t="str">
            <v>0327131</v>
          </cell>
          <cell r="F892">
            <v>0</v>
          </cell>
        </row>
        <row r="893">
          <cell r="D893" t="str">
            <v>0327440</v>
          </cell>
          <cell r="F893">
            <v>0</v>
          </cell>
        </row>
        <row r="894">
          <cell r="D894" t="str">
            <v>0327089</v>
          </cell>
          <cell r="F894">
            <v>0</v>
          </cell>
        </row>
        <row r="895">
          <cell r="D895" t="str">
            <v>0327054</v>
          </cell>
          <cell r="F895">
            <v>0</v>
          </cell>
        </row>
        <row r="896">
          <cell r="D896" t="str">
            <v>0327058</v>
          </cell>
          <cell r="F896">
            <v>0</v>
          </cell>
        </row>
        <row r="897">
          <cell r="D897" t="str">
            <v>0327061</v>
          </cell>
          <cell r="F897">
            <v>0</v>
          </cell>
        </row>
        <row r="898">
          <cell r="D898" t="str">
            <v>0320713</v>
          </cell>
          <cell r="F898">
            <v>0</v>
          </cell>
        </row>
        <row r="899">
          <cell r="D899" t="str">
            <v>0327124</v>
          </cell>
          <cell r="F899">
            <v>0</v>
          </cell>
        </row>
        <row r="900">
          <cell r="D900" t="str">
            <v>0327131</v>
          </cell>
          <cell r="F900">
            <v>0</v>
          </cell>
        </row>
        <row r="901">
          <cell r="D901" t="str">
            <v>0318106</v>
          </cell>
          <cell r="F901">
            <v>0</v>
          </cell>
        </row>
        <row r="902">
          <cell r="D902" t="str">
            <v>0318108</v>
          </cell>
          <cell r="F902">
            <v>0</v>
          </cell>
        </row>
        <row r="903">
          <cell r="D903" t="str">
            <v>0327053</v>
          </cell>
          <cell r="F903">
            <v>0</v>
          </cell>
        </row>
        <row r="904">
          <cell r="D904" t="str">
            <v>0322927</v>
          </cell>
          <cell r="F904">
            <v>0</v>
          </cell>
        </row>
        <row r="905">
          <cell r="D905" t="str">
            <v>0327282</v>
          </cell>
          <cell r="F905">
            <v>0</v>
          </cell>
        </row>
        <row r="907">
          <cell r="D907" t="str">
            <v>0327124</v>
          </cell>
          <cell r="F907">
            <v>0</v>
          </cell>
        </row>
        <row r="908">
          <cell r="D908" t="str">
            <v>0327441</v>
          </cell>
          <cell r="F908">
            <v>0</v>
          </cell>
        </row>
        <row r="909">
          <cell r="D909" t="str">
            <v>0327442</v>
          </cell>
          <cell r="F909">
            <v>0</v>
          </cell>
        </row>
        <row r="910">
          <cell r="D910" t="str">
            <v>0327053</v>
          </cell>
          <cell r="F910">
            <v>0</v>
          </cell>
        </row>
        <row r="911">
          <cell r="D911" t="str">
            <v>0327226</v>
          </cell>
          <cell r="F911">
            <v>0</v>
          </cell>
        </row>
        <row r="913">
          <cell r="D913" t="str">
            <v>0327124</v>
          </cell>
          <cell r="F913">
            <v>0</v>
          </cell>
        </row>
        <row r="914">
          <cell r="D914" t="str">
            <v>0327441</v>
          </cell>
          <cell r="F914">
            <v>0</v>
          </cell>
        </row>
        <row r="915">
          <cell r="D915" t="str">
            <v>0327442</v>
          </cell>
          <cell r="F915">
            <v>0</v>
          </cell>
        </row>
        <row r="918">
          <cell r="D918" t="str">
            <v>0327055</v>
          </cell>
          <cell r="F918">
            <v>0</v>
          </cell>
        </row>
        <row r="919">
          <cell r="D919" t="str">
            <v>0322927</v>
          </cell>
          <cell r="F919">
            <v>0</v>
          </cell>
        </row>
        <row r="920">
          <cell r="D920" t="str">
            <v>0327282</v>
          </cell>
          <cell r="F920">
            <v>0</v>
          </cell>
        </row>
        <row r="921">
          <cell r="D921" t="str">
            <v>0327058</v>
          </cell>
          <cell r="F921">
            <v>0</v>
          </cell>
        </row>
        <row r="922">
          <cell r="D922" t="str">
            <v>0327061</v>
          </cell>
          <cell r="F922">
            <v>0</v>
          </cell>
        </row>
        <row r="923">
          <cell r="D923" t="str">
            <v>0327457</v>
          </cell>
          <cell r="F923">
            <v>0</v>
          </cell>
        </row>
        <row r="924">
          <cell r="D924" t="str">
            <v>0327124</v>
          </cell>
          <cell r="F924">
            <v>0</v>
          </cell>
        </row>
        <row r="925">
          <cell r="D925" t="str">
            <v>0327131</v>
          </cell>
          <cell r="F925">
            <v>0</v>
          </cell>
        </row>
        <row r="926">
          <cell r="D926" t="str">
            <v>0322050</v>
          </cell>
          <cell r="F926">
            <v>0</v>
          </cell>
        </row>
        <row r="927">
          <cell r="D927" t="str">
            <v>0322051</v>
          </cell>
          <cell r="F927">
            <v>0</v>
          </cell>
        </row>
        <row r="928">
          <cell r="D928" t="str">
            <v>0327056</v>
          </cell>
          <cell r="F928">
            <v>0</v>
          </cell>
        </row>
        <row r="929">
          <cell r="D929" t="str">
            <v>0322927</v>
          </cell>
          <cell r="F929">
            <v>0</v>
          </cell>
        </row>
        <row r="930">
          <cell r="D930" t="str">
            <v>0327282</v>
          </cell>
          <cell r="F930">
            <v>0</v>
          </cell>
        </row>
        <row r="931">
          <cell r="D931" t="str">
            <v>0327058</v>
          </cell>
          <cell r="F931">
            <v>0</v>
          </cell>
        </row>
        <row r="932">
          <cell r="D932" t="str">
            <v>0327061</v>
          </cell>
          <cell r="F932">
            <v>0</v>
          </cell>
        </row>
        <row r="934">
          <cell r="D934" t="str">
            <v>0327124</v>
          </cell>
          <cell r="F934">
            <v>0</v>
          </cell>
        </row>
        <row r="935">
          <cell r="D935" t="str">
            <v>0327131</v>
          </cell>
          <cell r="F935">
            <v>0</v>
          </cell>
        </row>
        <row r="938">
          <cell r="D938" t="str">
            <v>0327055</v>
          </cell>
          <cell r="F938">
            <v>0</v>
          </cell>
        </row>
        <row r="939">
          <cell r="D939" t="str">
            <v>0327058</v>
          </cell>
          <cell r="F939">
            <v>0</v>
          </cell>
        </row>
        <row r="940">
          <cell r="D940" t="str">
            <v>0327061</v>
          </cell>
          <cell r="F940">
            <v>0</v>
          </cell>
        </row>
        <row r="941">
          <cell r="D941" t="str">
            <v>0322050</v>
          </cell>
          <cell r="F941">
            <v>0</v>
          </cell>
        </row>
        <row r="942">
          <cell r="D942" t="str">
            <v>0327124</v>
          </cell>
          <cell r="F942">
            <v>0</v>
          </cell>
        </row>
        <row r="943">
          <cell r="D943" t="str">
            <v>0327131</v>
          </cell>
          <cell r="F943">
            <v>0</v>
          </cell>
        </row>
        <row r="945">
          <cell r="D945" t="str">
            <v>0327441</v>
          </cell>
          <cell r="F945">
            <v>0</v>
          </cell>
        </row>
        <row r="946">
          <cell r="D946" t="str">
            <v>0327055</v>
          </cell>
          <cell r="F946">
            <v>0</v>
          </cell>
        </row>
        <row r="947">
          <cell r="D947" t="str">
            <v>0327227</v>
          </cell>
          <cell r="F947">
            <v>0</v>
          </cell>
        </row>
        <row r="949">
          <cell r="D949" t="str">
            <v>0327124</v>
          </cell>
          <cell r="F949">
            <v>0</v>
          </cell>
        </row>
        <row r="952">
          <cell r="D952" t="str">
            <v>0327056</v>
          </cell>
          <cell r="F952">
            <v>0</v>
          </cell>
        </row>
        <row r="953">
          <cell r="D953" t="str">
            <v>0327058</v>
          </cell>
          <cell r="F953">
            <v>0</v>
          </cell>
        </row>
        <row r="954">
          <cell r="D954" t="str">
            <v>0327061</v>
          </cell>
          <cell r="F954">
            <v>0</v>
          </cell>
        </row>
        <row r="955">
          <cell r="D955" t="str">
            <v>0327446</v>
          </cell>
          <cell r="F955">
            <v>0</v>
          </cell>
        </row>
        <row r="956">
          <cell r="D956" t="str">
            <v>0327124</v>
          </cell>
          <cell r="F956">
            <v>0</v>
          </cell>
        </row>
        <row r="957">
          <cell r="D957" t="str">
            <v>0327131</v>
          </cell>
          <cell r="F957">
            <v>0</v>
          </cell>
        </row>
        <row r="958">
          <cell r="D958" t="str">
            <v>0320715</v>
          </cell>
          <cell r="F958">
            <v>0</v>
          </cell>
        </row>
        <row r="959">
          <cell r="D959" t="str">
            <v>0327089</v>
          </cell>
          <cell r="F959">
            <v>0</v>
          </cell>
        </row>
        <row r="961">
          <cell r="D961" t="str">
            <v>0318106</v>
          </cell>
          <cell r="F961">
            <v>0</v>
          </cell>
        </row>
        <row r="962">
          <cell r="D962" t="str">
            <v>0327057</v>
          </cell>
          <cell r="F962">
            <v>0</v>
          </cell>
        </row>
        <row r="963">
          <cell r="D963" t="str">
            <v>0327058</v>
          </cell>
          <cell r="F963">
            <v>0</v>
          </cell>
        </row>
        <row r="964">
          <cell r="D964" t="str">
            <v>0327061</v>
          </cell>
          <cell r="F964">
            <v>0</v>
          </cell>
        </row>
        <row r="966">
          <cell r="D966" t="str">
            <v>0327124</v>
          </cell>
          <cell r="F966">
            <v>0</v>
          </cell>
        </row>
        <row r="967">
          <cell r="D967" t="str">
            <v>0327131</v>
          </cell>
          <cell r="F967">
            <v>0</v>
          </cell>
        </row>
        <row r="970">
          <cell r="D970" t="str">
            <v>0327057</v>
          </cell>
          <cell r="F970">
            <v>0</v>
          </cell>
        </row>
        <row r="971">
          <cell r="D971" t="str">
            <v>0322927</v>
          </cell>
          <cell r="F971">
            <v>0</v>
          </cell>
        </row>
        <row r="972">
          <cell r="D972" t="str">
            <v>0327282</v>
          </cell>
          <cell r="F972">
            <v>0</v>
          </cell>
        </row>
        <row r="973">
          <cell r="D973" t="str">
            <v>0327058</v>
          </cell>
          <cell r="F973">
            <v>0</v>
          </cell>
        </row>
        <row r="974">
          <cell r="D974" t="str">
            <v>0327061</v>
          </cell>
          <cell r="F974">
            <v>0</v>
          </cell>
        </row>
        <row r="976">
          <cell r="D976" t="str">
            <v>0327124</v>
          </cell>
          <cell r="F976">
            <v>0</v>
          </cell>
        </row>
        <row r="977">
          <cell r="D977" t="str">
            <v>0327131</v>
          </cell>
          <cell r="F977">
            <v>0</v>
          </cell>
        </row>
        <row r="978">
          <cell r="D978" t="str">
            <v>0322395</v>
          </cell>
          <cell r="F978">
            <v>0</v>
          </cell>
        </row>
        <row r="980">
          <cell r="D980" t="str">
            <v>0327057</v>
          </cell>
          <cell r="F980">
            <v>0</v>
          </cell>
        </row>
        <row r="981">
          <cell r="D981" t="str">
            <v>0327280</v>
          </cell>
          <cell r="F981">
            <v>0</v>
          </cell>
        </row>
        <row r="982">
          <cell r="D982" t="str">
            <v>0322927</v>
          </cell>
          <cell r="F982">
            <v>0</v>
          </cell>
        </row>
        <row r="983">
          <cell r="D983" t="str">
            <v>0327279</v>
          </cell>
          <cell r="F983">
            <v>0</v>
          </cell>
        </row>
        <row r="984">
          <cell r="D984" t="str">
            <v>0327460</v>
          </cell>
          <cell r="F984">
            <v>0</v>
          </cell>
        </row>
        <row r="985">
          <cell r="D985" t="str">
            <v>0327124</v>
          </cell>
          <cell r="F985">
            <v>0</v>
          </cell>
        </row>
        <row r="986">
          <cell r="D986" t="str">
            <v>0327445</v>
          </cell>
          <cell r="F986">
            <v>0</v>
          </cell>
        </row>
        <row r="987">
          <cell r="D987" t="str">
            <v>0320727</v>
          </cell>
          <cell r="F987">
            <v>0</v>
          </cell>
        </row>
        <row r="988">
          <cell r="D988" t="str">
            <v>0327057</v>
          </cell>
          <cell r="F988">
            <v>0</v>
          </cell>
        </row>
        <row r="989">
          <cell r="D989" t="str">
            <v>0327239</v>
          </cell>
          <cell r="F989">
            <v>0</v>
          </cell>
        </row>
        <row r="990">
          <cell r="D990" t="str">
            <v>0327465</v>
          </cell>
          <cell r="F990">
            <v>0</v>
          </cell>
        </row>
        <row r="991">
          <cell r="D991" t="str">
            <v>0327124</v>
          </cell>
          <cell r="F991">
            <v>0</v>
          </cell>
        </row>
        <row r="992">
          <cell r="D992" t="str">
            <v>0321918</v>
          </cell>
          <cell r="F992">
            <v>0</v>
          </cell>
        </row>
        <row r="993">
          <cell r="D993" t="str">
            <v>0321917</v>
          </cell>
          <cell r="F993">
            <v>0</v>
          </cell>
        </row>
        <row r="994">
          <cell r="D994" t="str">
            <v>0327439</v>
          </cell>
          <cell r="F994">
            <v>0</v>
          </cell>
        </row>
        <row r="996">
          <cell r="D996" t="str">
            <v>0327055</v>
          </cell>
          <cell r="F996">
            <v>0</v>
          </cell>
        </row>
        <row r="997">
          <cell r="D997" t="str">
            <v>0327192</v>
          </cell>
          <cell r="F997">
            <v>0</v>
          </cell>
        </row>
        <row r="998">
          <cell r="D998" t="str">
            <v>0327359</v>
          </cell>
          <cell r="F998">
            <v>0</v>
          </cell>
        </row>
        <row r="999">
          <cell r="D999" t="str">
            <v>0320727</v>
          </cell>
          <cell r="F999">
            <v>0</v>
          </cell>
        </row>
        <row r="1000">
          <cell r="D1000" t="str">
            <v>0327124</v>
          </cell>
          <cell r="F1000">
            <v>0</v>
          </cell>
        </row>
        <row r="1003">
          <cell r="D1003" t="str">
            <v>0327057</v>
          </cell>
          <cell r="F1003">
            <v>0</v>
          </cell>
        </row>
        <row r="1004">
          <cell r="D1004" t="str">
            <v>0327360</v>
          </cell>
          <cell r="F1004">
            <v>0</v>
          </cell>
        </row>
        <row r="1005">
          <cell r="D1005" t="str">
            <v>0327359</v>
          </cell>
          <cell r="F1005">
            <v>0</v>
          </cell>
        </row>
        <row r="1006">
          <cell r="D1006" t="str">
            <v>0322395</v>
          </cell>
          <cell r="F1006">
            <v>0</v>
          </cell>
        </row>
        <row r="1007">
          <cell r="D1007" t="str">
            <v>0327124</v>
          </cell>
          <cell r="F1007">
            <v>0</v>
          </cell>
        </row>
        <row r="1008">
          <cell r="D1008" t="str">
            <v>0323891</v>
          </cell>
          <cell r="F1008">
            <v>0</v>
          </cell>
        </row>
        <row r="1010">
          <cell r="D1010" t="str">
            <v>0321918</v>
          </cell>
          <cell r="F1010">
            <v>0</v>
          </cell>
        </row>
        <row r="1011">
          <cell r="D1011" t="str">
            <v>0321917</v>
          </cell>
          <cell r="F1011">
            <v>0</v>
          </cell>
        </row>
        <row r="1012">
          <cell r="D1012" t="str">
            <v>0327057</v>
          </cell>
          <cell r="F1012">
            <v>0</v>
          </cell>
        </row>
        <row r="1013">
          <cell r="D1013" t="str">
            <v>0327269</v>
          </cell>
          <cell r="F1013">
            <v>0</v>
          </cell>
        </row>
        <row r="1015">
          <cell r="D1015" t="str">
            <v>0327124</v>
          </cell>
          <cell r="F1015">
            <v>0</v>
          </cell>
        </row>
        <row r="1016">
          <cell r="D1016" t="str">
            <v>0327445</v>
          </cell>
          <cell r="F1016">
            <v>0</v>
          </cell>
        </row>
        <row r="1017">
          <cell r="D1017" t="str">
            <v>0323891</v>
          </cell>
          <cell r="F1017">
            <v>0</v>
          </cell>
        </row>
        <row r="1018">
          <cell r="D1018" t="str">
            <v>0327055</v>
          </cell>
          <cell r="F1018">
            <v>0</v>
          </cell>
        </row>
        <row r="1019">
          <cell r="D1019" t="str">
            <v>0327268</v>
          </cell>
          <cell r="F1019">
            <v>0</v>
          </cell>
        </row>
        <row r="1020">
          <cell r="D1020" t="str">
            <v>0322394</v>
          </cell>
          <cell r="F1020">
            <v>0</v>
          </cell>
        </row>
        <row r="1021">
          <cell r="D1021" t="str">
            <v>0327124</v>
          </cell>
          <cell r="F1021">
            <v>0</v>
          </cell>
        </row>
        <row r="1026">
          <cell r="D1026" t="str">
            <v>0327266</v>
          </cell>
          <cell r="F1026">
            <v>0</v>
          </cell>
        </row>
        <row r="1027">
          <cell r="D1027" t="str">
            <v>0323926</v>
          </cell>
          <cell r="F1027">
            <v>0</v>
          </cell>
        </row>
        <row r="1028">
          <cell r="D1028" t="str">
            <v>0327447</v>
          </cell>
          <cell r="F1028">
            <v>0</v>
          </cell>
        </row>
        <row r="1029">
          <cell r="D1029" t="str">
            <v>0327267</v>
          </cell>
          <cell r="F1029">
            <v>0</v>
          </cell>
        </row>
        <row r="1030">
          <cell r="D1030" t="str">
            <v>0322050</v>
          </cell>
          <cell r="F1030">
            <v>0</v>
          </cell>
        </row>
        <row r="1031">
          <cell r="D1031" t="str">
            <v>0322051</v>
          </cell>
          <cell r="F1031">
            <v>0</v>
          </cell>
        </row>
        <row r="1032">
          <cell r="D1032" t="str">
            <v>0327342</v>
          </cell>
          <cell r="F1032">
            <v>0</v>
          </cell>
        </row>
        <row r="1033">
          <cell r="D1033" t="str">
            <v>0318108</v>
          </cell>
          <cell r="F1033">
            <v>0</v>
          </cell>
        </row>
        <row r="1036">
          <cell r="D1036" t="str">
            <v>0327466</v>
          </cell>
          <cell r="F1036">
            <v>0</v>
          </cell>
        </row>
        <row r="1037">
          <cell r="D1037" t="str">
            <v>0322914</v>
          </cell>
          <cell r="F1037">
            <v>0</v>
          </cell>
        </row>
        <row r="1038">
          <cell r="D1038" t="str">
            <v>0327073</v>
          </cell>
          <cell r="F1038">
            <v>0</v>
          </cell>
        </row>
        <row r="1039">
          <cell r="D1039" t="str">
            <v>0327469</v>
          </cell>
          <cell r="F1039">
            <v>0</v>
          </cell>
        </row>
        <row r="1040">
          <cell r="D1040" t="str">
            <v>0327125</v>
          </cell>
          <cell r="F1040">
            <v>0</v>
          </cell>
        </row>
        <row r="1041">
          <cell r="D1041" t="str">
            <v>0327132</v>
          </cell>
          <cell r="F1041">
            <v>0</v>
          </cell>
        </row>
        <row r="1045">
          <cell r="D1045" t="str">
            <v>0327461</v>
          </cell>
          <cell r="F1045">
            <v>0</v>
          </cell>
        </row>
        <row r="1046">
          <cell r="D1046" t="str">
            <v>0327053</v>
          </cell>
          <cell r="F1046">
            <v>0</v>
          </cell>
        </row>
        <row r="1047">
          <cell r="D1047" t="str">
            <v>0327059</v>
          </cell>
          <cell r="F1047">
            <v>0</v>
          </cell>
        </row>
        <row r="1048">
          <cell r="D1048" t="str">
            <v>0327061</v>
          </cell>
          <cell r="F1048">
            <v>0</v>
          </cell>
        </row>
        <row r="1049">
          <cell r="D1049" t="str">
            <v>0327456</v>
          </cell>
          <cell r="F1049">
            <v>0</v>
          </cell>
        </row>
        <row r="1050">
          <cell r="D1050" t="str">
            <v>0327124</v>
          </cell>
          <cell r="F1050">
            <v>0</v>
          </cell>
        </row>
        <row r="1051">
          <cell r="D1051" t="str">
            <v>0327131</v>
          </cell>
          <cell r="F1051">
            <v>0</v>
          </cell>
        </row>
        <row r="1053">
          <cell r="D1053" t="str">
            <v>0327457</v>
          </cell>
          <cell r="F1053">
            <v>0</v>
          </cell>
        </row>
        <row r="1054">
          <cell r="D1054" t="str">
            <v>0327055</v>
          </cell>
          <cell r="F1054">
            <v>0</v>
          </cell>
        </row>
        <row r="1055">
          <cell r="D1055" t="str">
            <v>0327059</v>
          </cell>
          <cell r="F1055">
            <v>0</v>
          </cell>
        </row>
        <row r="1056">
          <cell r="D1056" t="str">
            <v>0327061</v>
          </cell>
          <cell r="F1056">
            <v>0</v>
          </cell>
        </row>
        <row r="1058">
          <cell r="D1058" t="str">
            <v>0327124</v>
          </cell>
          <cell r="F1058">
            <v>0</v>
          </cell>
        </row>
        <row r="1059">
          <cell r="D1059" t="str">
            <v>0327131</v>
          </cell>
          <cell r="F1059">
            <v>0</v>
          </cell>
        </row>
        <row r="1060">
          <cell r="D1060" t="str">
            <v>0327458</v>
          </cell>
          <cell r="F1060">
            <v>0</v>
          </cell>
        </row>
        <row r="1061">
          <cell r="D1061" t="str">
            <v>0327459</v>
          </cell>
          <cell r="F1061">
            <v>0</v>
          </cell>
        </row>
        <row r="1062">
          <cell r="D1062" t="str">
            <v>0327056</v>
          </cell>
          <cell r="F1062">
            <v>0</v>
          </cell>
        </row>
        <row r="1063">
          <cell r="D1063" t="str">
            <v>0327059</v>
          </cell>
          <cell r="F1063">
            <v>0</v>
          </cell>
        </row>
        <row r="1064">
          <cell r="D1064" t="str">
            <v>0327061</v>
          </cell>
          <cell r="F1064">
            <v>0</v>
          </cell>
        </row>
        <row r="1066">
          <cell r="D1066" t="str">
            <v>0327124</v>
          </cell>
          <cell r="F1066">
            <v>0</v>
          </cell>
        </row>
        <row r="1067">
          <cell r="D1067" t="str">
            <v>0327131</v>
          </cell>
          <cell r="F1067">
            <v>0</v>
          </cell>
        </row>
        <row r="1068">
          <cell r="D1068" t="str">
            <v>0327456</v>
          </cell>
          <cell r="F1068">
            <v>0</v>
          </cell>
        </row>
        <row r="1070">
          <cell r="D1070" t="str">
            <v>0327057</v>
          </cell>
          <cell r="F1070">
            <v>0</v>
          </cell>
        </row>
        <row r="1071">
          <cell r="D1071" t="str">
            <v>0327059</v>
          </cell>
          <cell r="F1071">
            <v>0</v>
          </cell>
        </row>
        <row r="1072">
          <cell r="D1072" t="str">
            <v>0327061</v>
          </cell>
          <cell r="F1072">
            <v>0</v>
          </cell>
        </row>
        <row r="1074">
          <cell r="D1074" t="str">
            <v>0327124</v>
          </cell>
          <cell r="F1074">
            <v>0</v>
          </cell>
        </row>
        <row r="1075">
          <cell r="D1075" t="str">
            <v>0327131</v>
          </cell>
          <cell r="F1075">
            <v>0</v>
          </cell>
        </row>
        <row r="1077">
          <cell r="D1077" t="str">
            <v>0327437</v>
          </cell>
        </row>
        <row r="1078">
          <cell r="D1078" t="str">
            <v>0327438</v>
          </cell>
        </row>
        <row r="1079">
          <cell r="D1079" t="str">
            <v>0327482</v>
          </cell>
        </row>
        <row r="1080">
          <cell r="D1080" t="str">
            <v>0327264</v>
          </cell>
          <cell r="F1080">
            <v>0</v>
          </cell>
        </row>
        <row r="1081">
          <cell r="D1081" t="str">
            <v>0327265</v>
          </cell>
          <cell r="F1081">
            <v>0</v>
          </cell>
        </row>
        <row r="1082">
          <cell r="D1082" t="str">
            <v>0327441</v>
          </cell>
        </row>
        <row r="1083">
          <cell r="D1083" t="str">
            <v>0327136</v>
          </cell>
          <cell r="F1083">
            <v>0</v>
          </cell>
        </row>
        <row r="1084">
          <cell r="D1084" t="str">
            <v>0327467</v>
          </cell>
        </row>
        <row r="1085">
          <cell r="D1085" t="str">
            <v>0327468</v>
          </cell>
        </row>
        <row r="1086">
          <cell r="D1086" t="str">
            <v>0327262</v>
          </cell>
          <cell r="F1086">
            <v>0</v>
          </cell>
        </row>
        <row r="1087">
          <cell r="D1087" t="str">
            <v>0327263</v>
          </cell>
          <cell r="F1087">
            <v>0</v>
          </cell>
        </row>
        <row r="1089">
          <cell r="D1089" t="str">
            <v>0327136</v>
          </cell>
          <cell r="F1089">
            <v>0</v>
          </cell>
        </row>
        <row r="1090">
          <cell r="D1090" t="str">
            <v>0327443</v>
          </cell>
        </row>
        <row r="1091">
          <cell r="D1091" t="str">
            <v>0327444</v>
          </cell>
        </row>
        <row r="1092">
          <cell r="D1092" t="str">
            <v>0327463</v>
          </cell>
        </row>
        <row r="1093">
          <cell r="D1093" t="str">
            <v>0327464</v>
          </cell>
        </row>
        <row r="1094">
          <cell r="D1094" t="str">
            <v>0327053</v>
          </cell>
          <cell r="F1094">
            <v>0</v>
          </cell>
        </row>
        <row r="1095">
          <cell r="D1095" t="str">
            <v>0327429</v>
          </cell>
          <cell r="F1095">
            <v>0</v>
          </cell>
        </row>
        <row r="1096">
          <cell r="D1096" t="str">
            <v>0327430</v>
          </cell>
          <cell r="F1096">
            <v>0</v>
          </cell>
        </row>
        <row r="1097">
          <cell r="D1097" t="str">
            <v>0327058</v>
          </cell>
          <cell r="F1097">
            <v>0</v>
          </cell>
        </row>
        <row r="1098">
          <cell r="D1098" t="str">
            <v>0327061</v>
          </cell>
          <cell r="F1098">
            <v>0</v>
          </cell>
        </row>
        <row r="1099">
          <cell r="D1099" t="str">
            <v>0327447</v>
          </cell>
        </row>
        <row r="1100">
          <cell r="D1100" t="str">
            <v>0327124</v>
          </cell>
          <cell r="F1100">
            <v>0</v>
          </cell>
        </row>
        <row r="1101">
          <cell r="D1101" t="str">
            <v>0327450</v>
          </cell>
        </row>
        <row r="1102">
          <cell r="D1102" t="str">
            <v>0327451</v>
          </cell>
        </row>
        <row r="1103">
          <cell r="D1103" t="str">
            <v>0327054</v>
          </cell>
          <cell r="F1103">
            <v>0</v>
          </cell>
        </row>
        <row r="1104">
          <cell r="D1104" t="str">
            <v>0327429</v>
          </cell>
          <cell r="F1104">
            <v>0</v>
          </cell>
        </row>
        <row r="1105">
          <cell r="D1105" t="str">
            <v>0327430</v>
          </cell>
          <cell r="F1105">
            <v>0</v>
          </cell>
        </row>
        <row r="1106">
          <cell r="D1106" t="str">
            <v>0327058</v>
          </cell>
          <cell r="F1106">
            <v>0</v>
          </cell>
        </row>
        <row r="1107">
          <cell r="D1107" t="str">
            <v>0327061</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0327055</v>
          </cell>
          <cell r="F1114">
            <v>0</v>
          </cell>
        </row>
        <row r="1115">
          <cell r="D1115" t="str">
            <v>0327429</v>
          </cell>
          <cell r="F1115">
            <v>0</v>
          </cell>
        </row>
        <row r="1116">
          <cell r="D1116" t="str">
            <v>0327430</v>
          </cell>
          <cell r="F1116">
            <v>0</v>
          </cell>
        </row>
        <row r="1117">
          <cell r="D1117" t="str">
            <v>0327058</v>
          </cell>
          <cell r="F1117">
            <v>0</v>
          </cell>
        </row>
        <row r="1118">
          <cell r="D1118" t="str">
            <v>0327061</v>
          </cell>
          <cell r="F1118">
            <v>0</v>
          </cell>
        </row>
        <row r="1119">
          <cell r="D1119" t="str">
            <v>0327462</v>
          </cell>
        </row>
        <row r="1120">
          <cell r="D1120" t="str">
            <v>0327124</v>
          </cell>
          <cell r="F1120">
            <v>0</v>
          </cell>
        </row>
        <row r="1123">
          <cell r="D1123" t="str">
            <v>0327056</v>
          </cell>
          <cell r="F1123">
            <v>0</v>
          </cell>
        </row>
        <row r="1124">
          <cell r="D1124" t="str">
            <v>0327429</v>
          </cell>
          <cell r="F1124">
            <v>0</v>
          </cell>
        </row>
        <row r="1125">
          <cell r="D1125" t="str">
            <v>0327430</v>
          </cell>
          <cell r="F1125">
            <v>0</v>
          </cell>
        </row>
        <row r="1126">
          <cell r="D1126" t="str">
            <v>0327058</v>
          </cell>
          <cell r="F1126">
            <v>0</v>
          </cell>
        </row>
        <row r="1127">
          <cell r="D1127" t="str">
            <v>0327061</v>
          </cell>
          <cell r="F1127">
            <v>0</v>
          </cell>
        </row>
        <row r="1129">
          <cell r="D1129" t="str">
            <v>0327124</v>
          </cell>
          <cell r="F1129">
            <v>0</v>
          </cell>
        </row>
        <row r="1134">
          <cell r="D1134" t="str">
            <v>0327057</v>
          </cell>
          <cell r="F1134">
            <v>0</v>
          </cell>
        </row>
        <row r="1135">
          <cell r="D1135" t="str">
            <v>0327429</v>
          </cell>
          <cell r="F1135">
            <v>0</v>
          </cell>
        </row>
        <row r="1136">
          <cell r="D1136" t="str">
            <v>0327430</v>
          </cell>
          <cell r="F1136">
            <v>0</v>
          </cell>
        </row>
        <row r="1137">
          <cell r="D1137" t="str">
            <v>0327058</v>
          </cell>
          <cell r="F1137">
            <v>0</v>
          </cell>
        </row>
        <row r="1138">
          <cell r="D1138" t="str">
            <v>0327061</v>
          </cell>
          <cell r="F1138">
            <v>0</v>
          </cell>
        </row>
        <row r="1140">
          <cell r="D1140" t="str">
            <v>0327124</v>
          </cell>
          <cell r="F1140">
            <v>0</v>
          </cell>
        </row>
        <row r="1143">
          <cell r="D1143" t="str">
            <v>0327072</v>
          </cell>
          <cell r="F1143">
            <v>0</v>
          </cell>
        </row>
        <row r="1144">
          <cell r="D1144" t="str">
            <v>0327429</v>
          </cell>
          <cell r="F1144">
            <v>0</v>
          </cell>
        </row>
        <row r="1145">
          <cell r="D1145" t="str">
            <v>0327430</v>
          </cell>
          <cell r="F1145">
            <v>0</v>
          </cell>
        </row>
        <row r="1146">
          <cell r="D1146" t="str">
            <v>0327058</v>
          </cell>
          <cell r="F1146">
            <v>0</v>
          </cell>
        </row>
        <row r="1147">
          <cell r="D1147" t="str">
            <v>0327061</v>
          </cell>
          <cell r="F1147">
            <v>0</v>
          </cell>
        </row>
        <row r="1153">
          <cell r="D1153" t="str">
            <v>0327052</v>
          </cell>
        </row>
        <row r="1154">
          <cell r="D1154" t="str">
            <v>0327053</v>
          </cell>
        </row>
        <row r="1155">
          <cell r="D1155" t="str">
            <v>0327055</v>
          </cell>
        </row>
        <row r="1157">
          <cell r="D1157" t="str">
            <v>0327054</v>
          </cell>
        </row>
        <row r="1158">
          <cell r="D1158" t="str">
            <v>0327056</v>
          </cell>
        </row>
        <row r="1159">
          <cell r="D1159" t="str">
            <v>0327057</v>
          </cell>
        </row>
        <row r="1164">
          <cell r="D1164" t="str">
            <v>0327078</v>
          </cell>
        </row>
        <row r="1165">
          <cell r="D1165" t="str">
            <v>0327079</v>
          </cell>
        </row>
        <row r="1166">
          <cell r="D1166" t="str">
            <v>0327076</v>
          </cell>
        </row>
        <row r="1167">
          <cell r="D1167" t="str">
            <v>0327077</v>
          </cell>
        </row>
        <row r="1169">
          <cell r="D1169" t="str">
            <v>0327080</v>
          </cell>
        </row>
        <row r="1170">
          <cell r="D1170" t="str">
            <v>0327081</v>
          </cell>
        </row>
        <row r="1171">
          <cell r="D1171" t="str">
            <v>0327337</v>
          </cell>
        </row>
        <row r="1172">
          <cell r="D1172" t="str">
            <v>0327356</v>
          </cell>
        </row>
        <row r="1173">
          <cell r="D1173" t="str">
            <v>0327336</v>
          </cell>
        </row>
        <row r="1178">
          <cell r="D1178" t="str">
            <v>0327058</v>
          </cell>
        </row>
        <row r="1179">
          <cell r="D1179" t="str">
            <v>0327059</v>
          </cell>
        </row>
        <row r="1180">
          <cell r="D1180" t="str">
            <v>0327061</v>
          </cell>
        </row>
        <row r="1181">
          <cell r="D1181" t="str">
            <v>0327060</v>
          </cell>
        </row>
        <row r="1182">
          <cell r="D1182" t="str">
            <v>0327229</v>
          </cell>
        </row>
        <row r="1183">
          <cell r="D1183" t="str">
            <v>0327062</v>
          </cell>
        </row>
        <row r="1185">
          <cell r="D1185" t="str">
            <v>0327146</v>
          </cell>
        </row>
        <row r="1187">
          <cell r="D1187" t="str">
            <v>0322900</v>
          </cell>
        </row>
        <row r="1189">
          <cell r="D1189" t="str">
            <v>0322899</v>
          </cell>
        </row>
        <row r="1190">
          <cell r="D1190" t="str">
            <v>0322901</v>
          </cell>
        </row>
        <row r="1191">
          <cell r="D1191" t="str">
            <v>0322914</v>
          </cell>
        </row>
        <row r="1193">
          <cell r="D1193" t="str">
            <v>0327063</v>
          </cell>
        </row>
        <row r="1194">
          <cell r="D1194" t="str">
            <v>0327064</v>
          </cell>
        </row>
        <row r="1196">
          <cell r="D1196" t="str">
            <v>0327338</v>
          </cell>
        </row>
        <row r="1197">
          <cell r="D1197" t="str">
            <v>0327144</v>
          </cell>
        </row>
        <row r="1202">
          <cell r="D1202" t="str">
            <v>0322927</v>
          </cell>
        </row>
        <row r="1203">
          <cell r="D1203" t="str">
            <v>0322922</v>
          </cell>
        </row>
        <row r="1204">
          <cell r="D1204" t="str">
            <v>0327287</v>
          </cell>
        </row>
        <row r="1206">
          <cell r="D1206" t="str">
            <v>0322917</v>
          </cell>
        </row>
        <row r="1207">
          <cell r="D1207" t="str">
            <v>0322919</v>
          </cell>
        </row>
        <row r="1209">
          <cell r="D1209" t="str">
            <v>0318541</v>
          </cell>
        </row>
        <row r="1210">
          <cell r="D1210" t="str">
            <v>0318542</v>
          </cell>
        </row>
        <row r="1211">
          <cell r="D1211" t="str">
            <v>0321811</v>
          </cell>
        </row>
        <row r="1216">
          <cell r="D1216" t="str">
            <v>0327066</v>
          </cell>
        </row>
        <row r="1217">
          <cell r="D1217" t="str">
            <v>0327067</v>
          </cell>
        </row>
        <row r="1218">
          <cell r="D1218" t="str">
            <v>0327068</v>
          </cell>
        </row>
        <row r="1219">
          <cell r="D1219" t="str">
            <v>0327069</v>
          </cell>
        </row>
        <row r="1220">
          <cell r="D1220" t="str">
            <v>0327070</v>
          </cell>
        </row>
        <row r="1222">
          <cell r="D1222" t="str">
            <v>0327250</v>
          </cell>
        </row>
        <row r="1223">
          <cell r="D1223" t="str">
            <v>0327251</v>
          </cell>
        </row>
        <row r="1224">
          <cell r="D1224" t="str">
            <v>0327252</v>
          </cell>
        </row>
        <row r="1225">
          <cell r="D1225" t="str">
            <v>0327253</v>
          </cell>
        </row>
        <row r="1230">
          <cell r="D1230" t="str">
            <v>0327071</v>
          </cell>
        </row>
        <row r="1231">
          <cell r="D1231" t="str">
            <v>0327072</v>
          </cell>
        </row>
        <row r="1232">
          <cell r="D1232" t="str">
            <v>0327073</v>
          </cell>
        </row>
        <row r="1233">
          <cell r="D1233" t="str">
            <v>0327074</v>
          </cell>
        </row>
        <row r="1234">
          <cell r="D1234" t="str">
            <v>0327255</v>
          </cell>
        </row>
        <row r="1235">
          <cell r="D1235" t="str">
            <v>0327254</v>
          </cell>
        </row>
        <row r="1236">
          <cell r="D1236" t="str">
            <v>0327075</v>
          </cell>
        </row>
        <row r="1241">
          <cell r="D1241" t="str">
            <v>0327261</v>
          </cell>
        </row>
        <row r="1242">
          <cell r="D1242" t="str">
            <v>0327260</v>
          </cell>
        </row>
        <row r="1244">
          <cell r="D1244" t="str">
            <v>0327290</v>
          </cell>
        </row>
        <row r="1245">
          <cell r="D1245" t="str">
            <v>0327289</v>
          </cell>
        </row>
        <row r="1246">
          <cell r="D1246" t="str">
            <v>0327288</v>
          </cell>
        </row>
        <row r="1248">
          <cell r="D1248" t="str">
            <v>0327339</v>
          </cell>
        </row>
        <row r="1249">
          <cell r="D1249" t="str">
            <v>0327340</v>
          </cell>
        </row>
        <row r="1250">
          <cell r="D1250" t="str">
            <v>0327357</v>
          </cell>
        </row>
        <row r="1255">
          <cell r="D1255" t="str">
            <v>0327218</v>
          </cell>
        </row>
        <row r="1256">
          <cell r="D1256" t="str">
            <v>0327222</v>
          </cell>
        </row>
        <row r="1257">
          <cell r="D1257" t="str">
            <v>0327219</v>
          </cell>
        </row>
        <row r="1258">
          <cell r="D1258" t="str">
            <v>0327227</v>
          </cell>
        </row>
        <row r="1259">
          <cell r="D1259" t="str">
            <v>0327341</v>
          </cell>
        </row>
        <row r="1260">
          <cell r="D1260" t="str">
            <v>0327226</v>
          </cell>
        </row>
        <row r="1261">
          <cell r="D1261" t="str">
            <v>0327228</v>
          </cell>
        </row>
        <row r="1266">
          <cell r="D1266" t="str">
            <v>0327216</v>
          </cell>
        </row>
        <row r="1267">
          <cell r="D1267" t="str">
            <v>0327215</v>
          </cell>
        </row>
        <row r="1268">
          <cell r="D1268" t="str">
            <v>0327065</v>
          </cell>
        </row>
        <row r="1270">
          <cell r="D1270" t="str">
            <v>0327213</v>
          </cell>
        </row>
        <row r="1271">
          <cell r="D1271" t="str">
            <v>0327358</v>
          </cell>
        </row>
        <row r="1272">
          <cell r="D1272" t="str">
            <v>0327133</v>
          </cell>
        </row>
        <row r="1273">
          <cell r="D1273" t="str">
            <v>0321805</v>
          </cell>
        </row>
        <row r="1274">
          <cell r="D1274" t="str">
            <v>0327134</v>
          </cell>
        </row>
        <row r="1279">
          <cell r="D1279" t="str">
            <v>0327136</v>
          </cell>
        </row>
        <row r="1280">
          <cell r="D1280" t="str">
            <v>0327211</v>
          </cell>
        </row>
        <row r="1281">
          <cell r="D1281" t="str">
            <v>0320282</v>
          </cell>
        </row>
        <row r="1282">
          <cell r="D1282" t="str">
            <v>0327128</v>
          </cell>
        </row>
        <row r="1283">
          <cell r="D1283" t="str">
            <v>0327123</v>
          </cell>
        </row>
        <row r="1284">
          <cell r="D1284" t="str">
            <v>0327127</v>
          </cell>
        </row>
        <row r="1286">
          <cell r="D1286" t="str">
            <v>0327130</v>
          </cell>
        </row>
        <row r="1288">
          <cell r="D1288" t="str">
            <v>0327210</v>
          </cell>
        </row>
        <row r="1290">
          <cell r="D1290" t="str">
            <v>0327132</v>
          </cell>
        </row>
        <row r="1291">
          <cell r="D1291" t="str">
            <v>0327131</v>
          </cell>
        </row>
        <row r="1293">
          <cell r="D1293" t="str">
            <v>0327209</v>
          </cell>
        </row>
        <row r="1294">
          <cell r="D1294" t="str">
            <v>0322940</v>
          </cell>
        </row>
        <row r="1299">
          <cell r="D1299" t="str">
            <v>0327124</v>
          </cell>
        </row>
        <row r="1301">
          <cell r="D1301" t="str">
            <v>0327125</v>
          </cell>
        </row>
        <row r="1303">
          <cell r="D1303" t="str">
            <v>0327141</v>
          </cell>
        </row>
        <row r="1304">
          <cell r="D1304" t="str">
            <v>0327140</v>
          </cell>
        </row>
        <row r="1305">
          <cell r="D1305" t="str">
            <v>0327147</v>
          </cell>
        </row>
        <row r="1307">
          <cell r="D1307" t="str">
            <v>0327145</v>
          </cell>
        </row>
        <row r="1312">
          <cell r="D1312" t="str">
            <v>0327233</v>
          </cell>
        </row>
        <row r="1313">
          <cell r="D1313" t="str">
            <v>0327232</v>
          </cell>
        </row>
        <row r="1314">
          <cell r="D1314" t="str">
            <v>0327234</v>
          </cell>
        </row>
        <row r="1315">
          <cell r="D1315" t="str">
            <v>0327129</v>
          </cell>
        </row>
        <row r="1316">
          <cell r="D1316" t="str">
            <v>0327138</v>
          </cell>
        </row>
        <row r="1318">
          <cell r="D1318" t="str">
            <v>0327277</v>
          </cell>
        </row>
        <row r="1320">
          <cell r="D1320" t="str">
            <v>0327278</v>
          </cell>
        </row>
        <row r="1325">
          <cell r="D1325" t="str">
            <v>0327264</v>
          </cell>
        </row>
        <row r="1326">
          <cell r="D1326" t="str">
            <v>0327262</v>
          </cell>
        </row>
        <row r="1328">
          <cell r="D1328" t="str">
            <v>0327265</v>
          </cell>
        </row>
        <row r="1329">
          <cell r="D1329" t="str">
            <v>0327263</v>
          </cell>
        </row>
        <row r="1334">
          <cell r="D1334" t="str">
            <v>0327429</v>
          </cell>
        </row>
        <row r="1335">
          <cell r="D1335" t="str">
            <v>0327430</v>
          </cell>
        </row>
        <row r="1340">
          <cell r="D1340" t="str">
            <v>0327243</v>
          </cell>
        </row>
        <row r="1341">
          <cell r="D1341" t="str">
            <v>0327244</v>
          </cell>
        </row>
        <row r="1343">
          <cell r="D1343" t="str">
            <v>0327139</v>
          </cell>
        </row>
        <row r="1345">
          <cell r="D1345" t="str">
            <v>0327137</v>
          </cell>
        </row>
        <row r="1350">
          <cell r="D1350" t="str">
            <v>0327282</v>
          </cell>
        </row>
        <row r="1351">
          <cell r="D1351" t="str">
            <v>0328283</v>
          </cell>
        </row>
        <row r="1352">
          <cell r="D1352" t="str">
            <v>0327281</v>
          </cell>
        </row>
        <row r="1354">
          <cell r="D1354" t="str">
            <v>0327239</v>
          </cell>
        </row>
        <row r="1356">
          <cell r="D1356" t="str">
            <v>0327193</v>
          </cell>
        </row>
        <row r="1358">
          <cell r="D1358" t="str">
            <v>0327279</v>
          </cell>
        </row>
        <row r="1359">
          <cell r="D1359" t="str">
            <v>0327280</v>
          </cell>
        </row>
        <row r="1361">
          <cell r="D1361" t="str">
            <v>0327359</v>
          </cell>
        </row>
        <row r="1362">
          <cell r="D1362" t="str">
            <v>0327360</v>
          </cell>
        </row>
        <row r="1363">
          <cell r="D1363" t="str">
            <v>0327192</v>
          </cell>
        </row>
        <row r="1368">
          <cell r="D1368" t="str">
            <v>0327342</v>
          </cell>
        </row>
        <row r="1370">
          <cell r="D1370" t="str">
            <v>0327268</v>
          </cell>
        </row>
        <row r="1371">
          <cell r="D1371" t="str">
            <v>0327269</v>
          </cell>
        </row>
        <row r="1372">
          <cell r="D1372" t="str">
            <v>0327270</v>
          </cell>
        </row>
        <row r="1374">
          <cell r="D1374" t="str">
            <v>0327267</v>
          </cell>
        </row>
        <row r="1375">
          <cell r="D1375" t="str">
            <v>0327266</v>
          </cell>
        </row>
        <row r="1380">
          <cell r="D1380" t="str">
            <v>0327247</v>
          </cell>
        </row>
        <row r="1381">
          <cell r="D1381" t="str">
            <v>0327343</v>
          </cell>
        </row>
        <row r="1382">
          <cell r="D1382" t="str">
            <v>0327245</v>
          </cell>
        </row>
        <row r="1383">
          <cell r="D1383" t="str">
            <v>0327135</v>
          </cell>
        </row>
        <row r="1384">
          <cell r="D1384" t="str">
            <v>0327249</v>
          </cell>
        </row>
        <row r="1389">
          <cell r="D1389" t="str">
            <v>0327272</v>
          </cell>
        </row>
        <row r="1390">
          <cell r="D1390" t="str">
            <v>0327361</v>
          </cell>
        </row>
        <row r="1391">
          <cell r="D1391" t="str">
            <v>0327276</v>
          </cell>
        </row>
        <row r="1392">
          <cell r="D1392" t="str">
            <v>0327275</v>
          </cell>
        </row>
        <row r="1394">
          <cell r="D1394" t="str">
            <v>0327271</v>
          </cell>
        </row>
        <row r="1399">
          <cell r="D1399" t="str">
            <v>0327286</v>
          </cell>
        </row>
        <row r="1401">
          <cell r="D1401" t="str">
            <v>0327285</v>
          </cell>
        </row>
        <row r="1402">
          <cell r="D1402" t="str">
            <v>0327284</v>
          </cell>
        </row>
        <row r="1404">
          <cell r="D1404" t="str">
            <v>0327257</v>
          </cell>
        </row>
        <row r="1405">
          <cell r="D1405" t="str">
            <v>0327256</v>
          </cell>
        </row>
        <row r="1406">
          <cell r="D1406" t="str">
            <v>0327258</v>
          </cell>
        </row>
        <row r="1411">
          <cell r="D1411" t="str">
            <v>0327241</v>
          </cell>
        </row>
        <row r="1412">
          <cell r="D1412" t="str">
            <v>0327242</v>
          </cell>
        </row>
        <row r="1413">
          <cell r="D1413" t="str">
            <v>0327240</v>
          </cell>
        </row>
      </sheetData>
      <sheetData sheetId="8">
        <row r="7">
          <cell r="D7" t="str">
            <v>0327218</v>
          </cell>
        </row>
        <row r="9">
          <cell r="E9" t="str">
            <v>UPC TBC 011</v>
          </cell>
          <cell r="G9">
            <v>0</v>
          </cell>
        </row>
        <row r="10">
          <cell r="E10" t="str">
            <v>UPC TBC 012</v>
          </cell>
          <cell r="G10">
            <v>0</v>
          </cell>
        </row>
        <row r="11">
          <cell r="E11" t="str">
            <v>UPC TBC 013</v>
          </cell>
          <cell r="G11">
            <v>0</v>
          </cell>
        </row>
        <row r="12">
          <cell r="E12" t="str">
            <v>UPC TBC 014</v>
          </cell>
          <cell r="G12">
            <v>0</v>
          </cell>
        </row>
        <row r="13">
          <cell r="E13" t="str">
            <v>UPC TBC 015</v>
          </cell>
          <cell r="G13">
            <v>0</v>
          </cell>
        </row>
        <row r="14">
          <cell r="E14" t="str">
            <v>UPC TBC 016</v>
          </cell>
          <cell r="G14">
            <v>0</v>
          </cell>
        </row>
        <row r="15">
          <cell r="E15" t="str">
            <v>UPC TBC 017</v>
          </cell>
          <cell r="G15">
            <v>0</v>
          </cell>
        </row>
        <row r="18">
          <cell r="E18" t="str">
            <v>UPC TBC 018</v>
          </cell>
          <cell r="G18" t="str">
            <v>DOS</v>
          </cell>
        </row>
        <row r="19">
          <cell r="E19" t="str">
            <v>UPC TBC 019</v>
          </cell>
          <cell r="G19" t="str">
            <v>DOS</v>
          </cell>
        </row>
        <row r="24">
          <cell r="E24" t="str">
            <v>0320927</v>
          </cell>
          <cell r="G24" t="str">
            <v/>
          </cell>
        </row>
        <row r="25">
          <cell r="E25" t="str">
            <v>0324181</v>
          </cell>
          <cell r="G25" t="str">
            <v/>
          </cell>
        </row>
        <row r="28">
          <cell r="E28" t="str">
            <v>UPC TBC 020</v>
          </cell>
          <cell r="G28" t="str">
            <v>DOS</v>
          </cell>
        </row>
        <row r="29">
          <cell r="E29" t="str">
            <v>UPC TBC 021</v>
          </cell>
          <cell r="G29" t="str">
            <v>DOS</v>
          </cell>
        </row>
        <row r="30">
          <cell r="E30" t="str">
            <v>0324505</v>
          </cell>
          <cell r="G30" t="str">
            <v/>
          </cell>
        </row>
        <row r="31">
          <cell r="E31" t="str">
            <v>0323430</v>
          </cell>
          <cell r="G31" t="str">
            <v/>
          </cell>
        </row>
        <row r="32">
          <cell r="E32" t="str">
            <v>UPC TBC 024</v>
          </cell>
          <cell r="G32" t="str">
            <v>DOS</v>
          </cell>
        </row>
        <row r="37">
          <cell r="E37" t="str">
            <v>0326121</v>
          </cell>
          <cell r="G37" t="str">
            <v/>
          </cell>
        </row>
        <row r="38">
          <cell r="E38" t="str">
            <v>0326113</v>
          </cell>
          <cell r="G38" t="str">
            <v/>
          </cell>
        </row>
        <row r="39">
          <cell r="E39" t="str">
            <v>0326125</v>
          </cell>
          <cell r="G39" t="str">
            <v/>
          </cell>
        </row>
        <row r="40">
          <cell r="E40" t="str">
            <v>0326122</v>
          </cell>
          <cell r="G40" t="str">
            <v/>
          </cell>
        </row>
        <row r="41">
          <cell r="E41" t="str">
            <v>0326114</v>
          </cell>
          <cell r="G41" t="str">
            <v/>
          </cell>
        </row>
        <row r="42">
          <cell r="E42" t="str">
            <v>0326123</v>
          </cell>
          <cell r="G42" t="str">
            <v/>
          </cell>
        </row>
        <row r="43">
          <cell r="E43" t="str">
            <v>0326115</v>
          </cell>
          <cell r="G43" t="str">
            <v/>
          </cell>
        </row>
        <row r="44">
          <cell r="E44" t="str">
            <v>0326124</v>
          </cell>
          <cell r="G44" t="str">
            <v/>
          </cell>
        </row>
        <row r="45">
          <cell r="E45" t="str">
            <v>0326116</v>
          </cell>
          <cell r="G45" t="str">
            <v/>
          </cell>
        </row>
        <row r="46">
          <cell r="E46" t="str">
            <v>0326117</v>
          </cell>
          <cell r="G46" t="str">
            <v/>
          </cell>
        </row>
        <row r="51">
          <cell r="E51" t="str">
            <v>0323084</v>
          </cell>
          <cell r="G51" t="str">
            <v/>
          </cell>
        </row>
        <row r="52">
          <cell r="E52" t="str">
            <v>0326460</v>
          </cell>
          <cell r="G52" t="str">
            <v/>
          </cell>
        </row>
        <row r="53">
          <cell r="E53" t="str">
            <v>0324287</v>
          </cell>
          <cell r="G53" t="str">
            <v/>
          </cell>
        </row>
        <row r="54">
          <cell r="E54" t="str">
            <v>0327040</v>
          </cell>
          <cell r="G54" t="str">
            <v/>
          </cell>
        </row>
        <row r="55">
          <cell r="E55" t="str">
            <v>0324290</v>
          </cell>
          <cell r="G55" t="str">
            <v/>
          </cell>
        </row>
        <row r="56">
          <cell r="E56" t="str">
            <v>0327041</v>
          </cell>
          <cell r="G56" t="str">
            <v/>
          </cell>
        </row>
        <row r="57">
          <cell r="E57" t="str">
            <v>0324288</v>
          </cell>
          <cell r="G57" t="str">
            <v/>
          </cell>
        </row>
        <row r="58">
          <cell r="E58" t="str">
            <v>0324289</v>
          </cell>
          <cell r="G58" t="str">
            <v/>
          </cell>
        </row>
        <row r="59">
          <cell r="E59" t="str">
            <v>0324293</v>
          </cell>
          <cell r="G59" t="str">
            <v/>
          </cell>
        </row>
        <row r="60">
          <cell r="E60" t="str">
            <v>0324294</v>
          </cell>
          <cell r="G60" t="str">
            <v/>
          </cell>
        </row>
        <row r="61">
          <cell r="E61" t="str">
            <v>0324295</v>
          </cell>
          <cell r="G61" t="str">
            <v/>
          </cell>
        </row>
        <row r="63">
          <cell r="G63" t="str">
            <v/>
          </cell>
        </row>
        <row r="64">
          <cell r="E64" t="str">
            <v>0327344</v>
          </cell>
          <cell r="G64">
            <v>0</v>
          </cell>
        </row>
        <row r="65">
          <cell r="E65" t="str">
            <v>0327345</v>
          </cell>
          <cell r="G65">
            <v>0</v>
          </cell>
        </row>
        <row r="66">
          <cell r="E66" t="str">
            <v>0327346</v>
          </cell>
          <cell r="G66">
            <v>0</v>
          </cell>
        </row>
        <row r="67">
          <cell r="E67" t="str">
            <v>0327347</v>
          </cell>
          <cell r="G67">
            <v>0</v>
          </cell>
        </row>
        <row r="68">
          <cell r="E68" t="str">
            <v>0327348</v>
          </cell>
          <cell r="G68">
            <v>0</v>
          </cell>
        </row>
        <row r="69">
          <cell r="E69" t="str">
            <v>0327349</v>
          </cell>
          <cell r="G69">
            <v>0</v>
          </cell>
        </row>
        <row r="71">
          <cell r="G71" t="str">
            <v/>
          </cell>
        </row>
        <row r="72">
          <cell r="E72" t="str">
            <v>0327350</v>
          </cell>
          <cell r="G72">
            <v>0</v>
          </cell>
        </row>
        <row r="73">
          <cell r="E73" t="str">
            <v>0327351</v>
          </cell>
          <cell r="G73">
            <v>0</v>
          </cell>
        </row>
        <row r="74">
          <cell r="E74" t="str">
            <v>0327352</v>
          </cell>
          <cell r="G74">
            <v>0</v>
          </cell>
        </row>
        <row r="75">
          <cell r="E75" t="str">
            <v>0327353</v>
          </cell>
          <cell r="G75">
            <v>0</v>
          </cell>
        </row>
        <row r="76">
          <cell r="E76" t="str">
            <v>0327354</v>
          </cell>
          <cell r="G76">
            <v>0</v>
          </cell>
        </row>
        <row r="77">
          <cell r="E77" t="str">
            <v>0327355</v>
          </cell>
          <cell r="G77">
            <v>0</v>
          </cell>
        </row>
        <row r="79">
          <cell r="G79" t="str">
            <v/>
          </cell>
        </row>
        <row r="80">
          <cell r="E80" t="str">
            <v>0327350</v>
          </cell>
          <cell r="G80">
            <v>0</v>
          </cell>
        </row>
        <row r="81">
          <cell r="E81" t="str">
            <v>0327351</v>
          </cell>
          <cell r="G81">
            <v>0</v>
          </cell>
        </row>
        <row r="82">
          <cell r="E82" t="str">
            <v>0327352</v>
          </cell>
          <cell r="G82">
            <v>0</v>
          </cell>
        </row>
        <row r="83">
          <cell r="E83" t="str">
            <v>0327353</v>
          </cell>
          <cell r="G83">
            <v>0</v>
          </cell>
        </row>
        <row r="84">
          <cell r="E84" t="str">
            <v>0327354</v>
          </cell>
          <cell r="G84">
            <v>0</v>
          </cell>
        </row>
        <row r="85">
          <cell r="E85" t="str">
            <v>0327355</v>
          </cell>
          <cell r="G85">
            <v>0</v>
          </cell>
        </row>
        <row r="87">
          <cell r="E87" t="str">
            <v>0322813</v>
          </cell>
          <cell r="G87" t="str">
            <v/>
          </cell>
        </row>
        <row r="88">
          <cell r="E88" t="str">
            <v>0322814</v>
          </cell>
          <cell r="G88" t="str">
            <v/>
          </cell>
        </row>
        <row r="89">
          <cell r="E89" t="str">
            <v>0322815</v>
          </cell>
          <cell r="G89" t="str">
            <v/>
          </cell>
        </row>
        <row r="90">
          <cell r="E90" t="str">
            <v>0321944</v>
          </cell>
          <cell r="G90" t="str">
            <v/>
          </cell>
        </row>
        <row r="91">
          <cell r="E91" t="str">
            <v>0318271</v>
          </cell>
          <cell r="G91" t="str">
            <v/>
          </cell>
        </row>
        <row r="92">
          <cell r="E92" t="str">
            <v>0325532</v>
          </cell>
          <cell r="G92" t="str">
            <v/>
          </cell>
        </row>
        <row r="93">
          <cell r="E93" t="str">
            <v>0325538</v>
          </cell>
          <cell r="G93" t="str">
            <v/>
          </cell>
        </row>
        <row r="94">
          <cell r="E94" t="str">
            <v>0325537</v>
          </cell>
          <cell r="G94" t="str">
            <v/>
          </cell>
        </row>
        <row r="95">
          <cell r="E95" t="str">
            <v>0325521</v>
          </cell>
          <cell r="G95" t="str">
            <v/>
          </cell>
        </row>
        <row r="96">
          <cell r="E96" t="str">
            <v>0325525</v>
          </cell>
          <cell r="G96" t="str">
            <v/>
          </cell>
        </row>
        <row r="97">
          <cell r="E97" t="str">
            <v>0325526</v>
          </cell>
          <cell r="G97" t="str">
            <v/>
          </cell>
        </row>
        <row r="98">
          <cell r="E98" t="str">
            <v>0325541</v>
          </cell>
          <cell r="G98" t="str">
            <v/>
          </cell>
        </row>
        <row r="99">
          <cell r="E99" t="str">
            <v>0325512</v>
          </cell>
          <cell r="G99" t="str">
            <v/>
          </cell>
        </row>
        <row r="100">
          <cell r="E100" t="str">
            <v>0327292</v>
          </cell>
          <cell r="G100" t="str">
            <v/>
          </cell>
        </row>
        <row r="101">
          <cell r="E101" t="str">
            <v>0327293</v>
          </cell>
          <cell r="G101" t="str">
            <v/>
          </cell>
        </row>
        <row r="102">
          <cell r="E102" t="str">
            <v>0327294</v>
          </cell>
          <cell r="G102" t="str">
            <v/>
          </cell>
        </row>
        <row r="103">
          <cell r="E103" t="str">
            <v>0327295</v>
          </cell>
          <cell r="G103" t="str">
            <v/>
          </cell>
        </row>
        <row r="104">
          <cell r="E104" t="str">
            <v>0327296</v>
          </cell>
          <cell r="G104" t="str">
            <v/>
          </cell>
        </row>
        <row r="105">
          <cell r="E105" t="str">
            <v>0327297</v>
          </cell>
          <cell r="G105" t="str">
            <v/>
          </cell>
        </row>
        <row r="106">
          <cell r="E106" t="str">
            <v>0327298</v>
          </cell>
          <cell r="G106" t="str">
            <v/>
          </cell>
        </row>
        <row r="107">
          <cell r="E107" t="str">
            <v>0327299</v>
          </cell>
          <cell r="G107" t="str">
            <v/>
          </cell>
        </row>
        <row r="108">
          <cell r="E108" t="str">
            <v>0322180</v>
          </cell>
          <cell r="G108" t="str">
            <v/>
          </cell>
        </row>
        <row r="109">
          <cell r="E109" t="str">
            <v>0323776</v>
          </cell>
          <cell r="G109" t="str">
            <v/>
          </cell>
        </row>
        <row r="110">
          <cell r="E110" t="str">
            <v>0325511</v>
          </cell>
          <cell r="G110" t="str">
            <v/>
          </cell>
        </row>
        <row r="111">
          <cell r="E111" t="str">
            <v>0325498</v>
          </cell>
          <cell r="G111" t="str">
            <v/>
          </cell>
        </row>
        <row r="112">
          <cell r="E112" t="str">
            <v>0325186</v>
          </cell>
          <cell r="G112" t="str">
            <v/>
          </cell>
        </row>
        <row r="113">
          <cell r="E113" t="str">
            <v>0325535</v>
          </cell>
          <cell r="G113" t="str">
            <v/>
          </cell>
        </row>
        <row r="114">
          <cell r="E114" t="str">
            <v>0325523</v>
          </cell>
          <cell r="G114" t="str">
            <v/>
          </cell>
        </row>
        <row r="115">
          <cell r="E115" t="str">
            <v>0327367</v>
          </cell>
          <cell r="G115" t="str">
            <v/>
          </cell>
        </row>
        <row r="116">
          <cell r="E116" t="str">
            <v>0327366</v>
          </cell>
          <cell r="G116" t="str">
            <v/>
          </cell>
        </row>
        <row r="117">
          <cell r="E117" t="str">
            <v>0327365</v>
          </cell>
          <cell r="G117" t="str">
            <v/>
          </cell>
        </row>
        <row r="118">
          <cell r="E118" t="str">
            <v>0325558</v>
          </cell>
          <cell r="G118" t="str">
            <v/>
          </cell>
        </row>
        <row r="119">
          <cell r="E119" t="str">
            <v>0325562</v>
          </cell>
          <cell r="G119" t="str">
            <v/>
          </cell>
        </row>
        <row r="120">
          <cell r="E120" t="str">
            <v>0325569</v>
          </cell>
          <cell r="G120" t="str">
            <v/>
          </cell>
        </row>
        <row r="122">
          <cell r="G122" t="str">
            <v/>
          </cell>
        </row>
        <row r="123">
          <cell r="E123" t="str">
            <v>0325568</v>
          </cell>
          <cell r="G123">
            <v>0</v>
          </cell>
        </row>
        <row r="124">
          <cell r="E124" t="str">
            <v>0325555</v>
          </cell>
          <cell r="G124">
            <v>0</v>
          </cell>
        </row>
        <row r="126">
          <cell r="E126" t="str">
            <v>0325501</v>
          </cell>
          <cell r="G126" t="str">
            <v/>
          </cell>
        </row>
        <row r="127">
          <cell r="E127" t="str">
            <v>0325489</v>
          </cell>
          <cell r="G127" t="str">
            <v/>
          </cell>
        </row>
        <row r="128">
          <cell r="E128" t="str">
            <v>0327058</v>
          </cell>
          <cell r="G128" t="str">
            <v/>
          </cell>
        </row>
        <row r="129">
          <cell r="E129" t="str">
            <v>0327059</v>
          </cell>
          <cell r="G129" t="str">
            <v/>
          </cell>
        </row>
        <row r="130">
          <cell r="E130" t="str">
            <v>0327061</v>
          </cell>
          <cell r="G130" t="str">
            <v/>
          </cell>
        </row>
        <row r="131">
          <cell r="E131" t="str">
            <v>0327063</v>
          </cell>
          <cell r="G131" t="str">
            <v/>
          </cell>
        </row>
        <row r="132">
          <cell r="E132" t="str">
            <v>0322927</v>
          </cell>
          <cell r="G132" t="str">
            <v/>
          </cell>
        </row>
        <row r="133">
          <cell r="E133" t="str">
            <v>0322919</v>
          </cell>
          <cell r="G133" t="str">
            <v/>
          </cell>
        </row>
        <row r="135">
          <cell r="G135" t="str">
            <v/>
          </cell>
        </row>
        <row r="136">
          <cell r="E136" t="str">
            <v>0327068</v>
          </cell>
          <cell r="G136">
            <v>0</v>
          </cell>
        </row>
        <row r="137">
          <cell r="E137" t="str">
            <v>0327069</v>
          </cell>
          <cell r="G137">
            <v>0</v>
          </cell>
        </row>
        <row r="138">
          <cell r="E138" t="str">
            <v>0327070</v>
          </cell>
          <cell r="G138">
            <v>0</v>
          </cell>
        </row>
        <row r="139">
          <cell r="E139" t="str">
            <v>0327141</v>
          </cell>
          <cell r="G139">
            <v>0</v>
          </cell>
        </row>
        <row r="140">
          <cell r="E140" t="str">
            <v>0320282</v>
          </cell>
          <cell r="G140">
            <v>0</v>
          </cell>
        </row>
        <row r="142">
          <cell r="G142" t="str">
            <v/>
          </cell>
        </row>
        <row r="143">
          <cell r="E143" t="str">
            <v>0327067</v>
          </cell>
          <cell r="G143">
            <v>0</v>
          </cell>
        </row>
        <row r="144">
          <cell r="E144" t="str">
            <v>0327069</v>
          </cell>
          <cell r="G144">
            <v>0</v>
          </cell>
        </row>
        <row r="145">
          <cell r="E145" t="str">
            <v>0327070</v>
          </cell>
          <cell r="G145">
            <v>0</v>
          </cell>
        </row>
        <row r="146">
          <cell r="E146" t="str">
            <v>0327141</v>
          </cell>
          <cell r="G146">
            <v>0</v>
          </cell>
        </row>
        <row r="147">
          <cell r="E147" t="str">
            <v>0320282</v>
          </cell>
          <cell r="G147">
            <v>0</v>
          </cell>
        </row>
        <row r="149">
          <cell r="G149" t="str">
            <v/>
          </cell>
        </row>
        <row r="150">
          <cell r="E150" t="str">
            <v>0327066</v>
          </cell>
          <cell r="G150">
            <v>0</v>
          </cell>
        </row>
        <row r="151">
          <cell r="E151" t="str">
            <v>0327069</v>
          </cell>
          <cell r="G151">
            <v>0</v>
          </cell>
        </row>
        <row r="152">
          <cell r="E152" t="str">
            <v>0327141</v>
          </cell>
          <cell r="G152">
            <v>0</v>
          </cell>
        </row>
        <row r="153">
          <cell r="E153" t="str">
            <v>0320282</v>
          </cell>
          <cell r="G153">
            <v>0</v>
          </cell>
        </row>
        <row r="155">
          <cell r="E155" t="str">
            <v>0327065</v>
          </cell>
          <cell r="G155" t="str">
            <v/>
          </cell>
        </row>
        <row r="156">
          <cell r="E156" t="str">
            <v>0327216</v>
          </cell>
          <cell r="G156" t="str">
            <v/>
          </cell>
        </row>
        <row r="157">
          <cell r="E157" t="str">
            <v>0321811</v>
          </cell>
          <cell r="G157" t="str">
            <v/>
          </cell>
        </row>
        <row r="158">
          <cell r="E158" t="str">
            <v>0327074</v>
          </cell>
          <cell r="G158" t="str">
            <v/>
          </cell>
        </row>
        <row r="159">
          <cell r="E159" t="str">
            <v>0327340</v>
          </cell>
          <cell r="G159" t="str">
            <v/>
          </cell>
        </row>
        <row r="160">
          <cell r="E160" t="str">
            <v>0327277</v>
          </cell>
          <cell r="G160" t="str">
            <v/>
          </cell>
        </row>
        <row r="161">
          <cell r="E161" t="str">
            <v>0327278</v>
          </cell>
          <cell r="G161" t="str">
            <v/>
          </cell>
        </row>
        <row r="162">
          <cell r="E162" t="str">
            <v>0322922</v>
          </cell>
          <cell r="G162" t="str">
            <v/>
          </cell>
        </row>
        <row r="163">
          <cell r="E163" t="str">
            <v>0327282</v>
          </cell>
          <cell r="G163" t="str">
            <v/>
          </cell>
        </row>
        <row r="164">
          <cell r="E164" t="str">
            <v>0328283</v>
          </cell>
          <cell r="G164" t="str">
            <v/>
          </cell>
        </row>
        <row r="165">
          <cell r="E165" t="str">
            <v>0327281</v>
          </cell>
          <cell r="G165" t="str">
            <v/>
          </cell>
        </row>
        <row r="166">
          <cell r="E166" t="str">
            <v>0327342</v>
          </cell>
          <cell r="G166" t="str">
            <v/>
          </cell>
        </row>
        <row r="167">
          <cell r="E167" t="str">
            <v>0323775</v>
          </cell>
          <cell r="G167" t="str">
            <v/>
          </cell>
        </row>
        <row r="168">
          <cell r="E168" t="str">
            <v>0322888</v>
          </cell>
          <cell r="G168" t="str">
            <v/>
          </cell>
        </row>
        <row r="170">
          <cell r="G170" t="str">
            <v/>
          </cell>
        </row>
        <row r="171">
          <cell r="E171" t="str">
            <v>0327232</v>
          </cell>
          <cell r="G171">
            <v>0</v>
          </cell>
        </row>
        <row r="172">
          <cell r="E172" t="str">
            <v>0327233</v>
          </cell>
          <cell r="G172">
            <v>0</v>
          </cell>
        </row>
        <row r="173">
          <cell r="E173" t="str">
            <v>0327234</v>
          </cell>
          <cell r="G173">
            <v>0</v>
          </cell>
        </row>
        <row r="174">
          <cell r="E174" t="str">
            <v>0327129</v>
          </cell>
          <cell r="G174">
            <v>0</v>
          </cell>
        </row>
        <row r="176">
          <cell r="G176" t="str">
            <v/>
          </cell>
        </row>
        <row r="177">
          <cell r="E177" t="str">
            <v>0327232</v>
          </cell>
          <cell r="G177">
            <v>0</v>
          </cell>
        </row>
        <row r="178">
          <cell r="E178" t="str">
            <v>0327233</v>
          </cell>
          <cell r="G178">
            <v>0</v>
          </cell>
        </row>
        <row r="179">
          <cell r="E179" t="str">
            <v>0327138</v>
          </cell>
          <cell r="G179">
            <v>0</v>
          </cell>
        </row>
        <row r="181">
          <cell r="E181" t="str">
            <v>0318541</v>
          </cell>
          <cell r="G181" t="str">
            <v/>
          </cell>
        </row>
        <row r="182">
          <cell r="E182" t="str">
            <v>0318542</v>
          </cell>
          <cell r="G182" t="str">
            <v/>
          </cell>
        </row>
        <row r="183">
          <cell r="E183" t="str">
            <v>0327139</v>
          </cell>
          <cell r="G183" t="str">
            <v/>
          </cell>
        </row>
        <row r="184">
          <cell r="E184" t="str">
            <v>0327137</v>
          </cell>
          <cell r="G184" t="str">
            <v/>
          </cell>
        </row>
        <row r="185">
          <cell r="E185" t="str">
            <v>0320751</v>
          </cell>
          <cell r="G185" t="str">
            <v/>
          </cell>
        </row>
        <row r="186">
          <cell r="E186" t="str">
            <v>0322181</v>
          </cell>
          <cell r="G186" t="str">
            <v/>
          </cell>
        </row>
        <row r="187">
          <cell r="E187" t="str">
            <v>0320722</v>
          </cell>
          <cell r="G187" t="str">
            <v/>
          </cell>
        </row>
        <row r="188">
          <cell r="E188" t="str">
            <v>0322155</v>
          </cell>
          <cell r="G188" t="str">
            <v/>
          </cell>
        </row>
        <row r="193">
          <cell r="E193" t="str">
            <v>0324205</v>
          </cell>
          <cell r="G193" t="str">
            <v/>
          </cell>
        </row>
        <row r="194">
          <cell r="E194" t="str">
            <v>0323128</v>
          </cell>
          <cell r="G194" t="str">
            <v/>
          </cell>
        </row>
        <row r="195">
          <cell r="E195" t="str">
            <v>0327088</v>
          </cell>
          <cell r="G195" t="str">
            <v/>
          </cell>
        </row>
        <row r="196">
          <cell r="E196" t="str">
            <v>0326910</v>
          </cell>
          <cell r="G196" t="str">
            <v/>
          </cell>
        </row>
        <row r="197">
          <cell r="E197" t="str">
            <v>0327087</v>
          </cell>
          <cell r="G197" t="str">
            <v/>
          </cell>
        </row>
        <row r="198">
          <cell r="E198" t="str">
            <v>0320697</v>
          </cell>
          <cell r="G198" t="str">
            <v/>
          </cell>
        </row>
        <row r="199">
          <cell r="E199" t="str">
            <v>0315012</v>
          </cell>
          <cell r="G199" t="str">
            <v/>
          </cell>
        </row>
        <row r="200">
          <cell r="E200" t="str">
            <v>0323095</v>
          </cell>
          <cell r="G200" t="str">
            <v/>
          </cell>
        </row>
        <row r="201">
          <cell r="E201" t="str">
            <v>0320862</v>
          </cell>
          <cell r="G201" t="str">
            <v/>
          </cell>
        </row>
        <row r="202">
          <cell r="E202" t="str">
            <v>0320712</v>
          </cell>
          <cell r="G202" t="str">
            <v/>
          </cell>
        </row>
        <row r="203">
          <cell r="E203" t="str">
            <v>0320711</v>
          </cell>
          <cell r="G203" t="str">
            <v/>
          </cell>
        </row>
        <row r="204">
          <cell r="E204" t="str">
            <v>0320710</v>
          </cell>
          <cell r="G204" t="str">
            <v/>
          </cell>
        </row>
        <row r="205">
          <cell r="E205" t="str">
            <v>0320713</v>
          </cell>
          <cell r="G205" t="str">
            <v/>
          </cell>
        </row>
        <row r="206">
          <cell r="E206" t="str">
            <v>0320714</v>
          </cell>
          <cell r="G206" t="str">
            <v/>
          </cell>
        </row>
        <row r="207">
          <cell r="E207" t="str">
            <v>0320715</v>
          </cell>
          <cell r="G207" t="str">
            <v/>
          </cell>
        </row>
        <row r="208">
          <cell r="E208" t="str">
            <v>0320716</v>
          </cell>
          <cell r="G208" t="str">
            <v/>
          </cell>
        </row>
        <row r="209">
          <cell r="E209" t="str">
            <v>0320718</v>
          </cell>
          <cell r="G209" t="str">
            <v/>
          </cell>
        </row>
        <row r="210">
          <cell r="E210" t="str">
            <v>0320847</v>
          </cell>
          <cell r="G210" t="str">
            <v/>
          </cell>
        </row>
        <row r="211">
          <cell r="E211" t="str">
            <v>0320720</v>
          </cell>
          <cell r="G211" t="str">
            <v/>
          </cell>
        </row>
        <row r="212">
          <cell r="E212" t="str">
            <v>0320722</v>
          </cell>
          <cell r="G212" t="str">
            <v/>
          </cell>
        </row>
        <row r="213">
          <cell r="E213" t="str">
            <v>0320724</v>
          </cell>
          <cell r="G213" t="str">
            <v/>
          </cell>
        </row>
        <row r="214">
          <cell r="E214" t="str">
            <v>0320721</v>
          </cell>
          <cell r="G214" t="str">
            <v/>
          </cell>
        </row>
        <row r="215">
          <cell r="E215" t="str">
            <v>0326457</v>
          </cell>
          <cell r="G215" t="str">
            <v/>
          </cell>
        </row>
        <row r="216">
          <cell r="E216" t="str">
            <v>0326456</v>
          </cell>
          <cell r="G216" t="str">
            <v/>
          </cell>
        </row>
        <row r="217">
          <cell r="E217" t="str">
            <v>0320727</v>
          </cell>
          <cell r="G217" t="str">
            <v/>
          </cell>
        </row>
        <row r="218">
          <cell r="E218" t="str">
            <v>0320728</v>
          </cell>
          <cell r="G218" t="str">
            <v/>
          </cell>
        </row>
        <row r="219">
          <cell r="E219" t="str">
            <v>0320730</v>
          </cell>
          <cell r="G219" t="str">
            <v/>
          </cell>
        </row>
        <row r="220">
          <cell r="E220" t="str">
            <v>0322927</v>
          </cell>
          <cell r="G220" t="str">
            <v/>
          </cell>
        </row>
        <row r="221">
          <cell r="E221" t="str">
            <v>0320731</v>
          </cell>
          <cell r="G221" t="str">
            <v/>
          </cell>
        </row>
        <row r="222">
          <cell r="E222" t="str">
            <v>0320723</v>
          </cell>
          <cell r="G222" t="str">
            <v/>
          </cell>
        </row>
        <row r="223">
          <cell r="E223" t="str">
            <v>0322157</v>
          </cell>
          <cell r="G223" t="str">
            <v/>
          </cell>
        </row>
        <row r="224">
          <cell r="E224" t="str">
            <v>0322183</v>
          </cell>
          <cell r="G224" t="str">
            <v/>
          </cell>
        </row>
        <row r="225">
          <cell r="E225" t="str">
            <v>0321864</v>
          </cell>
          <cell r="G225" t="str">
            <v/>
          </cell>
        </row>
        <row r="226">
          <cell r="E226" t="str">
            <v>0320898</v>
          </cell>
          <cell r="G226" t="str">
            <v/>
          </cell>
        </row>
        <row r="227">
          <cell r="E227" t="str">
            <v>0322619</v>
          </cell>
          <cell r="G227" t="str">
            <v/>
          </cell>
        </row>
        <row r="228">
          <cell r="E228" t="str">
            <v>0325671</v>
          </cell>
          <cell r="G228" t="str">
            <v/>
          </cell>
        </row>
        <row r="229">
          <cell r="E229" t="str">
            <v>0323108</v>
          </cell>
          <cell r="G229" t="str">
            <v/>
          </cell>
        </row>
        <row r="230">
          <cell r="E230" t="str">
            <v>0326915</v>
          </cell>
          <cell r="G230" t="str">
            <v/>
          </cell>
        </row>
        <row r="231">
          <cell r="E231" t="str">
            <v>0325186</v>
          </cell>
          <cell r="G231" t="str">
            <v/>
          </cell>
        </row>
        <row r="232">
          <cell r="E232" t="str">
            <v>0322150</v>
          </cell>
          <cell r="G232" t="str">
            <v/>
          </cell>
        </row>
        <row r="233">
          <cell r="E233" t="str">
            <v>0322940</v>
          </cell>
          <cell r="G233" t="str">
            <v/>
          </cell>
        </row>
        <row r="234">
          <cell r="E234" t="str">
            <v>0327060</v>
          </cell>
          <cell r="G234" t="str">
            <v/>
          </cell>
        </row>
        <row r="235">
          <cell r="E235" t="str">
            <v>0327062</v>
          </cell>
          <cell r="G235" t="str">
            <v/>
          </cell>
        </row>
        <row r="236">
          <cell r="E236" t="str">
            <v>0327064</v>
          </cell>
          <cell r="G236" t="str">
            <v/>
          </cell>
        </row>
        <row r="237">
          <cell r="E237" t="str">
            <v>0322900</v>
          </cell>
          <cell r="G237" t="str">
            <v/>
          </cell>
        </row>
        <row r="238">
          <cell r="E238" t="str">
            <v>0327215</v>
          </cell>
          <cell r="G238" t="str">
            <v/>
          </cell>
        </row>
        <row r="239">
          <cell r="E239" t="str">
            <v>0327081</v>
          </cell>
          <cell r="G239" t="str">
            <v/>
          </cell>
        </row>
        <row r="240">
          <cell r="E240" t="str">
            <v>0327337</v>
          </cell>
          <cell r="G240" t="str">
            <v/>
          </cell>
        </row>
        <row r="241">
          <cell r="E241" t="str">
            <v>0327075</v>
          </cell>
          <cell r="G241" t="str">
            <v/>
          </cell>
        </row>
        <row r="242">
          <cell r="E242" t="str">
            <v>0327255</v>
          </cell>
          <cell r="G242" t="str">
            <v/>
          </cell>
        </row>
        <row r="244">
          <cell r="G244" t="str">
            <v/>
          </cell>
        </row>
        <row r="245">
          <cell r="E245" t="str">
            <v>0327255</v>
          </cell>
          <cell r="G245">
            <v>0</v>
          </cell>
        </row>
        <row r="246">
          <cell r="E246" t="str">
            <v>0320282</v>
          </cell>
          <cell r="G246">
            <v>0</v>
          </cell>
        </row>
        <row r="248">
          <cell r="G248" t="str">
            <v/>
          </cell>
        </row>
        <row r="249">
          <cell r="E249" t="str">
            <v>0327254</v>
          </cell>
          <cell r="G249">
            <v>0</v>
          </cell>
        </row>
        <row r="250">
          <cell r="E250" t="str">
            <v>0320282</v>
          </cell>
          <cell r="G250">
            <v>0</v>
          </cell>
        </row>
        <row r="252">
          <cell r="E252" t="str">
            <v>0327339</v>
          </cell>
          <cell r="G252" t="str">
            <v/>
          </cell>
        </row>
        <row r="253">
          <cell r="E253" t="str">
            <v>0327340</v>
          </cell>
          <cell r="G253" t="str">
            <v/>
          </cell>
        </row>
        <row r="254">
          <cell r="E254" t="str">
            <v>0327218</v>
          </cell>
          <cell r="G254" t="str">
            <v/>
          </cell>
        </row>
        <row r="255">
          <cell r="E255" t="str">
            <v>0327219</v>
          </cell>
          <cell r="G255" t="str">
            <v/>
          </cell>
        </row>
        <row r="256">
          <cell r="E256" t="str">
            <v>0327226</v>
          </cell>
          <cell r="G256" t="str">
            <v/>
          </cell>
        </row>
        <row r="257">
          <cell r="E257" t="str">
            <v>0327260</v>
          </cell>
          <cell r="G257" t="str">
            <v/>
          </cell>
        </row>
        <row r="258">
          <cell r="E258" t="str">
            <v>0327261</v>
          </cell>
          <cell r="G258" t="str">
            <v/>
          </cell>
        </row>
        <row r="262">
          <cell r="E262" t="str">
            <v>0321067</v>
          </cell>
          <cell r="G262" t="str">
            <v/>
          </cell>
        </row>
        <row r="263">
          <cell r="E263" t="str">
            <v>0321066</v>
          </cell>
          <cell r="G263" t="str">
            <v/>
          </cell>
        </row>
        <row r="264">
          <cell r="E264" t="str">
            <v>0321068</v>
          </cell>
          <cell r="G264" t="str">
            <v/>
          </cell>
        </row>
        <row r="265">
          <cell r="E265" t="str">
            <v>0321062</v>
          </cell>
          <cell r="G265" t="str">
            <v/>
          </cell>
        </row>
        <row r="266">
          <cell r="E266" t="str">
            <v>0321917</v>
          </cell>
          <cell r="G266" t="str">
            <v/>
          </cell>
        </row>
        <row r="267">
          <cell r="E267" t="str">
            <v>0321918</v>
          </cell>
          <cell r="G267" t="str">
            <v/>
          </cell>
        </row>
        <row r="268">
          <cell r="E268" t="str">
            <v>0321942</v>
          </cell>
          <cell r="G268" t="str">
            <v/>
          </cell>
        </row>
        <row r="269">
          <cell r="E269" t="str">
            <v>0323780</v>
          </cell>
          <cell r="G269" t="str">
            <v/>
          </cell>
        </row>
        <row r="270">
          <cell r="E270" t="str">
            <v>0323779</v>
          </cell>
          <cell r="G270" t="str">
            <v/>
          </cell>
        </row>
        <row r="271">
          <cell r="E271" t="str">
            <v>0322817</v>
          </cell>
          <cell r="G271" t="str">
            <v/>
          </cell>
        </row>
        <row r="272">
          <cell r="E272" t="str">
            <v>0322818</v>
          </cell>
          <cell r="G272" t="str">
            <v/>
          </cell>
        </row>
        <row r="273">
          <cell r="E273" t="str">
            <v>0315456</v>
          </cell>
          <cell r="G273" t="str">
            <v/>
          </cell>
        </row>
        <row r="274">
          <cell r="E274" t="str">
            <v>0318108</v>
          </cell>
          <cell r="G274" t="str">
            <v/>
          </cell>
        </row>
        <row r="275">
          <cell r="E275" t="str">
            <v>0318107</v>
          </cell>
          <cell r="G275" t="str">
            <v/>
          </cell>
        </row>
        <row r="276">
          <cell r="E276" t="str">
            <v>0318106</v>
          </cell>
          <cell r="G276" t="str">
            <v/>
          </cell>
        </row>
        <row r="277">
          <cell r="E277" t="str">
            <v>0321941</v>
          </cell>
          <cell r="G277" t="str">
            <v/>
          </cell>
        </row>
        <row r="278">
          <cell r="E278" t="str">
            <v>0320158</v>
          </cell>
          <cell r="G278" t="str">
            <v/>
          </cell>
        </row>
        <row r="279">
          <cell r="E279" t="str">
            <v>0322050</v>
          </cell>
          <cell r="G279" t="str">
            <v/>
          </cell>
        </row>
        <row r="280">
          <cell r="E280" t="str">
            <v>0322051</v>
          </cell>
          <cell r="G280" t="str">
            <v/>
          </cell>
        </row>
        <row r="281">
          <cell r="E281" t="str">
            <v>0322052</v>
          </cell>
          <cell r="G281" t="str">
            <v/>
          </cell>
        </row>
        <row r="282">
          <cell r="E282" t="str">
            <v>0318543</v>
          </cell>
          <cell r="G282" t="str">
            <v/>
          </cell>
        </row>
        <row r="283">
          <cell r="E283" t="str">
            <v>0322807</v>
          </cell>
          <cell r="G283" t="str">
            <v/>
          </cell>
        </row>
        <row r="284">
          <cell r="E284" t="str">
            <v>0325707</v>
          </cell>
          <cell r="G284" t="str">
            <v/>
          </cell>
        </row>
        <row r="285">
          <cell r="E285" t="str">
            <v>0325708</v>
          </cell>
          <cell r="G285" t="str">
            <v/>
          </cell>
        </row>
        <row r="286">
          <cell r="E286" t="str">
            <v>0327146</v>
          </cell>
          <cell r="G286" t="str">
            <v/>
          </cell>
        </row>
        <row r="287">
          <cell r="E287" t="str">
            <v>0327069</v>
          </cell>
          <cell r="G287" t="str">
            <v/>
          </cell>
        </row>
        <row r="288">
          <cell r="E288" t="str">
            <v>0327145</v>
          </cell>
          <cell r="G288" t="str">
            <v/>
          </cell>
        </row>
        <row r="289">
          <cell r="E289" t="str">
            <v>0327336</v>
          </cell>
          <cell r="G289" t="str">
            <v/>
          </cell>
        </row>
        <row r="290">
          <cell r="E290" t="str">
            <v>0320282</v>
          </cell>
          <cell r="G290" t="str">
            <v/>
          </cell>
        </row>
        <row r="291">
          <cell r="E291" t="str">
            <v>0327131</v>
          </cell>
          <cell r="G291" t="str">
            <v/>
          </cell>
        </row>
        <row r="292">
          <cell r="E292" t="str">
            <v>0327132</v>
          </cell>
          <cell r="G292" t="str">
            <v/>
          </cell>
        </row>
        <row r="296">
          <cell r="E296" t="str">
            <v>0324205</v>
          </cell>
          <cell r="G296" t="str">
            <v/>
          </cell>
        </row>
        <row r="297">
          <cell r="E297" t="str">
            <v>0323128</v>
          </cell>
          <cell r="G297" t="str">
            <v/>
          </cell>
        </row>
        <row r="298">
          <cell r="E298" t="str">
            <v>0323865</v>
          </cell>
          <cell r="G298" t="str">
            <v/>
          </cell>
        </row>
        <row r="299">
          <cell r="E299" t="str">
            <v>0320733</v>
          </cell>
          <cell r="G299" t="str">
            <v/>
          </cell>
        </row>
        <row r="300">
          <cell r="E300" t="str">
            <v>0320158</v>
          </cell>
          <cell r="G300" t="str">
            <v/>
          </cell>
        </row>
        <row r="301">
          <cell r="E301" t="str">
            <v>0326468</v>
          </cell>
          <cell r="G301" t="str">
            <v/>
          </cell>
        </row>
        <row r="302">
          <cell r="E302" t="str">
            <v>0326467</v>
          </cell>
          <cell r="G302" t="str">
            <v/>
          </cell>
        </row>
        <row r="303">
          <cell r="E303" t="str">
            <v>0322054</v>
          </cell>
          <cell r="G303" t="str">
            <v/>
          </cell>
        </row>
        <row r="304">
          <cell r="E304" t="str">
            <v>0323947</v>
          </cell>
          <cell r="G304" t="str">
            <v/>
          </cell>
        </row>
        <row r="305">
          <cell r="E305" t="str">
            <v>0323084</v>
          </cell>
          <cell r="G305" t="str">
            <v/>
          </cell>
        </row>
        <row r="306">
          <cell r="E306" t="str">
            <v>0323112</v>
          </cell>
          <cell r="G306" t="str">
            <v/>
          </cell>
        </row>
        <row r="307">
          <cell r="E307" t="str">
            <v>0326456</v>
          </cell>
          <cell r="G307" t="str">
            <v/>
          </cell>
        </row>
        <row r="308">
          <cell r="E308" t="str">
            <v>0326457</v>
          </cell>
          <cell r="G308" t="str">
            <v/>
          </cell>
        </row>
        <row r="309">
          <cell r="E309" t="str">
            <v>0320715</v>
          </cell>
          <cell r="G309" t="str">
            <v/>
          </cell>
        </row>
        <row r="310">
          <cell r="E310" t="str">
            <v>0320730</v>
          </cell>
          <cell r="G310" t="str">
            <v/>
          </cell>
        </row>
        <row r="311">
          <cell r="E311" t="str">
            <v>0320720</v>
          </cell>
          <cell r="G311" t="str">
            <v/>
          </cell>
        </row>
        <row r="312">
          <cell r="E312" t="str">
            <v>0322050</v>
          </cell>
          <cell r="G312" t="str">
            <v/>
          </cell>
        </row>
        <row r="313">
          <cell r="E313" t="str">
            <v>0322051</v>
          </cell>
          <cell r="G313" t="str">
            <v/>
          </cell>
        </row>
        <row r="314">
          <cell r="E314" t="str">
            <v>0318106</v>
          </cell>
          <cell r="G314" t="str">
            <v/>
          </cell>
        </row>
        <row r="315">
          <cell r="E315" t="str">
            <v>0318108</v>
          </cell>
          <cell r="G315" t="str">
            <v/>
          </cell>
        </row>
      </sheetData>
      <sheetData sheetId="9">
        <row r="6">
          <cell r="C6" t="str">
            <v>0323128</v>
          </cell>
        </row>
        <row r="7">
          <cell r="C7" t="str">
            <v>0324205</v>
          </cell>
        </row>
        <row r="9">
          <cell r="C9" t="str">
            <v>0323102</v>
          </cell>
        </row>
        <row r="10">
          <cell r="C10" t="str">
            <v>0323103</v>
          </cell>
        </row>
        <row r="11">
          <cell r="C11" t="str">
            <v>0323101</v>
          </cell>
        </row>
        <row r="12">
          <cell r="C12" t="str">
            <v>0323104</v>
          </cell>
        </row>
        <row r="13">
          <cell r="C13" t="str">
            <v>0323099</v>
          </cell>
        </row>
        <row r="14">
          <cell r="C14" t="str">
            <v>0323100</v>
          </cell>
        </row>
        <row r="16">
          <cell r="C16" t="str">
            <v>0324176</v>
          </cell>
        </row>
        <row r="17">
          <cell r="C17" t="str">
            <v>0324179</v>
          </cell>
        </row>
        <row r="19">
          <cell r="C19" t="str">
            <v>0322766</v>
          </cell>
        </row>
        <row r="20">
          <cell r="C20" t="str">
            <v>0326463</v>
          </cell>
        </row>
        <row r="21">
          <cell r="C21" t="str">
            <v>0324327</v>
          </cell>
        </row>
        <row r="22">
          <cell r="C22" t="str">
            <v>0323727</v>
          </cell>
        </row>
        <row r="23">
          <cell r="C23" t="str">
            <v>0323728</v>
          </cell>
        </row>
        <row r="24">
          <cell r="C24" t="str">
            <v>0322768</v>
          </cell>
        </row>
        <row r="25">
          <cell r="C25" t="str">
            <v>0323729</v>
          </cell>
        </row>
        <row r="26">
          <cell r="C26" t="str">
            <v>0323779</v>
          </cell>
        </row>
        <row r="27">
          <cell r="C27" t="str">
            <v>0322765</v>
          </cell>
        </row>
        <row r="28">
          <cell r="C28" t="str">
            <v>0322600</v>
          </cell>
        </row>
        <row r="30">
          <cell r="C30" t="str">
            <v>0322643</v>
          </cell>
        </row>
        <row r="31">
          <cell r="C31" t="str">
            <v>0322592</v>
          </cell>
        </row>
        <row r="32">
          <cell r="C32" t="str">
            <v>0322606</v>
          </cell>
        </row>
        <row r="33">
          <cell r="C33" t="str">
            <v>0322601</v>
          </cell>
        </row>
        <row r="34">
          <cell r="C34" t="str">
            <v>0322609</v>
          </cell>
        </row>
        <row r="35">
          <cell r="C35" t="str">
            <v>0324282</v>
          </cell>
        </row>
        <row r="36">
          <cell r="C36" t="str">
            <v>0323780</v>
          </cell>
        </row>
        <row r="39">
          <cell r="C39" t="str">
            <v>0323665</v>
          </cell>
        </row>
        <row r="40">
          <cell r="C40" t="str">
            <v>0323825</v>
          </cell>
        </row>
        <row r="41">
          <cell r="C41" t="str">
            <v>0323824</v>
          </cell>
        </row>
        <row r="42">
          <cell r="C42" t="str">
            <v>0323673</v>
          </cell>
        </row>
        <row r="43">
          <cell r="C43" t="str">
            <v>0323819</v>
          </cell>
        </row>
        <row r="44">
          <cell r="C44" t="str">
            <v>0323820</v>
          </cell>
        </row>
        <row r="45">
          <cell r="C45" t="str">
            <v>0309818</v>
          </cell>
        </row>
        <row r="46">
          <cell r="C46" t="str">
            <v>0323691</v>
          </cell>
        </row>
        <row r="47">
          <cell r="C47" t="str">
            <v>0323692</v>
          </cell>
        </row>
        <row r="48">
          <cell r="C48" t="str">
            <v>0323693</v>
          </cell>
        </row>
        <row r="49">
          <cell r="C49" t="str">
            <v>0323221</v>
          </cell>
        </row>
        <row r="50">
          <cell r="C50" t="str">
            <v>0326524</v>
          </cell>
        </row>
        <row r="51">
          <cell r="C51" t="str">
            <v>0325409</v>
          </cell>
        </row>
        <row r="52">
          <cell r="C52" t="str">
            <v>0323909</v>
          </cell>
        </row>
        <row r="53">
          <cell r="C53" t="str">
            <v>0323708</v>
          </cell>
        </row>
        <row r="54">
          <cell r="C54" t="str">
            <v>0323706</v>
          </cell>
        </row>
        <row r="55">
          <cell r="C55" t="str">
            <v>0323701</v>
          </cell>
        </row>
        <row r="56">
          <cell r="C56" t="str">
            <v>0326169</v>
          </cell>
        </row>
        <row r="57">
          <cell r="C57" t="str">
            <v>0326168</v>
          </cell>
        </row>
        <row r="58">
          <cell r="C58" t="str">
            <v>0323685</v>
          </cell>
        </row>
        <row r="59">
          <cell r="C59" t="str">
            <v>0323684</v>
          </cell>
        </row>
        <row r="60">
          <cell r="C60" t="str">
            <v>0323674</v>
          </cell>
        </row>
        <row r="61">
          <cell r="C61" t="str">
            <v>0326461</v>
          </cell>
        </row>
        <row r="62">
          <cell r="C62" t="str">
            <v>0323670</v>
          </cell>
        </row>
        <row r="63">
          <cell r="C63" t="str">
            <v>0323671</v>
          </cell>
        </row>
        <row r="64">
          <cell r="C64" t="str">
            <v>0326018</v>
          </cell>
        </row>
        <row r="65">
          <cell r="C65" t="str">
            <v>0323807</v>
          </cell>
        </row>
        <row r="66">
          <cell r="C66" t="str">
            <v>0327039</v>
          </cell>
        </row>
        <row r="68">
          <cell r="C68" t="str">
            <v>0323793</v>
          </cell>
        </row>
        <row r="69">
          <cell r="C69" t="str">
            <v>0323794</v>
          </cell>
        </row>
        <row r="70">
          <cell r="C70" t="str">
            <v>0323795</v>
          </cell>
        </row>
        <row r="71">
          <cell r="C71" t="str">
            <v>0323796</v>
          </cell>
        </row>
        <row r="72">
          <cell r="C72" t="str">
            <v>0324297</v>
          </cell>
        </row>
        <row r="73">
          <cell r="C73" t="str">
            <v>0323798</v>
          </cell>
        </row>
        <row r="74">
          <cell r="C74" t="str">
            <v>0323799</v>
          </cell>
        </row>
        <row r="75">
          <cell r="C75" t="str">
            <v>0324298</v>
          </cell>
        </row>
        <row r="76">
          <cell r="C76" t="str">
            <v>0323797</v>
          </cell>
        </row>
        <row r="77">
          <cell r="C77" t="str">
            <v>0326143</v>
          </cell>
        </row>
        <row r="78">
          <cell r="C78" t="str">
            <v>0322616</v>
          </cell>
        </row>
        <row r="79">
          <cell r="C79" t="str">
            <v>0322615</v>
          </cell>
        </row>
        <row r="80">
          <cell r="C80" t="str">
            <v>0324299</v>
          </cell>
        </row>
        <row r="81">
          <cell r="C81" t="str">
            <v>0324325</v>
          </cell>
        </row>
      </sheetData>
      <sheetData sheetId="10">
        <row r="1">
          <cell r="U1" t="str">
            <v>GeneralItems</v>
          </cell>
          <cell r="V1" t="str">
            <v>Retail Pk Small</v>
          </cell>
          <cell r="W1" t="str">
            <v>H/S Small</v>
          </cell>
          <cell r="X1" t="str">
            <v>Retail Pk Large</v>
          </cell>
          <cell r="Y1" t="str">
            <v>H/S Medium</v>
          </cell>
          <cell r="Z1" t="str">
            <v>H/S Lrg part seg</v>
          </cell>
          <cell r="AA1" t="str">
            <v>H/S Lrg full seg</v>
          </cell>
          <cell r="AB1" t="str">
            <v>Flagship</v>
          </cell>
          <cell r="AD1" t="str">
            <v>Seating</v>
          </cell>
          <cell r="AE1" t="str">
            <v>Retail Pk Small</v>
          </cell>
          <cell r="AF1" t="str">
            <v>Retail Pk Large</v>
          </cell>
          <cell r="AG1" t="str">
            <v>H/S Small</v>
          </cell>
          <cell r="AH1" t="str">
            <v>H/S Medium</v>
          </cell>
          <cell r="AI1" t="str">
            <v>H/S Lrg part seg</v>
          </cell>
          <cell r="AJ1" t="str">
            <v>H/S Lrg full seg</v>
          </cell>
          <cell r="AK1" t="str">
            <v>Flagship</v>
          </cell>
          <cell r="AM1" t="str">
            <v>General Working Stock - required 1 week prior to PC</v>
          </cell>
          <cell r="AN1" t="str">
            <v>Retail Pk Small</v>
          </cell>
          <cell r="AO1" t="str">
            <v>H/S Small</v>
          </cell>
          <cell r="AP1" t="str">
            <v>Retail Pk Large</v>
          </cell>
          <cell r="AQ1" t="str">
            <v>H/S Medium</v>
          </cell>
          <cell r="AR1" t="str">
            <v>H/S Lrg part seg</v>
          </cell>
          <cell r="AS1" t="str">
            <v>H/S Lrg full seg</v>
          </cell>
          <cell r="AT1" t="str">
            <v>Flagship</v>
          </cell>
        </row>
        <row r="2">
          <cell r="A2" t="str">
            <v xml:space="preserve">Aberdeen </v>
          </cell>
          <cell r="B2" t="str">
            <v>2587</v>
          </cell>
          <cell r="J2" t="str">
            <v>AMS</v>
          </cell>
          <cell r="K2">
            <v>17</v>
          </cell>
          <cell r="M2" t="str">
            <v>AMEC</v>
          </cell>
          <cell r="O2" t="str">
            <v>Styles &amp; Wood Store Planning</v>
          </cell>
          <cell r="Q2" t="str">
            <v>Rev A</v>
          </cell>
          <cell r="S2" t="str">
            <v>Flagship</v>
          </cell>
          <cell r="U2" t="str">
            <v>Dual pricing guns</v>
          </cell>
          <cell r="V2">
            <v>3</v>
          </cell>
          <cell r="W2">
            <v>3</v>
          </cell>
          <cell r="X2">
            <v>3</v>
          </cell>
          <cell r="Y2">
            <v>4</v>
          </cell>
          <cell r="Z2">
            <v>4</v>
          </cell>
          <cell r="AA2">
            <v>6</v>
          </cell>
          <cell r="AB2">
            <v>6</v>
          </cell>
          <cell r="AD2" t="str">
            <v>600mm Cube Seat Beige</v>
          </cell>
          <cell r="AE2">
            <v>3</v>
          </cell>
          <cell r="AF2">
            <v>3</v>
          </cell>
          <cell r="AG2">
            <v>3</v>
          </cell>
          <cell r="AH2">
            <v>3</v>
          </cell>
          <cell r="AI2">
            <v>3</v>
          </cell>
          <cell r="AJ2">
            <v>4</v>
          </cell>
          <cell r="AK2">
            <v>4</v>
          </cell>
          <cell r="AM2" t="str">
            <v>600mm Peak Nightwear Side Hanging Rail</v>
          </cell>
          <cell r="AN2">
            <v>6</v>
          </cell>
          <cell r="AO2">
            <v>6</v>
          </cell>
          <cell r="AP2">
            <v>10</v>
          </cell>
          <cell r="AQ2">
            <v>10</v>
          </cell>
          <cell r="AR2">
            <v>10</v>
          </cell>
          <cell r="AS2">
            <v>15</v>
          </cell>
          <cell r="AT2">
            <v>15</v>
          </cell>
        </row>
        <row r="3">
          <cell r="A3" t="str">
            <v xml:space="preserve">Accrington </v>
          </cell>
          <cell r="B3" t="str">
            <v>2930</v>
          </cell>
          <cell r="J3" t="str">
            <v>Axis Europe plc</v>
          </cell>
          <cell r="K3">
            <v>18</v>
          </cell>
          <cell r="M3" t="str">
            <v>Bowmer &amp; Kirkland</v>
          </cell>
          <cell r="O3" t="str">
            <v>SenKenKen</v>
          </cell>
          <cell r="Q3" t="str">
            <v>Rev B</v>
          </cell>
          <cell r="S3" t="str">
            <v>H/S Lrg full seg</v>
          </cell>
          <cell r="U3" t="str">
            <v>Food pricing guns</v>
          </cell>
          <cell r="V3">
            <v>3</v>
          </cell>
          <cell r="W3">
            <v>3</v>
          </cell>
          <cell r="X3">
            <v>3</v>
          </cell>
          <cell r="Y3">
            <v>4</v>
          </cell>
          <cell r="Z3">
            <v>4</v>
          </cell>
          <cell r="AA3">
            <v>6</v>
          </cell>
          <cell r="AB3">
            <v>6</v>
          </cell>
          <cell r="AD3" t="str">
            <v>600mm Cube Seat Grey</v>
          </cell>
          <cell r="AE3">
            <v>4</v>
          </cell>
          <cell r="AF3">
            <v>4</v>
          </cell>
          <cell r="AG3">
            <v>3</v>
          </cell>
          <cell r="AH3">
            <v>3</v>
          </cell>
          <cell r="AI3">
            <v>4</v>
          </cell>
          <cell r="AJ3">
            <v>4</v>
          </cell>
          <cell r="AK3">
            <v>4</v>
          </cell>
          <cell r="AM3" t="str">
            <v>40 x 20 Banner Stand</v>
          </cell>
          <cell r="AN3">
            <v>5</v>
          </cell>
          <cell r="AO3">
            <v>5</v>
          </cell>
          <cell r="AP3">
            <v>8</v>
          </cell>
          <cell r="AQ3">
            <v>8</v>
          </cell>
          <cell r="AR3">
            <v>8</v>
          </cell>
          <cell r="AS3">
            <v>12</v>
          </cell>
          <cell r="AT3">
            <v>12</v>
          </cell>
        </row>
        <row r="4">
          <cell r="A4" t="str">
            <v>Aintree</v>
          </cell>
          <cell r="B4" t="str">
            <v>NW07</v>
          </cell>
          <cell r="J4" t="str">
            <v>Barlows</v>
          </cell>
          <cell r="K4">
            <v>19</v>
          </cell>
          <cell r="M4" t="str">
            <v>Ellmers</v>
          </cell>
          <cell r="O4" t="str">
            <v>Cardinal Project Management</v>
          </cell>
          <cell r="Q4" t="str">
            <v>Rev C</v>
          </cell>
          <cell r="S4" t="str">
            <v>H/S Lrg part seg</v>
          </cell>
          <cell r="U4" t="str">
            <v>Textile pricing guns</v>
          </cell>
          <cell r="V4">
            <v>3</v>
          </cell>
          <cell r="W4">
            <v>3</v>
          </cell>
          <cell r="X4">
            <v>3</v>
          </cell>
          <cell r="Y4">
            <v>4</v>
          </cell>
          <cell r="Z4">
            <v>4</v>
          </cell>
          <cell r="AA4">
            <v>6</v>
          </cell>
          <cell r="AB4">
            <v>6</v>
          </cell>
          <cell r="AD4" t="str">
            <v>600mm Cube Seat Red</v>
          </cell>
          <cell r="AE4">
            <v>3</v>
          </cell>
          <cell r="AF4">
            <v>3</v>
          </cell>
          <cell r="AG4">
            <v>2</v>
          </cell>
          <cell r="AH4">
            <v>2</v>
          </cell>
          <cell r="AI4">
            <v>3</v>
          </cell>
          <cell r="AJ4">
            <v>3</v>
          </cell>
          <cell r="AK4">
            <v>3</v>
          </cell>
          <cell r="AM4" t="str">
            <v>Autograph Branding Block</v>
          </cell>
          <cell r="AN4" t="str">
            <v>DOS</v>
          </cell>
          <cell r="AO4" t="str">
            <v>DOS</v>
          </cell>
          <cell r="AP4" t="str">
            <v>DOS</v>
          </cell>
          <cell r="AQ4" t="str">
            <v>DOS</v>
          </cell>
          <cell r="AR4" t="str">
            <v>DOS</v>
          </cell>
          <cell r="AS4">
            <v>15</v>
          </cell>
          <cell r="AT4">
            <v>15</v>
          </cell>
        </row>
        <row r="5">
          <cell r="A5" t="str">
            <v xml:space="preserve">Aldershot </v>
          </cell>
          <cell r="B5" t="str">
            <v>0330</v>
          </cell>
          <cell r="J5" t="str">
            <v>Berkeley Projects UK Ltd</v>
          </cell>
          <cell r="K5">
            <v>20</v>
          </cell>
          <cell r="M5" t="str">
            <v>EllmerTry</v>
          </cell>
          <cell r="O5" t="str">
            <v>Havelock</v>
          </cell>
          <cell r="Q5" t="str">
            <v>Rev D</v>
          </cell>
          <cell r="S5" t="str">
            <v>H/S Medium</v>
          </cell>
          <cell r="U5" t="str">
            <v>HT200e Printer</v>
          </cell>
          <cell r="V5">
            <v>1</v>
          </cell>
          <cell r="W5">
            <v>1</v>
          </cell>
          <cell r="X5">
            <v>1</v>
          </cell>
          <cell r="Y5">
            <v>2</v>
          </cell>
          <cell r="Z5">
            <v>2</v>
          </cell>
          <cell r="AA5">
            <v>2</v>
          </cell>
          <cell r="AB5">
            <v>2</v>
          </cell>
          <cell r="AD5" t="str">
            <v>600mm Cube Seat with Arm Beige</v>
          </cell>
          <cell r="AE5">
            <v>2</v>
          </cell>
          <cell r="AF5">
            <v>2</v>
          </cell>
          <cell r="AG5">
            <v>1</v>
          </cell>
          <cell r="AH5">
            <v>1</v>
          </cell>
          <cell r="AI5">
            <v>2</v>
          </cell>
          <cell r="AJ5">
            <v>2</v>
          </cell>
          <cell r="AK5">
            <v>2</v>
          </cell>
          <cell r="AM5" t="str">
            <v>Classic Branding Block</v>
          </cell>
          <cell r="AN5" t="str">
            <v>DOS</v>
          </cell>
          <cell r="AO5" t="str">
            <v>DOS</v>
          </cell>
          <cell r="AP5" t="str">
            <v>DOS</v>
          </cell>
          <cell r="AQ5" t="str">
            <v>DOS</v>
          </cell>
          <cell r="AR5" t="str">
            <v>DOS</v>
          </cell>
          <cell r="AS5">
            <v>12</v>
          </cell>
          <cell r="AT5">
            <v>12</v>
          </cell>
        </row>
        <row r="6">
          <cell r="A6" t="str">
            <v xml:space="preserve">Altrincham </v>
          </cell>
          <cell r="B6" t="str">
            <v>3036</v>
          </cell>
          <cell r="J6" t="str">
            <v>Cardinal</v>
          </cell>
          <cell r="K6">
            <v>21</v>
          </cell>
          <cell r="M6" t="str">
            <v>Flaxman</v>
          </cell>
          <cell r="O6" t="str">
            <v>GHP Projects</v>
          </cell>
          <cell r="Q6" t="str">
            <v>Rev E</v>
          </cell>
          <cell r="S6" t="str">
            <v>Retail Pk Large</v>
          </cell>
          <cell r="U6" t="str">
            <v>Battery for H200e Unit</v>
          </cell>
          <cell r="V6">
            <v>1</v>
          </cell>
          <cell r="W6">
            <v>1</v>
          </cell>
          <cell r="X6">
            <v>1</v>
          </cell>
          <cell r="Y6">
            <v>2</v>
          </cell>
          <cell r="Z6">
            <v>2</v>
          </cell>
          <cell r="AA6">
            <v>2</v>
          </cell>
          <cell r="AB6">
            <v>2</v>
          </cell>
          <cell r="AD6" t="str">
            <v>600mm Cube Seat with Arm Grey</v>
          </cell>
          <cell r="AE6">
            <v>3</v>
          </cell>
          <cell r="AF6">
            <v>3</v>
          </cell>
          <cell r="AG6">
            <v>1</v>
          </cell>
          <cell r="AH6">
            <v>1</v>
          </cell>
          <cell r="AI6">
            <v>3</v>
          </cell>
          <cell r="AJ6">
            <v>2</v>
          </cell>
          <cell r="AK6">
            <v>2</v>
          </cell>
          <cell r="AM6" t="str">
            <v>Limited Collection Branding Block</v>
          </cell>
          <cell r="AN6" t="str">
            <v>DOS</v>
          </cell>
          <cell r="AO6" t="str">
            <v>DOS</v>
          </cell>
          <cell r="AP6" t="str">
            <v>DOS</v>
          </cell>
          <cell r="AQ6" t="str">
            <v>DOS</v>
          </cell>
          <cell r="AR6" t="str">
            <v>DOS</v>
          </cell>
          <cell r="AS6">
            <v>10</v>
          </cell>
          <cell r="AT6">
            <v>10</v>
          </cell>
        </row>
        <row r="7">
          <cell r="A7" t="str">
            <v>Amersham Simply Food</v>
          </cell>
          <cell r="B7" t="str">
            <v>7825</v>
          </cell>
          <cell r="J7" t="str">
            <v>Checkout Systems Ltd.</v>
          </cell>
          <cell r="K7">
            <v>22</v>
          </cell>
          <cell r="M7" t="str">
            <v>HBG UK</v>
          </cell>
          <cell r="O7" t="str">
            <v>ERI</v>
          </cell>
          <cell r="Q7" t="str">
            <v>Rev F</v>
          </cell>
          <cell r="S7" t="str">
            <v>H/S Small</v>
          </cell>
          <cell r="U7" t="str">
            <v>Charger for H200e Unit</v>
          </cell>
          <cell r="V7">
            <v>1</v>
          </cell>
          <cell r="W7">
            <v>1</v>
          </cell>
          <cell r="X7">
            <v>1</v>
          </cell>
          <cell r="Y7">
            <v>2</v>
          </cell>
          <cell r="Z7">
            <v>2</v>
          </cell>
          <cell r="AA7">
            <v>2</v>
          </cell>
          <cell r="AB7">
            <v>2</v>
          </cell>
          <cell r="AD7" t="str">
            <v>1200mm Bench Seat Beige</v>
          </cell>
          <cell r="AE7">
            <v>1</v>
          </cell>
          <cell r="AF7">
            <v>1</v>
          </cell>
          <cell r="AG7">
            <v>0</v>
          </cell>
          <cell r="AH7">
            <v>0</v>
          </cell>
          <cell r="AI7">
            <v>1</v>
          </cell>
          <cell r="AJ7">
            <v>2</v>
          </cell>
          <cell r="AK7">
            <v>2</v>
          </cell>
          <cell r="AM7" t="str">
            <v>Maternity Branding Block</v>
          </cell>
          <cell r="AN7">
            <v>0</v>
          </cell>
          <cell r="AO7">
            <v>0</v>
          </cell>
          <cell r="AP7" t="str">
            <v>DOS</v>
          </cell>
          <cell r="AQ7" t="str">
            <v>DOS</v>
          </cell>
          <cell r="AR7" t="str">
            <v>DOS</v>
          </cell>
          <cell r="AS7" t="str">
            <v>DOS</v>
          </cell>
          <cell r="AT7" t="str">
            <v>DOS</v>
          </cell>
        </row>
        <row r="8">
          <cell r="A8" t="str">
            <v xml:space="preserve">Andover </v>
          </cell>
          <cell r="B8" t="str">
            <v>2338</v>
          </cell>
          <cell r="J8" t="str">
            <v>Dula UK Ltd.</v>
          </cell>
          <cell r="K8">
            <v>23</v>
          </cell>
          <cell r="M8" t="str">
            <v>Hurst</v>
          </cell>
          <cell r="O8" t="str">
            <v>Darnton Elgee</v>
          </cell>
          <cell r="Q8" t="str">
            <v>Rev G</v>
          </cell>
          <cell r="S8" t="str">
            <v>Retail Pk Small</v>
          </cell>
          <cell r="U8" t="str">
            <v>Tagging gun for H200e Unit</v>
          </cell>
          <cell r="V8">
            <v>1</v>
          </cell>
          <cell r="W8">
            <v>1</v>
          </cell>
          <cell r="X8">
            <v>1</v>
          </cell>
          <cell r="Y8">
            <v>2</v>
          </cell>
          <cell r="Z8">
            <v>2</v>
          </cell>
          <cell r="AA8">
            <v>2</v>
          </cell>
          <cell r="AB8">
            <v>2</v>
          </cell>
          <cell r="AD8" t="str">
            <v>1200mm Bench Seat Grey</v>
          </cell>
          <cell r="AE8">
            <v>2</v>
          </cell>
          <cell r="AF8">
            <v>2</v>
          </cell>
          <cell r="AG8">
            <v>0</v>
          </cell>
          <cell r="AH8">
            <v>0</v>
          </cell>
          <cell r="AI8">
            <v>2</v>
          </cell>
          <cell r="AJ8">
            <v>2</v>
          </cell>
          <cell r="AK8">
            <v>2</v>
          </cell>
          <cell r="AM8" t="str">
            <v>Petite Branding Block</v>
          </cell>
          <cell r="AN8">
            <v>0</v>
          </cell>
          <cell r="AO8">
            <v>0</v>
          </cell>
          <cell r="AP8" t="str">
            <v>DOS</v>
          </cell>
          <cell r="AQ8" t="str">
            <v>DOS</v>
          </cell>
          <cell r="AR8" t="str">
            <v>DOS</v>
          </cell>
          <cell r="AS8" t="str">
            <v>DOS</v>
          </cell>
          <cell r="AT8" t="str">
            <v>DOS</v>
          </cell>
        </row>
        <row r="9">
          <cell r="A9" t="str">
            <v>Arena Park Coventry</v>
          </cell>
          <cell r="B9" t="str">
            <v>4006</v>
          </cell>
          <cell r="J9" t="str">
            <v>Estrella Retail Interiors Ltd</v>
          </cell>
          <cell r="K9">
            <v>24</v>
          </cell>
          <cell r="M9" t="str">
            <v>Mace Plus</v>
          </cell>
          <cell r="O9" t="str">
            <v>CADesign Services</v>
          </cell>
          <cell r="Q9" t="str">
            <v>Rev H</v>
          </cell>
          <cell r="U9" t="str">
            <v>Kit Lifter for Equipment without Rollers</v>
          </cell>
          <cell r="V9">
            <v>2</v>
          </cell>
          <cell r="W9">
            <v>2</v>
          </cell>
          <cell r="X9">
            <v>2</v>
          </cell>
          <cell r="Y9">
            <v>3</v>
          </cell>
          <cell r="Z9">
            <v>3</v>
          </cell>
          <cell r="AA9">
            <v>4</v>
          </cell>
          <cell r="AB9">
            <v>4</v>
          </cell>
          <cell r="AD9" t="str">
            <v>1200mm Bench Seat and Arm Beige</v>
          </cell>
          <cell r="AE9">
            <v>0</v>
          </cell>
          <cell r="AF9">
            <v>0</v>
          </cell>
          <cell r="AG9">
            <v>1</v>
          </cell>
          <cell r="AH9">
            <v>1</v>
          </cell>
          <cell r="AI9">
            <v>0</v>
          </cell>
          <cell r="AJ9">
            <v>1</v>
          </cell>
          <cell r="AK9">
            <v>1</v>
          </cell>
          <cell r="AM9" t="str">
            <v>Plus Branding Block</v>
          </cell>
          <cell r="AN9">
            <v>0</v>
          </cell>
          <cell r="AO9">
            <v>0</v>
          </cell>
          <cell r="AP9" t="str">
            <v>DOS</v>
          </cell>
          <cell r="AQ9" t="str">
            <v>DOS</v>
          </cell>
          <cell r="AR9" t="str">
            <v>DOS</v>
          </cell>
          <cell r="AS9" t="str">
            <v>DOS</v>
          </cell>
          <cell r="AT9" t="str">
            <v>DOS</v>
          </cell>
        </row>
        <row r="10">
          <cell r="A10" t="str">
            <v>Ashby-de-la-Zouch Simply Food</v>
          </cell>
          <cell r="B10" t="str">
            <v>NW53</v>
          </cell>
          <cell r="J10" t="str">
            <v>Havelock</v>
          </cell>
          <cell r="K10">
            <v>25</v>
          </cell>
          <cell r="M10" t="str">
            <v>Mclaughlin and Harvey</v>
          </cell>
          <cell r="Q10" t="str">
            <v>Rev I</v>
          </cell>
          <cell r="U10" t="str">
            <v>Lifter for Slab Units with Rollers</v>
          </cell>
          <cell r="V10">
            <v>2</v>
          </cell>
          <cell r="W10">
            <v>2</v>
          </cell>
          <cell r="X10">
            <v>2</v>
          </cell>
          <cell r="Y10">
            <v>3</v>
          </cell>
          <cell r="Z10">
            <v>3</v>
          </cell>
          <cell r="AA10">
            <v>4</v>
          </cell>
          <cell r="AB10">
            <v>4</v>
          </cell>
          <cell r="AD10" t="str">
            <v>1200mm Bench Seat and Arm Grey</v>
          </cell>
          <cell r="AE10">
            <v>0</v>
          </cell>
          <cell r="AF10">
            <v>0</v>
          </cell>
          <cell r="AG10">
            <v>1</v>
          </cell>
          <cell r="AH10">
            <v>1</v>
          </cell>
          <cell r="AI10">
            <v>0</v>
          </cell>
          <cell r="AJ10">
            <v>2</v>
          </cell>
          <cell r="AK10">
            <v>2</v>
          </cell>
          <cell r="AM10" t="str">
            <v>Classic Lettering</v>
          </cell>
          <cell r="AN10">
            <v>0</v>
          </cell>
          <cell r="AO10">
            <v>0</v>
          </cell>
          <cell r="AP10">
            <v>1</v>
          </cell>
          <cell r="AQ10">
            <v>1</v>
          </cell>
          <cell r="AR10">
            <v>1</v>
          </cell>
          <cell r="AS10">
            <v>2</v>
          </cell>
          <cell r="AT10">
            <v>2</v>
          </cell>
        </row>
        <row r="11">
          <cell r="A11" t="str">
            <v>Ashford</v>
          </cell>
          <cell r="B11" t="str">
            <v>1766</v>
          </cell>
          <cell r="J11" t="str">
            <v>Hurst Stores &amp; Interiors Ltd</v>
          </cell>
          <cell r="K11">
            <v>26</v>
          </cell>
          <cell r="M11" t="str">
            <v>Midas</v>
          </cell>
          <cell r="Q11" t="str">
            <v>Rev J</v>
          </cell>
          <cell r="AD11" t="str">
            <v>Shoe Unit</v>
          </cell>
          <cell r="AE11">
            <v>1</v>
          </cell>
          <cell r="AF11">
            <v>1</v>
          </cell>
          <cell r="AG11">
            <v>1</v>
          </cell>
          <cell r="AH11">
            <v>1</v>
          </cell>
          <cell r="AI11">
            <v>1</v>
          </cell>
          <cell r="AJ11">
            <v>2</v>
          </cell>
          <cell r="AK11">
            <v>2</v>
          </cell>
          <cell r="AM11" t="str">
            <v>Limited Collection Lettering</v>
          </cell>
          <cell r="AN11">
            <v>0</v>
          </cell>
          <cell r="AO11">
            <v>0</v>
          </cell>
          <cell r="AP11">
            <v>1</v>
          </cell>
          <cell r="AQ11">
            <v>1</v>
          </cell>
          <cell r="AR11">
            <v>1</v>
          </cell>
          <cell r="AS11">
            <v>2</v>
          </cell>
          <cell r="AT11">
            <v>2</v>
          </cell>
        </row>
        <row r="12">
          <cell r="A12" t="str">
            <v xml:space="preserve">Ashton </v>
          </cell>
          <cell r="B12" t="str">
            <v>3007</v>
          </cell>
          <cell r="J12" t="str">
            <v>JDS Group Limited</v>
          </cell>
          <cell r="K12">
            <v>27</v>
          </cell>
          <cell r="M12" t="str">
            <v>Morris &amp; Spottiswood</v>
          </cell>
          <cell r="Q12" t="str">
            <v>Rev K</v>
          </cell>
          <cell r="S12" t="str">
            <v>Existing</v>
          </cell>
          <cell r="V12" t="str">
            <v>Retail Pk Small</v>
          </cell>
          <cell r="W12" t="str">
            <v>H/S Small</v>
          </cell>
          <cell r="X12" t="str">
            <v>Retail Pk Large</v>
          </cell>
          <cell r="Y12" t="str">
            <v>H/S Medium</v>
          </cell>
          <cell r="Z12" t="str">
            <v>H/S Lrg part seg</v>
          </cell>
          <cell r="AA12" t="str">
            <v>H/S Lrg full seg</v>
          </cell>
          <cell r="AB12" t="str">
            <v>Flagship</v>
          </cell>
          <cell r="AM12" t="str">
            <v>Tailoring Lettering</v>
          </cell>
          <cell r="AN12">
            <v>0</v>
          </cell>
          <cell r="AO12">
            <v>0</v>
          </cell>
          <cell r="AP12">
            <v>0</v>
          </cell>
          <cell r="AQ12">
            <v>0</v>
          </cell>
          <cell r="AR12">
            <v>0</v>
          </cell>
          <cell r="AS12">
            <v>1</v>
          </cell>
          <cell r="AT12">
            <v>1</v>
          </cell>
        </row>
        <row r="13">
          <cell r="A13" t="str">
            <v>Ashton Moss</v>
          </cell>
          <cell r="B13" t="str">
            <v>NW23</v>
          </cell>
          <cell r="J13" t="str">
            <v>John Richards Shopfitters</v>
          </cell>
          <cell r="K13">
            <v>28</v>
          </cell>
          <cell r="M13" t="str">
            <v>Norwest Holst</v>
          </cell>
          <cell r="Q13" t="str">
            <v>Rev L</v>
          </cell>
          <cell r="S13" t="str">
            <v>New</v>
          </cell>
          <cell r="U13" t="str">
            <v>Basket Stackers</v>
          </cell>
          <cell r="V13">
            <v>12</v>
          </cell>
          <cell r="W13">
            <v>12</v>
          </cell>
          <cell r="X13">
            <v>8</v>
          </cell>
          <cell r="Y13">
            <v>12</v>
          </cell>
          <cell r="Z13">
            <v>20</v>
          </cell>
          <cell r="AA13">
            <v>20</v>
          </cell>
          <cell r="AB13">
            <v>30</v>
          </cell>
          <cell r="AM13" t="str">
            <v>LNS4 Pack - Flagship &amp; Majors</v>
          </cell>
          <cell r="AN13">
            <v>0</v>
          </cell>
          <cell r="AO13">
            <v>0</v>
          </cell>
          <cell r="AP13">
            <v>0</v>
          </cell>
          <cell r="AQ13">
            <v>0</v>
          </cell>
          <cell r="AR13">
            <v>0</v>
          </cell>
          <cell r="AS13">
            <v>1</v>
          </cell>
          <cell r="AT13">
            <v>1</v>
          </cell>
        </row>
        <row r="14">
          <cell r="A14" t="str">
            <v>Athlone</v>
          </cell>
          <cell r="B14" t="str">
            <v>NW01</v>
          </cell>
          <cell r="J14" t="str">
            <v>Tag Retail</v>
          </cell>
          <cell r="K14">
            <v>30</v>
          </cell>
          <cell r="M14" t="str">
            <v>Pattons</v>
          </cell>
          <cell r="Q14" t="str">
            <v>Rev M</v>
          </cell>
          <cell r="U14" t="str">
            <v>Baskets</v>
          </cell>
          <cell r="V14">
            <v>300</v>
          </cell>
          <cell r="W14">
            <v>300</v>
          </cell>
          <cell r="X14">
            <v>240</v>
          </cell>
          <cell r="Y14">
            <v>350</v>
          </cell>
          <cell r="Z14">
            <v>600</v>
          </cell>
          <cell r="AA14">
            <v>600</v>
          </cell>
          <cell r="AB14">
            <v>600</v>
          </cell>
          <cell r="AM14" t="str">
            <v>LNS5 Pack</v>
          </cell>
          <cell r="AN14">
            <v>0</v>
          </cell>
          <cell r="AO14">
            <v>0</v>
          </cell>
          <cell r="AP14">
            <v>1</v>
          </cell>
          <cell r="AQ14">
            <v>1</v>
          </cell>
          <cell r="AR14">
            <v>1</v>
          </cell>
          <cell r="AS14">
            <v>0</v>
          </cell>
          <cell r="AT14">
            <v>0</v>
          </cell>
        </row>
        <row r="15">
          <cell r="A15" t="str">
            <v>Aylesbury</v>
          </cell>
          <cell r="B15" t="str">
            <v>2516</v>
          </cell>
          <cell r="J15" t="str">
            <v>Tienda Ltd</v>
          </cell>
          <cell r="K15">
            <v>31</v>
          </cell>
          <cell r="M15" t="str">
            <v>Pearce</v>
          </cell>
          <cell r="Q15" t="str">
            <v>Rev N</v>
          </cell>
          <cell r="AM15" t="str">
            <v>LNS6 Pack</v>
          </cell>
          <cell r="AN15">
            <v>1</v>
          </cell>
          <cell r="AO15">
            <v>1</v>
          </cell>
          <cell r="AP15">
            <v>0</v>
          </cell>
          <cell r="AQ15">
            <v>0</v>
          </cell>
          <cell r="AR15">
            <v>0</v>
          </cell>
          <cell r="AS15">
            <v>0</v>
          </cell>
          <cell r="AT15">
            <v>0</v>
          </cell>
        </row>
        <row r="16">
          <cell r="A16" t="str">
            <v xml:space="preserve">Ayr </v>
          </cell>
          <cell r="B16" t="str">
            <v>2024</v>
          </cell>
          <cell r="J16" t="str">
            <v>Vizona</v>
          </cell>
          <cell r="K16">
            <v>32</v>
          </cell>
          <cell r="M16" t="str">
            <v>Pel Int</v>
          </cell>
          <cell r="Q16" t="str">
            <v>Rev O</v>
          </cell>
          <cell r="AM16" t="str">
            <v>High Level Display Box</v>
          </cell>
          <cell r="AN16">
            <v>5</v>
          </cell>
          <cell r="AO16">
            <v>5</v>
          </cell>
          <cell r="AP16">
            <v>5</v>
          </cell>
          <cell r="AQ16">
            <v>5</v>
          </cell>
          <cell r="AR16">
            <v>5</v>
          </cell>
          <cell r="AS16">
            <v>6</v>
          </cell>
          <cell r="AT16">
            <v>6</v>
          </cell>
        </row>
        <row r="17">
          <cell r="A17" t="str">
            <v xml:space="preserve">Balham </v>
          </cell>
          <cell r="B17" t="str">
            <v>7650</v>
          </cell>
          <cell r="J17" t="str">
            <v>Marks &amp; Spencer</v>
          </cell>
          <cell r="K17">
            <v>33</v>
          </cell>
          <cell r="M17" t="str">
            <v>R Baron</v>
          </cell>
          <cell r="Q17" t="str">
            <v>Rev P</v>
          </cell>
          <cell r="AM17" t="str">
            <v>Display Cubes for High Level Display Box</v>
          </cell>
          <cell r="AN17">
            <v>5</v>
          </cell>
          <cell r="AO17">
            <v>5</v>
          </cell>
          <cell r="AP17">
            <v>5</v>
          </cell>
          <cell r="AQ17">
            <v>5</v>
          </cell>
          <cell r="AR17">
            <v>5</v>
          </cell>
          <cell r="AS17">
            <v>6</v>
          </cell>
          <cell r="AT17">
            <v>6</v>
          </cell>
        </row>
        <row r="18">
          <cell r="A18" t="str">
            <v xml:space="preserve">Ballymena </v>
          </cell>
          <cell r="B18" t="str">
            <v>2600</v>
          </cell>
          <cell r="J18" t="str">
            <v>Pel Project Management</v>
          </cell>
          <cell r="K18">
            <v>35</v>
          </cell>
          <cell r="M18" t="str">
            <v>RG Group</v>
          </cell>
          <cell r="Q18" t="str">
            <v>Rev Q</v>
          </cell>
          <cell r="AM18" t="str">
            <v>215x150mm A5 Freestanding Graphic Holder with Acrylic Base</v>
          </cell>
          <cell r="AN18">
            <v>15</v>
          </cell>
          <cell r="AO18">
            <v>15</v>
          </cell>
          <cell r="AP18">
            <v>20</v>
          </cell>
          <cell r="AQ18">
            <v>20</v>
          </cell>
          <cell r="AR18">
            <v>20</v>
          </cell>
          <cell r="AS18">
            <v>20</v>
          </cell>
          <cell r="AT18">
            <v>20</v>
          </cell>
        </row>
        <row r="19">
          <cell r="A19" t="str">
            <v xml:space="preserve">Banbury </v>
          </cell>
          <cell r="B19" t="str">
            <v>3269</v>
          </cell>
          <cell r="M19" t="str">
            <v>Simons</v>
          </cell>
          <cell r="Q19" t="str">
            <v>Rev R</v>
          </cell>
          <cell r="AM19" t="str">
            <v>900 x 900mm Graphic Holder off Xero system</v>
          </cell>
          <cell r="AN19">
            <v>10</v>
          </cell>
          <cell r="AO19">
            <v>10</v>
          </cell>
          <cell r="AP19">
            <v>20</v>
          </cell>
          <cell r="AQ19">
            <v>20</v>
          </cell>
          <cell r="AR19">
            <v>20</v>
          </cell>
          <cell r="AS19">
            <v>40</v>
          </cell>
          <cell r="AT19">
            <v>40</v>
          </cell>
        </row>
        <row r="20">
          <cell r="A20" t="str">
            <v>Bangor NI</v>
          </cell>
          <cell r="B20" t="str">
            <v>3777</v>
          </cell>
          <cell r="M20" t="str">
            <v>Simpsons</v>
          </cell>
          <cell r="Q20" t="str">
            <v>Rev S</v>
          </cell>
          <cell r="AM20" t="str">
            <v>145 x 145 x 145mm Plinth Graphic Holder</v>
          </cell>
          <cell r="AN20">
            <v>25</v>
          </cell>
          <cell r="AO20">
            <v>25</v>
          </cell>
          <cell r="AP20">
            <v>35</v>
          </cell>
          <cell r="AQ20">
            <v>35</v>
          </cell>
          <cell r="AR20">
            <v>35</v>
          </cell>
          <cell r="AS20">
            <v>50</v>
          </cell>
          <cell r="AT20">
            <v>50</v>
          </cell>
        </row>
        <row r="21">
          <cell r="A21" t="str">
            <v>Banstead</v>
          </cell>
          <cell r="B21" t="str">
            <v>7456</v>
          </cell>
          <cell r="M21" t="str">
            <v>Styles and Wood</v>
          </cell>
          <cell r="Q21" t="str">
            <v>Rev T</v>
          </cell>
          <cell r="AM21" t="str">
            <v>Girls VM &amp; Lettering Header</v>
          </cell>
          <cell r="AN21">
            <v>0</v>
          </cell>
          <cell r="AO21">
            <v>0</v>
          </cell>
          <cell r="AP21" t="str">
            <v>DOS</v>
          </cell>
          <cell r="AQ21" t="str">
            <v>DOS</v>
          </cell>
          <cell r="AR21" t="str">
            <v>DOS</v>
          </cell>
          <cell r="AS21" t="str">
            <v>DOS</v>
          </cell>
          <cell r="AT21" t="str">
            <v>DOS</v>
          </cell>
        </row>
        <row r="22">
          <cell r="A22" t="str">
            <v>Barnet</v>
          </cell>
          <cell r="B22" t="str">
            <v>6017</v>
          </cell>
          <cell r="M22" t="str">
            <v>Wates</v>
          </cell>
          <cell r="Q22" t="str">
            <v>Rev U</v>
          </cell>
          <cell r="AM22" t="str">
            <v>Girls Sleep VM &amp; Lettering Header</v>
          </cell>
          <cell r="AN22">
            <v>0</v>
          </cell>
          <cell r="AO22">
            <v>0</v>
          </cell>
          <cell r="AP22" t="str">
            <v>DOS</v>
          </cell>
          <cell r="AQ22" t="str">
            <v>DOS</v>
          </cell>
          <cell r="AR22" t="str">
            <v>DOS</v>
          </cell>
          <cell r="AS22" t="str">
            <v>DOS</v>
          </cell>
          <cell r="AT22" t="str">
            <v>DOS</v>
          </cell>
        </row>
        <row r="23">
          <cell r="A23" t="str">
            <v xml:space="preserve">Barnsley </v>
          </cell>
          <cell r="B23" t="str">
            <v>2367</v>
          </cell>
          <cell r="M23" t="str">
            <v>WB Project ltd</v>
          </cell>
          <cell r="Q23" t="str">
            <v>Rev V</v>
          </cell>
          <cell r="AM23" t="str">
            <v>Girls Shoes VM &amp; Lettering Header</v>
          </cell>
          <cell r="AN23">
            <v>0</v>
          </cell>
          <cell r="AO23">
            <v>0</v>
          </cell>
          <cell r="AP23" t="str">
            <v>DOS</v>
          </cell>
          <cell r="AQ23" t="str">
            <v>DOS</v>
          </cell>
          <cell r="AR23" t="str">
            <v>DOS</v>
          </cell>
          <cell r="AS23" t="str">
            <v>DOS</v>
          </cell>
          <cell r="AT23" t="str">
            <v>DOS</v>
          </cell>
        </row>
        <row r="24">
          <cell r="A24" t="str">
            <v xml:space="preserve">Barnstaple </v>
          </cell>
          <cell r="B24" t="str">
            <v>1805</v>
          </cell>
          <cell r="M24" t="str">
            <v>WBP</v>
          </cell>
          <cell r="Q24" t="str">
            <v>Rev W</v>
          </cell>
          <cell r="AM24" t="str">
            <v>Boys VM &amp; Lettering Header</v>
          </cell>
          <cell r="AN24">
            <v>0</v>
          </cell>
          <cell r="AO24">
            <v>0</v>
          </cell>
          <cell r="AP24" t="str">
            <v>DOS</v>
          </cell>
          <cell r="AQ24" t="str">
            <v>DOS</v>
          </cell>
          <cell r="AR24" t="str">
            <v>DOS</v>
          </cell>
          <cell r="AS24" t="str">
            <v>DOS</v>
          </cell>
          <cell r="AT24" t="str">
            <v>DOS</v>
          </cell>
        </row>
        <row r="25">
          <cell r="A25" t="str">
            <v xml:space="preserve">Barrow </v>
          </cell>
          <cell r="B25" t="str">
            <v>1067</v>
          </cell>
          <cell r="Q25" t="str">
            <v>Rev X</v>
          </cell>
          <cell r="AM25" t="str">
            <v>Boys Sleep VM &amp; Lettering Header</v>
          </cell>
          <cell r="AN25">
            <v>0</v>
          </cell>
          <cell r="AO25">
            <v>0</v>
          </cell>
          <cell r="AP25" t="str">
            <v>DOS</v>
          </cell>
          <cell r="AQ25" t="str">
            <v>DOS</v>
          </cell>
          <cell r="AR25" t="str">
            <v>DOS</v>
          </cell>
          <cell r="AS25" t="str">
            <v>DOS</v>
          </cell>
          <cell r="AT25" t="str">
            <v>DOS</v>
          </cell>
        </row>
        <row r="26">
          <cell r="A26" t="str">
            <v xml:space="preserve">Basildon </v>
          </cell>
          <cell r="B26" t="str">
            <v>3065</v>
          </cell>
          <cell r="Q26" t="str">
            <v>Rev Y</v>
          </cell>
          <cell r="AM26" t="str">
            <v>Boys Shoes VM &amp; Lettering Header</v>
          </cell>
          <cell r="AN26">
            <v>0</v>
          </cell>
          <cell r="AO26">
            <v>0</v>
          </cell>
          <cell r="AP26" t="str">
            <v>DOS</v>
          </cell>
          <cell r="AQ26" t="str">
            <v>DOS</v>
          </cell>
          <cell r="AR26" t="str">
            <v>DOS</v>
          </cell>
          <cell r="AS26" t="str">
            <v>DOS</v>
          </cell>
          <cell r="AT26" t="str">
            <v>DOS</v>
          </cell>
        </row>
        <row r="27">
          <cell r="A27" t="str">
            <v xml:space="preserve">Basingstoke </v>
          </cell>
          <cell r="B27" t="str">
            <v>1834</v>
          </cell>
          <cell r="Q27" t="str">
            <v>Rev Z</v>
          </cell>
          <cell r="AM27" t="str">
            <v>School VM &amp; Lettering Header</v>
          </cell>
          <cell r="AN27">
            <v>0</v>
          </cell>
          <cell r="AO27">
            <v>0</v>
          </cell>
          <cell r="AP27" t="str">
            <v>DOS</v>
          </cell>
          <cell r="AQ27" t="str">
            <v>DOS</v>
          </cell>
          <cell r="AR27" t="str">
            <v>DOS</v>
          </cell>
          <cell r="AS27" t="str">
            <v>DOS</v>
          </cell>
          <cell r="AT27" t="str">
            <v>DOS</v>
          </cell>
        </row>
        <row r="28">
          <cell r="A28" t="str">
            <v xml:space="preserve">Bath </v>
          </cell>
          <cell r="B28" t="str">
            <v>1546</v>
          </cell>
          <cell r="AM28" t="str">
            <v>Baby VM &amp; Lettering Header</v>
          </cell>
          <cell r="AN28">
            <v>0</v>
          </cell>
          <cell r="AO28">
            <v>0</v>
          </cell>
          <cell r="AP28" t="str">
            <v>DOS</v>
          </cell>
          <cell r="AQ28" t="str">
            <v>DOS</v>
          </cell>
          <cell r="AR28" t="str">
            <v>DOS</v>
          </cell>
          <cell r="AS28" t="str">
            <v>DOS</v>
          </cell>
          <cell r="AT28" t="str">
            <v>DOS</v>
          </cell>
        </row>
        <row r="29">
          <cell r="A29" t="str">
            <v>Bath Road</v>
          </cell>
          <cell r="B29" t="str">
            <v>5393</v>
          </cell>
          <cell r="AM29" t="str">
            <v>Girls VM &amp; Lettering Header 300mm high</v>
          </cell>
          <cell r="AN29">
            <v>0</v>
          </cell>
          <cell r="AO29">
            <v>0</v>
          </cell>
          <cell r="AP29" t="str">
            <v>DOS</v>
          </cell>
          <cell r="AQ29" t="str">
            <v>DOS</v>
          </cell>
          <cell r="AR29" t="str">
            <v>DOS</v>
          </cell>
          <cell r="AS29" t="str">
            <v>DOS</v>
          </cell>
          <cell r="AT29" t="str">
            <v>DOS</v>
          </cell>
        </row>
        <row r="30">
          <cell r="A30" t="str">
            <v xml:space="preserve">Bayswater </v>
          </cell>
          <cell r="B30" t="str">
            <v>0288</v>
          </cell>
          <cell r="AM30" t="str">
            <v>Girls Sleep VM &amp; Lettering Header 300mm high</v>
          </cell>
          <cell r="AN30">
            <v>0</v>
          </cell>
          <cell r="AO30">
            <v>0</v>
          </cell>
          <cell r="AP30" t="str">
            <v>DOS</v>
          </cell>
          <cell r="AQ30" t="str">
            <v>DOS</v>
          </cell>
          <cell r="AR30" t="str">
            <v>DOS</v>
          </cell>
          <cell r="AS30" t="str">
            <v>DOS</v>
          </cell>
          <cell r="AT30" t="str">
            <v>DOS</v>
          </cell>
        </row>
        <row r="31">
          <cell r="A31" t="str">
            <v>Beaconsfield</v>
          </cell>
          <cell r="B31" t="str">
            <v>8840</v>
          </cell>
          <cell r="AM31" t="str">
            <v>Girls Shoes VM &amp; Lettering Header 300mm high</v>
          </cell>
          <cell r="AN31">
            <v>0</v>
          </cell>
          <cell r="AO31">
            <v>0</v>
          </cell>
          <cell r="AP31" t="str">
            <v>DOS</v>
          </cell>
          <cell r="AQ31" t="str">
            <v>DOS</v>
          </cell>
          <cell r="AR31" t="str">
            <v>DOS</v>
          </cell>
          <cell r="AS31" t="str">
            <v>DOS</v>
          </cell>
          <cell r="AT31" t="str">
            <v>DOS</v>
          </cell>
        </row>
        <row r="32">
          <cell r="A32" t="str">
            <v>Bearsden</v>
          </cell>
          <cell r="B32" t="str">
            <v>8866</v>
          </cell>
          <cell r="AM32" t="str">
            <v>Boys VM &amp; Lettering Header 300mm high</v>
          </cell>
          <cell r="AN32">
            <v>0</v>
          </cell>
          <cell r="AO32">
            <v>0</v>
          </cell>
          <cell r="AP32" t="str">
            <v>DOS</v>
          </cell>
          <cell r="AQ32" t="str">
            <v>DOS</v>
          </cell>
          <cell r="AR32" t="str">
            <v>DOS</v>
          </cell>
          <cell r="AS32" t="str">
            <v>DOS</v>
          </cell>
          <cell r="AT32" t="str">
            <v>DOS</v>
          </cell>
        </row>
        <row r="33">
          <cell r="A33" t="str">
            <v xml:space="preserve">Beckenham </v>
          </cell>
          <cell r="B33" t="str">
            <v>2574</v>
          </cell>
          <cell r="AM33" t="str">
            <v>Boys Sleep VM &amp; Lettering Header 300mm high</v>
          </cell>
          <cell r="AN33">
            <v>0</v>
          </cell>
          <cell r="AO33">
            <v>0</v>
          </cell>
          <cell r="AP33" t="str">
            <v>DOS</v>
          </cell>
          <cell r="AQ33" t="str">
            <v>DOS</v>
          </cell>
          <cell r="AR33" t="str">
            <v>DOS</v>
          </cell>
          <cell r="AS33" t="str">
            <v>DOS</v>
          </cell>
          <cell r="AT33" t="str">
            <v>DOS</v>
          </cell>
        </row>
        <row r="34">
          <cell r="A34" t="str">
            <v xml:space="preserve">Bedford </v>
          </cell>
          <cell r="B34" t="str">
            <v>0602</v>
          </cell>
          <cell r="AM34" t="str">
            <v>Boys Shoes VM &amp; Lettering Header 300mm high</v>
          </cell>
          <cell r="AN34">
            <v>0</v>
          </cell>
          <cell r="AO34">
            <v>0</v>
          </cell>
          <cell r="AP34" t="str">
            <v>DOS</v>
          </cell>
          <cell r="AQ34" t="str">
            <v>DOS</v>
          </cell>
          <cell r="AR34" t="str">
            <v>DOS</v>
          </cell>
          <cell r="AS34" t="str">
            <v>DOS</v>
          </cell>
          <cell r="AT34" t="str">
            <v>DOS</v>
          </cell>
        </row>
        <row r="35">
          <cell r="A35" t="str">
            <v xml:space="preserve">Belfast </v>
          </cell>
          <cell r="B35" t="str">
            <v>2972</v>
          </cell>
          <cell r="AM35" t="str">
            <v>Baby VM &amp; Lettering Header 300mm High</v>
          </cell>
          <cell r="AN35">
            <v>0</v>
          </cell>
          <cell r="AO35">
            <v>0</v>
          </cell>
          <cell r="AP35" t="str">
            <v>DOS</v>
          </cell>
          <cell r="AQ35" t="str">
            <v>DOS</v>
          </cell>
          <cell r="AR35" t="str">
            <v>DOS</v>
          </cell>
          <cell r="AS35" t="str">
            <v>DOS</v>
          </cell>
          <cell r="AT35" t="str">
            <v>DOS</v>
          </cell>
        </row>
        <row r="36">
          <cell r="A36" t="str">
            <v>Berwick-On-Tweed RP</v>
          </cell>
          <cell r="B36" t="str">
            <v>NW55</v>
          </cell>
          <cell r="AM36" t="str">
            <v>School VM &amp; Lettering Header 300mm High</v>
          </cell>
          <cell r="AN36">
            <v>0</v>
          </cell>
          <cell r="AO36">
            <v>0</v>
          </cell>
          <cell r="AP36" t="str">
            <v>DOS</v>
          </cell>
          <cell r="AQ36" t="str">
            <v>DOS</v>
          </cell>
          <cell r="AR36" t="str">
            <v>DOS</v>
          </cell>
          <cell r="AS36" t="str">
            <v>DOS</v>
          </cell>
          <cell r="AT36" t="str">
            <v>DOS</v>
          </cell>
        </row>
        <row r="37">
          <cell r="A37" t="str">
            <v xml:space="preserve">Beverley </v>
          </cell>
          <cell r="B37" t="str">
            <v>7728</v>
          </cell>
          <cell r="AM37" t="str">
            <v>750mm Microslat Flush Header</v>
          </cell>
          <cell r="AN37" t="str">
            <v>DOS</v>
          </cell>
          <cell r="AO37" t="str">
            <v>DOS</v>
          </cell>
          <cell r="AP37" t="str">
            <v>DOS</v>
          </cell>
          <cell r="AQ37" t="str">
            <v>DOS</v>
          </cell>
          <cell r="AR37" t="str">
            <v>DOS</v>
          </cell>
          <cell r="AS37" t="str">
            <v>DOS</v>
          </cell>
          <cell r="AT37" t="str">
            <v>DOS</v>
          </cell>
        </row>
        <row r="38">
          <cell r="A38" t="str">
            <v xml:space="preserve">Bexleyheath </v>
          </cell>
          <cell r="B38" t="str">
            <v>3191</v>
          </cell>
          <cell r="AM38" t="str">
            <v>1000mm Microslat Flush Header</v>
          </cell>
          <cell r="AN38" t="str">
            <v>DOS</v>
          </cell>
          <cell r="AO38" t="str">
            <v>DOS</v>
          </cell>
          <cell r="AP38" t="str">
            <v>DOS</v>
          </cell>
          <cell r="AQ38" t="str">
            <v>DOS</v>
          </cell>
          <cell r="AR38" t="str">
            <v>DOS</v>
          </cell>
          <cell r="AS38" t="str">
            <v>DOS</v>
          </cell>
          <cell r="AT38" t="str">
            <v>DOS</v>
          </cell>
        </row>
        <row r="39">
          <cell r="A39" t="str">
            <v xml:space="preserve">Birkenhead </v>
          </cell>
          <cell r="B39" t="str">
            <v>0149</v>
          </cell>
          <cell r="AM39" t="str">
            <v>Girls Single Shelf</v>
          </cell>
          <cell r="AN39">
            <v>0</v>
          </cell>
          <cell r="AO39">
            <v>0</v>
          </cell>
          <cell r="AP39" t="str">
            <v>DOS</v>
          </cell>
          <cell r="AQ39" t="str">
            <v>DOS</v>
          </cell>
          <cell r="AR39" t="str">
            <v>DOS</v>
          </cell>
          <cell r="AS39" t="str">
            <v>DOS</v>
          </cell>
          <cell r="AT39" t="str">
            <v>DOS</v>
          </cell>
        </row>
        <row r="40">
          <cell r="A40" t="str">
            <v xml:space="preserve">Birmingham </v>
          </cell>
          <cell r="B40" t="str">
            <v>2626</v>
          </cell>
          <cell r="AM40" t="str">
            <v>Boys Single Shelf</v>
          </cell>
          <cell r="AN40">
            <v>0</v>
          </cell>
          <cell r="AO40">
            <v>0</v>
          </cell>
          <cell r="AP40" t="str">
            <v>DOS</v>
          </cell>
          <cell r="AQ40" t="str">
            <v>DOS</v>
          </cell>
          <cell r="AR40" t="str">
            <v>DOS</v>
          </cell>
          <cell r="AS40" t="str">
            <v>DOS</v>
          </cell>
          <cell r="AT40" t="str">
            <v>DOS</v>
          </cell>
        </row>
        <row r="41">
          <cell r="A41" t="str">
            <v>Birmingham Fort Retail Park</v>
          </cell>
          <cell r="B41" t="str">
            <v>5351</v>
          </cell>
          <cell r="AM41" t="str">
            <v>Mobile Childrens Fitting Room</v>
          </cell>
          <cell r="AN41" t="str">
            <v>DOS</v>
          </cell>
          <cell r="AO41" t="str">
            <v>DOS</v>
          </cell>
          <cell r="AP41" t="str">
            <v>DOS</v>
          </cell>
          <cell r="AQ41" t="str">
            <v>DOS</v>
          </cell>
          <cell r="AR41" t="str">
            <v>DOS</v>
          </cell>
          <cell r="AS41" t="str">
            <v>DOS</v>
          </cell>
          <cell r="AT41" t="str">
            <v>DOS</v>
          </cell>
        </row>
        <row r="42">
          <cell r="A42" t="str">
            <v xml:space="preserve">Bishop Auckland </v>
          </cell>
          <cell r="B42" t="str">
            <v>0806</v>
          </cell>
          <cell r="AM42" t="str">
            <v>Girls Flat Header for Catwall</v>
          </cell>
          <cell r="AN42">
            <v>0</v>
          </cell>
          <cell r="AO42">
            <v>0</v>
          </cell>
          <cell r="AP42" t="str">
            <v>DOS</v>
          </cell>
          <cell r="AQ42" t="str">
            <v>DOS</v>
          </cell>
          <cell r="AR42" t="str">
            <v>DOS</v>
          </cell>
          <cell r="AS42" t="str">
            <v>DOS</v>
          </cell>
          <cell r="AT42" t="str">
            <v>DOS</v>
          </cell>
        </row>
        <row r="43">
          <cell r="A43" t="str">
            <v>Bishops Stortford</v>
          </cell>
          <cell r="B43" t="str">
            <v>3308</v>
          </cell>
          <cell r="AM43" t="str">
            <v>Boys Flat Header for Catwall</v>
          </cell>
          <cell r="AN43">
            <v>0</v>
          </cell>
          <cell r="AO43">
            <v>0</v>
          </cell>
          <cell r="AP43" t="str">
            <v>DOS</v>
          </cell>
          <cell r="AQ43" t="str">
            <v>DOS</v>
          </cell>
          <cell r="AR43" t="str">
            <v>DOS</v>
          </cell>
          <cell r="AS43" t="str">
            <v>DOS</v>
          </cell>
          <cell r="AT43" t="str">
            <v>DOS</v>
          </cell>
        </row>
        <row r="44">
          <cell r="A44" t="str">
            <v xml:space="preserve">Blackburn </v>
          </cell>
          <cell r="B44" t="str">
            <v>1957</v>
          </cell>
          <cell r="AM44" t="str">
            <v>Pink Kids Stool</v>
          </cell>
          <cell r="AN44">
            <v>0</v>
          </cell>
          <cell r="AO44">
            <v>0</v>
          </cell>
          <cell r="AP44">
            <v>0</v>
          </cell>
          <cell r="AQ44">
            <v>0</v>
          </cell>
          <cell r="AR44">
            <v>0</v>
          </cell>
          <cell r="AS44" t="str">
            <v>DOS</v>
          </cell>
          <cell r="AT44" t="str">
            <v>DOS</v>
          </cell>
        </row>
        <row r="45">
          <cell r="A45" t="str">
            <v xml:space="preserve">Blackpool </v>
          </cell>
          <cell r="B45" t="str">
            <v>2503</v>
          </cell>
          <cell r="AM45" t="str">
            <v>Blue Kids Stool</v>
          </cell>
          <cell r="AN45">
            <v>0</v>
          </cell>
          <cell r="AO45">
            <v>0</v>
          </cell>
          <cell r="AP45">
            <v>0</v>
          </cell>
          <cell r="AQ45">
            <v>0</v>
          </cell>
          <cell r="AR45">
            <v>0</v>
          </cell>
          <cell r="AS45" t="str">
            <v>DOS</v>
          </cell>
          <cell r="AT45" t="str">
            <v>DOS</v>
          </cell>
        </row>
        <row r="46">
          <cell r="A46" t="str">
            <v>Blackrock</v>
          </cell>
          <cell r="B46" t="str">
            <v>9920</v>
          </cell>
          <cell r="AM46" t="str">
            <v>White Kids Stool</v>
          </cell>
          <cell r="AN46" t="str">
            <v>DOS</v>
          </cell>
          <cell r="AO46" t="str">
            <v>DOS</v>
          </cell>
          <cell r="AP46" t="str">
            <v>DOS</v>
          </cell>
          <cell r="AQ46" t="str">
            <v>DOS</v>
          </cell>
          <cell r="AR46" t="str">
            <v>DOS</v>
          </cell>
          <cell r="AS46" t="str">
            <v>DOS</v>
          </cell>
          <cell r="AT46" t="str">
            <v>DOS</v>
          </cell>
        </row>
        <row r="47">
          <cell r="A47" t="str">
            <v>Blanchards Town</v>
          </cell>
          <cell r="B47" t="str">
            <v>8109</v>
          </cell>
          <cell r="AM47" t="str">
            <v>Small Plinth Girls Type J</v>
          </cell>
          <cell r="AN47">
            <v>0</v>
          </cell>
          <cell r="AO47">
            <v>0</v>
          </cell>
          <cell r="AP47" t="str">
            <v>DOS</v>
          </cell>
          <cell r="AQ47" t="str">
            <v>DOS</v>
          </cell>
          <cell r="AR47" t="str">
            <v>DOS</v>
          </cell>
          <cell r="AS47" t="str">
            <v>DOS</v>
          </cell>
          <cell r="AT47" t="str">
            <v>DOS</v>
          </cell>
        </row>
        <row r="48">
          <cell r="A48" t="str">
            <v xml:space="preserve">Bluewater </v>
          </cell>
          <cell r="B48" t="str">
            <v>6460</v>
          </cell>
          <cell r="AM48" t="str">
            <v>Small Plinth Boys Type K</v>
          </cell>
          <cell r="AN48">
            <v>0</v>
          </cell>
          <cell r="AO48">
            <v>0</v>
          </cell>
          <cell r="AP48" t="str">
            <v>DOS</v>
          </cell>
          <cell r="AQ48" t="str">
            <v>DOS</v>
          </cell>
          <cell r="AR48" t="str">
            <v>DOS</v>
          </cell>
          <cell r="AS48" t="str">
            <v>DOS</v>
          </cell>
          <cell r="AT48" t="str">
            <v>DOS</v>
          </cell>
        </row>
        <row r="49">
          <cell r="A49" t="str">
            <v>Bolton</v>
          </cell>
          <cell r="B49" t="str">
            <v>0495</v>
          </cell>
          <cell r="AM49" t="str">
            <v>Small Plinth School Type M</v>
          </cell>
          <cell r="AN49">
            <v>0</v>
          </cell>
          <cell r="AO49">
            <v>0</v>
          </cell>
          <cell r="AP49" t="str">
            <v>DOS</v>
          </cell>
          <cell r="AQ49" t="str">
            <v>DOS</v>
          </cell>
          <cell r="AR49" t="str">
            <v>DOS</v>
          </cell>
          <cell r="AS49" t="str">
            <v>DOS</v>
          </cell>
          <cell r="AT49" t="str">
            <v>DOS</v>
          </cell>
        </row>
        <row r="50">
          <cell r="A50" t="str">
            <v>Bolton Middlebrook</v>
          </cell>
          <cell r="B50" t="str">
            <v>6509</v>
          </cell>
          <cell r="AM50" t="str">
            <v>CSPS Pack - Flagship &amp; Majors</v>
          </cell>
          <cell r="AN50">
            <v>0</v>
          </cell>
          <cell r="AO50">
            <v>0</v>
          </cell>
          <cell r="AP50" t="str">
            <v>DOS</v>
          </cell>
          <cell r="AQ50" t="str">
            <v>DOS</v>
          </cell>
          <cell r="AR50" t="str">
            <v>DOS</v>
          </cell>
          <cell r="AS50" t="str">
            <v>DOS</v>
          </cell>
          <cell r="AT50" t="str">
            <v>DOS</v>
          </cell>
        </row>
        <row r="51">
          <cell r="A51" t="str">
            <v xml:space="preserve">Bootle </v>
          </cell>
          <cell r="B51" t="str">
            <v>3052</v>
          </cell>
          <cell r="AM51" t="str">
            <v>Girls Small Pick Up Basket on Bracket</v>
          </cell>
          <cell r="AN51">
            <v>0</v>
          </cell>
          <cell r="AO51">
            <v>0</v>
          </cell>
          <cell r="AP51" t="str">
            <v>DOS</v>
          </cell>
          <cell r="AQ51" t="str">
            <v>DOS</v>
          </cell>
          <cell r="AR51" t="str">
            <v>DOS</v>
          </cell>
          <cell r="AS51" t="str">
            <v>DOS</v>
          </cell>
          <cell r="AT51" t="str">
            <v>DOS</v>
          </cell>
        </row>
        <row r="52">
          <cell r="A52" t="str">
            <v>Borehamwood Simply Food</v>
          </cell>
          <cell r="B52" t="str">
            <v>7896</v>
          </cell>
          <cell r="AM52" t="str">
            <v>Boys Small Pick Up Basket on Bracket</v>
          </cell>
          <cell r="AN52">
            <v>0</v>
          </cell>
          <cell r="AO52">
            <v>0</v>
          </cell>
          <cell r="AP52" t="str">
            <v>DOS</v>
          </cell>
          <cell r="AQ52" t="str">
            <v>DOS</v>
          </cell>
          <cell r="AR52" t="str">
            <v>DOS</v>
          </cell>
          <cell r="AS52" t="str">
            <v>DOS</v>
          </cell>
          <cell r="AT52" t="str">
            <v>DOS</v>
          </cell>
        </row>
        <row r="53">
          <cell r="A53" t="str">
            <v xml:space="preserve">Boscombe </v>
          </cell>
          <cell r="B53" t="str">
            <v>1562</v>
          </cell>
          <cell r="AM53" t="str">
            <v>1000 x 400mm Clear Toughened Glass Shelf</v>
          </cell>
          <cell r="AN53">
            <v>30</v>
          </cell>
          <cell r="AO53">
            <v>30</v>
          </cell>
          <cell r="AP53">
            <v>40</v>
          </cell>
          <cell r="AQ53">
            <v>40</v>
          </cell>
          <cell r="AR53">
            <v>40</v>
          </cell>
          <cell r="AS53">
            <v>50</v>
          </cell>
          <cell r="AT53">
            <v>50</v>
          </cell>
        </row>
        <row r="54">
          <cell r="A54" t="str">
            <v xml:space="preserve">Boston </v>
          </cell>
          <cell r="B54" t="str">
            <v>0893</v>
          </cell>
          <cell r="AM54" t="str">
            <v>1000 x 400mm Smoked Toughened Glass Shelf</v>
          </cell>
          <cell r="AN54">
            <v>0</v>
          </cell>
          <cell r="AO54">
            <v>0</v>
          </cell>
          <cell r="AP54">
            <v>30</v>
          </cell>
          <cell r="AQ54">
            <v>30</v>
          </cell>
          <cell r="AR54">
            <v>30</v>
          </cell>
          <cell r="AS54">
            <v>40</v>
          </cell>
          <cell r="AT54">
            <v>40</v>
          </cell>
        </row>
        <row r="55">
          <cell r="A55" t="str">
            <v xml:space="preserve">Bothwell Street  </v>
          </cell>
          <cell r="B55" t="str">
            <v>7760</v>
          </cell>
          <cell r="AM55" t="str">
            <v>1000mm Glass Shelf Bar with Brackets</v>
          </cell>
          <cell r="AN55">
            <v>30</v>
          </cell>
          <cell r="AO55">
            <v>30</v>
          </cell>
          <cell r="AP55">
            <v>70</v>
          </cell>
          <cell r="AQ55">
            <v>70</v>
          </cell>
          <cell r="AR55">
            <v>70</v>
          </cell>
          <cell r="AS55">
            <v>90</v>
          </cell>
          <cell r="AT55">
            <v>90</v>
          </cell>
        </row>
        <row r="56">
          <cell r="A56" t="str">
            <v>Boucher Road (Belfast)</v>
          </cell>
          <cell r="B56" t="str">
            <v>NW45</v>
          </cell>
          <cell r="AM56" t="str">
            <v>1000 x 400mm Bamboo Shelf c/w brackets</v>
          </cell>
          <cell r="AN56">
            <v>10</v>
          </cell>
          <cell r="AO56">
            <v>10</v>
          </cell>
          <cell r="AP56">
            <v>30</v>
          </cell>
          <cell r="AQ56">
            <v>30</v>
          </cell>
          <cell r="AR56">
            <v>30</v>
          </cell>
          <cell r="AS56">
            <v>40</v>
          </cell>
          <cell r="AT56">
            <v>40</v>
          </cell>
        </row>
        <row r="57">
          <cell r="A57" t="str">
            <v xml:space="preserve">Bournemouth </v>
          </cell>
          <cell r="B57" t="str">
            <v>0767</v>
          </cell>
          <cell r="AM57" t="str">
            <v>990mm Hook in Bar</v>
          </cell>
          <cell r="AN57">
            <v>15</v>
          </cell>
          <cell r="AO57">
            <v>15</v>
          </cell>
          <cell r="AP57">
            <v>20</v>
          </cell>
          <cell r="AQ57">
            <v>20</v>
          </cell>
          <cell r="AR57">
            <v>20</v>
          </cell>
          <cell r="AS57">
            <v>25</v>
          </cell>
          <cell r="AT57">
            <v>25</v>
          </cell>
        </row>
        <row r="58">
          <cell r="A58" t="str">
            <v>Bracknell</v>
          </cell>
          <cell r="B58" t="str">
            <v>9166</v>
          </cell>
          <cell r="AM58" t="str">
            <v>300 x 8mm Stripes Hook on Saddle</v>
          </cell>
          <cell r="AN58">
            <v>50</v>
          </cell>
          <cell r="AO58">
            <v>50</v>
          </cell>
          <cell r="AP58">
            <v>100</v>
          </cell>
          <cell r="AQ58">
            <v>100</v>
          </cell>
          <cell r="AR58">
            <v>100</v>
          </cell>
          <cell r="AS58">
            <v>150</v>
          </cell>
          <cell r="AT58">
            <v>150</v>
          </cell>
        </row>
        <row r="59">
          <cell r="A59" t="str">
            <v xml:space="preserve">Bradford </v>
          </cell>
          <cell r="B59" t="str">
            <v>1986</v>
          </cell>
          <cell r="AM59" t="str">
            <v>HG25</v>
          </cell>
          <cell r="AN59">
            <v>2</v>
          </cell>
          <cell r="AO59">
            <v>2</v>
          </cell>
          <cell r="AP59">
            <v>3</v>
          </cell>
          <cell r="AQ59">
            <v>3</v>
          </cell>
          <cell r="AR59">
            <v>3</v>
          </cell>
          <cell r="AS59">
            <v>4</v>
          </cell>
          <cell r="AT59">
            <v>4</v>
          </cell>
        </row>
        <row r="60">
          <cell r="A60" t="str">
            <v>Bradford Foster Square</v>
          </cell>
          <cell r="B60" t="str">
            <v>NW08</v>
          </cell>
          <cell r="AM60" t="str">
            <v>HG26</v>
          </cell>
          <cell r="AN60">
            <v>2</v>
          </cell>
          <cell r="AO60">
            <v>2</v>
          </cell>
          <cell r="AP60">
            <v>3</v>
          </cell>
          <cell r="AQ60">
            <v>3</v>
          </cell>
          <cell r="AR60">
            <v>3</v>
          </cell>
          <cell r="AS60">
            <v>4</v>
          </cell>
          <cell r="AT60">
            <v>4</v>
          </cell>
        </row>
        <row r="61">
          <cell r="A61" t="str">
            <v xml:space="preserve">Braehead </v>
          </cell>
          <cell r="B61" t="str">
            <v>4417</v>
          </cell>
          <cell r="AM61" t="str">
            <v>HG27</v>
          </cell>
          <cell r="AN61">
            <v>2</v>
          </cell>
          <cell r="AO61">
            <v>2</v>
          </cell>
          <cell r="AP61">
            <v>3</v>
          </cell>
          <cell r="AQ61">
            <v>3</v>
          </cell>
          <cell r="AR61">
            <v>3</v>
          </cell>
          <cell r="AS61">
            <v>4</v>
          </cell>
          <cell r="AT61">
            <v>4</v>
          </cell>
        </row>
        <row r="62">
          <cell r="A62" t="str">
            <v xml:space="preserve">Brent Cross </v>
          </cell>
          <cell r="B62" t="str">
            <v>3120</v>
          </cell>
          <cell r="AM62" t="str">
            <v>2100 x 1000mm Perimeter Mesh</v>
          </cell>
          <cell r="AN62">
            <v>0</v>
          </cell>
          <cell r="AO62">
            <v>0</v>
          </cell>
          <cell r="AP62">
            <v>1</v>
          </cell>
          <cell r="AQ62">
            <v>1</v>
          </cell>
          <cell r="AR62">
            <v>1</v>
          </cell>
          <cell r="AS62">
            <v>2</v>
          </cell>
          <cell r="AT62">
            <v>2</v>
          </cell>
        </row>
        <row r="63">
          <cell r="A63" t="str">
            <v>Brentwood</v>
          </cell>
          <cell r="B63" t="str">
            <v>NW61</v>
          </cell>
          <cell r="AM63" t="str">
            <v>Small Midfloor Mesh</v>
          </cell>
          <cell r="AN63">
            <v>3</v>
          </cell>
          <cell r="AO63">
            <v>3</v>
          </cell>
          <cell r="AP63">
            <v>3</v>
          </cell>
          <cell r="AQ63">
            <v>3</v>
          </cell>
          <cell r="AR63">
            <v>3</v>
          </cell>
          <cell r="AS63">
            <v>3</v>
          </cell>
          <cell r="AT63">
            <v>3</v>
          </cell>
        </row>
        <row r="64">
          <cell r="A64" t="str">
            <v xml:space="preserve">Brentwood </v>
          </cell>
          <cell r="B64" t="str">
            <v>3256</v>
          </cell>
          <cell r="AM64" t="str">
            <v>Plate Rack</v>
          </cell>
          <cell r="AN64">
            <v>40</v>
          </cell>
          <cell r="AO64">
            <v>40</v>
          </cell>
          <cell r="AP64">
            <v>60</v>
          </cell>
          <cell r="AQ64">
            <v>60</v>
          </cell>
          <cell r="AR64">
            <v>60</v>
          </cell>
          <cell r="AS64">
            <v>80</v>
          </cell>
          <cell r="AT64">
            <v>80</v>
          </cell>
        </row>
        <row r="65">
          <cell r="A65" t="str">
            <v>Bridgnorth Simply Food</v>
          </cell>
          <cell r="B65" t="str">
            <v>NW39</v>
          </cell>
          <cell r="AM65" t="str">
            <v>90 x 1000 x 1000mm Plinth</v>
          </cell>
          <cell r="AN65">
            <v>4</v>
          </cell>
          <cell r="AO65">
            <v>4</v>
          </cell>
          <cell r="AP65">
            <v>6</v>
          </cell>
          <cell r="AQ65">
            <v>6</v>
          </cell>
          <cell r="AR65">
            <v>6</v>
          </cell>
          <cell r="AS65">
            <v>8</v>
          </cell>
          <cell r="AT65">
            <v>8</v>
          </cell>
        </row>
        <row r="66">
          <cell r="A66" t="str">
            <v xml:space="preserve">Bridlington </v>
          </cell>
          <cell r="B66" t="str">
            <v>1164</v>
          </cell>
          <cell r="AM66" t="str">
            <v>2600 x 1000mm Magenetic Décor Frame</v>
          </cell>
          <cell r="AN66" t="str">
            <v>DOS</v>
          </cell>
          <cell r="AO66" t="str">
            <v>DOS</v>
          </cell>
          <cell r="AP66" t="str">
            <v>DOS</v>
          </cell>
          <cell r="AQ66" t="str">
            <v>DOS</v>
          </cell>
          <cell r="AR66" t="str">
            <v>DOS</v>
          </cell>
          <cell r="AS66" t="str">
            <v>DOS</v>
          </cell>
          <cell r="AT66" t="str">
            <v>DOS</v>
          </cell>
        </row>
        <row r="67">
          <cell r="A67" t="str">
            <v>Brighton</v>
          </cell>
          <cell r="B67" t="str">
            <v>1232</v>
          </cell>
          <cell r="AM67" t="str">
            <v>Furniture Totem</v>
          </cell>
          <cell r="AN67">
            <v>0</v>
          </cell>
          <cell r="AO67">
            <v>0</v>
          </cell>
          <cell r="AP67" t="str">
            <v>DOS</v>
          </cell>
          <cell r="AQ67" t="str">
            <v>DOS</v>
          </cell>
          <cell r="AR67" t="str">
            <v>DOS</v>
          </cell>
          <cell r="AS67" t="str">
            <v>DOS</v>
          </cell>
          <cell r="AT67" t="str">
            <v>DOS</v>
          </cell>
        </row>
        <row r="68">
          <cell r="A68" t="str">
            <v xml:space="preserve">Brighton Station </v>
          </cell>
          <cell r="B68" t="str">
            <v>6790</v>
          </cell>
          <cell r="AM68" t="str">
            <v>Swatch Book Stand</v>
          </cell>
          <cell r="AN68">
            <v>0</v>
          </cell>
          <cell r="AO68">
            <v>0</v>
          </cell>
          <cell r="AP68" t="str">
            <v>DOS</v>
          </cell>
          <cell r="AQ68" t="str">
            <v>DOS</v>
          </cell>
          <cell r="AR68" t="str">
            <v>DOS</v>
          </cell>
          <cell r="AS68" t="str">
            <v>DOS</v>
          </cell>
          <cell r="AT68" t="str">
            <v>DOS</v>
          </cell>
        </row>
        <row r="69">
          <cell r="A69" t="str">
            <v xml:space="preserve">Bristol </v>
          </cell>
          <cell r="B69" t="str">
            <v>2697</v>
          </cell>
          <cell r="AM69" t="str">
            <v>300mm deep Xero Hanging Rail</v>
          </cell>
          <cell r="AN69">
            <v>0</v>
          </cell>
          <cell r="AO69">
            <v>0</v>
          </cell>
          <cell r="AP69">
            <v>6</v>
          </cell>
          <cell r="AQ69">
            <v>6</v>
          </cell>
          <cell r="AR69">
            <v>6</v>
          </cell>
          <cell r="AS69">
            <v>8</v>
          </cell>
          <cell r="AT69">
            <v>8</v>
          </cell>
        </row>
        <row r="70">
          <cell r="A70" t="str">
            <v>Bristol Harbourside</v>
          </cell>
          <cell r="B70" t="str">
            <v>9098</v>
          </cell>
          <cell r="AM70" t="str">
            <v>Throw Single Cranked Arm</v>
          </cell>
          <cell r="AN70">
            <v>5</v>
          </cell>
          <cell r="AO70">
            <v>5</v>
          </cell>
          <cell r="AP70">
            <v>10</v>
          </cell>
          <cell r="AQ70">
            <v>10</v>
          </cell>
          <cell r="AR70">
            <v>10</v>
          </cell>
          <cell r="AS70">
            <v>15</v>
          </cell>
          <cell r="AT70">
            <v>15</v>
          </cell>
        </row>
        <row r="71">
          <cell r="A71" t="str">
            <v>Bristol Longwell Green</v>
          </cell>
          <cell r="B71" t="str">
            <v>8018</v>
          </cell>
          <cell r="AM71" t="str">
            <v>Throw Cranked T Arm</v>
          </cell>
          <cell r="AN71">
            <v>4</v>
          </cell>
          <cell r="AO71">
            <v>4</v>
          </cell>
          <cell r="AP71">
            <v>8</v>
          </cell>
          <cell r="AQ71">
            <v>8</v>
          </cell>
          <cell r="AR71">
            <v>8</v>
          </cell>
          <cell r="AS71">
            <v>10</v>
          </cell>
          <cell r="AT71">
            <v>10</v>
          </cell>
        </row>
        <row r="72">
          <cell r="A72" t="str">
            <v xml:space="preserve">Brixton </v>
          </cell>
          <cell r="B72" t="str">
            <v>1025</v>
          </cell>
          <cell r="AM72" t="str">
            <v>Throw Double Cranked Arm</v>
          </cell>
          <cell r="AN72">
            <v>4</v>
          </cell>
          <cell r="AO72">
            <v>4</v>
          </cell>
          <cell r="AP72">
            <v>8</v>
          </cell>
          <cell r="AQ72">
            <v>8</v>
          </cell>
          <cell r="AR72">
            <v>8</v>
          </cell>
          <cell r="AS72">
            <v>10</v>
          </cell>
          <cell r="AT72">
            <v>10</v>
          </cell>
        </row>
        <row r="73">
          <cell r="A73" t="str">
            <v xml:space="preserve">Bromley </v>
          </cell>
          <cell r="B73" t="str">
            <v>0903</v>
          </cell>
          <cell r="AM73" t="str">
            <v>Rug Sample Unit</v>
          </cell>
          <cell r="AN73">
            <v>0</v>
          </cell>
          <cell r="AO73">
            <v>0</v>
          </cell>
          <cell r="AP73">
            <v>1</v>
          </cell>
          <cell r="AQ73">
            <v>1</v>
          </cell>
          <cell r="AR73">
            <v>1</v>
          </cell>
          <cell r="AS73">
            <v>1</v>
          </cell>
          <cell r="AT73">
            <v>1</v>
          </cell>
        </row>
        <row r="74">
          <cell r="A74" t="str">
            <v xml:space="preserve">Bromley Satellite </v>
          </cell>
          <cell r="B74" t="str">
            <v>0400</v>
          </cell>
          <cell r="AM74" t="str">
            <v>Furniture Cube</v>
          </cell>
          <cell r="AN74">
            <v>0</v>
          </cell>
          <cell r="AO74">
            <v>0</v>
          </cell>
          <cell r="AP74" t="str">
            <v>DOS</v>
          </cell>
          <cell r="AQ74" t="str">
            <v>DOS</v>
          </cell>
          <cell r="AR74" t="str">
            <v>DOS</v>
          </cell>
          <cell r="AS74" t="str">
            <v>DOS</v>
          </cell>
          <cell r="AT74" t="str">
            <v>DOS</v>
          </cell>
        </row>
        <row r="75">
          <cell r="A75" t="str">
            <v xml:space="preserve">Brompton Road </v>
          </cell>
          <cell r="B75" t="str">
            <v>7634</v>
          </cell>
          <cell r="AM75" t="str">
            <v>Home Catalogue Holder</v>
          </cell>
          <cell r="AN75">
            <v>4</v>
          </cell>
          <cell r="AO75">
            <v>4</v>
          </cell>
          <cell r="AP75">
            <v>6</v>
          </cell>
          <cell r="AQ75">
            <v>6</v>
          </cell>
          <cell r="AR75">
            <v>6</v>
          </cell>
          <cell r="AS75">
            <v>8</v>
          </cell>
          <cell r="AT75">
            <v>8</v>
          </cell>
        </row>
        <row r="76">
          <cell r="A76" t="str">
            <v xml:space="preserve">Brooklands </v>
          </cell>
          <cell r="B76" t="str">
            <v>3803</v>
          </cell>
          <cell r="AM76" t="str">
            <v>HG33</v>
          </cell>
          <cell r="AN76">
            <v>2</v>
          </cell>
          <cell r="AO76">
            <v>2</v>
          </cell>
          <cell r="AP76">
            <v>4</v>
          </cell>
          <cell r="AQ76">
            <v>4</v>
          </cell>
          <cell r="AR76">
            <v>4</v>
          </cell>
          <cell r="AS76">
            <v>6</v>
          </cell>
          <cell r="AT76">
            <v>6</v>
          </cell>
        </row>
        <row r="77">
          <cell r="A77" t="str">
            <v>Broughton Park, Chester</v>
          </cell>
          <cell r="B77" t="str">
            <v>9881</v>
          </cell>
          <cell r="AM77" t="str">
            <v>HG35</v>
          </cell>
          <cell r="AN77">
            <v>2</v>
          </cell>
          <cell r="AO77">
            <v>2</v>
          </cell>
          <cell r="AP77">
            <v>4</v>
          </cell>
          <cell r="AQ77">
            <v>4</v>
          </cell>
          <cell r="AR77">
            <v>4</v>
          </cell>
          <cell r="AS77">
            <v>6</v>
          </cell>
          <cell r="AT77">
            <v>6</v>
          </cell>
        </row>
        <row r="78">
          <cell r="A78" t="str">
            <v>Bugsby Way Greenwich</v>
          </cell>
          <cell r="B78" t="str">
            <v>5270</v>
          </cell>
          <cell r="AM78" t="str">
            <v>500mmØ Sphere</v>
          </cell>
          <cell r="AN78">
            <v>1</v>
          </cell>
          <cell r="AO78">
            <v>1</v>
          </cell>
          <cell r="AP78">
            <v>2</v>
          </cell>
          <cell r="AQ78">
            <v>2</v>
          </cell>
          <cell r="AR78">
            <v>2</v>
          </cell>
          <cell r="AS78">
            <v>2</v>
          </cell>
          <cell r="AT78">
            <v>2</v>
          </cell>
        </row>
        <row r="79">
          <cell r="A79" t="str">
            <v xml:space="preserve">Burnley </v>
          </cell>
          <cell r="B79" t="str">
            <v>2079</v>
          </cell>
          <cell r="AM79" t="str">
            <v>300mmØ Sphere</v>
          </cell>
          <cell r="AN79">
            <v>1</v>
          </cell>
          <cell r="AO79">
            <v>1</v>
          </cell>
          <cell r="AP79">
            <v>2</v>
          </cell>
          <cell r="AQ79">
            <v>2</v>
          </cell>
          <cell r="AR79">
            <v>2</v>
          </cell>
          <cell r="AS79">
            <v>2</v>
          </cell>
          <cell r="AT79">
            <v>2</v>
          </cell>
        </row>
        <row r="80">
          <cell r="A80" t="str">
            <v xml:space="preserve">Burnley Print </v>
          </cell>
          <cell r="B80" t="str">
            <v>5063</v>
          </cell>
          <cell r="AM80" t="str">
            <v>Bedding Holder with 2 Returns &amp; Bumper Feet</v>
          </cell>
          <cell r="AN80">
            <v>30</v>
          </cell>
          <cell r="AO80">
            <v>30</v>
          </cell>
          <cell r="AP80">
            <v>40</v>
          </cell>
          <cell r="AQ80">
            <v>40</v>
          </cell>
          <cell r="AR80">
            <v>40</v>
          </cell>
          <cell r="AS80">
            <v>50</v>
          </cell>
          <cell r="AT80">
            <v>50</v>
          </cell>
        </row>
        <row r="81">
          <cell r="A81" t="str">
            <v xml:space="preserve">Burton </v>
          </cell>
          <cell r="B81" t="str">
            <v>1096</v>
          </cell>
          <cell r="AM81" t="str">
            <v>End of Bed A4 Landscape Acrylic Stand</v>
          </cell>
          <cell r="AN81" t="str">
            <v>DOS</v>
          </cell>
          <cell r="AO81" t="str">
            <v>DOS</v>
          </cell>
          <cell r="AP81" t="str">
            <v>DOS</v>
          </cell>
          <cell r="AQ81" t="str">
            <v>DOS</v>
          </cell>
          <cell r="AR81" t="str">
            <v>DOS</v>
          </cell>
          <cell r="AS81" t="str">
            <v>DOS</v>
          </cell>
          <cell r="AT81" t="str">
            <v>DOS</v>
          </cell>
        </row>
        <row r="82">
          <cell r="A82" t="str">
            <v xml:space="preserve">Bury </v>
          </cell>
          <cell r="B82" t="str">
            <v>1229</v>
          </cell>
          <cell r="AM82" t="str">
            <v>Microslat Outpost Unit O</v>
          </cell>
          <cell r="AN82">
            <v>4</v>
          </cell>
          <cell r="AO82">
            <v>4</v>
          </cell>
          <cell r="AP82">
            <v>4</v>
          </cell>
          <cell r="AQ82">
            <v>4</v>
          </cell>
          <cell r="AR82">
            <v>4</v>
          </cell>
          <cell r="AS82">
            <v>4</v>
          </cell>
          <cell r="AT82">
            <v>4</v>
          </cell>
        </row>
        <row r="83">
          <cell r="A83" t="str">
            <v xml:space="preserve">Bury St Edmunds </v>
          </cell>
          <cell r="B83" t="str">
            <v>1339</v>
          </cell>
          <cell r="AM83" t="str">
            <v>600mm Microslat Flush Header</v>
          </cell>
          <cell r="AN83">
            <v>12</v>
          </cell>
          <cell r="AO83">
            <v>12</v>
          </cell>
          <cell r="AP83">
            <v>14</v>
          </cell>
          <cell r="AQ83">
            <v>14</v>
          </cell>
          <cell r="AR83">
            <v>14</v>
          </cell>
          <cell r="AS83">
            <v>8</v>
          </cell>
          <cell r="AT83">
            <v>8</v>
          </cell>
        </row>
        <row r="84">
          <cell r="A84" t="str">
            <v xml:space="preserve">Buxton </v>
          </cell>
          <cell r="B84" t="str">
            <v>1892</v>
          </cell>
          <cell r="AM84" t="str">
            <v>100 x 6mmØ Microslat Hook</v>
          </cell>
          <cell r="AN84">
            <v>360</v>
          </cell>
          <cell r="AO84">
            <v>360</v>
          </cell>
          <cell r="AP84">
            <v>360</v>
          </cell>
          <cell r="AQ84">
            <v>360</v>
          </cell>
          <cell r="AR84">
            <v>360</v>
          </cell>
          <cell r="AS84">
            <v>360</v>
          </cell>
          <cell r="AT84">
            <v>360</v>
          </cell>
        </row>
        <row r="85">
          <cell r="A85" t="str">
            <v xml:space="preserve">Camberley </v>
          </cell>
          <cell r="B85" t="str">
            <v>0136</v>
          </cell>
          <cell r="AM85" t="str">
            <v>500 x 300mm Microslat Acrylic Shelf</v>
          </cell>
          <cell r="AN85">
            <v>6</v>
          </cell>
          <cell r="AO85">
            <v>6</v>
          </cell>
          <cell r="AP85">
            <v>8</v>
          </cell>
          <cell r="AQ85">
            <v>8</v>
          </cell>
          <cell r="AR85">
            <v>8</v>
          </cell>
          <cell r="AS85">
            <v>12</v>
          </cell>
          <cell r="AT85">
            <v>12</v>
          </cell>
        </row>
        <row r="86">
          <cell r="A86" t="str">
            <v>Cambridge</v>
          </cell>
          <cell r="B86" t="str">
            <v>1740</v>
          </cell>
        </row>
        <row r="87">
          <cell r="A87" t="str">
            <v xml:space="preserve">Cambridge Satellite </v>
          </cell>
          <cell r="B87" t="str">
            <v>3450</v>
          </cell>
          <cell r="AM87" t="str">
            <v>General Working Stock Requirements</v>
          </cell>
          <cell r="AN87" t="str">
            <v>Retail Pk Small</v>
          </cell>
          <cell r="AO87" t="str">
            <v>H/S Small</v>
          </cell>
          <cell r="AP87" t="str">
            <v>Retail Pk Large</v>
          </cell>
          <cell r="AQ87" t="str">
            <v>H/S Medium</v>
          </cell>
          <cell r="AR87" t="str">
            <v>H/S Lrg part seg</v>
          </cell>
          <cell r="AS87" t="str">
            <v>H/S Lrg full seg</v>
          </cell>
          <cell r="AT87" t="str">
            <v>Flagship</v>
          </cell>
        </row>
        <row r="88">
          <cell r="A88" t="str">
            <v xml:space="preserve">Camden Town </v>
          </cell>
          <cell r="B88" t="str">
            <v>0291</v>
          </cell>
          <cell r="AM88" t="str">
            <v>1 x White Upper &amp; 2 x Lower Volume 1400mm Table Set</v>
          </cell>
          <cell r="AN88">
            <v>1</v>
          </cell>
          <cell r="AO88">
            <v>1</v>
          </cell>
          <cell r="AP88">
            <v>1</v>
          </cell>
          <cell r="AQ88">
            <v>1</v>
          </cell>
          <cell r="AR88">
            <v>1</v>
          </cell>
          <cell r="AS88">
            <v>1</v>
          </cell>
          <cell r="AT88">
            <v>1</v>
          </cell>
        </row>
        <row r="89">
          <cell r="A89" t="str">
            <v xml:space="preserve">Canary Wharf  </v>
          </cell>
          <cell r="B89" t="str">
            <v>3722</v>
          </cell>
          <cell r="AM89" t="str">
            <v>1 x White Upper &amp; 2 x Lower Volume 2100mm Table Set</v>
          </cell>
          <cell r="AN89">
            <v>1</v>
          </cell>
          <cell r="AO89">
            <v>1</v>
          </cell>
          <cell r="AP89">
            <v>0</v>
          </cell>
          <cell r="AQ89">
            <v>0</v>
          </cell>
          <cell r="AR89">
            <v>0</v>
          </cell>
          <cell r="AS89">
            <v>0</v>
          </cell>
          <cell r="AT89">
            <v>0</v>
          </cell>
        </row>
        <row r="90">
          <cell r="A90" t="str">
            <v xml:space="preserve">Cannon Street </v>
          </cell>
          <cell r="B90" t="str">
            <v>4789</v>
          </cell>
          <cell r="AM90" t="str">
            <v>1200mm Plastic Adult Shelf</v>
          </cell>
          <cell r="AN90">
            <v>40</v>
          </cell>
          <cell r="AO90">
            <v>40</v>
          </cell>
          <cell r="AP90">
            <v>50</v>
          </cell>
          <cell r="AQ90">
            <v>50</v>
          </cell>
          <cell r="AR90">
            <v>50</v>
          </cell>
          <cell r="AS90">
            <v>60</v>
          </cell>
          <cell r="AT90">
            <v>60</v>
          </cell>
        </row>
        <row r="91">
          <cell r="A91" t="str">
            <v xml:space="preserve">Canterbury </v>
          </cell>
          <cell r="B91" t="str">
            <v>0709</v>
          </cell>
          <cell r="AM91" t="str">
            <v>1200mm Adult Shelf Bracket</v>
          </cell>
          <cell r="AN91">
            <v>80</v>
          </cell>
          <cell r="AO91">
            <v>80</v>
          </cell>
          <cell r="AP91">
            <v>100</v>
          </cell>
          <cell r="AQ91">
            <v>100</v>
          </cell>
          <cell r="AR91">
            <v>100</v>
          </cell>
          <cell r="AS91">
            <v>120</v>
          </cell>
          <cell r="AT91">
            <v>120</v>
          </cell>
        </row>
        <row r="92">
          <cell r="A92" t="str">
            <v xml:space="preserve">Cardiff </v>
          </cell>
          <cell r="B92" t="str">
            <v>1203</v>
          </cell>
          <cell r="AM92" t="str">
            <v>600mm Plastic Adult Shelf c/w bracket</v>
          </cell>
          <cell r="AN92">
            <v>30</v>
          </cell>
          <cell r="AO92">
            <v>30</v>
          </cell>
          <cell r="AP92">
            <v>40</v>
          </cell>
          <cell r="AQ92">
            <v>40</v>
          </cell>
          <cell r="AR92">
            <v>40</v>
          </cell>
          <cell r="AS92">
            <v>50</v>
          </cell>
          <cell r="AT92">
            <v>50</v>
          </cell>
        </row>
        <row r="93">
          <cell r="A93" t="str">
            <v>Cardiff Capital Park</v>
          </cell>
          <cell r="B93">
            <v>1203</v>
          </cell>
          <cell r="AM93" t="str">
            <v>1350mm Childrens Shelf c/w 2 x brackets</v>
          </cell>
          <cell r="AN93">
            <v>0</v>
          </cell>
          <cell r="AO93">
            <v>0</v>
          </cell>
          <cell r="AP93">
            <v>0</v>
          </cell>
          <cell r="AQ93">
            <v>0</v>
          </cell>
          <cell r="AR93">
            <v>0</v>
          </cell>
          <cell r="AS93">
            <v>12</v>
          </cell>
          <cell r="AT93">
            <v>12</v>
          </cell>
        </row>
        <row r="94">
          <cell r="A94" t="str">
            <v xml:space="preserve">Cardiff Satellite </v>
          </cell>
          <cell r="B94" t="str">
            <v>3337</v>
          </cell>
          <cell r="AM94" t="str">
            <v>Menswear Angled Footwear Shelf</v>
          </cell>
          <cell r="AN94">
            <v>10</v>
          </cell>
          <cell r="AO94">
            <v>10</v>
          </cell>
          <cell r="AP94">
            <v>10</v>
          </cell>
          <cell r="AQ94">
            <v>10</v>
          </cell>
          <cell r="AR94">
            <v>10</v>
          </cell>
          <cell r="AS94">
            <v>0</v>
          </cell>
          <cell r="AT94">
            <v>0</v>
          </cell>
        </row>
        <row r="95">
          <cell r="A95" t="str">
            <v xml:space="preserve">Carlisle </v>
          </cell>
          <cell r="B95" t="str">
            <v>0974</v>
          </cell>
          <cell r="AM95" t="str">
            <v>Hook in Bar for Weston Rail</v>
          </cell>
          <cell r="AN95">
            <v>10</v>
          </cell>
          <cell r="AO95">
            <v>10</v>
          </cell>
          <cell r="AP95">
            <v>10</v>
          </cell>
          <cell r="AQ95">
            <v>10</v>
          </cell>
          <cell r="AR95">
            <v>10</v>
          </cell>
          <cell r="AS95">
            <v>0</v>
          </cell>
          <cell r="AT95">
            <v>0</v>
          </cell>
        </row>
        <row r="96">
          <cell r="A96" t="str">
            <v xml:space="preserve">Carlisle Satellite </v>
          </cell>
          <cell r="B96" t="str">
            <v>0401</v>
          </cell>
          <cell r="AM96" t="str">
            <v>1200mm Ladies L Shoe Shelf</v>
          </cell>
          <cell r="AN96">
            <v>20</v>
          </cell>
          <cell r="AO96">
            <v>20</v>
          </cell>
          <cell r="AP96">
            <v>20</v>
          </cell>
          <cell r="AQ96">
            <v>20</v>
          </cell>
          <cell r="AR96">
            <v>20</v>
          </cell>
          <cell r="AS96">
            <v>0</v>
          </cell>
          <cell r="AT96">
            <v>0</v>
          </cell>
        </row>
        <row r="97">
          <cell r="A97" t="str">
            <v>Carlow</v>
          </cell>
          <cell r="B97" t="str">
            <v>NW10</v>
          </cell>
          <cell r="AM97" t="str">
            <v>1200mm Adult Side Hanging Rail</v>
          </cell>
          <cell r="AN97">
            <v>25</v>
          </cell>
          <cell r="AO97">
            <v>25</v>
          </cell>
          <cell r="AP97">
            <v>50</v>
          </cell>
          <cell r="AQ97">
            <v>50</v>
          </cell>
          <cell r="AR97">
            <v>50</v>
          </cell>
          <cell r="AS97">
            <v>80</v>
          </cell>
          <cell r="AT97">
            <v>80</v>
          </cell>
        </row>
        <row r="98">
          <cell r="A98" t="str">
            <v>Carmarthen</v>
          </cell>
          <cell r="B98" t="str">
            <v>3272</v>
          </cell>
          <cell r="AM98" t="str">
            <v>600mm Adult Side Hanging Rail</v>
          </cell>
          <cell r="AN98">
            <v>20</v>
          </cell>
          <cell r="AO98">
            <v>20</v>
          </cell>
          <cell r="AP98">
            <v>20</v>
          </cell>
          <cell r="AQ98">
            <v>20</v>
          </cell>
          <cell r="AR98">
            <v>20</v>
          </cell>
          <cell r="AS98">
            <v>5</v>
          </cell>
          <cell r="AT98">
            <v>5</v>
          </cell>
        </row>
        <row r="99">
          <cell r="A99" t="str">
            <v xml:space="preserve">Castle Point  </v>
          </cell>
          <cell r="B99" t="str">
            <v>7799</v>
          </cell>
          <cell r="AM99" t="str">
            <v>800mm Childrens Side Hanging Rail</v>
          </cell>
          <cell r="AN99">
            <v>0</v>
          </cell>
          <cell r="AO99">
            <v>0</v>
          </cell>
          <cell r="AP99">
            <v>0</v>
          </cell>
          <cell r="AQ99">
            <v>0</v>
          </cell>
          <cell r="AR99">
            <v>0</v>
          </cell>
          <cell r="AS99">
            <v>6</v>
          </cell>
          <cell r="AT99">
            <v>6</v>
          </cell>
        </row>
        <row r="100">
          <cell r="A100" t="str">
            <v xml:space="preserve">Castleford </v>
          </cell>
          <cell r="B100" t="str">
            <v>1850</v>
          </cell>
          <cell r="AM100" t="str">
            <v>600mm Adult T Bar</v>
          </cell>
          <cell r="AN100">
            <v>20</v>
          </cell>
          <cell r="AO100">
            <v>20</v>
          </cell>
          <cell r="AP100">
            <v>30</v>
          </cell>
          <cell r="AQ100">
            <v>30</v>
          </cell>
          <cell r="AR100">
            <v>30</v>
          </cell>
          <cell r="AS100">
            <v>40</v>
          </cell>
          <cell r="AT100">
            <v>40</v>
          </cell>
        </row>
        <row r="101">
          <cell r="A101" t="str">
            <v xml:space="preserve">Caterham </v>
          </cell>
          <cell r="B101" t="str">
            <v>7676</v>
          </cell>
          <cell r="AM101" t="str">
            <v>450mm Childrens T Bar</v>
          </cell>
          <cell r="AN101">
            <v>10</v>
          </cell>
          <cell r="AO101">
            <v>10</v>
          </cell>
          <cell r="AP101">
            <v>15</v>
          </cell>
          <cell r="AQ101">
            <v>15</v>
          </cell>
          <cell r="AR101">
            <v>15</v>
          </cell>
          <cell r="AS101">
            <v>20</v>
          </cell>
          <cell r="AT101">
            <v>20</v>
          </cell>
        </row>
        <row r="102">
          <cell r="A102" t="str">
            <v xml:space="preserve">Chatham </v>
          </cell>
          <cell r="B102" t="str">
            <v>1876</v>
          </cell>
          <cell r="AM102" t="str">
            <v>450 x 25mmØ Straight Slot in Arm</v>
          </cell>
          <cell r="AN102">
            <v>20</v>
          </cell>
          <cell r="AO102">
            <v>20</v>
          </cell>
          <cell r="AP102">
            <v>30</v>
          </cell>
          <cell r="AQ102">
            <v>30</v>
          </cell>
          <cell r="AR102">
            <v>30</v>
          </cell>
          <cell r="AS102">
            <v>40</v>
          </cell>
          <cell r="AT102">
            <v>40</v>
          </cell>
        </row>
        <row r="103">
          <cell r="A103" t="str">
            <v>Cheam Simply Food</v>
          </cell>
          <cell r="B103" t="str">
            <v>NW42</v>
          </cell>
          <cell r="AM103" t="str">
            <v>300 x 12mmØ Straight Slot in Arm</v>
          </cell>
          <cell r="AN103">
            <v>20</v>
          </cell>
          <cell r="AO103">
            <v>20</v>
          </cell>
          <cell r="AP103">
            <v>30</v>
          </cell>
          <cell r="AQ103">
            <v>30</v>
          </cell>
          <cell r="AR103">
            <v>30</v>
          </cell>
          <cell r="AS103">
            <v>40</v>
          </cell>
          <cell r="AT103">
            <v>40</v>
          </cell>
        </row>
        <row r="104">
          <cell r="A104" t="str">
            <v xml:space="preserve">Chelmsford </v>
          </cell>
          <cell r="B104" t="str">
            <v>1588</v>
          </cell>
          <cell r="AM104" t="str">
            <v>450 x 25mmØ Stepped Slot in Arm</v>
          </cell>
          <cell r="AN104">
            <v>60</v>
          </cell>
          <cell r="AO104">
            <v>60</v>
          </cell>
          <cell r="AP104">
            <v>75</v>
          </cell>
          <cell r="AQ104">
            <v>75</v>
          </cell>
          <cell r="AR104">
            <v>75</v>
          </cell>
          <cell r="AS104">
            <v>95</v>
          </cell>
          <cell r="AT104">
            <v>95</v>
          </cell>
        </row>
        <row r="105">
          <cell r="A105" t="str">
            <v xml:space="preserve">Chelsea </v>
          </cell>
          <cell r="B105" t="str">
            <v>7689</v>
          </cell>
          <cell r="AM105" t="str">
            <v>150 x 8mmØ Hook on Arm</v>
          </cell>
          <cell r="AN105">
            <v>125</v>
          </cell>
          <cell r="AO105">
            <v>125</v>
          </cell>
          <cell r="AP105">
            <v>200</v>
          </cell>
          <cell r="AQ105">
            <v>200</v>
          </cell>
          <cell r="AR105">
            <v>200</v>
          </cell>
          <cell r="AS105">
            <v>500</v>
          </cell>
          <cell r="AT105">
            <v>500</v>
          </cell>
        </row>
        <row r="106">
          <cell r="A106" t="str">
            <v xml:space="preserve">Cheltenham </v>
          </cell>
          <cell r="B106" t="str">
            <v>2121</v>
          </cell>
          <cell r="AM106" t="str">
            <v>300 x 8mmØ Hook on Arm</v>
          </cell>
          <cell r="AN106">
            <v>500</v>
          </cell>
          <cell r="AO106">
            <v>500</v>
          </cell>
          <cell r="AP106">
            <v>400</v>
          </cell>
          <cell r="AQ106">
            <v>400</v>
          </cell>
          <cell r="AR106">
            <v>400</v>
          </cell>
          <cell r="AS106">
            <v>250</v>
          </cell>
          <cell r="AT106">
            <v>250</v>
          </cell>
        </row>
        <row r="107">
          <cell r="A107" t="str">
            <v>Cheltenham Kingsditch - Home</v>
          </cell>
          <cell r="B107" t="str">
            <v>NW24</v>
          </cell>
          <cell r="AM107" t="str">
            <v>100 x 6mmØ Microslat Hook</v>
          </cell>
          <cell r="AN107">
            <v>125</v>
          </cell>
          <cell r="AO107">
            <v>125</v>
          </cell>
          <cell r="AP107">
            <v>200</v>
          </cell>
          <cell r="AQ107">
            <v>200</v>
          </cell>
          <cell r="AR107">
            <v>200</v>
          </cell>
          <cell r="AS107">
            <v>250</v>
          </cell>
          <cell r="AT107">
            <v>250</v>
          </cell>
        </row>
        <row r="108">
          <cell r="A108" t="str">
            <v>Cheshire Oaks</v>
          </cell>
          <cell r="B108">
            <v>8039</v>
          </cell>
          <cell r="AM108" t="str">
            <v>150 x 6mmØ Microslat Hook</v>
          </cell>
          <cell r="AN108">
            <v>100</v>
          </cell>
          <cell r="AO108">
            <v>100</v>
          </cell>
          <cell r="AP108">
            <v>75</v>
          </cell>
          <cell r="AQ108">
            <v>75</v>
          </cell>
          <cell r="AR108">
            <v>75</v>
          </cell>
          <cell r="AS108">
            <v>200</v>
          </cell>
          <cell r="AT108">
            <v>200</v>
          </cell>
        </row>
        <row r="109">
          <cell r="A109" t="str">
            <v xml:space="preserve">Cheshunt </v>
          </cell>
          <cell r="B109" t="str">
            <v>0097</v>
          </cell>
          <cell r="AM109" t="str">
            <v>250 x 6mmØ Microslat Hook</v>
          </cell>
          <cell r="AN109">
            <v>100</v>
          </cell>
          <cell r="AO109">
            <v>100</v>
          </cell>
          <cell r="AP109">
            <v>75</v>
          </cell>
          <cell r="AQ109">
            <v>75</v>
          </cell>
          <cell r="AR109">
            <v>75</v>
          </cell>
          <cell r="AS109">
            <v>100</v>
          </cell>
          <cell r="AT109">
            <v>100</v>
          </cell>
        </row>
        <row r="110">
          <cell r="A110" t="str">
            <v xml:space="preserve">Chester </v>
          </cell>
          <cell r="B110" t="str">
            <v>1245</v>
          </cell>
          <cell r="AM110" t="str">
            <v>Double Add on Extending Arm</v>
          </cell>
          <cell r="AN110">
            <v>20</v>
          </cell>
          <cell r="AO110">
            <v>20</v>
          </cell>
          <cell r="AP110">
            <v>30</v>
          </cell>
          <cell r="AQ110">
            <v>30</v>
          </cell>
          <cell r="AR110">
            <v>30</v>
          </cell>
          <cell r="AS110">
            <v>40</v>
          </cell>
          <cell r="AT110">
            <v>40</v>
          </cell>
        </row>
        <row r="111">
          <cell r="A111" t="str">
            <v>Chester Broughton Park</v>
          </cell>
          <cell r="B111" t="str">
            <v>NW12</v>
          </cell>
          <cell r="AM111" t="str">
            <v>Single Add on Extending Arm</v>
          </cell>
          <cell r="AN111">
            <v>28</v>
          </cell>
          <cell r="AO111">
            <v>28</v>
          </cell>
          <cell r="AP111">
            <v>44</v>
          </cell>
          <cell r="AQ111">
            <v>44</v>
          </cell>
          <cell r="AR111">
            <v>44</v>
          </cell>
          <cell r="AS111">
            <v>60</v>
          </cell>
          <cell r="AT111">
            <v>60</v>
          </cell>
        </row>
        <row r="112">
          <cell r="A112" t="str">
            <v xml:space="preserve">Chester Satellite </v>
          </cell>
          <cell r="B112" t="str">
            <v>3638</v>
          </cell>
          <cell r="AM112" t="str">
            <v>600mm Hook in Bar with single slot</v>
          </cell>
          <cell r="AN112">
            <v>25</v>
          </cell>
          <cell r="AO112">
            <v>25</v>
          </cell>
          <cell r="AP112">
            <v>40</v>
          </cell>
          <cell r="AQ112">
            <v>40</v>
          </cell>
          <cell r="AR112">
            <v>40</v>
          </cell>
          <cell r="AS112">
            <v>60</v>
          </cell>
          <cell r="AT112">
            <v>60</v>
          </cell>
        </row>
        <row r="113">
          <cell r="A113" t="str">
            <v xml:space="preserve">Chesterfield </v>
          </cell>
          <cell r="B113" t="str">
            <v>1452</v>
          </cell>
          <cell r="AM113" t="str">
            <v>1200mm Lingerie Hook in Bar with 800mm centres</v>
          </cell>
          <cell r="AN113">
            <v>25</v>
          </cell>
          <cell r="AO113">
            <v>25</v>
          </cell>
          <cell r="AP113">
            <v>40</v>
          </cell>
          <cell r="AQ113">
            <v>40</v>
          </cell>
          <cell r="AR113">
            <v>40</v>
          </cell>
          <cell r="AS113">
            <v>60</v>
          </cell>
          <cell r="AT113">
            <v>60</v>
          </cell>
        </row>
        <row r="114">
          <cell r="A114" t="str">
            <v xml:space="preserve">Chichester </v>
          </cell>
          <cell r="B114" t="str">
            <v>2095</v>
          </cell>
          <cell r="AM114" t="str">
            <v>1200mm Hook in Bar with 600mm centres</v>
          </cell>
          <cell r="AN114">
            <v>70</v>
          </cell>
          <cell r="AO114">
            <v>70</v>
          </cell>
          <cell r="AP114">
            <v>80</v>
          </cell>
          <cell r="AQ114">
            <v>80</v>
          </cell>
          <cell r="AR114">
            <v>80</v>
          </cell>
          <cell r="AS114">
            <v>100</v>
          </cell>
          <cell r="AT114">
            <v>100</v>
          </cell>
        </row>
        <row r="115">
          <cell r="A115" t="str">
            <v xml:space="preserve">Chichester Satellite </v>
          </cell>
          <cell r="B115" t="str">
            <v>3340</v>
          </cell>
          <cell r="AM115" t="str">
            <v>990mm Hook in Bar</v>
          </cell>
          <cell r="AN115">
            <v>5</v>
          </cell>
          <cell r="AO115">
            <v>5</v>
          </cell>
          <cell r="AP115">
            <v>10</v>
          </cell>
          <cell r="AQ115">
            <v>10</v>
          </cell>
          <cell r="AR115">
            <v>10</v>
          </cell>
          <cell r="AS115">
            <v>10</v>
          </cell>
          <cell r="AT115">
            <v>10</v>
          </cell>
        </row>
        <row r="116">
          <cell r="A116" t="str">
            <v>Chippenham Simply Food</v>
          </cell>
          <cell r="B116" t="str">
            <v>NW50</v>
          </cell>
          <cell r="AM116" t="str">
            <v>1350mm Childrens Hook in Bar with 900mm centres</v>
          </cell>
          <cell r="AN116">
            <v>10</v>
          </cell>
          <cell r="AO116">
            <v>10</v>
          </cell>
          <cell r="AP116">
            <v>15</v>
          </cell>
          <cell r="AQ116">
            <v>15</v>
          </cell>
          <cell r="AR116">
            <v>15</v>
          </cell>
          <cell r="AS116">
            <v>20</v>
          </cell>
          <cell r="AT116">
            <v>20</v>
          </cell>
        </row>
        <row r="117">
          <cell r="A117" t="str">
            <v xml:space="preserve">Chiswick </v>
          </cell>
          <cell r="B117" t="str">
            <v>0819</v>
          </cell>
          <cell r="AM117" t="str">
            <v>200 x 6mmØ Microslat Hook</v>
          </cell>
          <cell r="AN117">
            <v>50</v>
          </cell>
          <cell r="AO117">
            <v>50</v>
          </cell>
          <cell r="AP117">
            <v>75</v>
          </cell>
          <cell r="AQ117">
            <v>75</v>
          </cell>
          <cell r="AR117">
            <v>75</v>
          </cell>
          <cell r="AS117">
            <v>100</v>
          </cell>
          <cell r="AT117">
            <v>100</v>
          </cell>
        </row>
        <row r="118">
          <cell r="A118" t="str">
            <v xml:space="preserve">Clacton </v>
          </cell>
          <cell r="B118" t="str">
            <v>1724</v>
          </cell>
          <cell r="AM118" t="str">
            <v>Microslat Panel K</v>
          </cell>
          <cell r="AN118">
            <v>8</v>
          </cell>
          <cell r="AO118">
            <v>8</v>
          </cell>
          <cell r="AP118">
            <v>12</v>
          </cell>
          <cell r="AQ118">
            <v>12</v>
          </cell>
          <cell r="AR118">
            <v>12</v>
          </cell>
          <cell r="AS118">
            <v>16</v>
          </cell>
          <cell r="AT118">
            <v>16</v>
          </cell>
        </row>
        <row r="119">
          <cell r="A119" t="str">
            <v xml:space="preserve">Clapham Junction </v>
          </cell>
          <cell r="B119" t="str">
            <v>0521</v>
          </cell>
          <cell r="AM119" t="str">
            <v>600mm Accessory Slab Unit</v>
          </cell>
          <cell r="AN119">
            <v>4</v>
          </cell>
          <cell r="AO119">
            <v>4</v>
          </cell>
          <cell r="AP119">
            <v>6</v>
          </cell>
          <cell r="AQ119">
            <v>6</v>
          </cell>
          <cell r="AR119">
            <v>6</v>
          </cell>
          <cell r="AS119">
            <v>8</v>
          </cell>
          <cell r="AT119">
            <v>8</v>
          </cell>
        </row>
        <row r="120">
          <cell r="A120" t="str">
            <v xml:space="preserve">Clapham South </v>
          </cell>
          <cell r="B120" t="str">
            <v>6800</v>
          </cell>
          <cell r="AM120" t="str">
            <v>Unisex Reading Glasses Graphic Unit supplied complete</v>
          </cell>
          <cell r="AN120" t="str">
            <v>DOS</v>
          </cell>
          <cell r="AO120" t="str">
            <v>DOS</v>
          </cell>
          <cell r="AP120">
            <v>1</v>
          </cell>
          <cell r="AQ120">
            <v>1</v>
          </cell>
          <cell r="AR120">
            <v>1</v>
          </cell>
          <cell r="AS120">
            <v>2</v>
          </cell>
          <cell r="AT120">
            <v>2</v>
          </cell>
        </row>
        <row r="121">
          <cell r="A121" t="str">
            <v>Clarion Quay</v>
          </cell>
          <cell r="B121" t="str">
            <v>7388</v>
          </cell>
          <cell r="AM121" t="str">
            <v>Sunglasses Unit supplied complete</v>
          </cell>
          <cell r="AN121">
            <v>2</v>
          </cell>
          <cell r="AO121">
            <v>2</v>
          </cell>
          <cell r="AP121">
            <v>3</v>
          </cell>
          <cell r="AQ121">
            <v>3</v>
          </cell>
          <cell r="AR121">
            <v>3</v>
          </cell>
          <cell r="AS121">
            <v>5</v>
          </cell>
          <cell r="AT121">
            <v>5</v>
          </cell>
        </row>
        <row r="122">
          <cell r="A122" t="str">
            <v xml:space="preserve">Colchester </v>
          </cell>
          <cell r="B122" t="str">
            <v>0835</v>
          </cell>
          <cell r="AM122" t="str">
            <v>Hat Stand supplied complete</v>
          </cell>
          <cell r="AN122">
            <v>1</v>
          </cell>
          <cell r="AO122">
            <v>1</v>
          </cell>
          <cell r="AP122">
            <v>1</v>
          </cell>
          <cell r="AQ122">
            <v>1</v>
          </cell>
          <cell r="AR122">
            <v>1</v>
          </cell>
          <cell r="AS122">
            <v>2</v>
          </cell>
          <cell r="AT122">
            <v>2</v>
          </cell>
        </row>
        <row r="123">
          <cell r="A123" t="str">
            <v>Coliseum</v>
          </cell>
          <cell r="B123" t="str">
            <v>8138</v>
          </cell>
          <cell r="AM123" t="str">
            <v>Xero Slot Acrylic Unit 600mm T Arm</v>
          </cell>
          <cell r="AN123">
            <v>8</v>
          </cell>
          <cell r="AO123">
            <v>8</v>
          </cell>
          <cell r="AP123">
            <v>8</v>
          </cell>
          <cell r="AQ123">
            <v>8</v>
          </cell>
          <cell r="AR123">
            <v>8</v>
          </cell>
          <cell r="AS123">
            <v>12</v>
          </cell>
          <cell r="AT123">
            <v>12</v>
          </cell>
        </row>
        <row r="124">
          <cell r="A124" t="str">
            <v>Colliers Wood, Merton</v>
          </cell>
          <cell r="B124" t="str">
            <v>8073</v>
          </cell>
          <cell r="AM124" t="str">
            <v>Xero Slot Acrylic Unit 300mm Straight Arm</v>
          </cell>
          <cell r="AN124">
            <v>8</v>
          </cell>
          <cell r="AO124">
            <v>8</v>
          </cell>
          <cell r="AP124">
            <v>8</v>
          </cell>
          <cell r="AQ124">
            <v>8</v>
          </cell>
          <cell r="AR124">
            <v>8</v>
          </cell>
          <cell r="AS124">
            <v>12</v>
          </cell>
          <cell r="AT124">
            <v>12</v>
          </cell>
        </row>
        <row r="125">
          <cell r="A125" t="str">
            <v xml:space="preserve">Colmore Row </v>
          </cell>
          <cell r="B125" t="str">
            <v>7715</v>
          </cell>
          <cell r="AM125" t="str">
            <v>Sales Rack supplied complete with 5 shelves</v>
          </cell>
          <cell r="AN125">
            <v>0</v>
          </cell>
          <cell r="AO125">
            <v>0</v>
          </cell>
          <cell r="AP125">
            <v>0</v>
          </cell>
          <cell r="AQ125">
            <v>0</v>
          </cell>
          <cell r="AR125">
            <v>0</v>
          </cell>
          <cell r="AS125">
            <v>4</v>
          </cell>
          <cell r="AT125">
            <v>4</v>
          </cell>
        </row>
        <row r="126">
          <cell r="A126" t="str">
            <v xml:space="preserve">Cork </v>
          </cell>
          <cell r="B126" t="str">
            <v>4129</v>
          </cell>
          <cell r="AM126" t="str">
            <v>Mobile Childrens Fitting Room</v>
          </cell>
          <cell r="AN126">
            <v>0</v>
          </cell>
          <cell r="AO126">
            <v>0</v>
          </cell>
          <cell r="AP126">
            <v>0</v>
          </cell>
          <cell r="AQ126">
            <v>0</v>
          </cell>
          <cell r="AR126">
            <v>0</v>
          </cell>
          <cell r="AS126">
            <v>1</v>
          </cell>
          <cell r="AT126">
            <v>1</v>
          </cell>
        </row>
        <row r="127">
          <cell r="A127" t="str">
            <v xml:space="preserve">Covent Garden </v>
          </cell>
          <cell r="B127" t="str">
            <v>0204</v>
          </cell>
          <cell r="AM127" t="str">
            <v>Mobile ICOS</v>
          </cell>
          <cell r="AN127" t="str">
            <v>DOS</v>
          </cell>
          <cell r="AO127" t="str">
            <v>DOS</v>
          </cell>
          <cell r="AP127" t="str">
            <v>DOS</v>
          </cell>
          <cell r="AQ127" t="str">
            <v>DOS</v>
          </cell>
          <cell r="AR127" t="str">
            <v>DOS</v>
          </cell>
          <cell r="AS127" t="str">
            <v>DOS</v>
          </cell>
          <cell r="AT127" t="str">
            <v>DOS</v>
          </cell>
        </row>
        <row r="128">
          <cell r="A128" t="str">
            <v xml:space="preserve">Coventry </v>
          </cell>
          <cell r="B128" t="str">
            <v>2736</v>
          </cell>
          <cell r="AM128" t="str">
            <v>Roll of Leather Strip</v>
          </cell>
          <cell r="AN128" t="str">
            <v>DOS</v>
          </cell>
          <cell r="AO128" t="str">
            <v>DOS</v>
          </cell>
          <cell r="AP128" t="str">
            <v>DOS</v>
          </cell>
          <cell r="AQ128" t="str">
            <v>DOS</v>
          </cell>
          <cell r="AR128" t="str">
            <v>DOS</v>
          </cell>
          <cell r="AS128" t="str">
            <v>DOS</v>
          </cell>
          <cell r="AT128" t="str">
            <v>DOS</v>
          </cell>
        </row>
        <row r="129">
          <cell r="A129" t="str">
            <v>Craigleith</v>
          </cell>
          <cell r="B129" t="str">
            <v>9894</v>
          </cell>
          <cell r="AM129" t="str">
            <v>750 x 400mm Clear Toughened Glass Shelf</v>
          </cell>
          <cell r="AN129">
            <v>8</v>
          </cell>
          <cell r="AO129">
            <v>8</v>
          </cell>
          <cell r="AP129">
            <v>8</v>
          </cell>
          <cell r="AQ129">
            <v>8</v>
          </cell>
          <cell r="AR129">
            <v>8</v>
          </cell>
          <cell r="AS129">
            <v>10</v>
          </cell>
          <cell r="AT129">
            <v>10</v>
          </cell>
        </row>
        <row r="130">
          <cell r="A130" t="str">
            <v>Cranleigh</v>
          </cell>
          <cell r="B130" t="str">
            <v>6143</v>
          </cell>
          <cell r="AM130" t="str">
            <v>750mm Glass Shelf Bar with Brackets</v>
          </cell>
          <cell r="AN130">
            <v>8</v>
          </cell>
          <cell r="AO130">
            <v>8</v>
          </cell>
          <cell r="AP130">
            <v>8</v>
          </cell>
          <cell r="AQ130">
            <v>8</v>
          </cell>
          <cell r="AR130">
            <v>8</v>
          </cell>
          <cell r="AS130">
            <v>10</v>
          </cell>
          <cell r="AT130">
            <v>10</v>
          </cell>
        </row>
        <row r="131">
          <cell r="A131" t="str">
            <v xml:space="preserve">Crawley </v>
          </cell>
          <cell r="B131" t="str">
            <v>2985</v>
          </cell>
          <cell r="AM131" t="str">
            <v>750 x 400mm Bamboo Shelf c/w brackets</v>
          </cell>
          <cell r="AN131">
            <v>8</v>
          </cell>
          <cell r="AO131">
            <v>8</v>
          </cell>
          <cell r="AP131">
            <v>8</v>
          </cell>
          <cell r="AQ131">
            <v>8</v>
          </cell>
          <cell r="AR131">
            <v>8</v>
          </cell>
          <cell r="AS131">
            <v>10</v>
          </cell>
          <cell r="AT131">
            <v>10</v>
          </cell>
        </row>
        <row r="132">
          <cell r="A132" t="str">
            <v xml:space="preserve">Crewe </v>
          </cell>
          <cell r="B132" t="str">
            <v>1342</v>
          </cell>
          <cell r="AM132" t="str">
            <v>990 x 600mm Shelf</v>
          </cell>
          <cell r="AN132">
            <v>15</v>
          </cell>
          <cell r="AO132">
            <v>15</v>
          </cell>
          <cell r="AP132">
            <v>15</v>
          </cell>
          <cell r="AQ132">
            <v>15</v>
          </cell>
          <cell r="AR132">
            <v>15</v>
          </cell>
          <cell r="AS132">
            <v>20</v>
          </cell>
          <cell r="AT132">
            <v>20</v>
          </cell>
        </row>
        <row r="133">
          <cell r="A133" t="str">
            <v>Crewe - Grand Junction RP</v>
          </cell>
          <cell r="B133" t="str">
            <v>NW60</v>
          </cell>
          <cell r="AM133" t="str">
            <v>Large Midfloor Mesh</v>
          </cell>
          <cell r="AN133">
            <v>2</v>
          </cell>
          <cell r="AO133">
            <v>2</v>
          </cell>
          <cell r="AP133">
            <v>2</v>
          </cell>
          <cell r="AQ133">
            <v>2</v>
          </cell>
          <cell r="AR133">
            <v>2</v>
          </cell>
          <cell r="AS133">
            <v>3</v>
          </cell>
          <cell r="AT133">
            <v>3</v>
          </cell>
        </row>
        <row r="134">
          <cell r="A134" t="str">
            <v xml:space="preserve">Cribbs Causeway </v>
          </cell>
          <cell r="B134" t="str">
            <v>6473</v>
          </cell>
          <cell r="AM134" t="str">
            <v>Inset Mesh for Tabletop Frame</v>
          </cell>
          <cell r="AN134">
            <v>2</v>
          </cell>
          <cell r="AO134">
            <v>2</v>
          </cell>
          <cell r="AP134">
            <v>2</v>
          </cell>
          <cell r="AQ134">
            <v>2</v>
          </cell>
          <cell r="AR134">
            <v>2</v>
          </cell>
          <cell r="AS134">
            <v>2</v>
          </cell>
          <cell r="AT134">
            <v>2</v>
          </cell>
        </row>
        <row r="135">
          <cell r="A135" t="str">
            <v>Crossgates Leeds</v>
          </cell>
          <cell r="B135" t="str">
            <v>7951</v>
          </cell>
          <cell r="AM135" t="str">
            <v>Arm for Mesh</v>
          </cell>
          <cell r="AN135">
            <v>40</v>
          </cell>
          <cell r="AO135">
            <v>40</v>
          </cell>
          <cell r="AP135">
            <v>40</v>
          </cell>
          <cell r="AQ135">
            <v>40</v>
          </cell>
          <cell r="AR135">
            <v>40</v>
          </cell>
          <cell r="AS135">
            <v>50</v>
          </cell>
          <cell r="AT135">
            <v>50</v>
          </cell>
        </row>
        <row r="136">
          <cell r="A136" t="str">
            <v>Crouch End</v>
          </cell>
          <cell r="B136" t="str">
            <v>7870</v>
          </cell>
          <cell r="AM136" t="str">
            <v>90 x 2200 x 1000mm Plinth</v>
          </cell>
          <cell r="AN136">
            <v>1</v>
          </cell>
          <cell r="AO136">
            <v>1</v>
          </cell>
          <cell r="AP136">
            <v>1</v>
          </cell>
          <cell r="AQ136">
            <v>1</v>
          </cell>
          <cell r="AR136">
            <v>1</v>
          </cell>
          <cell r="AS136">
            <v>2</v>
          </cell>
          <cell r="AT136">
            <v>2</v>
          </cell>
        </row>
        <row r="137">
          <cell r="A137" t="str">
            <v xml:space="preserve">Croydon </v>
          </cell>
          <cell r="B137" t="str">
            <v>0220</v>
          </cell>
          <cell r="AM137" t="str">
            <v>200 x 1000mm Plinth c/w ABS</v>
          </cell>
          <cell r="AN137">
            <v>0</v>
          </cell>
          <cell r="AO137">
            <v>0</v>
          </cell>
          <cell r="AP137">
            <v>0</v>
          </cell>
          <cell r="AQ137">
            <v>0</v>
          </cell>
          <cell r="AR137">
            <v>0</v>
          </cell>
          <cell r="AS137">
            <v>2</v>
          </cell>
          <cell r="AT137">
            <v>2</v>
          </cell>
        </row>
        <row r="138">
          <cell r="A138" t="str">
            <v xml:space="preserve">Culverhouse Cross </v>
          </cell>
          <cell r="B138" t="str">
            <v>1193</v>
          </cell>
          <cell r="AM138" t="str">
            <v>HEV3</v>
          </cell>
          <cell r="AN138">
            <v>0</v>
          </cell>
          <cell r="AO138">
            <v>0</v>
          </cell>
          <cell r="AP138" t="str">
            <v>DOS</v>
          </cell>
          <cell r="AQ138" t="str">
            <v>DOS</v>
          </cell>
          <cell r="AR138" t="str">
            <v>DOS</v>
          </cell>
          <cell r="AS138" t="str">
            <v>DOS</v>
          </cell>
          <cell r="AT138" t="str">
            <v>DOS</v>
          </cell>
        </row>
        <row r="139">
          <cell r="A139" t="str">
            <v xml:space="preserve">Cwmbran </v>
          </cell>
          <cell r="B139" t="str">
            <v>3159</v>
          </cell>
          <cell r="AM139" t="str">
            <v>HEV4</v>
          </cell>
          <cell r="AN139">
            <v>0</v>
          </cell>
          <cell r="AO139">
            <v>0</v>
          </cell>
          <cell r="AP139" t="str">
            <v>DOS</v>
          </cell>
          <cell r="AQ139" t="str">
            <v>DOS</v>
          </cell>
          <cell r="AR139" t="str">
            <v>DOS</v>
          </cell>
          <cell r="AS139" t="str">
            <v>DOS</v>
          </cell>
          <cell r="AT139" t="str">
            <v>DOS</v>
          </cell>
        </row>
        <row r="140">
          <cell r="A140" t="str">
            <v xml:space="preserve">Darlington </v>
          </cell>
          <cell r="B140" t="str">
            <v>0123</v>
          </cell>
          <cell r="AM140" t="str">
            <v>2900 x 1000mm Magnetic Décor Frame</v>
          </cell>
          <cell r="AN140" t="str">
            <v>DOS</v>
          </cell>
          <cell r="AO140" t="str">
            <v>DOS</v>
          </cell>
          <cell r="AP140" t="str">
            <v>DOS</v>
          </cell>
          <cell r="AQ140" t="str">
            <v>DOS</v>
          </cell>
          <cell r="AR140" t="str">
            <v>DOS</v>
          </cell>
          <cell r="AS140" t="str">
            <v>DOS</v>
          </cell>
          <cell r="AT140" t="str">
            <v>DOS</v>
          </cell>
        </row>
        <row r="141">
          <cell r="A141" t="str">
            <v>Dartford RP</v>
          </cell>
          <cell r="B141" t="str">
            <v>NW56</v>
          </cell>
          <cell r="AM141" t="str">
            <v>2600 x 1000mm Magnetic Décor Frame</v>
          </cell>
          <cell r="AN141" t="str">
            <v>DOS</v>
          </cell>
          <cell r="AO141" t="str">
            <v>DOS</v>
          </cell>
          <cell r="AP141" t="str">
            <v>DOS</v>
          </cell>
          <cell r="AQ141" t="str">
            <v>DOS</v>
          </cell>
          <cell r="AR141" t="str">
            <v>DOS</v>
          </cell>
          <cell r="AS141" t="str">
            <v>DOS</v>
          </cell>
          <cell r="AT141" t="str">
            <v>DOS</v>
          </cell>
        </row>
        <row r="142">
          <cell r="A142" t="str">
            <v>Dartmouth Simply Food</v>
          </cell>
          <cell r="B142" t="str">
            <v>NW38</v>
          </cell>
          <cell r="AM142" t="str">
            <v>2890 x 1000mm Add on Panel with Split Batten c/w Brkts &amp; Undercoat</v>
          </cell>
          <cell r="AN142">
            <v>0</v>
          </cell>
          <cell r="AO142">
            <v>0</v>
          </cell>
          <cell r="AP142" t="str">
            <v>DOS</v>
          </cell>
          <cell r="AQ142" t="str">
            <v>DOS</v>
          </cell>
          <cell r="AR142" t="str">
            <v>DOS</v>
          </cell>
          <cell r="AS142" t="str">
            <v>DOS</v>
          </cell>
          <cell r="AT142" t="str">
            <v>DOS</v>
          </cell>
        </row>
        <row r="143">
          <cell r="A143" t="str">
            <v xml:space="preserve">Deal </v>
          </cell>
          <cell r="B143" t="str">
            <v>2325</v>
          </cell>
          <cell r="AM143" t="str">
            <v>2000 x 1000mm Add on Panel with Split Batten c/w Brkts &amp; Undercoat</v>
          </cell>
          <cell r="AN143">
            <v>0</v>
          </cell>
          <cell r="AO143">
            <v>0</v>
          </cell>
          <cell r="AP143" t="str">
            <v>DOS</v>
          </cell>
          <cell r="AQ143" t="str">
            <v>DOS</v>
          </cell>
          <cell r="AR143" t="str">
            <v>DOS</v>
          </cell>
          <cell r="AS143" t="str">
            <v>DOS</v>
          </cell>
          <cell r="AT143" t="str">
            <v>DOS</v>
          </cell>
        </row>
        <row r="144">
          <cell r="A144" t="str">
            <v xml:space="preserve">Derby </v>
          </cell>
          <cell r="B144" t="str">
            <v>1449</v>
          </cell>
          <cell r="AM144" t="str">
            <v>1550 x 1000mm Add on Curtain Panel with Split Batten c/w Brkts &amp; Undercoat</v>
          </cell>
          <cell r="AN144">
            <v>0</v>
          </cell>
          <cell r="AO144">
            <v>0</v>
          </cell>
          <cell r="AP144" t="str">
            <v>DOS</v>
          </cell>
          <cell r="AQ144" t="str">
            <v>DOS</v>
          </cell>
          <cell r="AR144" t="str">
            <v>DOS</v>
          </cell>
          <cell r="AS144" t="str">
            <v>DOS</v>
          </cell>
          <cell r="AT144" t="str">
            <v>DOS</v>
          </cell>
        </row>
        <row r="145">
          <cell r="A145" t="str">
            <v>Derby Eagle Centre</v>
          </cell>
          <cell r="B145" t="str">
            <v>5241</v>
          </cell>
          <cell r="AM145" t="str">
            <v>Solid Event Zone Screen</v>
          </cell>
          <cell r="AN145">
            <v>0</v>
          </cell>
          <cell r="AO145">
            <v>0</v>
          </cell>
          <cell r="AP145" t="str">
            <v>DOS</v>
          </cell>
          <cell r="AQ145" t="str">
            <v>DOS</v>
          </cell>
          <cell r="AR145" t="str">
            <v>DOS</v>
          </cell>
          <cell r="AS145" t="str">
            <v>DOS</v>
          </cell>
          <cell r="AT145" t="str">
            <v>DOS</v>
          </cell>
        </row>
        <row r="146">
          <cell r="A146" t="str">
            <v xml:space="preserve">Derby Satellite </v>
          </cell>
          <cell r="B146" t="str">
            <v>0403</v>
          </cell>
          <cell r="AM146" t="str">
            <v>Fabric Event Zone Screen</v>
          </cell>
          <cell r="AN146">
            <v>0</v>
          </cell>
          <cell r="AO146">
            <v>0</v>
          </cell>
          <cell r="AP146" t="str">
            <v>DOS</v>
          </cell>
          <cell r="AQ146" t="str">
            <v>DOS</v>
          </cell>
          <cell r="AR146" t="str">
            <v>DOS</v>
          </cell>
          <cell r="AS146" t="str">
            <v>DOS</v>
          </cell>
          <cell r="AT146" t="str">
            <v>DOS</v>
          </cell>
        </row>
        <row r="147">
          <cell r="A147" t="str">
            <v xml:space="preserve">Dewsbury </v>
          </cell>
          <cell r="B147" t="str">
            <v>2192</v>
          </cell>
        </row>
        <row r="148">
          <cell r="A148" t="str">
            <v>Didsbury</v>
          </cell>
          <cell r="B148" t="str">
            <v>4381</v>
          </cell>
          <cell r="AM148" t="str">
            <v>Acrylic &amp; Branding Working Stock - All Stores</v>
          </cell>
          <cell r="AN148" t="str">
            <v>Retail Pk Small</v>
          </cell>
          <cell r="AO148" t="str">
            <v>H/S Small</v>
          </cell>
          <cell r="AP148" t="str">
            <v>Retail Pk Large</v>
          </cell>
          <cell r="AQ148" t="str">
            <v>H/S Medium</v>
          </cell>
          <cell r="AR148" t="str">
            <v>H/S Lrg part seg</v>
          </cell>
          <cell r="AS148" t="str">
            <v>H/S Lrg full seg</v>
          </cell>
          <cell r="AT148" t="str">
            <v>Flagship</v>
          </cell>
        </row>
        <row r="149">
          <cell r="A149" t="str">
            <v>Didsbury Simply Food</v>
          </cell>
          <cell r="B149" t="str">
            <v>0438</v>
          </cell>
          <cell r="AM149" t="str">
            <v>Microslat Wallet Shelf</v>
          </cell>
          <cell r="AN149">
            <v>1</v>
          </cell>
          <cell r="AO149">
            <v>1</v>
          </cell>
          <cell r="AP149">
            <v>2</v>
          </cell>
          <cell r="AQ149">
            <v>2</v>
          </cell>
          <cell r="AR149">
            <v>2</v>
          </cell>
          <cell r="AS149">
            <v>4</v>
          </cell>
          <cell r="AT149">
            <v>4</v>
          </cell>
        </row>
        <row r="150">
          <cell r="A150" t="str">
            <v xml:space="preserve">Doncaster </v>
          </cell>
          <cell r="B150" t="str">
            <v>0356</v>
          </cell>
          <cell r="AM150" t="str">
            <v>Microslat Acrylic Box</v>
          </cell>
          <cell r="AN150">
            <v>2</v>
          </cell>
          <cell r="AO150">
            <v>2</v>
          </cell>
          <cell r="AP150">
            <v>2</v>
          </cell>
          <cell r="AQ150">
            <v>2</v>
          </cell>
          <cell r="AR150">
            <v>2</v>
          </cell>
          <cell r="AS150">
            <v>4</v>
          </cell>
          <cell r="AT150">
            <v>4</v>
          </cell>
        </row>
        <row r="151">
          <cell r="A151" t="str">
            <v xml:space="preserve">Dorchester </v>
          </cell>
          <cell r="B151" t="str">
            <v>2257</v>
          </cell>
          <cell r="AM151" t="str">
            <v>Microslat Acrylic Box for Tie Holder</v>
          </cell>
          <cell r="AN151">
            <v>2</v>
          </cell>
          <cell r="AO151">
            <v>2</v>
          </cell>
          <cell r="AP151">
            <v>2</v>
          </cell>
          <cell r="AQ151">
            <v>2</v>
          </cell>
          <cell r="AR151">
            <v>2</v>
          </cell>
          <cell r="AS151">
            <v>4</v>
          </cell>
          <cell r="AT151">
            <v>4</v>
          </cell>
        </row>
        <row r="152">
          <cell r="A152" t="str">
            <v xml:space="preserve">Dorking </v>
          </cell>
          <cell r="B152" t="str">
            <v>3706</v>
          </cell>
          <cell r="AM152" t="str">
            <v>Microslat Umbrella Shelf</v>
          </cell>
          <cell r="AN152">
            <v>18</v>
          </cell>
          <cell r="AO152">
            <v>18</v>
          </cell>
          <cell r="AP152">
            <v>24</v>
          </cell>
          <cell r="AQ152">
            <v>24</v>
          </cell>
          <cell r="AR152">
            <v>24</v>
          </cell>
          <cell r="AS152">
            <v>32</v>
          </cell>
          <cell r="AT152">
            <v>32</v>
          </cell>
        </row>
        <row r="153">
          <cell r="A153" t="str">
            <v xml:space="preserve">Douglas </v>
          </cell>
          <cell r="B153" t="str">
            <v>5429</v>
          </cell>
          <cell r="AM153" t="str">
            <v>300 x 300mm Graphic Holder off Rack</v>
          </cell>
          <cell r="AN153">
            <v>8</v>
          </cell>
          <cell r="AO153">
            <v>8</v>
          </cell>
          <cell r="AP153">
            <v>8</v>
          </cell>
          <cell r="AQ153">
            <v>8</v>
          </cell>
          <cell r="AR153">
            <v>8</v>
          </cell>
          <cell r="AS153">
            <v>12</v>
          </cell>
          <cell r="AT153">
            <v>12</v>
          </cell>
        </row>
        <row r="154">
          <cell r="A154" t="str">
            <v xml:space="preserve">Dover </v>
          </cell>
          <cell r="B154" t="str">
            <v>0783</v>
          </cell>
          <cell r="AM154" t="str">
            <v>78 x 78mm Ticket Holder off Rack Blade</v>
          </cell>
          <cell r="AN154">
            <v>0</v>
          </cell>
          <cell r="AO154">
            <v>0</v>
          </cell>
          <cell r="AP154">
            <v>8</v>
          </cell>
          <cell r="AQ154">
            <v>8</v>
          </cell>
          <cell r="AR154">
            <v>8</v>
          </cell>
          <cell r="AS154">
            <v>12</v>
          </cell>
          <cell r="AT154">
            <v>12</v>
          </cell>
        </row>
        <row r="155">
          <cell r="A155" t="str">
            <v>Drogheda</v>
          </cell>
          <cell r="B155" t="str">
            <v>9836</v>
          </cell>
          <cell r="AM155" t="str">
            <v>300 x 300mm Hinged Graphic Holder</v>
          </cell>
          <cell r="AN155">
            <v>0</v>
          </cell>
          <cell r="AO155">
            <v>0</v>
          </cell>
          <cell r="AP155">
            <v>8</v>
          </cell>
          <cell r="AQ155">
            <v>8</v>
          </cell>
          <cell r="AR155">
            <v>8</v>
          </cell>
          <cell r="AS155">
            <v>12</v>
          </cell>
          <cell r="AT155">
            <v>12</v>
          </cell>
        </row>
        <row r="156">
          <cell r="A156" t="str">
            <v>Dublin Grafton St</v>
          </cell>
          <cell r="B156" t="str">
            <v>5458</v>
          </cell>
          <cell r="AM156" t="str">
            <v>300 x 300 x 500mm Blue Harbour Blue Graphic Holder</v>
          </cell>
          <cell r="AN156">
            <v>5</v>
          </cell>
          <cell r="AO156">
            <v>5</v>
          </cell>
          <cell r="AP156">
            <v>5</v>
          </cell>
          <cell r="AQ156">
            <v>5</v>
          </cell>
          <cell r="AR156">
            <v>5</v>
          </cell>
          <cell r="AS156">
            <v>4</v>
          </cell>
          <cell r="AT156">
            <v>4</v>
          </cell>
        </row>
        <row r="157">
          <cell r="A157" t="str">
            <v>Dublin Mary St</v>
          </cell>
          <cell r="B157" t="str">
            <v>4048</v>
          </cell>
          <cell r="AM157" t="str">
            <v>Collezione 300 x 300 x 500mm Zebrano Graphic Holder</v>
          </cell>
          <cell r="AN157">
            <v>0</v>
          </cell>
          <cell r="AO157">
            <v>0</v>
          </cell>
          <cell r="AP157">
            <v>0</v>
          </cell>
          <cell r="AQ157">
            <v>0</v>
          </cell>
          <cell r="AR157">
            <v>0</v>
          </cell>
          <cell r="AS157">
            <v>4</v>
          </cell>
          <cell r="AT157">
            <v>4</v>
          </cell>
        </row>
        <row r="158">
          <cell r="A158" t="str">
            <v xml:space="preserve">Dumfries </v>
          </cell>
          <cell r="B158" t="str">
            <v>3285</v>
          </cell>
          <cell r="AM158" t="str">
            <v>42x76mm Shelf Ticket Holder</v>
          </cell>
          <cell r="AN158">
            <v>35</v>
          </cell>
          <cell r="AO158">
            <v>35</v>
          </cell>
          <cell r="AP158">
            <v>75</v>
          </cell>
          <cell r="AQ158">
            <v>75</v>
          </cell>
          <cell r="AR158">
            <v>75</v>
          </cell>
          <cell r="AS158">
            <v>100</v>
          </cell>
          <cell r="AT158">
            <v>100</v>
          </cell>
        </row>
        <row r="159">
          <cell r="A159" t="str">
            <v>Dun Laoghaire</v>
          </cell>
          <cell r="B159" t="str">
            <v>7391</v>
          </cell>
          <cell r="AM159" t="str">
            <v>42X1140mm Shelf Ticket Holder</v>
          </cell>
          <cell r="AN159">
            <v>15</v>
          </cell>
          <cell r="AO159">
            <v>15</v>
          </cell>
          <cell r="AP159">
            <v>25</v>
          </cell>
          <cell r="AQ159">
            <v>25</v>
          </cell>
          <cell r="AR159">
            <v>25</v>
          </cell>
          <cell r="AS159">
            <v>50</v>
          </cell>
          <cell r="AT159">
            <v>50</v>
          </cell>
        </row>
        <row r="160">
          <cell r="A160" t="str">
            <v xml:space="preserve">Dundee </v>
          </cell>
          <cell r="B160" t="str">
            <v>2150</v>
          </cell>
          <cell r="AM160" t="str">
            <v>8mm End of Arm Clamp</v>
          </cell>
          <cell r="AN160">
            <v>65</v>
          </cell>
          <cell r="AO160">
            <v>65</v>
          </cell>
          <cell r="AP160">
            <v>80</v>
          </cell>
          <cell r="AQ160">
            <v>80</v>
          </cell>
          <cell r="AR160">
            <v>80</v>
          </cell>
          <cell r="AS160">
            <v>110</v>
          </cell>
          <cell r="AT160">
            <v>110</v>
          </cell>
        </row>
        <row r="161">
          <cell r="A161" t="str">
            <v>Dundee Kingsway</v>
          </cell>
          <cell r="B161" t="str">
            <v>NW25</v>
          </cell>
          <cell r="AM161" t="str">
            <v>25mm End of Arm Clamp</v>
          </cell>
          <cell r="AN161">
            <v>100</v>
          </cell>
          <cell r="AO161">
            <v>100</v>
          </cell>
          <cell r="AP161">
            <v>150</v>
          </cell>
          <cell r="AQ161">
            <v>150</v>
          </cell>
          <cell r="AR161">
            <v>150</v>
          </cell>
          <cell r="AS161">
            <v>200</v>
          </cell>
          <cell r="AT161">
            <v>200</v>
          </cell>
        </row>
        <row r="162">
          <cell r="A162" t="str">
            <v>Dundrum</v>
          </cell>
          <cell r="B162" t="str">
            <v>7362</v>
          </cell>
          <cell r="AM162" t="str">
            <v>12mm End of Arm Clamp</v>
          </cell>
          <cell r="AN162">
            <v>100</v>
          </cell>
          <cell r="AO162">
            <v>100</v>
          </cell>
          <cell r="AP162">
            <v>150</v>
          </cell>
          <cell r="AQ162">
            <v>150</v>
          </cell>
          <cell r="AR162">
            <v>150</v>
          </cell>
          <cell r="AS162">
            <v>200</v>
          </cell>
          <cell r="AT162">
            <v>200</v>
          </cell>
        </row>
        <row r="163">
          <cell r="A163" t="str">
            <v xml:space="preserve">Dunfermline </v>
          </cell>
          <cell r="B163" t="str">
            <v>3311</v>
          </cell>
          <cell r="AM163" t="str">
            <v>78 x 78mm Hinge Ticket Holder</v>
          </cell>
          <cell r="AN163">
            <v>75</v>
          </cell>
          <cell r="AO163">
            <v>75</v>
          </cell>
          <cell r="AP163">
            <v>150</v>
          </cell>
          <cell r="AQ163">
            <v>150</v>
          </cell>
          <cell r="AR163">
            <v>150</v>
          </cell>
          <cell r="AS163">
            <v>20</v>
          </cell>
          <cell r="AT163">
            <v>20</v>
          </cell>
        </row>
        <row r="164">
          <cell r="A164" t="str">
            <v xml:space="preserve">Durham </v>
          </cell>
          <cell r="B164" t="str">
            <v>2370</v>
          </cell>
          <cell r="AM164" t="str">
            <v>300 x 300mm Graphic Holder off Slab Unit</v>
          </cell>
          <cell r="AN164">
            <v>20</v>
          </cell>
          <cell r="AO164">
            <v>20</v>
          </cell>
          <cell r="AP164">
            <v>30</v>
          </cell>
          <cell r="AQ164">
            <v>30</v>
          </cell>
          <cell r="AR164">
            <v>30</v>
          </cell>
          <cell r="AS164">
            <v>40</v>
          </cell>
          <cell r="AT164">
            <v>40</v>
          </cell>
        </row>
        <row r="165">
          <cell r="A165" t="str">
            <v xml:space="preserve">Ealing Broadway </v>
          </cell>
          <cell r="B165" t="str">
            <v>2613</v>
          </cell>
          <cell r="AM165" t="str">
            <v>300 x 300mm F/S Graphic Holder</v>
          </cell>
          <cell r="AN165">
            <v>50</v>
          </cell>
          <cell r="AO165">
            <v>50</v>
          </cell>
          <cell r="AP165">
            <v>30</v>
          </cell>
          <cell r="AQ165">
            <v>30</v>
          </cell>
          <cell r="AR165">
            <v>30</v>
          </cell>
          <cell r="AS165">
            <v>40</v>
          </cell>
          <cell r="AT165">
            <v>40</v>
          </cell>
        </row>
        <row r="166">
          <cell r="A166" t="str">
            <v>Earls Court</v>
          </cell>
          <cell r="B166" t="str">
            <v>7223</v>
          </cell>
          <cell r="AM166" t="str">
            <v>300 x 300mm Graphic Holder</v>
          </cell>
          <cell r="AN166">
            <v>0</v>
          </cell>
          <cell r="AO166">
            <v>0</v>
          </cell>
          <cell r="AP166">
            <v>50</v>
          </cell>
          <cell r="AQ166">
            <v>50</v>
          </cell>
          <cell r="AR166">
            <v>50</v>
          </cell>
          <cell r="AS166">
            <v>40</v>
          </cell>
          <cell r="AT166">
            <v>40</v>
          </cell>
        </row>
        <row r="167">
          <cell r="A167" t="str">
            <v xml:space="preserve">East Ham </v>
          </cell>
          <cell r="B167" t="str">
            <v>0479</v>
          </cell>
          <cell r="AM167" t="str">
            <v>Injection Moulded Round Clip for 25mm° Arms</v>
          </cell>
          <cell r="AN167">
            <v>50</v>
          </cell>
          <cell r="AO167">
            <v>50</v>
          </cell>
          <cell r="AP167">
            <v>75</v>
          </cell>
          <cell r="AQ167">
            <v>75</v>
          </cell>
          <cell r="AR167">
            <v>75</v>
          </cell>
          <cell r="AS167">
            <v>100</v>
          </cell>
          <cell r="AT167">
            <v>100</v>
          </cell>
        </row>
        <row r="168">
          <cell r="A168" t="str">
            <v xml:space="preserve">East Kilbride </v>
          </cell>
          <cell r="B168" t="str">
            <v>3094</v>
          </cell>
          <cell r="AM168" t="str">
            <v>Injection Moulded Oval Clip for 30 x 15mm Hook in Bars</v>
          </cell>
          <cell r="AN168">
            <v>50</v>
          </cell>
          <cell r="AO168">
            <v>50</v>
          </cell>
          <cell r="AP168">
            <v>75</v>
          </cell>
          <cell r="AQ168">
            <v>75</v>
          </cell>
          <cell r="AR168">
            <v>75</v>
          </cell>
          <cell r="AS168">
            <v>100</v>
          </cell>
          <cell r="AT168">
            <v>100</v>
          </cell>
        </row>
        <row r="169">
          <cell r="A169" t="str">
            <v>East Sheen</v>
          </cell>
          <cell r="B169" t="str">
            <v>NW03</v>
          </cell>
          <cell r="AM169" t="str">
            <v>38 x 78mm Shelf Edge Magnetic Ticket Holder</v>
          </cell>
          <cell r="AN169">
            <v>150</v>
          </cell>
          <cell r="AO169">
            <v>150</v>
          </cell>
          <cell r="AP169">
            <v>200</v>
          </cell>
          <cell r="AQ169">
            <v>200</v>
          </cell>
          <cell r="AR169">
            <v>200</v>
          </cell>
          <cell r="AS169">
            <v>300</v>
          </cell>
          <cell r="AT169">
            <v>300</v>
          </cell>
        </row>
        <row r="170">
          <cell r="A170" t="str">
            <v>East Sheen Simply Food</v>
          </cell>
          <cell r="B170" t="str">
            <v>7469</v>
          </cell>
          <cell r="AM170" t="str">
            <v>300 x 600mm Chunky Freestanding Graphic Holder</v>
          </cell>
          <cell r="AN170">
            <v>15</v>
          </cell>
          <cell r="AO170">
            <v>15</v>
          </cell>
          <cell r="AP170">
            <v>0</v>
          </cell>
          <cell r="AQ170">
            <v>0</v>
          </cell>
          <cell r="AR170">
            <v>0</v>
          </cell>
          <cell r="AS170">
            <v>0</v>
          </cell>
          <cell r="AT170">
            <v>0</v>
          </cell>
        </row>
        <row r="171">
          <cell r="A171" t="str">
            <v xml:space="preserve">Eastbourne </v>
          </cell>
          <cell r="B171" t="str">
            <v>2804</v>
          </cell>
          <cell r="AM171" t="str">
            <v>25 x 8" Clear Acryllic Shoe Horn</v>
          </cell>
          <cell r="AN171">
            <v>10</v>
          </cell>
          <cell r="AO171">
            <v>10</v>
          </cell>
          <cell r="AP171">
            <v>15</v>
          </cell>
          <cell r="AQ171">
            <v>10</v>
          </cell>
          <cell r="AR171">
            <v>15</v>
          </cell>
          <cell r="AS171">
            <v>20</v>
          </cell>
          <cell r="AT171">
            <v>20</v>
          </cell>
        </row>
        <row r="172">
          <cell r="A172" t="str">
            <v>Eden, High Wycombe</v>
          </cell>
          <cell r="B172">
            <v>2901</v>
          </cell>
          <cell r="AM172" t="str">
            <v>25 x 16" Clear Acryllic Shoe Horn</v>
          </cell>
          <cell r="AN172">
            <v>0</v>
          </cell>
          <cell r="AO172">
            <v>0</v>
          </cell>
          <cell r="AP172">
            <v>0</v>
          </cell>
          <cell r="AQ172">
            <v>0</v>
          </cell>
          <cell r="AR172">
            <v>0</v>
          </cell>
          <cell r="AS172">
            <v>20</v>
          </cell>
          <cell r="AT172">
            <v>20</v>
          </cell>
        </row>
        <row r="173">
          <cell r="A173" t="str">
            <v>Edgeware</v>
          </cell>
          <cell r="B173" t="str">
            <v>0864</v>
          </cell>
          <cell r="AM173" t="str">
            <v>300 x 200mm Acrylic Stacking Shelf</v>
          </cell>
          <cell r="AN173">
            <v>20</v>
          </cell>
          <cell r="AO173">
            <v>20</v>
          </cell>
          <cell r="AP173">
            <v>20</v>
          </cell>
          <cell r="AQ173">
            <v>20</v>
          </cell>
          <cell r="AR173">
            <v>20</v>
          </cell>
          <cell r="AS173">
            <v>30</v>
          </cell>
          <cell r="AT173">
            <v>30</v>
          </cell>
        </row>
        <row r="174">
          <cell r="A174" t="str">
            <v xml:space="preserve">Edgware Road </v>
          </cell>
          <cell r="B174" t="str">
            <v>2927</v>
          </cell>
          <cell r="AM174" t="str">
            <v>4 x 450 x 450mm Clear Acrylic Shelf</v>
          </cell>
          <cell r="AN174">
            <v>20</v>
          </cell>
          <cell r="AO174">
            <v>20</v>
          </cell>
          <cell r="AP174">
            <v>20</v>
          </cell>
          <cell r="AQ174">
            <v>20</v>
          </cell>
          <cell r="AR174">
            <v>20</v>
          </cell>
          <cell r="AS174">
            <v>30</v>
          </cell>
          <cell r="AT174">
            <v>30</v>
          </cell>
        </row>
        <row r="175">
          <cell r="A175" t="str">
            <v>Edinburgh - Fort Kinnaird (Simply Food)</v>
          </cell>
          <cell r="B175" t="str">
            <v>4569</v>
          </cell>
          <cell r="AM175" t="str">
            <v>Clear Acrylic Box for Wire Basket</v>
          </cell>
          <cell r="AN175">
            <v>8</v>
          </cell>
          <cell r="AO175">
            <v>8</v>
          </cell>
          <cell r="AP175">
            <v>8</v>
          </cell>
          <cell r="AQ175">
            <v>8</v>
          </cell>
          <cell r="AR175">
            <v>8</v>
          </cell>
          <cell r="AS175">
            <v>10</v>
          </cell>
          <cell r="AT175">
            <v>10</v>
          </cell>
        </row>
        <row r="176">
          <cell r="A176" t="str">
            <v>Edinburgh - Fort Kinnaird Retail Park</v>
          </cell>
          <cell r="B176" t="str">
            <v>5283</v>
          </cell>
          <cell r="AM176" t="str">
            <v>Tabletop Frame Pin</v>
          </cell>
          <cell r="AN176">
            <v>15</v>
          </cell>
          <cell r="AO176">
            <v>15</v>
          </cell>
          <cell r="AP176">
            <v>15</v>
          </cell>
          <cell r="AQ176">
            <v>15</v>
          </cell>
          <cell r="AR176">
            <v>15</v>
          </cell>
          <cell r="AS176">
            <v>20</v>
          </cell>
          <cell r="AT176">
            <v>20</v>
          </cell>
        </row>
        <row r="177">
          <cell r="A177" t="str">
            <v>Edinburgh Princes Street</v>
          </cell>
          <cell r="B177" t="str">
            <v>2914</v>
          </cell>
          <cell r="AM177" t="str">
            <v>210 x 210mm Freestanding Ticket Holder</v>
          </cell>
          <cell r="AN177">
            <v>30</v>
          </cell>
          <cell r="AO177">
            <v>30</v>
          </cell>
          <cell r="AP177">
            <v>40</v>
          </cell>
          <cell r="AQ177">
            <v>40</v>
          </cell>
          <cell r="AR177">
            <v>40</v>
          </cell>
          <cell r="AS177">
            <v>50</v>
          </cell>
          <cell r="AT177">
            <v>50</v>
          </cell>
        </row>
        <row r="178">
          <cell r="A178" t="str">
            <v xml:space="preserve">Edinburgh Satellite </v>
          </cell>
          <cell r="B178" t="str">
            <v>0467</v>
          </cell>
          <cell r="AM178" t="str">
            <v>Half A4 Ticket Holder off Glass 10mm Shelf</v>
          </cell>
          <cell r="AN178">
            <v>30</v>
          </cell>
          <cell r="AO178">
            <v>30</v>
          </cell>
          <cell r="AP178">
            <v>40</v>
          </cell>
          <cell r="AQ178">
            <v>40</v>
          </cell>
          <cell r="AR178">
            <v>40</v>
          </cell>
          <cell r="AS178">
            <v>50</v>
          </cell>
          <cell r="AT178">
            <v>50</v>
          </cell>
        </row>
        <row r="179">
          <cell r="A179" t="str">
            <v>Edinburgh Waverley</v>
          </cell>
          <cell r="B179" t="str">
            <v>7427</v>
          </cell>
          <cell r="AM179" t="str">
            <v>Half A4 Ticket Holder off Solid 40mm Shelf</v>
          </cell>
          <cell r="AN179">
            <v>30</v>
          </cell>
          <cell r="AO179">
            <v>30</v>
          </cell>
          <cell r="AP179">
            <v>40</v>
          </cell>
          <cell r="AQ179">
            <v>40</v>
          </cell>
          <cell r="AR179">
            <v>40</v>
          </cell>
          <cell r="AS179">
            <v>50</v>
          </cell>
          <cell r="AT179">
            <v>50</v>
          </cell>
        </row>
        <row r="180">
          <cell r="A180" t="str">
            <v>Elgin</v>
          </cell>
          <cell r="B180" t="str">
            <v>6994</v>
          </cell>
        </row>
        <row r="181">
          <cell r="A181" t="str">
            <v xml:space="preserve">Eltham </v>
          </cell>
          <cell r="B181" t="str">
            <v>2396</v>
          </cell>
          <cell r="AM181" t="str">
            <v>Peak Working Stock - all stores</v>
          </cell>
          <cell r="AN181" t="str">
            <v>Retail Pk Small</v>
          </cell>
          <cell r="AO181" t="str">
            <v>H/S Small</v>
          </cell>
          <cell r="AP181" t="str">
            <v>Retail Pk Large</v>
          </cell>
          <cell r="AQ181" t="str">
            <v>H/S Medium</v>
          </cell>
          <cell r="AR181" t="str">
            <v>H/S Lrg part seg</v>
          </cell>
          <cell r="AS181" t="str">
            <v>H/S Lrg full seg</v>
          </cell>
          <cell r="AT181" t="str">
            <v>Flagship</v>
          </cell>
        </row>
        <row r="182">
          <cell r="A182" t="str">
            <v xml:space="preserve">Enfield </v>
          </cell>
          <cell r="B182" t="str">
            <v>3214</v>
          </cell>
          <cell r="AM182" t="str">
            <v>1 x White Upper &amp; 2 x Lower Volume 1400mm Table Set</v>
          </cell>
          <cell r="AN182">
            <v>1</v>
          </cell>
          <cell r="AO182">
            <v>1</v>
          </cell>
          <cell r="AP182">
            <v>2</v>
          </cell>
          <cell r="AQ182">
            <v>2</v>
          </cell>
          <cell r="AR182">
            <v>2</v>
          </cell>
          <cell r="AS182">
            <v>0</v>
          </cell>
          <cell r="AT182">
            <v>0</v>
          </cell>
        </row>
        <row r="183">
          <cell r="A183" t="str">
            <v>Enniskillen</v>
          </cell>
          <cell r="B183" t="str">
            <v>8145</v>
          </cell>
          <cell r="AM183" t="str">
            <v>1 x White Upper &amp; 2 x Lower Volume 2100mm Table Set</v>
          </cell>
          <cell r="AN183">
            <v>0</v>
          </cell>
          <cell r="AO183">
            <v>0</v>
          </cell>
          <cell r="AP183">
            <v>0</v>
          </cell>
          <cell r="AQ183">
            <v>0</v>
          </cell>
          <cell r="AR183">
            <v>0</v>
          </cell>
          <cell r="AS183">
            <v>3</v>
          </cell>
          <cell r="AT183">
            <v>3</v>
          </cell>
        </row>
        <row r="184">
          <cell r="A184" t="str">
            <v xml:space="preserve">Epsom </v>
          </cell>
          <cell r="B184" t="str">
            <v>3227</v>
          </cell>
          <cell r="AM184" t="str">
            <v>4 Way Unit - Chrome Arms with Light Grey Base</v>
          </cell>
          <cell r="AN184">
            <v>0</v>
          </cell>
          <cell r="AO184">
            <v>0</v>
          </cell>
          <cell r="AP184">
            <v>4</v>
          </cell>
          <cell r="AQ184">
            <v>4</v>
          </cell>
          <cell r="AR184">
            <v>4</v>
          </cell>
          <cell r="AS184">
            <v>6</v>
          </cell>
          <cell r="AT184">
            <v>6</v>
          </cell>
        </row>
        <row r="185">
          <cell r="A185" t="str">
            <v>Euston Station</v>
          </cell>
          <cell r="B185" t="str">
            <v>4886</v>
          </cell>
          <cell r="AM185" t="str">
            <v>Single Rack</v>
          </cell>
          <cell r="AN185">
            <v>15</v>
          </cell>
          <cell r="AO185">
            <v>15</v>
          </cell>
          <cell r="AP185">
            <v>20</v>
          </cell>
          <cell r="AQ185">
            <v>20</v>
          </cell>
          <cell r="AR185">
            <v>20</v>
          </cell>
          <cell r="AS185">
            <v>0</v>
          </cell>
          <cell r="AT185">
            <v>0</v>
          </cell>
        </row>
        <row r="186">
          <cell r="A186" t="str">
            <v>Evesham</v>
          </cell>
          <cell r="B186" t="str">
            <v>2118</v>
          </cell>
          <cell r="AM186" t="str">
            <v>300 x 300mm Freestanding Graphic Holder</v>
          </cell>
          <cell r="AN186">
            <v>1</v>
          </cell>
          <cell r="AO186">
            <v>1</v>
          </cell>
          <cell r="AP186">
            <v>2</v>
          </cell>
          <cell r="AQ186">
            <v>2</v>
          </cell>
          <cell r="AR186">
            <v>2</v>
          </cell>
          <cell r="AS186">
            <v>3</v>
          </cell>
          <cell r="AT186">
            <v>3</v>
          </cell>
        </row>
        <row r="187">
          <cell r="A187" t="str">
            <v xml:space="preserve">Exeter </v>
          </cell>
          <cell r="B187" t="str">
            <v>2668</v>
          </cell>
          <cell r="AM187" t="str">
            <v>Mink Base Multirack with 4 T Poles</v>
          </cell>
          <cell r="AN187">
            <v>0</v>
          </cell>
          <cell r="AO187">
            <v>0</v>
          </cell>
          <cell r="AP187">
            <v>0</v>
          </cell>
          <cell r="AQ187">
            <v>0</v>
          </cell>
          <cell r="AR187">
            <v>0</v>
          </cell>
          <cell r="AS187" t="str">
            <v>DOS</v>
          </cell>
          <cell r="AT187" t="str">
            <v>DOS</v>
          </cell>
        </row>
        <row r="188">
          <cell r="A188" t="str">
            <v xml:space="preserve">Falkirk </v>
          </cell>
          <cell r="B188" t="str">
            <v>2260</v>
          </cell>
          <cell r="AM188" t="str">
            <v>Sleep Mink Base Multirack with 6 T Poles</v>
          </cell>
          <cell r="AN188">
            <v>0</v>
          </cell>
          <cell r="AO188">
            <v>0</v>
          </cell>
          <cell r="AP188">
            <v>0</v>
          </cell>
          <cell r="AQ188">
            <v>0</v>
          </cell>
          <cell r="AR188">
            <v>0</v>
          </cell>
          <cell r="AS188">
            <v>4</v>
          </cell>
          <cell r="AT188">
            <v>4</v>
          </cell>
        </row>
        <row r="189">
          <cell r="A189" t="str">
            <v xml:space="preserve">Falmouth </v>
          </cell>
          <cell r="B189" t="str">
            <v>1656</v>
          </cell>
          <cell r="AM189" t="str">
            <v>Multirack Clear Shelf</v>
          </cell>
          <cell r="AN189">
            <v>0</v>
          </cell>
          <cell r="AO189">
            <v>0</v>
          </cell>
          <cell r="AP189">
            <v>0</v>
          </cell>
          <cell r="AQ189">
            <v>0</v>
          </cell>
          <cell r="AR189">
            <v>0</v>
          </cell>
          <cell r="AS189">
            <v>15</v>
          </cell>
          <cell r="AT189">
            <v>15</v>
          </cell>
        </row>
        <row r="190">
          <cell r="A190" t="str">
            <v xml:space="preserve">Fareham </v>
          </cell>
          <cell r="B190" t="str">
            <v>3133</v>
          </cell>
          <cell r="AM190" t="str">
            <v>Lingerie Chrome Edge Acrylic Shelf</v>
          </cell>
          <cell r="AN190">
            <v>0</v>
          </cell>
          <cell r="AO190">
            <v>0</v>
          </cell>
          <cell r="AP190">
            <v>0</v>
          </cell>
          <cell r="AQ190">
            <v>0</v>
          </cell>
          <cell r="AR190">
            <v>0</v>
          </cell>
          <cell r="AS190">
            <v>20</v>
          </cell>
          <cell r="AT190">
            <v>20</v>
          </cell>
        </row>
        <row r="191">
          <cell r="A191" t="str">
            <v xml:space="preserve">Felixstowe </v>
          </cell>
          <cell r="B191" t="str">
            <v>2309</v>
          </cell>
          <cell r="AM191" t="str">
            <v>600mm Peak Nightwear Side Hanging Rail</v>
          </cell>
          <cell r="AN191">
            <v>12</v>
          </cell>
          <cell r="AO191">
            <v>12</v>
          </cell>
          <cell r="AP191">
            <v>15</v>
          </cell>
          <cell r="AQ191">
            <v>15</v>
          </cell>
          <cell r="AR191">
            <v>15</v>
          </cell>
          <cell r="AS191">
            <v>20</v>
          </cell>
          <cell r="AT191">
            <v>20</v>
          </cell>
        </row>
        <row r="192">
          <cell r="A192" t="str">
            <v xml:space="preserve">Fenchurch Street </v>
          </cell>
          <cell r="B192" t="str">
            <v>7252</v>
          </cell>
          <cell r="AM192" t="str">
            <v>Acrylic Wall 1200mm Acrylic Shelf with Split Pin</v>
          </cell>
          <cell r="AN192">
            <v>0</v>
          </cell>
          <cell r="AO192">
            <v>0</v>
          </cell>
          <cell r="AP192">
            <v>10</v>
          </cell>
          <cell r="AQ192">
            <v>10</v>
          </cell>
          <cell r="AR192">
            <v>10</v>
          </cell>
          <cell r="AS192">
            <v>20</v>
          </cell>
          <cell r="AT192">
            <v>20</v>
          </cell>
        </row>
        <row r="193">
          <cell r="A193" t="str">
            <v>Fforest Fach</v>
          </cell>
          <cell r="B193" t="str">
            <v>9069</v>
          </cell>
          <cell r="AM193" t="str">
            <v>Single Add on Extending Arm</v>
          </cell>
          <cell r="AN193">
            <v>28</v>
          </cell>
          <cell r="AO193">
            <v>28</v>
          </cell>
          <cell r="AP193">
            <v>44</v>
          </cell>
          <cell r="AQ193">
            <v>44</v>
          </cell>
          <cell r="AR193">
            <v>44</v>
          </cell>
          <cell r="AS193">
            <v>84</v>
          </cell>
          <cell r="AT193">
            <v>84</v>
          </cell>
        </row>
        <row r="194">
          <cell r="A194" t="str">
            <v>Finchfield</v>
          </cell>
          <cell r="B194" t="str">
            <v>9959</v>
          </cell>
          <cell r="AM194" t="str">
            <v>Double Add on Extending Arm</v>
          </cell>
          <cell r="AN194">
            <v>15</v>
          </cell>
          <cell r="AO194">
            <v>15</v>
          </cell>
          <cell r="AP194">
            <v>20</v>
          </cell>
          <cell r="AQ194">
            <v>20</v>
          </cell>
          <cell r="AR194">
            <v>20</v>
          </cell>
          <cell r="AS194">
            <v>24</v>
          </cell>
          <cell r="AT194">
            <v>24</v>
          </cell>
        </row>
        <row r="195">
          <cell r="A195" t="str">
            <v>Finsbury Pavement</v>
          </cell>
          <cell r="B195" t="str">
            <v>2529</v>
          </cell>
          <cell r="AM195" t="str">
            <v>450 x 25mmØ Straight Slot in Arm</v>
          </cell>
          <cell r="AN195">
            <v>12</v>
          </cell>
          <cell r="AO195">
            <v>12</v>
          </cell>
          <cell r="AP195">
            <v>15</v>
          </cell>
          <cell r="AQ195">
            <v>15</v>
          </cell>
          <cell r="AR195">
            <v>15</v>
          </cell>
          <cell r="AS195">
            <v>20</v>
          </cell>
          <cell r="AT195">
            <v>20</v>
          </cell>
        </row>
        <row r="196">
          <cell r="A196" t="str">
            <v xml:space="preserve">Fleet </v>
          </cell>
          <cell r="B196" t="str">
            <v>7744</v>
          </cell>
          <cell r="AM196" t="str">
            <v>1200mm Hook in Bar with 600mm centres</v>
          </cell>
          <cell r="AN196">
            <v>12</v>
          </cell>
          <cell r="AO196">
            <v>12</v>
          </cell>
          <cell r="AP196">
            <v>16</v>
          </cell>
          <cell r="AQ196">
            <v>16</v>
          </cell>
          <cell r="AR196">
            <v>16</v>
          </cell>
          <cell r="AS196">
            <v>24</v>
          </cell>
          <cell r="AT196">
            <v>24</v>
          </cell>
        </row>
        <row r="197">
          <cell r="A197" t="str">
            <v xml:space="preserve">Folkestone </v>
          </cell>
          <cell r="B197" t="str">
            <v>0699</v>
          </cell>
          <cell r="AM197" t="str">
            <v>300 x 8mmØ Hook on Arm</v>
          </cell>
          <cell r="AN197">
            <v>100</v>
          </cell>
          <cell r="AO197">
            <v>100</v>
          </cell>
          <cell r="AP197">
            <v>120</v>
          </cell>
          <cell r="AQ197">
            <v>120</v>
          </cell>
          <cell r="AR197">
            <v>120</v>
          </cell>
          <cell r="AS197">
            <v>160</v>
          </cell>
          <cell r="AT197">
            <v>160</v>
          </cell>
        </row>
        <row r="198">
          <cell r="A198" t="str">
            <v>Formby Simply Food</v>
          </cell>
          <cell r="B198" t="str">
            <v>7906</v>
          </cell>
          <cell r="AM198" t="str">
            <v>300 x 300mm Graphic Holder</v>
          </cell>
          <cell r="AN198">
            <v>10</v>
          </cell>
          <cell r="AO198">
            <v>10</v>
          </cell>
          <cell r="AP198">
            <v>20</v>
          </cell>
          <cell r="AQ198">
            <v>20</v>
          </cell>
          <cell r="AR198">
            <v>20</v>
          </cell>
          <cell r="AS198">
            <v>21</v>
          </cell>
          <cell r="AT198">
            <v>21</v>
          </cell>
        </row>
        <row r="199">
          <cell r="A199" t="str">
            <v xml:space="preserve">Fosse Park </v>
          </cell>
          <cell r="B199" t="str">
            <v>0369</v>
          </cell>
          <cell r="AM199" t="str">
            <v>Injection Moulded Round Clip for 25mmØ Arms</v>
          </cell>
          <cell r="AN199">
            <v>10</v>
          </cell>
          <cell r="AO199">
            <v>10</v>
          </cell>
          <cell r="AP199">
            <v>20</v>
          </cell>
          <cell r="AQ199">
            <v>20</v>
          </cell>
          <cell r="AR199">
            <v>20</v>
          </cell>
          <cell r="AS199">
            <v>21</v>
          </cell>
          <cell r="AT199">
            <v>21</v>
          </cell>
        </row>
        <row r="200">
          <cell r="A200" t="str">
            <v>Foyleside</v>
          </cell>
          <cell r="B200" t="str">
            <v>5186</v>
          </cell>
          <cell r="AM200" t="str">
            <v>78 x 78mm Hinge Ticket Holder</v>
          </cell>
          <cell r="AN200">
            <v>15</v>
          </cell>
          <cell r="AO200">
            <v>15</v>
          </cell>
          <cell r="AP200">
            <v>30</v>
          </cell>
          <cell r="AQ200">
            <v>30</v>
          </cell>
          <cell r="AR200">
            <v>30</v>
          </cell>
          <cell r="AS200">
            <v>62</v>
          </cell>
          <cell r="AT200">
            <v>62</v>
          </cell>
        </row>
        <row r="201">
          <cell r="A201" t="str">
            <v xml:space="preserve">Fulham Island </v>
          </cell>
          <cell r="B201" t="str">
            <v>4239</v>
          </cell>
          <cell r="AM201" t="str">
            <v>25mm End of Arm Clamp</v>
          </cell>
          <cell r="AN201">
            <v>12</v>
          </cell>
          <cell r="AO201">
            <v>12</v>
          </cell>
          <cell r="AP201">
            <v>30</v>
          </cell>
          <cell r="AQ201">
            <v>30</v>
          </cell>
          <cell r="AR201">
            <v>30</v>
          </cell>
          <cell r="AS201">
            <v>62</v>
          </cell>
          <cell r="AT201">
            <v>62</v>
          </cell>
        </row>
        <row r="202">
          <cell r="A202" t="str">
            <v>Gainsborough Simply Food</v>
          </cell>
          <cell r="B202" t="str">
            <v>NW33</v>
          </cell>
        </row>
        <row r="203">
          <cell r="A203" t="str">
            <v>Galashiels Simply Food</v>
          </cell>
          <cell r="B203" t="str">
            <v>NW49</v>
          </cell>
        </row>
        <row r="204">
          <cell r="A204" t="str">
            <v>Galway</v>
          </cell>
          <cell r="B204" t="str">
            <v>1148</v>
          </cell>
        </row>
        <row r="205">
          <cell r="A205" t="str">
            <v xml:space="preserve">Gateshead Lifestore  </v>
          </cell>
          <cell r="B205" t="str">
            <v>7838</v>
          </cell>
        </row>
        <row r="206">
          <cell r="A206" t="str">
            <v xml:space="preserve">Gemini Restaurant </v>
          </cell>
          <cell r="B206" t="str">
            <v>5254</v>
          </cell>
        </row>
        <row r="207">
          <cell r="A207" t="str">
            <v xml:space="preserve">Glasgow Argyle St </v>
          </cell>
          <cell r="B207" t="str">
            <v>0657</v>
          </cell>
        </row>
        <row r="208">
          <cell r="A208" t="str">
            <v xml:space="preserve">Glasgow Central </v>
          </cell>
          <cell r="B208" t="str">
            <v>7566</v>
          </cell>
        </row>
        <row r="209">
          <cell r="A209" t="str">
            <v>Glasgow Fort</v>
          </cell>
          <cell r="B209" t="str">
            <v>9995</v>
          </cell>
        </row>
        <row r="210">
          <cell r="A210" t="str">
            <v>Glasgow Pollock</v>
          </cell>
          <cell r="B210" t="str">
            <v>9137</v>
          </cell>
        </row>
        <row r="211">
          <cell r="A211" t="str">
            <v xml:space="preserve">Glasgow Sauchiehall St </v>
          </cell>
          <cell r="B211" t="str">
            <v>2105</v>
          </cell>
        </row>
        <row r="212">
          <cell r="A212" t="str">
            <v>Glasgow, Bishopbriggs Simply Food</v>
          </cell>
          <cell r="B212" t="str">
            <v>NW51</v>
          </cell>
        </row>
        <row r="213">
          <cell r="A213" t="str">
            <v>Glasgow, Byres Road</v>
          </cell>
          <cell r="B213" t="str">
            <v>8332</v>
          </cell>
        </row>
        <row r="214">
          <cell r="A214" t="str">
            <v xml:space="preserve">Gloucester </v>
          </cell>
          <cell r="B214" t="str">
            <v>1135</v>
          </cell>
        </row>
        <row r="215">
          <cell r="A215" t="str">
            <v xml:space="preserve">Gloucester Satellite </v>
          </cell>
          <cell r="B215" t="str">
            <v>3625</v>
          </cell>
        </row>
        <row r="216">
          <cell r="A216" t="str">
            <v>Gloucester Simply Food</v>
          </cell>
          <cell r="B216" t="str">
            <v>NW27</v>
          </cell>
        </row>
        <row r="217">
          <cell r="A217" t="str">
            <v>Grafton Centre Cambridge</v>
          </cell>
          <cell r="B217" t="str">
            <v>9810</v>
          </cell>
        </row>
        <row r="218">
          <cell r="A218" t="str">
            <v xml:space="preserve">Grantham </v>
          </cell>
          <cell r="B218" t="str">
            <v>1494</v>
          </cell>
        </row>
        <row r="219">
          <cell r="A219" t="str">
            <v xml:space="preserve">Gravesend </v>
          </cell>
          <cell r="B219" t="str">
            <v>0385</v>
          </cell>
        </row>
        <row r="220">
          <cell r="A220" t="str">
            <v xml:space="preserve">Green Park </v>
          </cell>
          <cell r="B220" t="str">
            <v>7883</v>
          </cell>
        </row>
        <row r="221">
          <cell r="A221" t="str">
            <v xml:space="preserve">Greenock </v>
          </cell>
          <cell r="B221" t="str">
            <v>2273</v>
          </cell>
        </row>
        <row r="222">
          <cell r="A222" t="str">
            <v>Greenwich</v>
          </cell>
          <cell r="B222" t="str">
            <v>4637</v>
          </cell>
        </row>
        <row r="223">
          <cell r="A223" t="str">
            <v>Grimsby V.St</v>
          </cell>
          <cell r="B223" t="str">
            <v>0741</v>
          </cell>
        </row>
        <row r="224">
          <cell r="A224" t="str">
            <v xml:space="preserve">Guernsey  </v>
          </cell>
          <cell r="B224" t="str">
            <v>3531</v>
          </cell>
        </row>
        <row r="225">
          <cell r="A225" t="str">
            <v xml:space="preserve">Guildford </v>
          </cell>
          <cell r="B225" t="str">
            <v>1960</v>
          </cell>
        </row>
        <row r="226">
          <cell r="A226" t="str">
            <v>Guildford Ladymead</v>
          </cell>
          <cell r="B226" t="str">
            <v>NW64</v>
          </cell>
        </row>
        <row r="227">
          <cell r="A227" t="str">
            <v>Guiseley</v>
          </cell>
          <cell r="B227" t="str">
            <v>9153</v>
          </cell>
        </row>
        <row r="228">
          <cell r="A228" t="str">
            <v xml:space="preserve">Gyle </v>
          </cell>
          <cell r="B228" t="str">
            <v>0055</v>
          </cell>
        </row>
        <row r="229">
          <cell r="A229" t="str">
            <v xml:space="preserve">Hackney </v>
          </cell>
          <cell r="B229" t="str">
            <v>2286</v>
          </cell>
        </row>
        <row r="230">
          <cell r="A230" t="str">
            <v>Halifax</v>
          </cell>
          <cell r="B230" t="str">
            <v>2545</v>
          </cell>
        </row>
        <row r="231">
          <cell r="A231" t="str">
            <v xml:space="preserve">Hamilton </v>
          </cell>
          <cell r="B231" t="str">
            <v>2998</v>
          </cell>
        </row>
        <row r="232">
          <cell r="A232" t="str">
            <v xml:space="preserve">Hammersmith </v>
          </cell>
          <cell r="B232" t="str">
            <v>1290</v>
          </cell>
        </row>
        <row r="233">
          <cell r="A233" t="str">
            <v>Hampstead</v>
          </cell>
          <cell r="B233" t="str">
            <v>7553</v>
          </cell>
        </row>
        <row r="234">
          <cell r="A234" t="str">
            <v xml:space="preserve">Handforth </v>
          </cell>
          <cell r="B234" t="str">
            <v>0071</v>
          </cell>
        </row>
        <row r="235">
          <cell r="A235" t="str">
            <v xml:space="preserve">Handforth Restaurant </v>
          </cell>
          <cell r="B235" t="str">
            <v>5416</v>
          </cell>
        </row>
        <row r="236">
          <cell r="A236" t="str">
            <v xml:space="preserve">Harbourne </v>
          </cell>
          <cell r="B236" t="str">
            <v>4420</v>
          </cell>
        </row>
        <row r="237">
          <cell r="A237" t="str">
            <v xml:space="preserve">Harlow </v>
          </cell>
          <cell r="B237" t="str">
            <v>3010</v>
          </cell>
        </row>
        <row r="238">
          <cell r="A238" t="str">
            <v>Harpenden</v>
          </cell>
          <cell r="B238" t="str">
            <v>8853</v>
          </cell>
        </row>
        <row r="239">
          <cell r="A239" t="str">
            <v xml:space="preserve">Harrogate </v>
          </cell>
          <cell r="B239" t="str">
            <v>6499</v>
          </cell>
        </row>
        <row r="240">
          <cell r="A240" t="str">
            <v xml:space="preserve">Harrow </v>
          </cell>
          <cell r="B240" t="str">
            <v>3188</v>
          </cell>
        </row>
        <row r="241">
          <cell r="A241" t="str">
            <v xml:space="preserve">Harrow Satellite </v>
          </cell>
          <cell r="B241" t="str">
            <v>3599</v>
          </cell>
        </row>
        <row r="242">
          <cell r="A242" t="str">
            <v xml:space="preserve">Hartlepool </v>
          </cell>
          <cell r="B242" t="str">
            <v>0275</v>
          </cell>
        </row>
        <row r="243">
          <cell r="A243" t="str">
            <v>Hastings</v>
          </cell>
          <cell r="B243" t="str">
            <v>6334</v>
          </cell>
        </row>
        <row r="244">
          <cell r="A244" t="str">
            <v>Haswell Simply Food</v>
          </cell>
          <cell r="B244" t="str">
            <v>NW40</v>
          </cell>
        </row>
        <row r="245">
          <cell r="A245" t="str">
            <v>Hayes Bucks/Burton Furniture Returns</v>
          </cell>
          <cell r="B245" t="str">
            <v>4793</v>
          </cell>
        </row>
        <row r="246">
          <cell r="A246" t="str">
            <v>Hayle, West Cornwall</v>
          </cell>
          <cell r="B246" t="str">
            <v>6127</v>
          </cell>
        </row>
        <row r="247">
          <cell r="A247" t="str">
            <v xml:space="preserve">Haywards Heath </v>
          </cell>
          <cell r="B247" t="str">
            <v>0589</v>
          </cell>
        </row>
        <row r="248">
          <cell r="A248" t="str">
            <v xml:space="preserve">Hedge End </v>
          </cell>
          <cell r="B248" t="str">
            <v>1643</v>
          </cell>
        </row>
        <row r="249">
          <cell r="A249" t="str">
            <v xml:space="preserve">Hemel Hempstead </v>
          </cell>
          <cell r="B249" t="str">
            <v>3078</v>
          </cell>
        </row>
        <row r="250">
          <cell r="A250" t="str">
            <v xml:space="preserve">Hempstead Valley </v>
          </cell>
          <cell r="B250" t="str">
            <v>2752</v>
          </cell>
        </row>
        <row r="251">
          <cell r="A251" t="str">
            <v>Hereford</v>
          </cell>
          <cell r="B251" t="str">
            <v>0440</v>
          </cell>
        </row>
        <row r="252">
          <cell r="A252" t="str">
            <v>Hexham</v>
          </cell>
          <cell r="B252">
            <v>8036</v>
          </cell>
        </row>
        <row r="253">
          <cell r="A253" t="str">
            <v>High Holborn Simply food</v>
          </cell>
          <cell r="B253" t="str">
            <v>NW52</v>
          </cell>
        </row>
        <row r="254">
          <cell r="A254" t="str">
            <v xml:space="preserve">High Wycombe </v>
          </cell>
          <cell r="B254" t="str">
            <v>2901</v>
          </cell>
        </row>
        <row r="255">
          <cell r="A255" t="str">
            <v>Hitchin</v>
          </cell>
          <cell r="B255" t="str">
            <v>6813</v>
          </cell>
        </row>
        <row r="256">
          <cell r="A256" t="str">
            <v xml:space="preserve">Holloway Road </v>
          </cell>
          <cell r="B256" t="str">
            <v>2244</v>
          </cell>
        </row>
        <row r="257">
          <cell r="A257" t="str">
            <v xml:space="preserve">Horsham </v>
          </cell>
          <cell r="B257" t="str">
            <v>3298</v>
          </cell>
        </row>
        <row r="258">
          <cell r="A258" t="str">
            <v xml:space="preserve">Hounslow </v>
          </cell>
          <cell r="B258" t="str">
            <v>2037</v>
          </cell>
        </row>
        <row r="259">
          <cell r="A259" t="str">
            <v xml:space="preserve">Huddersfield </v>
          </cell>
          <cell r="B259" t="str">
            <v>1672</v>
          </cell>
        </row>
        <row r="260">
          <cell r="A260" t="str">
            <v xml:space="preserve">Huddersfield Satellite </v>
          </cell>
          <cell r="B260" t="str">
            <v>3434</v>
          </cell>
        </row>
        <row r="261">
          <cell r="A261" t="str">
            <v xml:space="preserve">Hull </v>
          </cell>
          <cell r="B261" t="str">
            <v>0916</v>
          </cell>
        </row>
        <row r="262">
          <cell r="A262" t="str">
            <v>Huntingdon</v>
          </cell>
          <cell r="B262" t="str">
            <v>8824</v>
          </cell>
        </row>
        <row r="263">
          <cell r="A263" t="str">
            <v xml:space="preserve">Ilford </v>
          </cell>
          <cell r="B263" t="str">
            <v>2956</v>
          </cell>
        </row>
        <row r="264">
          <cell r="A264" t="str">
            <v xml:space="preserve">Ilford Satellite </v>
          </cell>
          <cell r="B264" t="str">
            <v>0404</v>
          </cell>
        </row>
        <row r="265">
          <cell r="A265" t="str">
            <v>Imperial Wharf Simply Food</v>
          </cell>
          <cell r="B265" t="str">
            <v>9975</v>
          </cell>
        </row>
        <row r="266">
          <cell r="A266" t="str">
            <v xml:space="preserve">Inverness </v>
          </cell>
          <cell r="B266" t="str">
            <v>3175</v>
          </cell>
        </row>
        <row r="267">
          <cell r="A267" t="str">
            <v>Inverurie RP</v>
          </cell>
          <cell r="B267" t="str">
            <v>NW58</v>
          </cell>
        </row>
        <row r="268">
          <cell r="A268" t="str">
            <v xml:space="preserve">Ipswich </v>
          </cell>
          <cell r="B268" t="str">
            <v>0398</v>
          </cell>
        </row>
        <row r="269">
          <cell r="A269" t="str">
            <v xml:space="preserve">Islington </v>
          </cell>
          <cell r="B269" t="str">
            <v>0725</v>
          </cell>
        </row>
        <row r="270">
          <cell r="A270" t="str">
            <v xml:space="preserve">Jersey  </v>
          </cell>
          <cell r="B270" t="str">
            <v>3502</v>
          </cell>
        </row>
        <row r="271">
          <cell r="A271" t="str">
            <v>Jersey 2 - St. Peters</v>
          </cell>
          <cell r="B271" t="str">
            <v>NW57</v>
          </cell>
        </row>
        <row r="272">
          <cell r="A272" t="str">
            <v xml:space="preserve">Keighley </v>
          </cell>
          <cell r="B272" t="str">
            <v>1973</v>
          </cell>
        </row>
        <row r="273">
          <cell r="A273" t="str">
            <v xml:space="preserve">Kendal </v>
          </cell>
          <cell r="B273" t="str">
            <v>2008</v>
          </cell>
        </row>
        <row r="274">
          <cell r="A274" t="str">
            <v>Kenilworth</v>
          </cell>
          <cell r="B274" t="str">
            <v>NW04</v>
          </cell>
        </row>
        <row r="275">
          <cell r="A275" t="str">
            <v xml:space="preserve">Kensington </v>
          </cell>
          <cell r="B275" t="str">
            <v>3146</v>
          </cell>
        </row>
        <row r="276">
          <cell r="A276" t="str">
            <v>Kenton Bar</v>
          </cell>
          <cell r="B276" t="str">
            <v>9425</v>
          </cell>
        </row>
        <row r="277">
          <cell r="A277" t="str">
            <v xml:space="preserve">Kettering </v>
          </cell>
          <cell r="B277" t="str">
            <v>1177</v>
          </cell>
        </row>
        <row r="278">
          <cell r="A278" t="str">
            <v xml:space="preserve">Kew </v>
          </cell>
          <cell r="B278" t="str">
            <v>6444</v>
          </cell>
        </row>
        <row r="279">
          <cell r="A279" t="str">
            <v xml:space="preserve">Kidderminster </v>
          </cell>
          <cell r="B279" t="str">
            <v>1478</v>
          </cell>
        </row>
        <row r="280">
          <cell r="A280" t="str">
            <v>Kidderminster Weavers Wharf</v>
          </cell>
          <cell r="B280" t="str">
            <v>4323</v>
          </cell>
        </row>
        <row r="281">
          <cell r="A281" t="str">
            <v xml:space="preserve">Kilburn </v>
          </cell>
          <cell r="B281" t="str">
            <v>0563</v>
          </cell>
        </row>
        <row r="282">
          <cell r="A282" t="str">
            <v xml:space="preserve">Kilmarnock </v>
          </cell>
          <cell r="B282" t="str">
            <v>2215</v>
          </cell>
        </row>
        <row r="283">
          <cell r="A283" t="str">
            <v>Kings Heath Simply Food</v>
          </cell>
          <cell r="B283" t="str">
            <v>NW46</v>
          </cell>
        </row>
        <row r="284">
          <cell r="A284" t="str">
            <v xml:space="preserve">Kings Lynn </v>
          </cell>
          <cell r="B284" t="str">
            <v>1313</v>
          </cell>
        </row>
        <row r="285">
          <cell r="A285" t="str">
            <v>Kings Road</v>
          </cell>
          <cell r="B285" t="str">
            <v>2561</v>
          </cell>
        </row>
        <row r="286">
          <cell r="A286" t="str">
            <v>Kingsditch</v>
          </cell>
          <cell r="B286" t="str">
            <v>9991</v>
          </cell>
        </row>
        <row r="287">
          <cell r="A287" t="str">
            <v xml:space="preserve">Kingston </v>
          </cell>
          <cell r="B287" t="str">
            <v>1355</v>
          </cell>
        </row>
        <row r="288">
          <cell r="A288" t="str">
            <v>Kingston Lifestore</v>
          </cell>
          <cell r="B288" t="str">
            <v>9001</v>
          </cell>
        </row>
        <row r="289">
          <cell r="A289" t="str">
            <v xml:space="preserve">Kingston Satellite </v>
          </cell>
          <cell r="B289" t="str">
            <v>0405</v>
          </cell>
        </row>
        <row r="290">
          <cell r="A290" t="str">
            <v>Kingsway-Derby</v>
          </cell>
          <cell r="B290" t="str">
            <v>8785</v>
          </cell>
        </row>
        <row r="291">
          <cell r="A291" t="str">
            <v xml:space="preserve">Kirkcaldy </v>
          </cell>
          <cell r="B291" t="str">
            <v>2451</v>
          </cell>
        </row>
        <row r="292">
          <cell r="A292" t="str">
            <v xml:space="preserve">Lancaster </v>
          </cell>
          <cell r="B292" t="str">
            <v>1591</v>
          </cell>
        </row>
        <row r="293">
          <cell r="A293" t="str">
            <v xml:space="preserve">Leadenhall Court </v>
          </cell>
          <cell r="B293" t="str">
            <v>0877</v>
          </cell>
        </row>
        <row r="294">
          <cell r="A294" t="str">
            <v>Leamington Spa</v>
          </cell>
          <cell r="B294" t="str">
            <v>1902</v>
          </cell>
        </row>
        <row r="295">
          <cell r="A295" t="str">
            <v xml:space="preserve">Leamington Spa Satellite </v>
          </cell>
          <cell r="B295" t="str">
            <v>3586</v>
          </cell>
        </row>
        <row r="296">
          <cell r="A296" t="str">
            <v xml:space="preserve">Leeds </v>
          </cell>
          <cell r="B296" t="str">
            <v>2655</v>
          </cell>
        </row>
        <row r="297">
          <cell r="A297" t="str">
            <v>Leeds - Birstall</v>
          </cell>
          <cell r="B297" t="str">
            <v>NW28</v>
          </cell>
        </row>
        <row r="298">
          <cell r="A298" t="str">
            <v xml:space="preserve">Leeds Moortown </v>
          </cell>
          <cell r="B298" t="str">
            <v>2590</v>
          </cell>
        </row>
        <row r="299">
          <cell r="A299" t="str">
            <v xml:space="preserve">Leeds Satellite </v>
          </cell>
          <cell r="B299" t="str">
            <v>0408</v>
          </cell>
        </row>
        <row r="300">
          <cell r="A300" t="str">
            <v>Leeds Station</v>
          </cell>
          <cell r="B300" t="str">
            <v>6787</v>
          </cell>
        </row>
        <row r="301">
          <cell r="A301" t="str">
            <v>Leeds White Rose</v>
          </cell>
          <cell r="B301">
            <v>8065</v>
          </cell>
        </row>
        <row r="302">
          <cell r="A302" t="str">
            <v xml:space="preserve">Leicester </v>
          </cell>
          <cell r="B302" t="str">
            <v>0686</v>
          </cell>
        </row>
        <row r="303">
          <cell r="A303" t="str">
            <v>Letchworth</v>
          </cell>
          <cell r="B303" t="str">
            <v>5089</v>
          </cell>
        </row>
        <row r="304">
          <cell r="A304" t="str">
            <v>Letterkenny</v>
          </cell>
          <cell r="B304" t="str">
            <v>9996</v>
          </cell>
        </row>
        <row r="305">
          <cell r="A305" t="str">
            <v xml:space="preserve">Lewisham </v>
          </cell>
          <cell r="B305" t="str">
            <v>0628</v>
          </cell>
        </row>
        <row r="306">
          <cell r="A306" t="str">
            <v xml:space="preserve">Lichfield </v>
          </cell>
          <cell r="B306" t="str">
            <v>7935</v>
          </cell>
        </row>
        <row r="307">
          <cell r="A307" t="str">
            <v xml:space="preserve">Liffey Valley </v>
          </cell>
          <cell r="B307" t="str">
            <v>3955</v>
          </cell>
        </row>
        <row r="308">
          <cell r="A308" t="str">
            <v>Limerick</v>
          </cell>
          <cell r="B308" t="str">
            <v>0007</v>
          </cell>
        </row>
        <row r="309">
          <cell r="A309" t="str">
            <v xml:space="preserve">Lincoln </v>
          </cell>
          <cell r="B309" t="str">
            <v>0961</v>
          </cell>
        </row>
        <row r="310">
          <cell r="A310" t="str">
            <v xml:space="preserve">Lisburn </v>
          </cell>
          <cell r="B310" t="str">
            <v>0152</v>
          </cell>
        </row>
        <row r="311">
          <cell r="A311" t="str">
            <v>Lisburn - HOME</v>
          </cell>
          <cell r="B311" t="str">
            <v>NW29</v>
          </cell>
        </row>
        <row r="312">
          <cell r="A312" t="str">
            <v xml:space="preserve">Liverpool </v>
          </cell>
          <cell r="B312" t="str">
            <v>0437</v>
          </cell>
        </row>
        <row r="313">
          <cell r="A313" t="str">
            <v>Liverpool Lime St Simply Food</v>
          </cell>
          <cell r="B313" t="str">
            <v>8141</v>
          </cell>
        </row>
        <row r="314">
          <cell r="A314" t="str">
            <v>Liverpool St Station</v>
          </cell>
          <cell r="B314" t="str">
            <v>6774</v>
          </cell>
        </row>
        <row r="315">
          <cell r="A315" t="str">
            <v>Livingston</v>
          </cell>
          <cell r="B315" t="str">
            <v>5678</v>
          </cell>
        </row>
        <row r="316">
          <cell r="A316" t="str">
            <v>Livingstone, Almondvale</v>
          </cell>
          <cell r="B316">
            <v>8080</v>
          </cell>
        </row>
        <row r="317">
          <cell r="A317" t="str">
            <v xml:space="preserve">Llandudno </v>
          </cell>
          <cell r="B317" t="str">
            <v>2189</v>
          </cell>
        </row>
        <row r="318">
          <cell r="A318" t="str">
            <v xml:space="preserve">Llandudno Satellite </v>
          </cell>
          <cell r="B318" t="str">
            <v>3667</v>
          </cell>
        </row>
        <row r="319">
          <cell r="A319" t="str">
            <v xml:space="preserve">Llanelli </v>
          </cell>
          <cell r="B319" t="str">
            <v>2383</v>
          </cell>
        </row>
        <row r="320">
          <cell r="A320" t="str">
            <v>Llanelli - Parc Trostre</v>
          </cell>
          <cell r="B320" t="str">
            <v>8017</v>
          </cell>
        </row>
        <row r="321">
          <cell r="A321" t="str">
            <v>Llanishen</v>
          </cell>
          <cell r="B321" t="str">
            <v>4860</v>
          </cell>
        </row>
        <row r="322">
          <cell r="A322" t="str">
            <v xml:space="preserve">London Colney </v>
          </cell>
          <cell r="B322" t="str">
            <v>4734</v>
          </cell>
        </row>
        <row r="323">
          <cell r="A323" t="str">
            <v>Londonderry, Cresent Link Simply Food</v>
          </cell>
          <cell r="B323" t="str">
            <v>NW37</v>
          </cell>
        </row>
        <row r="324">
          <cell r="A324" t="str">
            <v>Loughborough</v>
          </cell>
          <cell r="B324" t="str">
            <v>8879</v>
          </cell>
        </row>
        <row r="325">
          <cell r="A325" t="str">
            <v>Loughton</v>
          </cell>
          <cell r="B325" t="str">
            <v>9124</v>
          </cell>
        </row>
        <row r="326">
          <cell r="A326" t="str">
            <v xml:space="preserve">Lower Early  </v>
          </cell>
          <cell r="B326" t="str">
            <v>5076</v>
          </cell>
        </row>
        <row r="327">
          <cell r="A327" t="str">
            <v xml:space="preserve">Lowestoft </v>
          </cell>
          <cell r="B327" t="str">
            <v>0453</v>
          </cell>
        </row>
        <row r="328">
          <cell r="A328" t="str">
            <v xml:space="preserve">Luton </v>
          </cell>
          <cell r="B328" t="str">
            <v>0039</v>
          </cell>
        </row>
        <row r="329">
          <cell r="A329" t="str">
            <v>Lymington Simply Food</v>
          </cell>
          <cell r="B329" t="str">
            <v>NW36</v>
          </cell>
        </row>
        <row r="330">
          <cell r="A330" t="str">
            <v xml:space="preserve">Macclesfield </v>
          </cell>
          <cell r="B330" t="str">
            <v>1520</v>
          </cell>
        </row>
        <row r="331">
          <cell r="A331" t="str">
            <v xml:space="preserve">Maidenhead </v>
          </cell>
          <cell r="B331" t="str">
            <v>1070</v>
          </cell>
        </row>
        <row r="332">
          <cell r="A332" t="str">
            <v xml:space="preserve">Maidstone </v>
          </cell>
          <cell r="B332" t="str">
            <v>2040</v>
          </cell>
        </row>
        <row r="333">
          <cell r="A333" t="str">
            <v xml:space="preserve">Maidstone Satellite </v>
          </cell>
          <cell r="B333" t="str">
            <v>3421</v>
          </cell>
        </row>
        <row r="334">
          <cell r="A334" t="str">
            <v>Malone Belfast</v>
          </cell>
          <cell r="B334" t="str">
            <v>9357</v>
          </cell>
        </row>
        <row r="335">
          <cell r="A335" t="str">
            <v>Malvern</v>
          </cell>
          <cell r="B335" t="str">
            <v>8037</v>
          </cell>
        </row>
        <row r="336">
          <cell r="A336" t="str">
            <v xml:space="preserve">Manchester </v>
          </cell>
          <cell r="B336" t="str">
            <v>6431</v>
          </cell>
        </row>
        <row r="337">
          <cell r="A337" t="str">
            <v>Manchester Airport Simply Foods</v>
          </cell>
          <cell r="B337" t="str">
            <v>8811</v>
          </cell>
        </row>
        <row r="338">
          <cell r="A338" t="str">
            <v>Manchester Barton Square (Trafford)</v>
          </cell>
          <cell r="B338">
            <v>8111</v>
          </cell>
        </row>
        <row r="339">
          <cell r="A339" t="str">
            <v xml:space="preserve">Manchester Landlord </v>
          </cell>
          <cell r="B339" t="str">
            <v>7777</v>
          </cell>
        </row>
        <row r="340">
          <cell r="A340" t="str">
            <v>Manchester Piccadilly</v>
          </cell>
          <cell r="B340" t="str">
            <v>9865</v>
          </cell>
        </row>
        <row r="341">
          <cell r="A341" t="str">
            <v xml:space="preserve">Mansfield </v>
          </cell>
          <cell r="B341" t="str">
            <v>2448</v>
          </cell>
        </row>
        <row r="342">
          <cell r="A342" t="str">
            <v>Mansfield Outlet at MacArthur Glen</v>
          </cell>
          <cell r="B342" t="str">
            <v>6680</v>
          </cell>
        </row>
        <row r="343">
          <cell r="A343" t="str">
            <v xml:space="preserve">Marble Arch </v>
          </cell>
          <cell r="B343" t="str">
            <v>0770</v>
          </cell>
        </row>
        <row r="344">
          <cell r="A344" t="str">
            <v>Marble Arch Flats</v>
          </cell>
          <cell r="B344" t="str">
            <v>8888</v>
          </cell>
        </row>
        <row r="345">
          <cell r="A345" t="str">
            <v xml:space="preserve">Margate </v>
          </cell>
          <cell r="B345" t="str">
            <v>2406</v>
          </cell>
        </row>
        <row r="346">
          <cell r="A346" t="str">
            <v xml:space="preserve">Marlow </v>
          </cell>
          <cell r="B346" t="str">
            <v>7919</v>
          </cell>
        </row>
        <row r="347">
          <cell r="A347" t="str">
            <v>Marylebone Station</v>
          </cell>
          <cell r="B347" t="str">
            <v>6761</v>
          </cell>
        </row>
        <row r="348">
          <cell r="A348" t="str">
            <v xml:space="preserve">Meadowhall </v>
          </cell>
          <cell r="B348" t="str">
            <v>0343</v>
          </cell>
        </row>
        <row r="349">
          <cell r="A349" t="str">
            <v>Menai, Bangor</v>
          </cell>
          <cell r="B349" t="str">
            <v>9399</v>
          </cell>
        </row>
        <row r="350">
          <cell r="A350" t="str">
            <v>Meole Brace Simply food</v>
          </cell>
          <cell r="B350" t="str">
            <v>NW43</v>
          </cell>
        </row>
        <row r="351">
          <cell r="A351" t="str">
            <v xml:space="preserve">Merry Hill </v>
          </cell>
          <cell r="B351" t="str">
            <v>0848</v>
          </cell>
        </row>
        <row r="352">
          <cell r="A352" t="str">
            <v xml:space="preserve">Merry Hill Satellite </v>
          </cell>
          <cell r="B352" t="str">
            <v>0406</v>
          </cell>
        </row>
        <row r="353">
          <cell r="A353" t="str">
            <v>Merthyr Tydfil</v>
          </cell>
          <cell r="B353" t="str">
            <v>NW65</v>
          </cell>
        </row>
        <row r="354">
          <cell r="A354" t="str">
            <v xml:space="preserve">Metro Centre </v>
          </cell>
          <cell r="B354" t="str">
            <v>3353</v>
          </cell>
        </row>
        <row r="355">
          <cell r="A355" t="str">
            <v xml:space="preserve">Metro Restaurant </v>
          </cell>
          <cell r="B355" t="str">
            <v>3476</v>
          </cell>
        </row>
        <row r="356">
          <cell r="A356" t="str">
            <v>Middlesborough</v>
          </cell>
          <cell r="B356" t="str">
            <v>1041</v>
          </cell>
        </row>
        <row r="357">
          <cell r="A357" t="str">
            <v xml:space="preserve">Mill Hill </v>
          </cell>
          <cell r="B357" t="str">
            <v>1119</v>
          </cell>
        </row>
        <row r="358">
          <cell r="A358" t="str">
            <v xml:space="preserve">Milngavie </v>
          </cell>
          <cell r="B358" t="str">
            <v>6525</v>
          </cell>
        </row>
        <row r="359">
          <cell r="A359" t="str">
            <v>Milton Keynes</v>
          </cell>
          <cell r="B359" t="str">
            <v>5322</v>
          </cell>
        </row>
        <row r="360">
          <cell r="A360" t="str">
            <v>Milton Keynes Kingston Retail Park</v>
          </cell>
          <cell r="B360" t="str">
            <v>6376</v>
          </cell>
        </row>
        <row r="361">
          <cell r="A361" t="str">
            <v>Monks Cross</v>
          </cell>
          <cell r="B361" t="str">
            <v>4394</v>
          </cell>
        </row>
        <row r="362">
          <cell r="A362" t="str">
            <v>Monmouth</v>
          </cell>
          <cell r="B362" t="str">
            <v>9946</v>
          </cell>
        </row>
        <row r="363">
          <cell r="A363" t="str">
            <v xml:space="preserve">Moorgate </v>
          </cell>
          <cell r="B363" t="str">
            <v>2765</v>
          </cell>
        </row>
        <row r="364">
          <cell r="A364" t="str">
            <v>Mullingar</v>
          </cell>
          <cell r="B364" t="str">
            <v>NW16</v>
          </cell>
        </row>
        <row r="365">
          <cell r="A365" t="str">
            <v xml:space="preserve">Muswell Hill </v>
          </cell>
          <cell r="B365" t="str">
            <v>1054</v>
          </cell>
        </row>
        <row r="366">
          <cell r="A366" t="str">
            <v>NAAS</v>
          </cell>
          <cell r="B366" t="str">
            <v>8837</v>
          </cell>
        </row>
        <row r="367">
          <cell r="A367" t="str">
            <v>Navan</v>
          </cell>
          <cell r="B367" t="str">
            <v>NW17</v>
          </cell>
        </row>
        <row r="368">
          <cell r="A368" t="str">
            <v xml:space="preserve">Neath </v>
          </cell>
          <cell r="B368" t="str">
            <v>2066</v>
          </cell>
        </row>
        <row r="369">
          <cell r="A369" t="str">
            <v>New Mersey</v>
          </cell>
          <cell r="B369" t="str">
            <v>8989</v>
          </cell>
        </row>
        <row r="370">
          <cell r="A370" t="str">
            <v xml:space="preserve">Newark </v>
          </cell>
          <cell r="B370" t="str">
            <v>1601</v>
          </cell>
        </row>
        <row r="371">
          <cell r="A371" t="str">
            <v>Newbridge</v>
          </cell>
          <cell r="B371" t="str">
            <v>9519</v>
          </cell>
        </row>
        <row r="372">
          <cell r="A372" t="str">
            <v xml:space="preserve">Newbury </v>
          </cell>
          <cell r="B372" t="str">
            <v>1999</v>
          </cell>
        </row>
        <row r="373">
          <cell r="A373" t="str">
            <v>Newcastle N.St.</v>
          </cell>
          <cell r="B373" t="str">
            <v>1300</v>
          </cell>
        </row>
        <row r="374">
          <cell r="A374" t="str">
            <v xml:space="preserve">Newcastle Restaurant </v>
          </cell>
          <cell r="B374" t="str">
            <v>5526</v>
          </cell>
        </row>
        <row r="375">
          <cell r="A375" t="str">
            <v xml:space="preserve">Newcastle Satellite </v>
          </cell>
          <cell r="B375" t="str">
            <v>0042</v>
          </cell>
        </row>
        <row r="376">
          <cell r="A376" t="str">
            <v xml:space="preserve">Newcastle Under Lyme </v>
          </cell>
          <cell r="B376" t="str">
            <v>7922</v>
          </cell>
        </row>
        <row r="377">
          <cell r="A377" t="str">
            <v xml:space="preserve">Newmarket </v>
          </cell>
          <cell r="B377" t="str">
            <v>1038</v>
          </cell>
        </row>
        <row r="378">
          <cell r="A378" t="str">
            <v xml:space="preserve">Newport </v>
          </cell>
          <cell r="B378" t="str">
            <v>1708</v>
          </cell>
        </row>
        <row r="379">
          <cell r="A379" t="str">
            <v>Newport, Isle Of Wight</v>
          </cell>
          <cell r="B379" t="str">
            <v>3324</v>
          </cell>
        </row>
        <row r="380">
          <cell r="A380" t="str">
            <v xml:space="preserve">Newry </v>
          </cell>
          <cell r="B380" t="str">
            <v>6486</v>
          </cell>
        </row>
        <row r="381">
          <cell r="A381" t="str">
            <v xml:space="preserve">Newton Abbott </v>
          </cell>
          <cell r="B381" t="str">
            <v>0505</v>
          </cell>
        </row>
        <row r="382">
          <cell r="A382" t="str">
            <v xml:space="preserve">Newton Mearns </v>
          </cell>
          <cell r="B382" t="str">
            <v>1258</v>
          </cell>
        </row>
        <row r="383">
          <cell r="A383" t="str">
            <v>Newtownbreda</v>
          </cell>
          <cell r="B383" t="str">
            <v>0165</v>
          </cell>
        </row>
        <row r="384">
          <cell r="A384" t="str">
            <v>North Finchley</v>
          </cell>
          <cell r="B384" t="str">
            <v>7485</v>
          </cell>
        </row>
        <row r="385">
          <cell r="A385" t="str">
            <v xml:space="preserve">Northampton </v>
          </cell>
          <cell r="B385" t="str">
            <v>0592</v>
          </cell>
        </row>
        <row r="386">
          <cell r="A386" t="str">
            <v xml:space="preserve">Northwich </v>
          </cell>
          <cell r="B386" t="str">
            <v>1465</v>
          </cell>
        </row>
        <row r="387">
          <cell r="A387" t="str">
            <v xml:space="preserve">Norwich </v>
          </cell>
          <cell r="B387" t="str">
            <v>2642</v>
          </cell>
        </row>
        <row r="388">
          <cell r="A388" t="str">
            <v xml:space="preserve">Norwich Satellite </v>
          </cell>
          <cell r="B388" t="str">
            <v>0407</v>
          </cell>
        </row>
        <row r="389">
          <cell r="A389" t="str">
            <v>Notting Hill Gate</v>
          </cell>
          <cell r="B389" t="str">
            <v>9438</v>
          </cell>
        </row>
        <row r="390">
          <cell r="A390" t="str">
            <v xml:space="preserve">Nottingham </v>
          </cell>
          <cell r="B390" t="str">
            <v>0644</v>
          </cell>
        </row>
        <row r="391">
          <cell r="A391" t="str">
            <v xml:space="preserve">Nottingham Satellite </v>
          </cell>
          <cell r="B391" t="str">
            <v>3395</v>
          </cell>
        </row>
        <row r="392">
          <cell r="A392" t="str">
            <v xml:space="preserve">Nuneaton </v>
          </cell>
          <cell r="B392" t="str">
            <v>1368</v>
          </cell>
        </row>
        <row r="393">
          <cell r="A393" t="str">
            <v xml:space="preserve">Ocean Terminal </v>
          </cell>
          <cell r="B393" t="str">
            <v>7773</v>
          </cell>
        </row>
        <row r="394">
          <cell r="A394" t="str">
            <v>Omagh</v>
          </cell>
          <cell r="B394" t="str">
            <v>7265</v>
          </cell>
        </row>
        <row r="395">
          <cell r="A395" t="str">
            <v xml:space="preserve">Orpington </v>
          </cell>
          <cell r="B395" t="str">
            <v>0796</v>
          </cell>
        </row>
        <row r="396">
          <cell r="A396" t="str">
            <v>Orpington, Nugent Park</v>
          </cell>
          <cell r="B396" t="str">
            <v>4747</v>
          </cell>
        </row>
        <row r="397">
          <cell r="A397" t="str">
            <v>Oswestry Simply Food</v>
          </cell>
          <cell r="B397" t="str">
            <v>NW41</v>
          </cell>
        </row>
        <row r="398">
          <cell r="A398" t="str">
            <v xml:space="preserve">Oxford </v>
          </cell>
          <cell r="B398" t="str">
            <v>2011</v>
          </cell>
        </row>
        <row r="399">
          <cell r="A399" t="str">
            <v>Oxford, Cowley Road Simply Food</v>
          </cell>
          <cell r="B399" t="str">
            <v>NW35</v>
          </cell>
        </row>
        <row r="400">
          <cell r="A400" t="str">
            <v>Paddington Simply Food</v>
          </cell>
          <cell r="B400" t="str">
            <v>7582</v>
          </cell>
        </row>
        <row r="401">
          <cell r="A401" t="str">
            <v xml:space="preserve">Paisley </v>
          </cell>
          <cell r="B401" t="str">
            <v>1012</v>
          </cell>
        </row>
        <row r="402">
          <cell r="A402" t="str">
            <v xml:space="preserve">Pantheon </v>
          </cell>
          <cell r="B402" t="str">
            <v>2480</v>
          </cell>
        </row>
        <row r="403">
          <cell r="A403" t="str">
            <v>Paternoster Square</v>
          </cell>
          <cell r="B403" t="str">
            <v>7948</v>
          </cell>
        </row>
        <row r="404">
          <cell r="A404" t="str">
            <v>Perth</v>
          </cell>
          <cell r="B404" t="str">
            <v>2943</v>
          </cell>
        </row>
        <row r="405">
          <cell r="A405" t="str">
            <v xml:space="preserve">Peterborough </v>
          </cell>
          <cell r="B405" t="str">
            <v>1083</v>
          </cell>
        </row>
        <row r="406">
          <cell r="A406" t="str">
            <v xml:space="preserve">Peterborough Satellite </v>
          </cell>
          <cell r="B406" t="str">
            <v>0409</v>
          </cell>
        </row>
        <row r="407">
          <cell r="A407" t="str">
            <v xml:space="preserve">Pinner </v>
          </cell>
          <cell r="B407" t="str">
            <v>0181</v>
          </cell>
        </row>
        <row r="408">
          <cell r="A408" t="str">
            <v xml:space="preserve">Plymouth </v>
          </cell>
          <cell r="B408" t="str">
            <v>2671</v>
          </cell>
        </row>
        <row r="409">
          <cell r="A409" t="str">
            <v>Plymouth - Crownhill RP</v>
          </cell>
          <cell r="B409" t="str">
            <v>NW48</v>
          </cell>
        </row>
        <row r="410">
          <cell r="A410" t="str">
            <v>Pontardulais</v>
          </cell>
          <cell r="B410" t="str">
            <v>9030</v>
          </cell>
        </row>
        <row r="411">
          <cell r="A411" t="str">
            <v xml:space="preserve">Pontefract </v>
          </cell>
          <cell r="B411" t="str">
            <v>1614</v>
          </cell>
        </row>
        <row r="412">
          <cell r="A412" t="str">
            <v xml:space="preserve">Pontypridd </v>
          </cell>
          <cell r="B412" t="str">
            <v>2493</v>
          </cell>
        </row>
        <row r="413">
          <cell r="A413" t="str">
            <v xml:space="preserve">Poole </v>
          </cell>
          <cell r="B413" t="str">
            <v>0851</v>
          </cell>
        </row>
        <row r="414">
          <cell r="A414" t="str">
            <v>Portsmouth</v>
          </cell>
          <cell r="B414" t="str">
            <v>0068</v>
          </cell>
        </row>
        <row r="415">
          <cell r="A415" t="str">
            <v xml:space="preserve">Preston </v>
          </cell>
          <cell r="B415" t="str">
            <v>0547</v>
          </cell>
        </row>
        <row r="416">
          <cell r="A416" t="str">
            <v>Preston Deepdale Retail Park</v>
          </cell>
          <cell r="B416" t="str">
            <v>5115</v>
          </cell>
        </row>
        <row r="417">
          <cell r="A417" t="str">
            <v xml:space="preserve">Prestwich </v>
          </cell>
          <cell r="B417" t="str">
            <v>7472</v>
          </cell>
        </row>
        <row r="418">
          <cell r="A418" t="str">
            <v>Princes Risborough,  Simply Food</v>
          </cell>
          <cell r="B418" t="str">
            <v>NW34</v>
          </cell>
        </row>
        <row r="419">
          <cell r="A419" t="str">
            <v xml:space="preserve">Princess Park </v>
          </cell>
          <cell r="B419" t="str">
            <v>3780</v>
          </cell>
        </row>
        <row r="420">
          <cell r="A420" t="str">
            <v>Pudsey Leeds</v>
          </cell>
          <cell r="B420" t="str">
            <v>0301</v>
          </cell>
        </row>
        <row r="421">
          <cell r="A421" t="str">
            <v>Purley Way</v>
          </cell>
          <cell r="B421" t="str">
            <v>9470</v>
          </cell>
        </row>
        <row r="422">
          <cell r="A422" t="str">
            <v xml:space="preserve">Putney </v>
          </cell>
          <cell r="B422" t="str">
            <v>1504</v>
          </cell>
        </row>
        <row r="423">
          <cell r="A423" t="str">
            <v xml:space="preserve">Reading </v>
          </cell>
          <cell r="B423" t="str">
            <v>0084</v>
          </cell>
        </row>
        <row r="424">
          <cell r="A424" t="str">
            <v xml:space="preserve">Redcar </v>
          </cell>
          <cell r="B424" t="str">
            <v>2422</v>
          </cell>
        </row>
        <row r="425">
          <cell r="A425" t="str">
            <v xml:space="preserve">Redditch </v>
          </cell>
          <cell r="B425" t="str">
            <v>3230</v>
          </cell>
        </row>
        <row r="426">
          <cell r="A426" t="str">
            <v xml:space="preserve">Redhill </v>
          </cell>
          <cell r="B426" t="str">
            <v>0660</v>
          </cell>
        </row>
        <row r="427">
          <cell r="A427" t="str">
            <v xml:space="preserve">Reigate </v>
          </cell>
          <cell r="B427" t="str">
            <v>0945</v>
          </cell>
        </row>
        <row r="428">
          <cell r="A428" t="str">
            <v>Rhyl</v>
          </cell>
          <cell r="B428" t="str">
            <v>1151</v>
          </cell>
        </row>
        <row r="429">
          <cell r="A429" t="str">
            <v xml:space="preserve">Richmond </v>
          </cell>
          <cell r="B429" t="str">
            <v>2817</v>
          </cell>
        </row>
        <row r="430">
          <cell r="A430" t="str">
            <v xml:space="preserve">Rickmansworth </v>
          </cell>
          <cell r="B430" t="str">
            <v>1274</v>
          </cell>
        </row>
        <row r="431">
          <cell r="A431" t="str">
            <v xml:space="preserve">Ripon </v>
          </cell>
          <cell r="B431" t="str">
            <v>7731</v>
          </cell>
        </row>
        <row r="432">
          <cell r="A432" t="str">
            <v xml:space="preserve">Rochdale </v>
          </cell>
          <cell r="B432" t="str">
            <v>1407</v>
          </cell>
        </row>
        <row r="433">
          <cell r="A433" t="str">
            <v xml:space="preserve">Romford </v>
          </cell>
          <cell r="B433" t="str">
            <v>1795</v>
          </cell>
        </row>
        <row r="434">
          <cell r="A434" t="str">
            <v xml:space="preserve">Rotherham </v>
          </cell>
          <cell r="B434" t="str">
            <v>1397</v>
          </cell>
        </row>
        <row r="435">
          <cell r="A435" t="str">
            <v>Rotherham Parkgate</v>
          </cell>
          <cell r="B435" t="str">
            <v>9072</v>
          </cell>
        </row>
        <row r="436">
          <cell r="A436" t="str">
            <v>Rotherham Parkgate (relocation)</v>
          </cell>
          <cell r="B436" t="str">
            <v>NW66</v>
          </cell>
        </row>
        <row r="437">
          <cell r="A437" t="str">
            <v xml:space="preserve">Rugby </v>
          </cell>
          <cell r="B437" t="str">
            <v>2354</v>
          </cell>
        </row>
        <row r="438">
          <cell r="A438" t="str">
            <v>Ruislip</v>
          </cell>
          <cell r="B438" t="str">
            <v>4802</v>
          </cell>
        </row>
        <row r="439">
          <cell r="A439" t="str">
            <v xml:space="preserve">Sale </v>
          </cell>
          <cell r="B439" t="str">
            <v>6538</v>
          </cell>
        </row>
        <row r="440">
          <cell r="A440" t="str">
            <v xml:space="preserve">Salford </v>
          </cell>
          <cell r="B440" t="str">
            <v>3049</v>
          </cell>
        </row>
        <row r="441">
          <cell r="A441" t="str">
            <v xml:space="preserve">Salisbury </v>
          </cell>
          <cell r="B441" t="str">
            <v>1931</v>
          </cell>
        </row>
        <row r="442">
          <cell r="A442" t="str">
            <v xml:space="preserve">Scarborough </v>
          </cell>
          <cell r="B442" t="str">
            <v>0673</v>
          </cell>
        </row>
        <row r="443">
          <cell r="A443" t="str">
            <v xml:space="preserve">Scunthorpe </v>
          </cell>
          <cell r="B443" t="str">
            <v>1326</v>
          </cell>
        </row>
        <row r="444">
          <cell r="A444" t="str">
            <v>Sevenoaks</v>
          </cell>
          <cell r="B444" t="str">
            <v>3874</v>
          </cell>
        </row>
        <row r="445">
          <cell r="A445" t="str">
            <v xml:space="preserve">Sheffield Fargate </v>
          </cell>
          <cell r="B445" t="str">
            <v>2639</v>
          </cell>
        </row>
        <row r="446">
          <cell r="A446" t="str">
            <v xml:space="preserve">Shirley  </v>
          </cell>
          <cell r="B446" t="str">
            <v>7443</v>
          </cell>
        </row>
        <row r="447">
          <cell r="A447" t="str">
            <v xml:space="preserve">Shoreham </v>
          </cell>
          <cell r="B447" t="str">
            <v>3104</v>
          </cell>
        </row>
        <row r="448">
          <cell r="A448" t="str">
            <v xml:space="preserve">Shrewsbury </v>
          </cell>
          <cell r="B448" t="str">
            <v>0262</v>
          </cell>
        </row>
        <row r="449">
          <cell r="A449" t="str">
            <v>Silverlink - Whitley Bay</v>
          </cell>
          <cell r="B449">
            <v>8030</v>
          </cell>
        </row>
        <row r="450">
          <cell r="A450" t="str">
            <v>Simply Food Bulk Ordering</v>
          </cell>
          <cell r="B450" t="str">
            <v>7524</v>
          </cell>
        </row>
        <row r="451">
          <cell r="A451" t="str">
            <v xml:space="preserve">Skegness </v>
          </cell>
          <cell r="B451" t="str">
            <v>2299</v>
          </cell>
        </row>
        <row r="452">
          <cell r="A452" t="str">
            <v>Skipton Simply Food</v>
          </cell>
          <cell r="B452" t="str">
            <v>NW47</v>
          </cell>
        </row>
        <row r="453">
          <cell r="A453" t="str">
            <v>Sligo</v>
          </cell>
          <cell r="B453" t="str">
            <v>NW02</v>
          </cell>
        </row>
        <row r="454">
          <cell r="A454" t="str">
            <v xml:space="preserve">Slough </v>
          </cell>
          <cell r="B454" t="str">
            <v>1559</v>
          </cell>
        </row>
        <row r="455">
          <cell r="A455" t="str">
            <v>Snipe</v>
          </cell>
          <cell r="B455" t="str">
            <v>6402</v>
          </cell>
        </row>
        <row r="456">
          <cell r="A456" t="str">
            <v xml:space="preserve">Solihull </v>
          </cell>
          <cell r="B456" t="str">
            <v>2969</v>
          </cell>
        </row>
        <row r="457">
          <cell r="A457" t="str">
            <v xml:space="preserve">South Shields </v>
          </cell>
          <cell r="B457" t="str">
            <v>1753</v>
          </cell>
        </row>
        <row r="458">
          <cell r="A458" t="str">
            <v>Southampton  Closed</v>
          </cell>
          <cell r="B458" t="str">
            <v>2707</v>
          </cell>
        </row>
        <row r="459">
          <cell r="A459" t="str">
            <v xml:space="preserve">Southampton West Quay </v>
          </cell>
          <cell r="B459" t="str">
            <v>4721</v>
          </cell>
        </row>
        <row r="460">
          <cell r="A460" t="str">
            <v xml:space="preserve">Southend </v>
          </cell>
          <cell r="B460" t="str">
            <v>0482</v>
          </cell>
        </row>
        <row r="461">
          <cell r="A461" t="str">
            <v xml:space="preserve">Southgate </v>
          </cell>
          <cell r="B461" t="str">
            <v>4433</v>
          </cell>
        </row>
        <row r="462">
          <cell r="A462" t="str">
            <v xml:space="preserve">Southport </v>
          </cell>
          <cell r="B462" t="str">
            <v>0314</v>
          </cell>
        </row>
        <row r="463">
          <cell r="A463" t="str">
            <v>Spalding</v>
          </cell>
          <cell r="B463" t="str">
            <v>9674</v>
          </cell>
        </row>
        <row r="464">
          <cell r="A464" t="str">
            <v>Speke</v>
          </cell>
          <cell r="B464" t="str">
            <v>9056</v>
          </cell>
        </row>
        <row r="465">
          <cell r="A465" t="str">
            <v xml:space="preserve">St Albans </v>
          </cell>
          <cell r="B465" t="str">
            <v>1423</v>
          </cell>
        </row>
        <row r="466">
          <cell r="A466" t="str">
            <v xml:space="preserve">St Brelades  </v>
          </cell>
          <cell r="B466" t="str">
            <v>3968</v>
          </cell>
        </row>
        <row r="467">
          <cell r="A467" t="str">
            <v xml:space="preserve">St Helens </v>
          </cell>
          <cell r="B467" t="str">
            <v>0411</v>
          </cell>
        </row>
        <row r="468">
          <cell r="A468" t="str">
            <v xml:space="preserve">Stafford </v>
          </cell>
          <cell r="B468" t="str">
            <v>1481</v>
          </cell>
        </row>
        <row r="469">
          <cell r="A469" t="str">
            <v xml:space="preserve">Staines </v>
          </cell>
          <cell r="B469" t="str">
            <v>1436</v>
          </cell>
        </row>
        <row r="470">
          <cell r="A470" t="str">
            <v xml:space="preserve">Stevenage </v>
          </cell>
          <cell r="B470" t="str">
            <v>3023</v>
          </cell>
        </row>
        <row r="471">
          <cell r="A471" t="str">
            <v xml:space="preserve">Stirling </v>
          </cell>
          <cell r="B471" t="str">
            <v>1889</v>
          </cell>
        </row>
        <row r="472">
          <cell r="A472" t="str">
            <v xml:space="preserve">Stockport </v>
          </cell>
          <cell r="B472" t="str">
            <v>1915</v>
          </cell>
        </row>
        <row r="473">
          <cell r="A473" t="str">
            <v xml:space="preserve">Stockton </v>
          </cell>
          <cell r="B473" t="str">
            <v>2435</v>
          </cell>
        </row>
        <row r="474">
          <cell r="A474" t="str">
            <v xml:space="preserve">Stoke-On-Trent </v>
          </cell>
          <cell r="B474" t="str">
            <v>1821</v>
          </cell>
        </row>
        <row r="475">
          <cell r="A475" t="str">
            <v xml:space="preserve">Stourbridge </v>
          </cell>
          <cell r="B475" t="str">
            <v>7757</v>
          </cell>
        </row>
        <row r="476">
          <cell r="A476" t="str">
            <v>Straiton Simply Food</v>
          </cell>
          <cell r="B476" t="str">
            <v>5597</v>
          </cell>
        </row>
        <row r="477">
          <cell r="A477" t="str">
            <v>Stratford City</v>
          </cell>
          <cell r="B477">
            <v>8016</v>
          </cell>
        </row>
        <row r="478">
          <cell r="A478" t="str">
            <v xml:space="preserve">Stratford-Upon-Avon </v>
          </cell>
          <cell r="B478" t="str">
            <v>3243</v>
          </cell>
        </row>
        <row r="479">
          <cell r="A479" t="str">
            <v>Summertown</v>
          </cell>
          <cell r="B479" t="str">
            <v>4514</v>
          </cell>
        </row>
        <row r="480">
          <cell r="A480" t="str">
            <v xml:space="preserve">Sunbury Cross </v>
          </cell>
          <cell r="B480" t="str">
            <v>7317</v>
          </cell>
        </row>
        <row r="481">
          <cell r="A481" t="str">
            <v xml:space="preserve">Sunderland </v>
          </cell>
          <cell r="B481" t="str">
            <v>0738</v>
          </cell>
        </row>
        <row r="482">
          <cell r="A482" t="str">
            <v xml:space="preserve">Surbiton </v>
          </cell>
          <cell r="B482" t="str">
            <v>6554</v>
          </cell>
        </row>
        <row r="483">
          <cell r="A483" t="str">
            <v xml:space="preserve">Sutton </v>
          </cell>
          <cell r="B483" t="str">
            <v>1216</v>
          </cell>
        </row>
        <row r="484">
          <cell r="A484" t="str">
            <v xml:space="preserve">Sutton Coldfield </v>
          </cell>
          <cell r="B484" t="str">
            <v>3117</v>
          </cell>
        </row>
        <row r="485">
          <cell r="A485" t="str">
            <v xml:space="preserve">Swansea </v>
          </cell>
          <cell r="B485" t="str">
            <v>2723</v>
          </cell>
        </row>
        <row r="486">
          <cell r="A486" t="str">
            <v xml:space="preserve">Swindon </v>
          </cell>
          <cell r="B486" t="str">
            <v>0880</v>
          </cell>
        </row>
        <row r="487">
          <cell r="A487" t="str">
            <v>Swindon Orbital</v>
          </cell>
          <cell r="B487">
            <v>8030</v>
          </cell>
        </row>
        <row r="488">
          <cell r="A488" t="str">
            <v xml:space="preserve">Swiss Cottage </v>
          </cell>
          <cell r="B488" t="str">
            <v>7841</v>
          </cell>
        </row>
        <row r="489">
          <cell r="A489" t="str">
            <v>Talbot Green</v>
          </cell>
          <cell r="B489" t="str">
            <v>6321</v>
          </cell>
        </row>
        <row r="490">
          <cell r="A490" t="str">
            <v>Tallaght</v>
          </cell>
          <cell r="B490" t="str">
            <v>1575</v>
          </cell>
        </row>
        <row r="491">
          <cell r="A491" t="str">
            <v>Tamworth</v>
          </cell>
          <cell r="B491" t="str">
            <v>2794</v>
          </cell>
        </row>
        <row r="492">
          <cell r="A492" t="str">
            <v xml:space="preserve">Taunton </v>
          </cell>
          <cell r="B492" t="str">
            <v>6415</v>
          </cell>
        </row>
        <row r="493">
          <cell r="A493" t="str">
            <v>Teddington</v>
          </cell>
          <cell r="B493" t="str">
            <v>6826</v>
          </cell>
        </row>
        <row r="494">
          <cell r="A494" t="str">
            <v>Teeside Retail Park</v>
          </cell>
          <cell r="B494" t="str">
            <v>6156</v>
          </cell>
        </row>
        <row r="495">
          <cell r="A495" t="str">
            <v xml:space="preserve">Telford </v>
          </cell>
          <cell r="B495" t="str">
            <v>0110</v>
          </cell>
        </row>
        <row r="496">
          <cell r="A496" t="str">
            <v xml:space="preserve">Temple Fortune </v>
          </cell>
          <cell r="B496" t="str">
            <v>3696</v>
          </cell>
        </row>
        <row r="497">
          <cell r="A497" t="str">
            <v>The More</v>
          </cell>
          <cell r="B497" t="str">
            <v>7980</v>
          </cell>
        </row>
        <row r="498">
          <cell r="A498" t="str">
            <v>Thurock Home Store</v>
          </cell>
          <cell r="B498" t="str">
            <v>7964</v>
          </cell>
        </row>
        <row r="499">
          <cell r="A499" t="str">
            <v xml:space="preserve">Thurrock </v>
          </cell>
          <cell r="B499" t="str">
            <v>0576</v>
          </cell>
        </row>
        <row r="500">
          <cell r="A500" t="str">
            <v>Toddington Service</v>
          </cell>
          <cell r="B500" t="str">
            <v>7430</v>
          </cell>
        </row>
        <row r="501">
          <cell r="A501" t="str">
            <v xml:space="preserve">Tolworth </v>
          </cell>
          <cell r="B501" t="str">
            <v>3670</v>
          </cell>
        </row>
        <row r="502">
          <cell r="A502" t="str">
            <v xml:space="preserve">Tooting </v>
          </cell>
          <cell r="B502" t="str">
            <v>1627</v>
          </cell>
        </row>
        <row r="503">
          <cell r="A503" t="str">
            <v xml:space="preserve">Torbay </v>
          </cell>
          <cell r="B503" t="str">
            <v>3926</v>
          </cell>
        </row>
        <row r="504">
          <cell r="A504" t="str">
            <v xml:space="preserve">Tottenham Court Rd </v>
          </cell>
          <cell r="B504" t="str">
            <v>4750</v>
          </cell>
        </row>
        <row r="505">
          <cell r="A505" t="str">
            <v>Trafford Centre</v>
          </cell>
          <cell r="B505" t="str">
            <v>4598</v>
          </cell>
        </row>
        <row r="506">
          <cell r="A506" t="str">
            <v>Tralee</v>
          </cell>
          <cell r="B506" t="str">
            <v>9998</v>
          </cell>
        </row>
        <row r="507">
          <cell r="A507" t="str">
            <v>Tring Simply Food</v>
          </cell>
          <cell r="B507" t="str">
            <v>NW44</v>
          </cell>
        </row>
        <row r="508">
          <cell r="A508" t="str">
            <v xml:space="preserve">Truro </v>
          </cell>
          <cell r="B508" t="str">
            <v>3162</v>
          </cell>
        </row>
        <row r="509">
          <cell r="A509" t="str">
            <v xml:space="preserve">Truro Lemon Quay </v>
          </cell>
          <cell r="B509" t="str">
            <v>4491</v>
          </cell>
        </row>
        <row r="510">
          <cell r="A510" t="str">
            <v xml:space="preserve">Truro Satellite </v>
          </cell>
          <cell r="B510" t="str">
            <v>3654</v>
          </cell>
        </row>
        <row r="511">
          <cell r="A511" t="str">
            <v xml:space="preserve">Tunbridge Wells </v>
          </cell>
          <cell r="B511" t="str">
            <v>0327</v>
          </cell>
        </row>
        <row r="512">
          <cell r="A512" t="str">
            <v xml:space="preserve">Twickenham </v>
          </cell>
          <cell r="B512" t="str">
            <v>6541</v>
          </cell>
        </row>
        <row r="513">
          <cell r="A513" t="str">
            <v>UKST</v>
          </cell>
          <cell r="B513" t="str">
            <v>9999</v>
          </cell>
        </row>
        <row r="514">
          <cell r="A514" t="str">
            <v>Upminster</v>
          </cell>
          <cell r="B514" t="str">
            <v>NW05</v>
          </cell>
        </row>
        <row r="515">
          <cell r="A515" t="str">
            <v xml:space="preserve">Uxbridge </v>
          </cell>
          <cell r="B515" t="str">
            <v>3081</v>
          </cell>
        </row>
        <row r="516">
          <cell r="A516" t="str">
            <v xml:space="preserve">Uxbridge Satellite </v>
          </cell>
          <cell r="B516" t="str">
            <v>3560</v>
          </cell>
        </row>
        <row r="517">
          <cell r="A517" t="str">
            <v>Uxbridge Support Centre</v>
          </cell>
          <cell r="B517" t="str">
            <v>5924</v>
          </cell>
        </row>
        <row r="518">
          <cell r="A518" t="str">
            <v>Valley Park Croyden</v>
          </cell>
          <cell r="B518" t="str">
            <v>0822</v>
          </cell>
        </row>
        <row r="519">
          <cell r="A519" t="str">
            <v>Victoria 1</v>
          </cell>
          <cell r="B519" t="str">
            <v>6758</v>
          </cell>
        </row>
        <row r="520">
          <cell r="A520" t="str">
            <v>Victoria 2 Simply Foods</v>
          </cell>
          <cell r="B520" t="str">
            <v>7579</v>
          </cell>
        </row>
        <row r="521">
          <cell r="A521" t="str">
            <v>Victoria Cardinal Place</v>
          </cell>
          <cell r="B521" t="str">
            <v>3858</v>
          </cell>
        </row>
        <row r="522">
          <cell r="A522" t="str">
            <v xml:space="preserve">Wakefield </v>
          </cell>
          <cell r="B522" t="str">
            <v>1863</v>
          </cell>
        </row>
        <row r="523">
          <cell r="A523" t="str">
            <v xml:space="preserve">Walsall </v>
          </cell>
          <cell r="B523" t="str">
            <v>1779</v>
          </cell>
        </row>
        <row r="524">
          <cell r="A524" t="str">
            <v xml:space="preserve">Walworth Road </v>
          </cell>
          <cell r="B524" t="str">
            <v>0754</v>
          </cell>
        </row>
        <row r="525">
          <cell r="A525" t="str">
            <v>Wandsworth</v>
          </cell>
          <cell r="B525" t="str">
            <v>NW20</v>
          </cell>
        </row>
        <row r="526">
          <cell r="A526" t="str">
            <v xml:space="preserve">Warrington </v>
          </cell>
          <cell r="B526" t="str">
            <v>1517</v>
          </cell>
        </row>
        <row r="527">
          <cell r="A527" t="str">
            <v>Warrington Gemini</v>
          </cell>
          <cell r="B527" t="str">
            <v>2781</v>
          </cell>
        </row>
        <row r="528">
          <cell r="A528" t="str">
            <v xml:space="preserve">Waterloo </v>
          </cell>
          <cell r="B528" t="str">
            <v>7595</v>
          </cell>
        </row>
        <row r="529">
          <cell r="A529" t="str">
            <v xml:space="preserve">Watford </v>
          </cell>
          <cell r="B529" t="str">
            <v>2228</v>
          </cell>
        </row>
        <row r="530">
          <cell r="A530" t="str">
            <v xml:space="preserve">Watford Satellite </v>
          </cell>
          <cell r="B530" t="str">
            <v>0460</v>
          </cell>
        </row>
        <row r="531">
          <cell r="A531" t="str">
            <v>Wednesbury</v>
          </cell>
          <cell r="B531">
            <v>8002</v>
          </cell>
        </row>
        <row r="532">
          <cell r="A532" t="str">
            <v xml:space="preserve">Welwyn Garden City </v>
          </cell>
          <cell r="B532" t="str">
            <v>0631</v>
          </cell>
        </row>
        <row r="533">
          <cell r="A533" t="str">
            <v xml:space="preserve">Wembley </v>
          </cell>
          <cell r="B533" t="str">
            <v>1944</v>
          </cell>
        </row>
        <row r="534">
          <cell r="A534" t="str">
            <v>West Bridgford</v>
          </cell>
          <cell r="B534" t="str">
            <v>1371</v>
          </cell>
        </row>
        <row r="535">
          <cell r="A535" t="str">
            <v xml:space="preserve">West Ealing (Closed) </v>
          </cell>
          <cell r="B535" t="str">
            <v>2477</v>
          </cell>
        </row>
        <row r="536">
          <cell r="A536" t="str">
            <v>West Wickham</v>
          </cell>
          <cell r="B536" t="str">
            <v>7498</v>
          </cell>
        </row>
        <row r="537">
          <cell r="A537" t="str">
            <v>Westbourne (Simply Food)</v>
          </cell>
          <cell r="B537" t="str">
            <v>NW32</v>
          </cell>
        </row>
        <row r="538">
          <cell r="A538" t="str">
            <v xml:space="preserve">Weston-Super-Mare </v>
          </cell>
          <cell r="B538" t="str">
            <v>2749</v>
          </cell>
        </row>
        <row r="539">
          <cell r="A539" t="str">
            <v>Westwood Cross</v>
          </cell>
          <cell r="B539" t="str">
            <v>4857</v>
          </cell>
        </row>
        <row r="540">
          <cell r="A540" t="str">
            <v xml:space="preserve">Weybridge </v>
          </cell>
          <cell r="B540" t="str">
            <v>7663</v>
          </cell>
        </row>
        <row r="541">
          <cell r="A541" t="str">
            <v xml:space="preserve">Weymouth </v>
          </cell>
          <cell r="B541" t="str">
            <v>1180</v>
          </cell>
        </row>
        <row r="542">
          <cell r="A542" t="str">
            <v xml:space="preserve">Whetstone </v>
          </cell>
          <cell r="B542" t="str">
            <v>6457</v>
          </cell>
        </row>
        <row r="543">
          <cell r="A543" t="str">
            <v>White City</v>
          </cell>
          <cell r="B543" t="str">
            <v>4297</v>
          </cell>
        </row>
        <row r="544">
          <cell r="A544" t="str">
            <v>White City Studio</v>
          </cell>
          <cell r="B544" t="str">
            <v>NW31</v>
          </cell>
        </row>
        <row r="545">
          <cell r="A545" t="str">
            <v>Whitley Bay</v>
          </cell>
          <cell r="B545" t="str">
            <v>9179</v>
          </cell>
        </row>
        <row r="546">
          <cell r="A546" t="str">
            <v xml:space="preserve">Wilmslow </v>
          </cell>
          <cell r="B546" t="str">
            <v>7692</v>
          </cell>
        </row>
        <row r="547">
          <cell r="A547" t="str">
            <v xml:space="preserve">Wimbledon </v>
          </cell>
          <cell r="B547" t="str">
            <v>3735</v>
          </cell>
        </row>
        <row r="548">
          <cell r="A548" t="str">
            <v xml:space="preserve">Winchester </v>
          </cell>
          <cell r="B548" t="str">
            <v>1782</v>
          </cell>
        </row>
        <row r="549">
          <cell r="A549" t="str">
            <v xml:space="preserve">Windsor </v>
          </cell>
          <cell r="B549" t="str">
            <v>1410</v>
          </cell>
        </row>
        <row r="550">
          <cell r="A550" t="str">
            <v>Witney</v>
          </cell>
          <cell r="B550" t="str">
            <v>NW62</v>
          </cell>
        </row>
        <row r="551">
          <cell r="A551" t="str">
            <v xml:space="preserve">Witney </v>
          </cell>
          <cell r="B551" t="str">
            <v>7702</v>
          </cell>
        </row>
        <row r="552">
          <cell r="A552" t="str">
            <v xml:space="preserve">Woking </v>
          </cell>
          <cell r="B552" t="str">
            <v>3719</v>
          </cell>
        </row>
        <row r="553">
          <cell r="A553" t="str">
            <v xml:space="preserve">Wokingham </v>
          </cell>
          <cell r="B553" t="str">
            <v>0194</v>
          </cell>
        </row>
        <row r="554">
          <cell r="A554" t="str">
            <v xml:space="preserve">Wolverhampton </v>
          </cell>
          <cell r="B554" t="str">
            <v>0534</v>
          </cell>
        </row>
        <row r="555">
          <cell r="A555" t="str">
            <v xml:space="preserve">Wood Green </v>
          </cell>
          <cell r="B555" t="str">
            <v>2464</v>
          </cell>
        </row>
        <row r="556">
          <cell r="A556" t="str">
            <v xml:space="preserve">Woolwich </v>
          </cell>
          <cell r="B556" t="str">
            <v>0178</v>
          </cell>
        </row>
        <row r="557">
          <cell r="A557" t="str">
            <v xml:space="preserve">Worcester </v>
          </cell>
          <cell r="B557" t="str">
            <v>0217</v>
          </cell>
        </row>
        <row r="558">
          <cell r="A558" t="str">
            <v>Worcester Park</v>
          </cell>
          <cell r="B558" t="str">
            <v>7812</v>
          </cell>
        </row>
        <row r="559">
          <cell r="A559" t="str">
            <v xml:space="preserve">Worcester Satellite </v>
          </cell>
          <cell r="B559" t="str">
            <v>0461</v>
          </cell>
        </row>
        <row r="560">
          <cell r="A560" t="str">
            <v xml:space="preserve">Workington </v>
          </cell>
          <cell r="B560" t="str">
            <v>2147</v>
          </cell>
        </row>
        <row r="561">
          <cell r="A561" t="str">
            <v>Workington Store</v>
          </cell>
          <cell r="B561" t="str">
            <v>3793</v>
          </cell>
        </row>
        <row r="562">
          <cell r="A562" t="str">
            <v xml:space="preserve">Worthing </v>
          </cell>
          <cell r="B562" t="str">
            <v>2202</v>
          </cell>
        </row>
        <row r="563">
          <cell r="A563" t="str">
            <v>Wrexham</v>
          </cell>
          <cell r="B563" t="str">
            <v>NW63</v>
          </cell>
        </row>
        <row r="564">
          <cell r="A564" t="str">
            <v xml:space="preserve">Wrexham </v>
          </cell>
          <cell r="B564" t="str">
            <v>2163</v>
          </cell>
        </row>
        <row r="565">
          <cell r="A565" t="str">
            <v>Wycombe Marsh</v>
          </cell>
          <cell r="B565" t="str">
            <v>9331</v>
          </cell>
        </row>
        <row r="566">
          <cell r="A566" t="str">
            <v xml:space="preserve">Yarmouth </v>
          </cell>
          <cell r="B566" t="str">
            <v>2684</v>
          </cell>
        </row>
        <row r="567">
          <cell r="A567" t="str">
            <v xml:space="preserve">Yeovil </v>
          </cell>
          <cell r="B567" t="str">
            <v>1630</v>
          </cell>
        </row>
        <row r="568">
          <cell r="A568" t="str">
            <v xml:space="preserve">York Coppergate </v>
          </cell>
          <cell r="B568" t="str">
            <v>0259</v>
          </cell>
        </row>
        <row r="569">
          <cell r="A569" t="str">
            <v>York Pavement</v>
          </cell>
          <cell r="B569" t="str">
            <v>0246</v>
          </cell>
        </row>
        <row r="570">
          <cell r="A570" t="str">
            <v>York Retail Park</v>
          </cell>
          <cell r="B570" t="str">
            <v>5717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Site Dev BOQ"/>
      <sheetName val="Model"/>
      <sheetName val="CONSTRUCTION COMPONENT"/>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_Direct_selling cost"/>
      <sheetName val="Fill this out first..."/>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H2O TREATMENT PLANT SITE(4.1)"/>
    </sheetNames>
    <sheetDataSet>
      <sheetData sheetId="0" refreshError="1">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H2O TREATMENT PLANT SITE(4.1)"/>
      <sheetName val="H2O_TREATMENT_PLANT_SITE(4_1)"/>
      <sheetName val="H2O_TREATMENT_PLANT_SITE(4_1)1"/>
      <sheetName val="Construction"/>
      <sheetName val="Bill 1-General"/>
    </sheetNames>
    <sheetDataSet>
      <sheetData sheetId="0" refreshError="1">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 sheetId="2"/>
      <sheetData sheetId="3"/>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s>
    <sheetDataSet>
      <sheetData sheetId="0"/>
      <sheetData sheetId="1"/>
      <sheetData sheetId="2"/>
      <sheetData sheetId="3" refreshError="1">
        <row r="40">
          <cell r="B40">
            <v>7.2499999999999995E-2</v>
          </cell>
        </row>
      </sheetData>
      <sheetData sheetId="4"/>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al Sum"/>
      <sheetName val="Detailed Cost Plan - M&amp;S Store "/>
    </sheetNames>
    <definedNames>
      <definedName name="ADDRESS" refersTo="#REF!"/>
      <definedName name="myRange" refersTo="#REF!"/>
      <definedName name="REMOVE" refersTo="#REF!"/>
    </definedNames>
    <sheetDataSet>
      <sheetData sheetId="0" refreshError="1"/>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1"/>
      <sheetName val="AH Cash Flow"/>
    </sheetNames>
    <sheetDataSet>
      <sheetData sheetId="0" refreshError="1"/>
      <sheetData sheetId="1"/>
      <sheetData sheetId="2">
        <row r="20">
          <cell r="A20">
            <v>1</v>
          </cell>
          <cell r="B20">
            <v>39173</v>
          </cell>
          <cell r="C20">
            <v>5.7510041982330645E-2</v>
          </cell>
          <cell r="D20">
            <v>71000</v>
          </cell>
          <cell r="E20">
            <v>3600</v>
          </cell>
          <cell r="G20">
            <v>67400</v>
          </cell>
          <cell r="I20">
            <v>67400</v>
          </cell>
        </row>
        <row r="21">
          <cell r="A21">
            <v>2</v>
          </cell>
          <cell r="B21">
            <v>39203</v>
          </cell>
          <cell r="C21">
            <v>0.15147011057318072</v>
          </cell>
          <cell r="D21">
            <v>187000</v>
          </cell>
          <cell r="E21">
            <v>9400</v>
          </cell>
          <cell r="G21">
            <v>177600</v>
          </cell>
          <cell r="I21">
            <v>110200</v>
          </cell>
        </row>
        <row r="22">
          <cell r="A22">
            <v>3</v>
          </cell>
          <cell r="B22">
            <v>39234</v>
          </cell>
          <cell r="C22">
            <v>0.27135019808564459</v>
          </cell>
          <cell r="D22">
            <v>335000</v>
          </cell>
          <cell r="E22">
            <v>16800</v>
          </cell>
          <cell r="G22">
            <v>318200</v>
          </cell>
          <cell r="I22">
            <v>140600</v>
          </cell>
        </row>
        <row r="23">
          <cell r="A23">
            <v>4</v>
          </cell>
          <cell r="B23">
            <v>39264</v>
          </cell>
          <cell r="C23">
            <v>0.40743029742411713</v>
          </cell>
          <cell r="D23">
            <v>503000</v>
          </cell>
          <cell r="E23">
            <v>25200</v>
          </cell>
          <cell r="G23">
            <v>477800</v>
          </cell>
          <cell r="I23">
            <v>159600</v>
          </cell>
        </row>
        <row r="24">
          <cell r="A24">
            <v>5</v>
          </cell>
          <cell r="B24">
            <v>39295</v>
          </cell>
          <cell r="C24">
            <v>0.54999040149299305</v>
          </cell>
          <cell r="D24">
            <v>679000</v>
          </cell>
          <cell r="E24">
            <v>34000</v>
          </cell>
          <cell r="G24">
            <v>645000</v>
          </cell>
          <cell r="I24">
            <v>167200</v>
          </cell>
        </row>
        <row r="25">
          <cell r="A25">
            <v>6</v>
          </cell>
          <cell r="B25">
            <v>39326</v>
          </cell>
          <cell r="C25">
            <v>0.68769050201406645</v>
          </cell>
          <cell r="D25">
            <v>849000</v>
          </cell>
          <cell r="E25">
            <v>42500</v>
          </cell>
          <cell r="G25">
            <v>806500</v>
          </cell>
          <cell r="I25">
            <v>161500</v>
          </cell>
        </row>
        <row r="26">
          <cell r="A26">
            <v>7</v>
          </cell>
          <cell r="B26">
            <v>39356</v>
          </cell>
          <cell r="C26">
            <v>0.81243059307433296</v>
          </cell>
          <cell r="D26">
            <v>1003000</v>
          </cell>
          <cell r="E26">
            <v>50200</v>
          </cell>
          <cell r="G26">
            <v>952800</v>
          </cell>
          <cell r="I26">
            <v>146300</v>
          </cell>
        </row>
        <row r="27">
          <cell r="A27">
            <v>8</v>
          </cell>
          <cell r="B27">
            <v>39387</v>
          </cell>
          <cell r="C27">
            <v>0.91206066580428602</v>
          </cell>
          <cell r="D27">
            <v>1126000</v>
          </cell>
          <cell r="E27">
            <v>56300</v>
          </cell>
          <cell r="G27">
            <v>1069700</v>
          </cell>
          <cell r="I27">
            <v>116900</v>
          </cell>
        </row>
        <row r="28">
          <cell r="A28">
            <v>9</v>
          </cell>
          <cell r="B28">
            <v>39417</v>
          </cell>
          <cell r="C28">
            <v>0.97848071429092143</v>
          </cell>
          <cell r="D28">
            <v>1208000</v>
          </cell>
          <cell r="E28">
            <v>60400</v>
          </cell>
          <cell r="G28">
            <v>1147600</v>
          </cell>
          <cell r="I28">
            <v>77900</v>
          </cell>
        </row>
        <row r="29">
          <cell r="A29">
            <v>10</v>
          </cell>
          <cell r="B29">
            <v>39448</v>
          </cell>
          <cell r="C29">
            <v>1</v>
          </cell>
          <cell r="D29">
            <v>1234567</v>
          </cell>
          <cell r="E29">
            <v>61700</v>
          </cell>
          <cell r="G29">
            <v>1172867</v>
          </cell>
          <cell r="I29">
            <v>56117</v>
          </cell>
        </row>
        <row r="30">
          <cell r="A30">
            <v>0</v>
          </cell>
          <cell r="B30">
            <v>39479</v>
          </cell>
          <cell r="C30">
            <v>0</v>
          </cell>
          <cell r="D30">
            <v>0</v>
          </cell>
          <cell r="E30">
            <v>0</v>
          </cell>
          <cell r="G30">
            <v>0</v>
          </cell>
          <cell r="I30">
            <v>0</v>
          </cell>
        </row>
        <row r="31">
          <cell r="A31">
            <v>0</v>
          </cell>
          <cell r="B31">
            <v>39508</v>
          </cell>
          <cell r="C31">
            <v>0</v>
          </cell>
          <cell r="D31">
            <v>0</v>
          </cell>
          <cell r="E31">
            <v>0</v>
          </cell>
          <cell r="G31">
            <v>0</v>
          </cell>
          <cell r="I31">
            <v>0</v>
          </cell>
        </row>
        <row r="32">
          <cell r="A32">
            <v>0</v>
          </cell>
          <cell r="B32">
            <v>39539</v>
          </cell>
          <cell r="C32">
            <v>0</v>
          </cell>
          <cell r="D32">
            <v>0</v>
          </cell>
          <cell r="E32">
            <v>0</v>
          </cell>
          <cell r="G32">
            <v>0</v>
          </cell>
          <cell r="I32">
            <v>0</v>
          </cell>
        </row>
        <row r="33">
          <cell r="A33">
            <v>0</v>
          </cell>
          <cell r="B33">
            <v>39569</v>
          </cell>
          <cell r="C33">
            <v>0</v>
          </cell>
          <cell r="D33">
            <v>0</v>
          </cell>
          <cell r="E33">
            <v>0</v>
          </cell>
          <cell r="G33">
            <v>0</v>
          </cell>
          <cell r="I33">
            <v>0</v>
          </cell>
        </row>
        <row r="34">
          <cell r="B34">
            <v>39600</v>
          </cell>
          <cell r="I34">
            <v>0</v>
          </cell>
        </row>
        <row r="35">
          <cell r="B35">
            <v>39630</v>
          </cell>
          <cell r="I35">
            <v>0</v>
          </cell>
        </row>
        <row r="36">
          <cell r="B36">
            <v>39661</v>
          </cell>
          <cell r="I36">
            <v>0</v>
          </cell>
        </row>
        <row r="37">
          <cell r="B37">
            <v>39692</v>
          </cell>
          <cell r="I37">
            <v>0</v>
          </cell>
        </row>
        <row r="38">
          <cell r="B38">
            <v>39722</v>
          </cell>
          <cell r="I38">
            <v>0</v>
          </cell>
        </row>
        <row r="39">
          <cell r="B39">
            <v>39753</v>
          </cell>
          <cell r="I39">
            <v>0</v>
          </cell>
        </row>
        <row r="40">
          <cell r="B40">
            <v>39783</v>
          </cell>
          <cell r="I40">
            <v>0</v>
          </cell>
        </row>
        <row r="41">
          <cell r="B41">
            <v>39814</v>
          </cell>
          <cell r="I41">
            <v>30850</v>
          </cell>
        </row>
        <row r="42">
          <cell r="B42">
            <v>39845</v>
          </cell>
          <cell r="I42">
            <v>0</v>
          </cell>
        </row>
        <row r="43">
          <cell r="B43">
            <v>39873</v>
          </cell>
          <cell r="I43">
            <v>0</v>
          </cell>
        </row>
        <row r="44">
          <cell r="B44">
            <v>39904</v>
          </cell>
          <cell r="I44">
            <v>0</v>
          </cell>
        </row>
        <row r="45">
          <cell r="B45">
            <v>39934</v>
          </cell>
          <cell r="I45">
            <v>0</v>
          </cell>
        </row>
        <row r="46">
          <cell r="B46">
            <v>39965</v>
          </cell>
          <cell r="I46">
            <v>0</v>
          </cell>
        </row>
      </sheetData>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 val="Soft_Ware_Activities__(2)"/>
      <sheetName val="Grand_Summary"/>
      <sheetName val="General_Item"/>
      <sheetName val="General_Item_(2)"/>
      <sheetName val="Spring_intake"/>
      <sheetName val="Single_Tap_Stand_IN"/>
      <sheetName val="RES_40M3"/>
      <sheetName val="BPT_2"/>
      <sheetName val="BPT_3"/>
      <sheetName val="BPT_4"/>
      <sheetName val="PIPELINE_N"/>
      <sheetName val="Soft_Ware_Activities_"/>
      <sheetName val="Soft_Ware_Activities__(2)1"/>
      <sheetName val="Grand_Summary1"/>
      <sheetName val="General_Item1"/>
      <sheetName val="General_Item_(2)1"/>
      <sheetName val="Spring_intake1"/>
      <sheetName val="Single_Tap_Stand_IN1"/>
      <sheetName val="RES_40M31"/>
      <sheetName val="BPT_21"/>
      <sheetName val="BPT_31"/>
      <sheetName val="BPT_41"/>
      <sheetName val="PIPELINE_N1"/>
      <sheetName val="Soft_Ware_Activitie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 val="Summary"/>
    </sheetNames>
    <sheetDataSet>
      <sheetData sheetId="0" refreshError="1"/>
      <sheetData sheetId="1"/>
      <sheetData sheetId="2" refreshError="1">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 val="Summary"/>
      <sheetName val="fitting_rates"/>
      <sheetName val="H2O_TREATMENT_PLANT_SITE(4_1)"/>
      <sheetName val="fitting_rates1"/>
      <sheetName val="H2O_TREATMENT_PLANT_SITE(4_1)1"/>
      <sheetName val="Ragama"/>
    </sheetNames>
    <sheetDataSet>
      <sheetData sheetId="0" refreshError="1"/>
      <sheetData sheetId="1"/>
      <sheetData sheetId="2" refreshError="1">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 sheetId="6"/>
      <sheetData sheetId="7"/>
      <sheetData sheetId="8"/>
      <sheetData sheetId="9"/>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sheetName val="Risk Levels"/>
    </sheetNames>
    <sheetDataSet>
      <sheetData sheetId="0" refreshError="1">
        <row r="1">
          <cell r="IV1" t="str">
            <v>RED</v>
          </cell>
        </row>
        <row r="2">
          <cell r="IV2" t="str">
            <v>AMBER</v>
          </cell>
        </row>
        <row r="3">
          <cell r="IV3" t="str">
            <v>GREEN</v>
          </cell>
        </row>
        <row r="4">
          <cell r="IV4" t="str">
            <v>Closed</v>
          </cell>
        </row>
        <row r="5">
          <cell r="IV5" t="str">
            <v>Moved</v>
          </cell>
        </row>
      </sheetData>
      <sheetData sheetId="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BOQ_Direct_selling cost"/>
      <sheetName val="Register"/>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 val="Sheet2"/>
      <sheetName val="GENERAL_ITEMS(1_1)"/>
      <sheetName val="DAYWORKS(1_2)"/>
      <sheetName val="M_R_CHARGES(1_3)"/>
      <sheetName val="INTAKE_SITE(2_1)"/>
      <sheetName val="INTAKE(2_2)"/>
      <sheetName val="RAW_H2O_MAIN(3_1)"/>
      <sheetName val="H2O_TREATMENT_PLANT_SITE(4_1)"/>
      <sheetName val="H2O_INLET_CHAMBER(4_2)"/>
      <sheetName val="CLARIFIERS(4_3)"/>
      <sheetName val="H2O_FLOW_DIVISION_CHAMBER(4_4)"/>
      <sheetName val="SLOW_SAND_FILTERS(4_5)"/>
      <sheetName val="H2O_OUTLET_CHAMBER(4_6)"/>
      <sheetName val="TREATED_H2O_TRANS(5_1)"/>
      <sheetName val="RESERVOIR&amp;BPTSite(6_1)"/>
      <sheetName val="RESERVOIRS(6_2)"/>
      <sheetName val="BPT(6_3)"/>
      <sheetName val="DISTR(7_1)"/>
      <sheetName val="DISTR(7_2)"/>
      <sheetName val="DISTR(7_3)"/>
      <sheetName val="DISTR(7_4)"/>
      <sheetName val="DISTR(7_5)"/>
      <sheetName val="DISTR(7_6)"/>
      <sheetName val="DISTR(7_7)"/>
      <sheetName val="DISTR(7_8)"/>
      <sheetName val="DISTR(7_9)"/>
      <sheetName val="INTENSIFICATION(7_10)"/>
      <sheetName val="SERVICE_CONNECTIONS(7_11)"/>
      <sheetName val="H2O_TREATMENT_PLANT_SITE_4_1_"/>
      <sheetName val="fitting_rates"/>
      <sheetName val="GENERAL_ITEMS(1_1)1"/>
      <sheetName val="DAYWORKS(1_2)1"/>
      <sheetName val="M_R_CHARGES(1_3)1"/>
      <sheetName val="INTAKE_SITE(2_1)1"/>
      <sheetName val="INTAKE(2_2)1"/>
      <sheetName val="RAW_H2O_MAIN(3_1)1"/>
      <sheetName val="H2O_TREATMENT_PLANT_SITE(4_1)1"/>
      <sheetName val="H2O_INLET_CHAMBER(4_2)1"/>
      <sheetName val="CLARIFIERS(4_3)1"/>
      <sheetName val="H2O_FLOW_DIVISION_CHAMBER(4_4)1"/>
      <sheetName val="SLOW_SAND_FILTERS(4_5)1"/>
      <sheetName val="H2O_OUTLET_CHAMBER(4_6)1"/>
      <sheetName val="TREATED_H2O_TRANS(5_1)1"/>
      <sheetName val="RESERVOIR&amp;BPTSite(6_1)1"/>
      <sheetName val="RESERVOIRS(6_2)1"/>
      <sheetName val="BPT(6_3)1"/>
      <sheetName val="DISTR(7_1)1"/>
      <sheetName val="DISTR(7_2)1"/>
      <sheetName val="DISTR(7_3)1"/>
      <sheetName val="DISTR(7_4)1"/>
      <sheetName val="DISTR(7_5)1"/>
      <sheetName val="DISTR(7_6)1"/>
      <sheetName val="DISTR(7_7)1"/>
      <sheetName val="DISTR(7_8)1"/>
      <sheetName val="DISTR(7_9)1"/>
      <sheetName val="INTENSIFICATION(7_10)1"/>
      <sheetName val="SERVICE_CONNECTIONS(7_11)1"/>
      <sheetName val="H2O_TREATMENT_PLANT_SITE_4_1_1"/>
      <sheetName val="fitting_rates1"/>
      <sheetName val="Cat A Change Control"/>
      <sheetName val="Schedules"/>
      <sheetName val="mech"/>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SE ONE"/>
      <sheetName val="PHASE TWO"/>
    </sheetNames>
    <sheetDataSet>
      <sheetData sheetId="0">
        <row r="71">
          <cell r="C71">
            <v>0</v>
          </cell>
          <cell r="D71">
            <v>0</v>
          </cell>
          <cell r="E71">
            <v>0</v>
          </cell>
          <cell r="F71">
            <v>0</v>
          </cell>
        </row>
        <row r="72">
          <cell r="D72">
            <v>169874.09826416074</v>
          </cell>
          <cell r="E72">
            <v>318724.40099317901</v>
          </cell>
          <cell r="F72">
            <v>607995.6514749577</v>
          </cell>
        </row>
        <row r="73">
          <cell r="D73">
            <v>555907.36813247448</v>
          </cell>
          <cell r="E73">
            <v>847748.81640638388</v>
          </cell>
          <cell r="F73">
            <v>1320889.8781300406</v>
          </cell>
        </row>
        <row r="74">
          <cell r="D74">
            <v>1096767.8958789024</v>
          </cell>
          <cell r="E74">
            <v>1483343.5401854562</v>
          </cell>
          <cell r="F74">
            <v>2051574.1087322936</v>
          </cell>
        </row>
        <row r="75">
          <cell r="D75">
            <v>1755420.2471250768</v>
          </cell>
          <cell r="E75">
            <v>2182556.4785221126</v>
          </cell>
          <cell r="F75">
            <v>2772266.515781078</v>
          </cell>
        </row>
        <row r="76">
          <cell r="D76">
            <v>2499926.9652125924</v>
          </cell>
          <cell r="E76">
            <v>2914798.2196310009</v>
          </cell>
          <cell r="F76">
            <v>3464140.5164601221</v>
          </cell>
        </row>
        <row r="77">
          <cell r="D77">
            <v>3297905.6387653258</v>
          </cell>
          <cell r="E77">
            <v>3652595.0974365533</v>
          </cell>
          <cell r="F77">
            <v>4109981.9944260055</v>
          </cell>
        </row>
        <row r="78">
          <cell r="D78">
            <v>4111409.0597768631</v>
          </cell>
          <cell r="E78">
            <v>4365870.7439076323</v>
          </cell>
          <cell r="F78">
            <v>4689872.659356025</v>
          </cell>
        </row>
        <row r="79">
          <cell r="D79">
            <v>4885922.5976549154</v>
          </cell>
          <cell r="E79">
            <v>5012319.2932413667</v>
          </cell>
          <cell r="F79">
            <v>5173824.5783552118</v>
          </cell>
        </row>
        <row r="80">
          <cell r="D80">
            <v>5479323</v>
          </cell>
          <cell r="E80">
            <v>5479323</v>
          </cell>
          <cell r="F80">
            <v>5479323</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f cash"/>
      <sheetName val="accom cash"/>
      <sheetName val="Sports cash"/>
      <sheetName val="train cash"/>
      <sheetName val="site cash "/>
      <sheetName val="Water cash"/>
      <sheetName val="CCTV cash"/>
      <sheetName val="Infrastructure"/>
      <sheetName val="Accommodation"/>
      <sheetName val="training"/>
      <sheetName val="siteworks"/>
    </sheetNames>
    <sheetDataSet>
      <sheetData sheetId="0"/>
      <sheetData sheetId="1"/>
      <sheetData sheetId="2" refreshError="1"/>
      <sheetData sheetId="3"/>
      <sheetData sheetId="4" refreshError="1">
        <row r="22">
          <cell r="A22">
            <v>1</v>
          </cell>
        </row>
        <row r="23">
          <cell r="A23">
            <v>2</v>
          </cell>
        </row>
        <row r="24">
          <cell r="A24">
            <v>3</v>
          </cell>
        </row>
        <row r="25">
          <cell r="A25">
            <v>4</v>
          </cell>
        </row>
        <row r="26">
          <cell r="A26">
            <v>5</v>
          </cell>
        </row>
        <row r="27">
          <cell r="A27">
            <v>6</v>
          </cell>
        </row>
        <row r="28">
          <cell r="A28">
            <v>7</v>
          </cell>
        </row>
        <row r="29">
          <cell r="A29">
            <v>8</v>
          </cell>
        </row>
        <row r="30">
          <cell r="A30">
            <v>9</v>
          </cell>
        </row>
        <row r="31">
          <cell r="A31">
            <v>10</v>
          </cell>
        </row>
        <row r="32">
          <cell r="A32">
            <v>11</v>
          </cell>
        </row>
      </sheetData>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6"/>
  <sheetViews>
    <sheetView tabSelected="1" view="pageBreakPreview" zoomScaleNormal="100" zoomScaleSheetLayoutView="100" workbookViewId="0">
      <pane ySplit="5" topLeftCell="A6" activePane="bottomLeft" state="frozen"/>
      <selection pane="bottomLeft" activeCell="A3" sqref="A3:E3"/>
    </sheetView>
  </sheetViews>
  <sheetFormatPr defaultRowHeight="12.5" x14ac:dyDescent="0.25"/>
  <cols>
    <col min="1" max="1" width="7.7265625" style="69" customWidth="1"/>
    <col min="2" max="2" width="42.7265625" style="68" customWidth="1"/>
    <col min="3" max="3" width="8" style="68" customWidth="1"/>
    <col min="4" max="4" width="21.1796875" style="68" customWidth="1"/>
    <col min="5" max="5" width="19.453125" style="68" customWidth="1"/>
    <col min="6" max="6" width="15.453125" style="68" bestFit="1" customWidth="1"/>
    <col min="7" max="8" width="15" style="68" bestFit="1" customWidth="1"/>
    <col min="9" max="9" width="20.81640625" style="68" bestFit="1" customWidth="1"/>
    <col min="10" max="10" width="25" style="68" bestFit="1" customWidth="1"/>
    <col min="11" max="11" width="17.7265625" style="68" bestFit="1" customWidth="1"/>
    <col min="12" max="12" width="22.54296875" style="68" bestFit="1" customWidth="1"/>
    <col min="13" max="13" width="16.26953125" style="68" bestFit="1" customWidth="1"/>
    <col min="14" max="258" width="9.1796875" style="68"/>
    <col min="259" max="259" width="10.1796875" style="68" customWidth="1"/>
    <col min="260" max="260" width="50.7265625" style="68" customWidth="1"/>
    <col min="261" max="261" width="31.1796875" style="68" customWidth="1"/>
    <col min="262" max="262" width="15.453125" style="68" bestFit="1" customWidth="1"/>
    <col min="263" max="263" width="12" style="68" bestFit="1" customWidth="1"/>
    <col min="264" max="264" width="15" style="68" bestFit="1" customWidth="1"/>
    <col min="265" max="265" width="20.81640625" style="68" bestFit="1" customWidth="1"/>
    <col min="266" max="266" width="25" style="68" bestFit="1" customWidth="1"/>
    <col min="267" max="267" width="17.7265625" style="68" bestFit="1" customWidth="1"/>
    <col min="268" max="268" width="22.54296875" style="68" bestFit="1" customWidth="1"/>
    <col min="269" max="269" width="16.26953125" style="68" bestFit="1" customWidth="1"/>
    <col min="270" max="514" width="9.1796875" style="68"/>
    <col min="515" max="515" width="10.1796875" style="68" customWidth="1"/>
    <col min="516" max="516" width="50.7265625" style="68" customWidth="1"/>
    <col min="517" max="517" width="31.1796875" style="68" customWidth="1"/>
    <col min="518" max="518" width="15.453125" style="68" bestFit="1" customWidth="1"/>
    <col min="519" max="519" width="12" style="68" bestFit="1" customWidth="1"/>
    <col min="520" max="520" width="15" style="68" bestFit="1" customWidth="1"/>
    <col min="521" max="521" width="20.81640625" style="68" bestFit="1" customWidth="1"/>
    <col min="522" max="522" width="25" style="68" bestFit="1" customWidth="1"/>
    <col min="523" max="523" width="17.7265625" style="68" bestFit="1" customWidth="1"/>
    <col min="524" max="524" width="22.54296875" style="68" bestFit="1" customWidth="1"/>
    <col min="525" max="525" width="16.26953125" style="68" bestFit="1" customWidth="1"/>
    <col min="526" max="770" width="9.1796875" style="68"/>
    <col min="771" max="771" width="10.1796875" style="68" customWidth="1"/>
    <col min="772" max="772" width="50.7265625" style="68" customWidth="1"/>
    <col min="773" max="773" width="31.1796875" style="68" customWidth="1"/>
    <col min="774" max="774" width="15.453125" style="68" bestFit="1" customWidth="1"/>
    <col min="775" max="775" width="12" style="68" bestFit="1" customWidth="1"/>
    <col min="776" max="776" width="15" style="68" bestFit="1" customWidth="1"/>
    <col min="777" max="777" width="20.81640625" style="68" bestFit="1" customWidth="1"/>
    <col min="778" max="778" width="25" style="68" bestFit="1" customWidth="1"/>
    <col min="779" max="779" width="17.7265625" style="68" bestFit="1" customWidth="1"/>
    <col min="780" max="780" width="22.54296875" style="68" bestFit="1" customWidth="1"/>
    <col min="781" max="781" width="16.26953125" style="68" bestFit="1" customWidth="1"/>
    <col min="782" max="1026" width="9.1796875" style="68"/>
    <col min="1027" max="1027" width="10.1796875" style="68" customWidth="1"/>
    <col min="1028" max="1028" width="50.7265625" style="68" customWidth="1"/>
    <col min="1029" max="1029" width="31.1796875" style="68" customWidth="1"/>
    <col min="1030" max="1030" width="15.453125" style="68" bestFit="1" customWidth="1"/>
    <col min="1031" max="1031" width="12" style="68" bestFit="1" customWidth="1"/>
    <col min="1032" max="1032" width="15" style="68" bestFit="1" customWidth="1"/>
    <col min="1033" max="1033" width="20.81640625" style="68" bestFit="1" customWidth="1"/>
    <col min="1034" max="1034" width="25" style="68" bestFit="1" customWidth="1"/>
    <col min="1035" max="1035" width="17.7265625" style="68" bestFit="1" customWidth="1"/>
    <col min="1036" max="1036" width="22.54296875" style="68" bestFit="1" customWidth="1"/>
    <col min="1037" max="1037" width="16.26953125" style="68" bestFit="1" customWidth="1"/>
    <col min="1038" max="1282" width="9.1796875" style="68"/>
    <col min="1283" max="1283" width="10.1796875" style="68" customWidth="1"/>
    <col min="1284" max="1284" width="50.7265625" style="68" customWidth="1"/>
    <col min="1285" max="1285" width="31.1796875" style="68" customWidth="1"/>
    <col min="1286" max="1286" width="15.453125" style="68" bestFit="1" customWidth="1"/>
    <col min="1287" max="1287" width="12" style="68" bestFit="1" customWidth="1"/>
    <col min="1288" max="1288" width="15" style="68" bestFit="1" customWidth="1"/>
    <col min="1289" max="1289" width="20.81640625" style="68" bestFit="1" customWidth="1"/>
    <col min="1290" max="1290" width="25" style="68" bestFit="1" customWidth="1"/>
    <col min="1291" max="1291" width="17.7265625" style="68" bestFit="1" customWidth="1"/>
    <col min="1292" max="1292" width="22.54296875" style="68" bestFit="1" customWidth="1"/>
    <col min="1293" max="1293" width="16.26953125" style="68" bestFit="1" customWidth="1"/>
    <col min="1294" max="1538" width="9.1796875" style="68"/>
    <col min="1539" max="1539" width="10.1796875" style="68" customWidth="1"/>
    <col min="1540" max="1540" width="50.7265625" style="68" customWidth="1"/>
    <col min="1541" max="1541" width="31.1796875" style="68" customWidth="1"/>
    <col min="1542" max="1542" width="15.453125" style="68" bestFit="1" customWidth="1"/>
    <col min="1543" max="1543" width="12" style="68" bestFit="1" customWidth="1"/>
    <col min="1544" max="1544" width="15" style="68" bestFit="1" customWidth="1"/>
    <col min="1545" max="1545" width="20.81640625" style="68" bestFit="1" customWidth="1"/>
    <col min="1546" max="1546" width="25" style="68" bestFit="1" customWidth="1"/>
    <col min="1547" max="1547" width="17.7265625" style="68" bestFit="1" customWidth="1"/>
    <col min="1548" max="1548" width="22.54296875" style="68" bestFit="1" customWidth="1"/>
    <col min="1549" max="1549" width="16.26953125" style="68" bestFit="1" customWidth="1"/>
    <col min="1550" max="1794" width="9.1796875" style="68"/>
    <col min="1795" max="1795" width="10.1796875" style="68" customWidth="1"/>
    <col min="1796" max="1796" width="50.7265625" style="68" customWidth="1"/>
    <col min="1797" max="1797" width="31.1796875" style="68" customWidth="1"/>
    <col min="1798" max="1798" width="15.453125" style="68" bestFit="1" customWidth="1"/>
    <col min="1799" max="1799" width="12" style="68" bestFit="1" customWidth="1"/>
    <col min="1800" max="1800" width="15" style="68" bestFit="1" customWidth="1"/>
    <col min="1801" max="1801" width="20.81640625" style="68" bestFit="1" customWidth="1"/>
    <col min="1802" max="1802" width="25" style="68" bestFit="1" customWidth="1"/>
    <col min="1803" max="1803" width="17.7265625" style="68" bestFit="1" customWidth="1"/>
    <col min="1804" max="1804" width="22.54296875" style="68" bestFit="1" customWidth="1"/>
    <col min="1805" max="1805" width="16.26953125" style="68" bestFit="1" customWidth="1"/>
    <col min="1806" max="2050" width="9.1796875" style="68"/>
    <col min="2051" max="2051" width="10.1796875" style="68" customWidth="1"/>
    <col min="2052" max="2052" width="50.7265625" style="68" customWidth="1"/>
    <col min="2053" max="2053" width="31.1796875" style="68" customWidth="1"/>
    <col min="2054" max="2054" width="15.453125" style="68" bestFit="1" customWidth="1"/>
    <col min="2055" max="2055" width="12" style="68" bestFit="1" customWidth="1"/>
    <col min="2056" max="2056" width="15" style="68" bestFit="1" customWidth="1"/>
    <col min="2057" max="2057" width="20.81640625" style="68" bestFit="1" customWidth="1"/>
    <col min="2058" max="2058" width="25" style="68" bestFit="1" customWidth="1"/>
    <col min="2059" max="2059" width="17.7265625" style="68" bestFit="1" customWidth="1"/>
    <col min="2060" max="2060" width="22.54296875" style="68" bestFit="1" customWidth="1"/>
    <col min="2061" max="2061" width="16.26953125" style="68" bestFit="1" customWidth="1"/>
    <col min="2062" max="2306" width="9.1796875" style="68"/>
    <col min="2307" max="2307" width="10.1796875" style="68" customWidth="1"/>
    <col min="2308" max="2308" width="50.7265625" style="68" customWidth="1"/>
    <col min="2309" max="2309" width="31.1796875" style="68" customWidth="1"/>
    <col min="2310" max="2310" width="15.453125" style="68" bestFit="1" customWidth="1"/>
    <col min="2311" max="2311" width="12" style="68" bestFit="1" customWidth="1"/>
    <col min="2312" max="2312" width="15" style="68" bestFit="1" customWidth="1"/>
    <col min="2313" max="2313" width="20.81640625" style="68" bestFit="1" customWidth="1"/>
    <col min="2314" max="2314" width="25" style="68" bestFit="1" customWidth="1"/>
    <col min="2315" max="2315" width="17.7265625" style="68" bestFit="1" customWidth="1"/>
    <col min="2316" max="2316" width="22.54296875" style="68" bestFit="1" customWidth="1"/>
    <col min="2317" max="2317" width="16.26953125" style="68" bestFit="1" customWidth="1"/>
    <col min="2318" max="2562" width="9.1796875" style="68"/>
    <col min="2563" max="2563" width="10.1796875" style="68" customWidth="1"/>
    <col min="2564" max="2564" width="50.7265625" style="68" customWidth="1"/>
    <col min="2565" max="2565" width="31.1796875" style="68" customWidth="1"/>
    <col min="2566" max="2566" width="15.453125" style="68" bestFit="1" customWidth="1"/>
    <col min="2567" max="2567" width="12" style="68" bestFit="1" customWidth="1"/>
    <col min="2568" max="2568" width="15" style="68" bestFit="1" customWidth="1"/>
    <col min="2569" max="2569" width="20.81640625" style="68" bestFit="1" customWidth="1"/>
    <col min="2570" max="2570" width="25" style="68" bestFit="1" customWidth="1"/>
    <col min="2571" max="2571" width="17.7265625" style="68" bestFit="1" customWidth="1"/>
    <col min="2572" max="2572" width="22.54296875" style="68" bestFit="1" customWidth="1"/>
    <col min="2573" max="2573" width="16.26953125" style="68" bestFit="1" customWidth="1"/>
    <col min="2574" max="2818" width="9.1796875" style="68"/>
    <col min="2819" max="2819" width="10.1796875" style="68" customWidth="1"/>
    <col min="2820" max="2820" width="50.7265625" style="68" customWidth="1"/>
    <col min="2821" max="2821" width="31.1796875" style="68" customWidth="1"/>
    <col min="2822" max="2822" width="15.453125" style="68" bestFit="1" customWidth="1"/>
    <col min="2823" max="2823" width="12" style="68" bestFit="1" customWidth="1"/>
    <col min="2824" max="2824" width="15" style="68" bestFit="1" customWidth="1"/>
    <col min="2825" max="2825" width="20.81640625" style="68" bestFit="1" customWidth="1"/>
    <col min="2826" max="2826" width="25" style="68" bestFit="1" customWidth="1"/>
    <col min="2827" max="2827" width="17.7265625" style="68" bestFit="1" customWidth="1"/>
    <col min="2828" max="2828" width="22.54296875" style="68" bestFit="1" customWidth="1"/>
    <col min="2829" max="2829" width="16.26953125" style="68" bestFit="1" customWidth="1"/>
    <col min="2830" max="3074" width="9.1796875" style="68"/>
    <col min="3075" max="3075" width="10.1796875" style="68" customWidth="1"/>
    <col min="3076" max="3076" width="50.7265625" style="68" customWidth="1"/>
    <col min="3077" max="3077" width="31.1796875" style="68" customWidth="1"/>
    <col min="3078" max="3078" width="15.453125" style="68" bestFit="1" customWidth="1"/>
    <col min="3079" max="3079" width="12" style="68" bestFit="1" customWidth="1"/>
    <col min="3080" max="3080" width="15" style="68" bestFit="1" customWidth="1"/>
    <col min="3081" max="3081" width="20.81640625" style="68" bestFit="1" customWidth="1"/>
    <col min="3082" max="3082" width="25" style="68" bestFit="1" customWidth="1"/>
    <col min="3083" max="3083" width="17.7265625" style="68" bestFit="1" customWidth="1"/>
    <col min="3084" max="3084" width="22.54296875" style="68" bestFit="1" customWidth="1"/>
    <col min="3085" max="3085" width="16.26953125" style="68" bestFit="1" customWidth="1"/>
    <col min="3086" max="3330" width="9.1796875" style="68"/>
    <col min="3331" max="3331" width="10.1796875" style="68" customWidth="1"/>
    <col min="3332" max="3332" width="50.7265625" style="68" customWidth="1"/>
    <col min="3333" max="3333" width="31.1796875" style="68" customWidth="1"/>
    <col min="3334" max="3334" width="15.453125" style="68" bestFit="1" customWidth="1"/>
    <col min="3335" max="3335" width="12" style="68" bestFit="1" customWidth="1"/>
    <col min="3336" max="3336" width="15" style="68" bestFit="1" customWidth="1"/>
    <col min="3337" max="3337" width="20.81640625" style="68" bestFit="1" customWidth="1"/>
    <col min="3338" max="3338" width="25" style="68" bestFit="1" customWidth="1"/>
    <col min="3339" max="3339" width="17.7265625" style="68" bestFit="1" customWidth="1"/>
    <col min="3340" max="3340" width="22.54296875" style="68" bestFit="1" customWidth="1"/>
    <col min="3341" max="3341" width="16.26953125" style="68" bestFit="1" customWidth="1"/>
    <col min="3342" max="3586" width="9.1796875" style="68"/>
    <col min="3587" max="3587" width="10.1796875" style="68" customWidth="1"/>
    <col min="3588" max="3588" width="50.7265625" style="68" customWidth="1"/>
    <col min="3589" max="3589" width="31.1796875" style="68" customWidth="1"/>
    <col min="3590" max="3590" width="15.453125" style="68" bestFit="1" customWidth="1"/>
    <col min="3591" max="3591" width="12" style="68" bestFit="1" customWidth="1"/>
    <col min="3592" max="3592" width="15" style="68" bestFit="1" customWidth="1"/>
    <col min="3593" max="3593" width="20.81640625" style="68" bestFit="1" customWidth="1"/>
    <col min="3594" max="3594" width="25" style="68" bestFit="1" customWidth="1"/>
    <col min="3595" max="3595" width="17.7265625" style="68" bestFit="1" customWidth="1"/>
    <col min="3596" max="3596" width="22.54296875" style="68" bestFit="1" customWidth="1"/>
    <col min="3597" max="3597" width="16.26953125" style="68" bestFit="1" customWidth="1"/>
    <col min="3598" max="3842" width="9.1796875" style="68"/>
    <col min="3843" max="3843" width="10.1796875" style="68" customWidth="1"/>
    <col min="3844" max="3844" width="50.7265625" style="68" customWidth="1"/>
    <col min="3845" max="3845" width="31.1796875" style="68" customWidth="1"/>
    <col min="3846" max="3846" width="15.453125" style="68" bestFit="1" customWidth="1"/>
    <col min="3847" max="3847" width="12" style="68" bestFit="1" customWidth="1"/>
    <col min="3848" max="3848" width="15" style="68" bestFit="1" customWidth="1"/>
    <col min="3849" max="3849" width="20.81640625" style="68" bestFit="1" customWidth="1"/>
    <col min="3850" max="3850" width="25" style="68" bestFit="1" customWidth="1"/>
    <col min="3851" max="3851" width="17.7265625" style="68" bestFit="1" customWidth="1"/>
    <col min="3852" max="3852" width="22.54296875" style="68" bestFit="1" customWidth="1"/>
    <col min="3853" max="3853" width="16.26953125" style="68" bestFit="1" customWidth="1"/>
    <col min="3854" max="4098" width="9.1796875" style="68"/>
    <col min="4099" max="4099" width="10.1796875" style="68" customWidth="1"/>
    <col min="4100" max="4100" width="50.7265625" style="68" customWidth="1"/>
    <col min="4101" max="4101" width="31.1796875" style="68" customWidth="1"/>
    <col min="4102" max="4102" width="15.453125" style="68" bestFit="1" customWidth="1"/>
    <col min="4103" max="4103" width="12" style="68" bestFit="1" customWidth="1"/>
    <col min="4104" max="4104" width="15" style="68" bestFit="1" customWidth="1"/>
    <col min="4105" max="4105" width="20.81640625" style="68" bestFit="1" customWidth="1"/>
    <col min="4106" max="4106" width="25" style="68" bestFit="1" customWidth="1"/>
    <col min="4107" max="4107" width="17.7265625" style="68" bestFit="1" customWidth="1"/>
    <col min="4108" max="4108" width="22.54296875" style="68" bestFit="1" customWidth="1"/>
    <col min="4109" max="4109" width="16.26953125" style="68" bestFit="1" customWidth="1"/>
    <col min="4110" max="4354" width="9.1796875" style="68"/>
    <col min="4355" max="4355" width="10.1796875" style="68" customWidth="1"/>
    <col min="4356" max="4356" width="50.7265625" style="68" customWidth="1"/>
    <col min="4357" max="4357" width="31.1796875" style="68" customWidth="1"/>
    <col min="4358" max="4358" width="15.453125" style="68" bestFit="1" customWidth="1"/>
    <col min="4359" max="4359" width="12" style="68" bestFit="1" customWidth="1"/>
    <col min="4360" max="4360" width="15" style="68" bestFit="1" customWidth="1"/>
    <col min="4361" max="4361" width="20.81640625" style="68" bestFit="1" customWidth="1"/>
    <col min="4362" max="4362" width="25" style="68" bestFit="1" customWidth="1"/>
    <col min="4363" max="4363" width="17.7265625" style="68" bestFit="1" customWidth="1"/>
    <col min="4364" max="4364" width="22.54296875" style="68" bestFit="1" customWidth="1"/>
    <col min="4365" max="4365" width="16.26953125" style="68" bestFit="1" customWidth="1"/>
    <col min="4366" max="4610" width="9.1796875" style="68"/>
    <col min="4611" max="4611" width="10.1796875" style="68" customWidth="1"/>
    <col min="4612" max="4612" width="50.7265625" style="68" customWidth="1"/>
    <col min="4613" max="4613" width="31.1796875" style="68" customWidth="1"/>
    <col min="4614" max="4614" width="15.453125" style="68" bestFit="1" customWidth="1"/>
    <col min="4615" max="4615" width="12" style="68" bestFit="1" customWidth="1"/>
    <col min="4616" max="4616" width="15" style="68" bestFit="1" customWidth="1"/>
    <col min="4617" max="4617" width="20.81640625" style="68" bestFit="1" customWidth="1"/>
    <col min="4618" max="4618" width="25" style="68" bestFit="1" customWidth="1"/>
    <col min="4619" max="4619" width="17.7265625" style="68" bestFit="1" customWidth="1"/>
    <col min="4620" max="4620" width="22.54296875" style="68" bestFit="1" customWidth="1"/>
    <col min="4621" max="4621" width="16.26953125" style="68" bestFit="1" customWidth="1"/>
    <col min="4622" max="4866" width="9.1796875" style="68"/>
    <col min="4867" max="4867" width="10.1796875" style="68" customWidth="1"/>
    <col min="4868" max="4868" width="50.7265625" style="68" customWidth="1"/>
    <col min="4869" max="4869" width="31.1796875" style="68" customWidth="1"/>
    <col min="4870" max="4870" width="15.453125" style="68" bestFit="1" customWidth="1"/>
    <col min="4871" max="4871" width="12" style="68" bestFit="1" customWidth="1"/>
    <col min="4872" max="4872" width="15" style="68" bestFit="1" customWidth="1"/>
    <col min="4873" max="4873" width="20.81640625" style="68" bestFit="1" customWidth="1"/>
    <col min="4874" max="4874" width="25" style="68" bestFit="1" customWidth="1"/>
    <col min="4875" max="4875" width="17.7265625" style="68" bestFit="1" customWidth="1"/>
    <col min="4876" max="4876" width="22.54296875" style="68" bestFit="1" customWidth="1"/>
    <col min="4877" max="4877" width="16.26953125" style="68" bestFit="1" customWidth="1"/>
    <col min="4878" max="5122" width="9.1796875" style="68"/>
    <col min="5123" max="5123" width="10.1796875" style="68" customWidth="1"/>
    <col min="5124" max="5124" width="50.7265625" style="68" customWidth="1"/>
    <col min="5125" max="5125" width="31.1796875" style="68" customWidth="1"/>
    <col min="5126" max="5126" width="15.453125" style="68" bestFit="1" customWidth="1"/>
    <col min="5127" max="5127" width="12" style="68" bestFit="1" customWidth="1"/>
    <col min="5128" max="5128" width="15" style="68" bestFit="1" customWidth="1"/>
    <col min="5129" max="5129" width="20.81640625" style="68" bestFit="1" customWidth="1"/>
    <col min="5130" max="5130" width="25" style="68" bestFit="1" customWidth="1"/>
    <col min="5131" max="5131" width="17.7265625" style="68" bestFit="1" customWidth="1"/>
    <col min="5132" max="5132" width="22.54296875" style="68" bestFit="1" customWidth="1"/>
    <col min="5133" max="5133" width="16.26953125" style="68" bestFit="1" customWidth="1"/>
    <col min="5134" max="5378" width="9.1796875" style="68"/>
    <col min="5379" max="5379" width="10.1796875" style="68" customWidth="1"/>
    <col min="5380" max="5380" width="50.7265625" style="68" customWidth="1"/>
    <col min="5381" max="5381" width="31.1796875" style="68" customWidth="1"/>
    <col min="5382" max="5382" width="15.453125" style="68" bestFit="1" customWidth="1"/>
    <col min="5383" max="5383" width="12" style="68" bestFit="1" customWidth="1"/>
    <col min="5384" max="5384" width="15" style="68" bestFit="1" customWidth="1"/>
    <col min="5385" max="5385" width="20.81640625" style="68" bestFit="1" customWidth="1"/>
    <col min="5386" max="5386" width="25" style="68" bestFit="1" customWidth="1"/>
    <col min="5387" max="5387" width="17.7265625" style="68" bestFit="1" customWidth="1"/>
    <col min="5388" max="5388" width="22.54296875" style="68" bestFit="1" customWidth="1"/>
    <col min="5389" max="5389" width="16.26953125" style="68" bestFit="1" customWidth="1"/>
    <col min="5390" max="5634" width="9.1796875" style="68"/>
    <col min="5635" max="5635" width="10.1796875" style="68" customWidth="1"/>
    <col min="5636" max="5636" width="50.7265625" style="68" customWidth="1"/>
    <col min="5637" max="5637" width="31.1796875" style="68" customWidth="1"/>
    <col min="5638" max="5638" width="15.453125" style="68" bestFit="1" customWidth="1"/>
    <col min="5639" max="5639" width="12" style="68" bestFit="1" customWidth="1"/>
    <col min="5640" max="5640" width="15" style="68" bestFit="1" customWidth="1"/>
    <col min="5641" max="5641" width="20.81640625" style="68" bestFit="1" customWidth="1"/>
    <col min="5642" max="5642" width="25" style="68" bestFit="1" customWidth="1"/>
    <col min="5643" max="5643" width="17.7265625" style="68" bestFit="1" customWidth="1"/>
    <col min="5644" max="5644" width="22.54296875" style="68" bestFit="1" customWidth="1"/>
    <col min="5645" max="5645" width="16.26953125" style="68" bestFit="1" customWidth="1"/>
    <col min="5646" max="5890" width="9.1796875" style="68"/>
    <col min="5891" max="5891" width="10.1796875" style="68" customWidth="1"/>
    <col min="5892" max="5892" width="50.7265625" style="68" customWidth="1"/>
    <col min="5893" max="5893" width="31.1796875" style="68" customWidth="1"/>
    <col min="5894" max="5894" width="15.453125" style="68" bestFit="1" customWidth="1"/>
    <col min="5895" max="5895" width="12" style="68" bestFit="1" customWidth="1"/>
    <col min="5896" max="5896" width="15" style="68" bestFit="1" customWidth="1"/>
    <col min="5897" max="5897" width="20.81640625" style="68" bestFit="1" customWidth="1"/>
    <col min="5898" max="5898" width="25" style="68" bestFit="1" customWidth="1"/>
    <col min="5899" max="5899" width="17.7265625" style="68" bestFit="1" customWidth="1"/>
    <col min="5900" max="5900" width="22.54296875" style="68" bestFit="1" customWidth="1"/>
    <col min="5901" max="5901" width="16.26953125" style="68" bestFit="1" customWidth="1"/>
    <col min="5902" max="6146" width="9.1796875" style="68"/>
    <col min="6147" max="6147" width="10.1796875" style="68" customWidth="1"/>
    <col min="6148" max="6148" width="50.7265625" style="68" customWidth="1"/>
    <col min="6149" max="6149" width="31.1796875" style="68" customWidth="1"/>
    <col min="6150" max="6150" width="15.453125" style="68" bestFit="1" customWidth="1"/>
    <col min="6151" max="6151" width="12" style="68" bestFit="1" customWidth="1"/>
    <col min="6152" max="6152" width="15" style="68" bestFit="1" customWidth="1"/>
    <col min="6153" max="6153" width="20.81640625" style="68" bestFit="1" customWidth="1"/>
    <col min="6154" max="6154" width="25" style="68" bestFit="1" customWidth="1"/>
    <col min="6155" max="6155" width="17.7265625" style="68" bestFit="1" customWidth="1"/>
    <col min="6156" max="6156" width="22.54296875" style="68" bestFit="1" customWidth="1"/>
    <col min="6157" max="6157" width="16.26953125" style="68" bestFit="1" customWidth="1"/>
    <col min="6158" max="6402" width="9.1796875" style="68"/>
    <col min="6403" max="6403" width="10.1796875" style="68" customWidth="1"/>
    <col min="6404" max="6404" width="50.7265625" style="68" customWidth="1"/>
    <col min="6405" max="6405" width="31.1796875" style="68" customWidth="1"/>
    <col min="6406" max="6406" width="15.453125" style="68" bestFit="1" customWidth="1"/>
    <col min="6407" max="6407" width="12" style="68" bestFit="1" customWidth="1"/>
    <col min="6408" max="6408" width="15" style="68" bestFit="1" customWidth="1"/>
    <col min="6409" max="6409" width="20.81640625" style="68" bestFit="1" customWidth="1"/>
    <col min="6410" max="6410" width="25" style="68" bestFit="1" customWidth="1"/>
    <col min="6411" max="6411" width="17.7265625" style="68" bestFit="1" customWidth="1"/>
    <col min="6412" max="6412" width="22.54296875" style="68" bestFit="1" customWidth="1"/>
    <col min="6413" max="6413" width="16.26953125" style="68" bestFit="1" customWidth="1"/>
    <col min="6414" max="6658" width="9.1796875" style="68"/>
    <col min="6659" max="6659" width="10.1796875" style="68" customWidth="1"/>
    <col min="6660" max="6660" width="50.7265625" style="68" customWidth="1"/>
    <col min="6661" max="6661" width="31.1796875" style="68" customWidth="1"/>
    <col min="6662" max="6662" width="15.453125" style="68" bestFit="1" customWidth="1"/>
    <col min="6663" max="6663" width="12" style="68" bestFit="1" customWidth="1"/>
    <col min="6664" max="6664" width="15" style="68" bestFit="1" customWidth="1"/>
    <col min="6665" max="6665" width="20.81640625" style="68" bestFit="1" customWidth="1"/>
    <col min="6666" max="6666" width="25" style="68" bestFit="1" customWidth="1"/>
    <col min="6667" max="6667" width="17.7265625" style="68" bestFit="1" customWidth="1"/>
    <col min="6668" max="6668" width="22.54296875" style="68" bestFit="1" customWidth="1"/>
    <col min="6669" max="6669" width="16.26953125" style="68" bestFit="1" customWidth="1"/>
    <col min="6670" max="6914" width="9.1796875" style="68"/>
    <col min="6915" max="6915" width="10.1796875" style="68" customWidth="1"/>
    <col min="6916" max="6916" width="50.7265625" style="68" customWidth="1"/>
    <col min="6917" max="6917" width="31.1796875" style="68" customWidth="1"/>
    <col min="6918" max="6918" width="15.453125" style="68" bestFit="1" customWidth="1"/>
    <col min="6919" max="6919" width="12" style="68" bestFit="1" customWidth="1"/>
    <col min="6920" max="6920" width="15" style="68" bestFit="1" customWidth="1"/>
    <col min="6921" max="6921" width="20.81640625" style="68" bestFit="1" customWidth="1"/>
    <col min="6922" max="6922" width="25" style="68" bestFit="1" customWidth="1"/>
    <col min="6923" max="6923" width="17.7265625" style="68" bestFit="1" customWidth="1"/>
    <col min="6924" max="6924" width="22.54296875" style="68" bestFit="1" customWidth="1"/>
    <col min="6925" max="6925" width="16.26953125" style="68" bestFit="1" customWidth="1"/>
    <col min="6926" max="7170" width="9.1796875" style="68"/>
    <col min="7171" max="7171" width="10.1796875" style="68" customWidth="1"/>
    <col min="7172" max="7172" width="50.7265625" style="68" customWidth="1"/>
    <col min="7173" max="7173" width="31.1796875" style="68" customWidth="1"/>
    <col min="7174" max="7174" width="15.453125" style="68" bestFit="1" customWidth="1"/>
    <col min="7175" max="7175" width="12" style="68" bestFit="1" customWidth="1"/>
    <col min="7176" max="7176" width="15" style="68" bestFit="1" customWidth="1"/>
    <col min="7177" max="7177" width="20.81640625" style="68" bestFit="1" customWidth="1"/>
    <col min="7178" max="7178" width="25" style="68" bestFit="1" customWidth="1"/>
    <col min="7179" max="7179" width="17.7265625" style="68" bestFit="1" customWidth="1"/>
    <col min="7180" max="7180" width="22.54296875" style="68" bestFit="1" customWidth="1"/>
    <col min="7181" max="7181" width="16.26953125" style="68" bestFit="1" customWidth="1"/>
    <col min="7182" max="7426" width="9.1796875" style="68"/>
    <col min="7427" max="7427" width="10.1796875" style="68" customWidth="1"/>
    <col min="7428" max="7428" width="50.7265625" style="68" customWidth="1"/>
    <col min="7429" max="7429" width="31.1796875" style="68" customWidth="1"/>
    <col min="7430" max="7430" width="15.453125" style="68" bestFit="1" customWidth="1"/>
    <col min="7431" max="7431" width="12" style="68" bestFit="1" customWidth="1"/>
    <col min="7432" max="7432" width="15" style="68" bestFit="1" customWidth="1"/>
    <col min="7433" max="7433" width="20.81640625" style="68" bestFit="1" customWidth="1"/>
    <col min="7434" max="7434" width="25" style="68" bestFit="1" customWidth="1"/>
    <col min="7435" max="7435" width="17.7265625" style="68" bestFit="1" customWidth="1"/>
    <col min="7436" max="7436" width="22.54296875" style="68" bestFit="1" customWidth="1"/>
    <col min="7437" max="7437" width="16.26953125" style="68" bestFit="1" customWidth="1"/>
    <col min="7438" max="7682" width="9.1796875" style="68"/>
    <col min="7683" max="7683" width="10.1796875" style="68" customWidth="1"/>
    <col min="7684" max="7684" width="50.7265625" style="68" customWidth="1"/>
    <col min="7685" max="7685" width="31.1796875" style="68" customWidth="1"/>
    <col min="7686" max="7686" width="15.453125" style="68" bestFit="1" customWidth="1"/>
    <col min="7687" max="7687" width="12" style="68" bestFit="1" customWidth="1"/>
    <col min="7688" max="7688" width="15" style="68" bestFit="1" customWidth="1"/>
    <col min="7689" max="7689" width="20.81640625" style="68" bestFit="1" customWidth="1"/>
    <col min="7690" max="7690" width="25" style="68" bestFit="1" customWidth="1"/>
    <col min="7691" max="7691" width="17.7265625" style="68" bestFit="1" customWidth="1"/>
    <col min="7692" max="7692" width="22.54296875" style="68" bestFit="1" customWidth="1"/>
    <col min="7693" max="7693" width="16.26953125" style="68" bestFit="1" customWidth="1"/>
    <col min="7694" max="7938" width="9.1796875" style="68"/>
    <col min="7939" max="7939" width="10.1796875" style="68" customWidth="1"/>
    <col min="7940" max="7940" width="50.7265625" style="68" customWidth="1"/>
    <col min="7941" max="7941" width="31.1796875" style="68" customWidth="1"/>
    <col min="7942" max="7942" width="15.453125" style="68" bestFit="1" customWidth="1"/>
    <col min="7943" max="7943" width="12" style="68" bestFit="1" customWidth="1"/>
    <col min="7944" max="7944" width="15" style="68" bestFit="1" customWidth="1"/>
    <col min="7945" max="7945" width="20.81640625" style="68" bestFit="1" customWidth="1"/>
    <col min="7946" max="7946" width="25" style="68" bestFit="1" customWidth="1"/>
    <col min="7947" max="7947" width="17.7265625" style="68" bestFit="1" customWidth="1"/>
    <col min="7948" max="7948" width="22.54296875" style="68" bestFit="1" customWidth="1"/>
    <col min="7949" max="7949" width="16.26953125" style="68" bestFit="1" customWidth="1"/>
    <col min="7950" max="8194" width="9.1796875" style="68"/>
    <col min="8195" max="8195" width="10.1796875" style="68" customWidth="1"/>
    <col min="8196" max="8196" width="50.7265625" style="68" customWidth="1"/>
    <col min="8197" max="8197" width="31.1796875" style="68" customWidth="1"/>
    <col min="8198" max="8198" width="15.453125" style="68" bestFit="1" customWidth="1"/>
    <col min="8199" max="8199" width="12" style="68" bestFit="1" customWidth="1"/>
    <col min="8200" max="8200" width="15" style="68" bestFit="1" customWidth="1"/>
    <col min="8201" max="8201" width="20.81640625" style="68" bestFit="1" customWidth="1"/>
    <col min="8202" max="8202" width="25" style="68" bestFit="1" customWidth="1"/>
    <col min="8203" max="8203" width="17.7265625" style="68" bestFit="1" customWidth="1"/>
    <col min="8204" max="8204" width="22.54296875" style="68" bestFit="1" customWidth="1"/>
    <col min="8205" max="8205" width="16.26953125" style="68" bestFit="1" customWidth="1"/>
    <col min="8206" max="8450" width="9.1796875" style="68"/>
    <col min="8451" max="8451" width="10.1796875" style="68" customWidth="1"/>
    <col min="8452" max="8452" width="50.7265625" style="68" customWidth="1"/>
    <col min="8453" max="8453" width="31.1796875" style="68" customWidth="1"/>
    <col min="8454" max="8454" width="15.453125" style="68" bestFit="1" customWidth="1"/>
    <col min="8455" max="8455" width="12" style="68" bestFit="1" customWidth="1"/>
    <col min="8456" max="8456" width="15" style="68" bestFit="1" customWidth="1"/>
    <col min="8457" max="8457" width="20.81640625" style="68" bestFit="1" customWidth="1"/>
    <col min="8458" max="8458" width="25" style="68" bestFit="1" customWidth="1"/>
    <col min="8459" max="8459" width="17.7265625" style="68" bestFit="1" customWidth="1"/>
    <col min="8460" max="8460" width="22.54296875" style="68" bestFit="1" customWidth="1"/>
    <col min="8461" max="8461" width="16.26953125" style="68" bestFit="1" customWidth="1"/>
    <col min="8462" max="8706" width="9.1796875" style="68"/>
    <col min="8707" max="8707" width="10.1796875" style="68" customWidth="1"/>
    <col min="8708" max="8708" width="50.7265625" style="68" customWidth="1"/>
    <col min="8709" max="8709" width="31.1796875" style="68" customWidth="1"/>
    <col min="8710" max="8710" width="15.453125" style="68" bestFit="1" customWidth="1"/>
    <col min="8711" max="8711" width="12" style="68" bestFit="1" customWidth="1"/>
    <col min="8712" max="8712" width="15" style="68" bestFit="1" customWidth="1"/>
    <col min="8713" max="8713" width="20.81640625" style="68" bestFit="1" customWidth="1"/>
    <col min="8714" max="8714" width="25" style="68" bestFit="1" customWidth="1"/>
    <col min="8715" max="8715" width="17.7265625" style="68" bestFit="1" customWidth="1"/>
    <col min="8716" max="8716" width="22.54296875" style="68" bestFit="1" customWidth="1"/>
    <col min="8717" max="8717" width="16.26953125" style="68" bestFit="1" customWidth="1"/>
    <col min="8718" max="8962" width="9.1796875" style="68"/>
    <col min="8963" max="8963" width="10.1796875" style="68" customWidth="1"/>
    <col min="8964" max="8964" width="50.7265625" style="68" customWidth="1"/>
    <col min="8965" max="8965" width="31.1796875" style="68" customWidth="1"/>
    <col min="8966" max="8966" width="15.453125" style="68" bestFit="1" customWidth="1"/>
    <col min="8967" max="8967" width="12" style="68" bestFit="1" customWidth="1"/>
    <col min="8968" max="8968" width="15" style="68" bestFit="1" customWidth="1"/>
    <col min="8969" max="8969" width="20.81640625" style="68" bestFit="1" customWidth="1"/>
    <col min="8970" max="8970" width="25" style="68" bestFit="1" customWidth="1"/>
    <col min="8971" max="8971" width="17.7265625" style="68" bestFit="1" customWidth="1"/>
    <col min="8972" max="8972" width="22.54296875" style="68" bestFit="1" customWidth="1"/>
    <col min="8973" max="8973" width="16.26953125" style="68" bestFit="1" customWidth="1"/>
    <col min="8974" max="9218" width="9.1796875" style="68"/>
    <col min="9219" max="9219" width="10.1796875" style="68" customWidth="1"/>
    <col min="9220" max="9220" width="50.7265625" style="68" customWidth="1"/>
    <col min="9221" max="9221" width="31.1796875" style="68" customWidth="1"/>
    <col min="9222" max="9222" width="15.453125" style="68" bestFit="1" customWidth="1"/>
    <col min="9223" max="9223" width="12" style="68" bestFit="1" customWidth="1"/>
    <col min="9224" max="9224" width="15" style="68" bestFit="1" customWidth="1"/>
    <col min="9225" max="9225" width="20.81640625" style="68" bestFit="1" customWidth="1"/>
    <col min="9226" max="9226" width="25" style="68" bestFit="1" customWidth="1"/>
    <col min="9227" max="9227" width="17.7265625" style="68" bestFit="1" customWidth="1"/>
    <col min="9228" max="9228" width="22.54296875" style="68" bestFit="1" customWidth="1"/>
    <col min="9229" max="9229" width="16.26953125" style="68" bestFit="1" customWidth="1"/>
    <col min="9230" max="9474" width="9.1796875" style="68"/>
    <col min="9475" max="9475" width="10.1796875" style="68" customWidth="1"/>
    <col min="9476" max="9476" width="50.7265625" style="68" customWidth="1"/>
    <col min="9477" max="9477" width="31.1796875" style="68" customWidth="1"/>
    <col min="9478" max="9478" width="15.453125" style="68" bestFit="1" customWidth="1"/>
    <col min="9479" max="9479" width="12" style="68" bestFit="1" customWidth="1"/>
    <col min="9480" max="9480" width="15" style="68" bestFit="1" customWidth="1"/>
    <col min="9481" max="9481" width="20.81640625" style="68" bestFit="1" customWidth="1"/>
    <col min="9482" max="9482" width="25" style="68" bestFit="1" customWidth="1"/>
    <col min="9483" max="9483" width="17.7265625" style="68" bestFit="1" customWidth="1"/>
    <col min="9484" max="9484" width="22.54296875" style="68" bestFit="1" customWidth="1"/>
    <col min="9485" max="9485" width="16.26953125" style="68" bestFit="1" customWidth="1"/>
    <col min="9486" max="9730" width="9.1796875" style="68"/>
    <col min="9731" max="9731" width="10.1796875" style="68" customWidth="1"/>
    <col min="9732" max="9732" width="50.7265625" style="68" customWidth="1"/>
    <col min="9733" max="9733" width="31.1796875" style="68" customWidth="1"/>
    <col min="9734" max="9734" width="15.453125" style="68" bestFit="1" customWidth="1"/>
    <col min="9735" max="9735" width="12" style="68" bestFit="1" customWidth="1"/>
    <col min="9736" max="9736" width="15" style="68" bestFit="1" customWidth="1"/>
    <col min="9737" max="9737" width="20.81640625" style="68" bestFit="1" customWidth="1"/>
    <col min="9738" max="9738" width="25" style="68" bestFit="1" customWidth="1"/>
    <col min="9739" max="9739" width="17.7265625" style="68" bestFit="1" customWidth="1"/>
    <col min="9740" max="9740" width="22.54296875" style="68" bestFit="1" customWidth="1"/>
    <col min="9741" max="9741" width="16.26953125" style="68" bestFit="1" customWidth="1"/>
    <col min="9742" max="9986" width="9.1796875" style="68"/>
    <col min="9987" max="9987" width="10.1796875" style="68" customWidth="1"/>
    <col min="9988" max="9988" width="50.7265625" style="68" customWidth="1"/>
    <col min="9989" max="9989" width="31.1796875" style="68" customWidth="1"/>
    <col min="9990" max="9990" width="15.453125" style="68" bestFit="1" customWidth="1"/>
    <col min="9991" max="9991" width="12" style="68" bestFit="1" customWidth="1"/>
    <col min="9992" max="9992" width="15" style="68" bestFit="1" customWidth="1"/>
    <col min="9993" max="9993" width="20.81640625" style="68" bestFit="1" customWidth="1"/>
    <col min="9994" max="9994" width="25" style="68" bestFit="1" customWidth="1"/>
    <col min="9995" max="9995" width="17.7265625" style="68" bestFit="1" customWidth="1"/>
    <col min="9996" max="9996" width="22.54296875" style="68" bestFit="1" customWidth="1"/>
    <col min="9997" max="9997" width="16.26953125" style="68" bestFit="1" customWidth="1"/>
    <col min="9998" max="10242" width="9.1796875" style="68"/>
    <col min="10243" max="10243" width="10.1796875" style="68" customWidth="1"/>
    <col min="10244" max="10244" width="50.7265625" style="68" customWidth="1"/>
    <col min="10245" max="10245" width="31.1796875" style="68" customWidth="1"/>
    <col min="10246" max="10246" width="15.453125" style="68" bestFit="1" customWidth="1"/>
    <col min="10247" max="10247" width="12" style="68" bestFit="1" customWidth="1"/>
    <col min="10248" max="10248" width="15" style="68" bestFit="1" customWidth="1"/>
    <col min="10249" max="10249" width="20.81640625" style="68" bestFit="1" customWidth="1"/>
    <col min="10250" max="10250" width="25" style="68" bestFit="1" customWidth="1"/>
    <col min="10251" max="10251" width="17.7265625" style="68" bestFit="1" customWidth="1"/>
    <col min="10252" max="10252" width="22.54296875" style="68" bestFit="1" customWidth="1"/>
    <col min="10253" max="10253" width="16.26953125" style="68" bestFit="1" customWidth="1"/>
    <col min="10254" max="10498" width="9.1796875" style="68"/>
    <col min="10499" max="10499" width="10.1796875" style="68" customWidth="1"/>
    <col min="10500" max="10500" width="50.7265625" style="68" customWidth="1"/>
    <col min="10501" max="10501" width="31.1796875" style="68" customWidth="1"/>
    <col min="10502" max="10502" width="15.453125" style="68" bestFit="1" customWidth="1"/>
    <col min="10503" max="10503" width="12" style="68" bestFit="1" customWidth="1"/>
    <col min="10504" max="10504" width="15" style="68" bestFit="1" customWidth="1"/>
    <col min="10505" max="10505" width="20.81640625" style="68" bestFit="1" customWidth="1"/>
    <col min="10506" max="10506" width="25" style="68" bestFit="1" customWidth="1"/>
    <col min="10507" max="10507" width="17.7265625" style="68" bestFit="1" customWidth="1"/>
    <col min="10508" max="10508" width="22.54296875" style="68" bestFit="1" customWidth="1"/>
    <col min="10509" max="10509" width="16.26953125" style="68" bestFit="1" customWidth="1"/>
    <col min="10510" max="10754" width="9.1796875" style="68"/>
    <col min="10755" max="10755" width="10.1796875" style="68" customWidth="1"/>
    <col min="10756" max="10756" width="50.7265625" style="68" customWidth="1"/>
    <col min="10757" max="10757" width="31.1796875" style="68" customWidth="1"/>
    <col min="10758" max="10758" width="15.453125" style="68" bestFit="1" customWidth="1"/>
    <col min="10759" max="10759" width="12" style="68" bestFit="1" customWidth="1"/>
    <col min="10760" max="10760" width="15" style="68" bestFit="1" customWidth="1"/>
    <col min="10761" max="10761" width="20.81640625" style="68" bestFit="1" customWidth="1"/>
    <col min="10762" max="10762" width="25" style="68" bestFit="1" customWidth="1"/>
    <col min="10763" max="10763" width="17.7265625" style="68" bestFit="1" customWidth="1"/>
    <col min="10764" max="10764" width="22.54296875" style="68" bestFit="1" customWidth="1"/>
    <col min="10765" max="10765" width="16.26953125" style="68" bestFit="1" customWidth="1"/>
    <col min="10766" max="11010" width="9.1796875" style="68"/>
    <col min="11011" max="11011" width="10.1796875" style="68" customWidth="1"/>
    <col min="11012" max="11012" width="50.7265625" style="68" customWidth="1"/>
    <col min="11013" max="11013" width="31.1796875" style="68" customWidth="1"/>
    <col min="11014" max="11014" width="15.453125" style="68" bestFit="1" customWidth="1"/>
    <col min="11015" max="11015" width="12" style="68" bestFit="1" customWidth="1"/>
    <col min="11016" max="11016" width="15" style="68" bestFit="1" customWidth="1"/>
    <col min="11017" max="11017" width="20.81640625" style="68" bestFit="1" customWidth="1"/>
    <col min="11018" max="11018" width="25" style="68" bestFit="1" customWidth="1"/>
    <col min="11019" max="11019" width="17.7265625" style="68" bestFit="1" customWidth="1"/>
    <col min="11020" max="11020" width="22.54296875" style="68" bestFit="1" customWidth="1"/>
    <col min="11021" max="11021" width="16.26953125" style="68" bestFit="1" customWidth="1"/>
    <col min="11022" max="11266" width="9.1796875" style="68"/>
    <col min="11267" max="11267" width="10.1796875" style="68" customWidth="1"/>
    <col min="11268" max="11268" width="50.7265625" style="68" customWidth="1"/>
    <col min="11269" max="11269" width="31.1796875" style="68" customWidth="1"/>
    <col min="11270" max="11270" width="15.453125" style="68" bestFit="1" customWidth="1"/>
    <col min="11271" max="11271" width="12" style="68" bestFit="1" customWidth="1"/>
    <col min="11272" max="11272" width="15" style="68" bestFit="1" customWidth="1"/>
    <col min="11273" max="11273" width="20.81640625" style="68" bestFit="1" customWidth="1"/>
    <col min="11274" max="11274" width="25" style="68" bestFit="1" customWidth="1"/>
    <col min="11275" max="11275" width="17.7265625" style="68" bestFit="1" customWidth="1"/>
    <col min="11276" max="11276" width="22.54296875" style="68" bestFit="1" customWidth="1"/>
    <col min="11277" max="11277" width="16.26953125" style="68" bestFit="1" customWidth="1"/>
    <col min="11278" max="11522" width="9.1796875" style="68"/>
    <col min="11523" max="11523" width="10.1796875" style="68" customWidth="1"/>
    <col min="11524" max="11524" width="50.7265625" style="68" customWidth="1"/>
    <col min="11525" max="11525" width="31.1796875" style="68" customWidth="1"/>
    <col min="11526" max="11526" width="15.453125" style="68" bestFit="1" customWidth="1"/>
    <col min="11527" max="11527" width="12" style="68" bestFit="1" customWidth="1"/>
    <col min="11528" max="11528" width="15" style="68" bestFit="1" customWidth="1"/>
    <col min="11529" max="11529" width="20.81640625" style="68" bestFit="1" customWidth="1"/>
    <col min="11530" max="11530" width="25" style="68" bestFit="1" customWidth="1"/>
    <col min="11531" max="11531" width="17.7265625" style="68" bestFit="1" customWidth="1"/>
    <col min="11532" max="11532" width="22.54296875" style="68" bestFit="1" customWidth="1"/>
    <col min="11533" max="11533" width="16.26953125" style="68" bestFit="1" customWidth="1"/>
    <col min="11534" max="11778" width="9.1796875" style="68"/>
    <col min="11779" max="11779" width="10.1796875" style="68" customWidth="1"/>
    <col min="11780" max="11780" width="50.7265625" style="68" customWidth="1"/>
    <col min="11781" max="11781" width="31.1796875" style="68" customWidth="1"/>
    <col min="11782" max="11782" width="15.453125" style="68" bestFit="1" customWidth="1"/>
    <col min="11783" max="11783" width="12" style="68" bestFit="1" customWidth="1"/>
    <col min="11784" max="11784" width="15" style="68" bestFit="1" customWidth="1"/>
    <col min="11785" max="11785" width="20.81640625" style="68" bestFit="1" customWidth="1"/>
    <col min="11786" max="11786" width="25" style="68" bestFit="1" customWidth="1"/>
    <col min="11787" max="11787" width="17.7265625" style="68" bestFit="1" customWidth="1"/>
    <col min="11788" max="11788" width="22.54296875" style="68" bestFit="1" customWidth="1"/>
    <col min="11789" max="11789" width="16.26953125" style="68" bestFit="1" customWidth="1"/>
    <col min="11790" max="12034" width="9.1796875" style="68"/>
    <col min="12035" max="12035" width="10.1796875" style="68" customWidth="1"/>
    <col min="12036" max="12036" width="50.7265625" style="68" customWidth="1"/>
    <col min="12037" max="12037" width="31.1796875" style="68" customWidth="1"/>
    <col min="12038" max="12038" width="15.453125" style="68" bestFit="1" customWidth="1"/>
    <col min="12039" max="12039" width="12" style="68" bestFit="1" customWidth="1"/>
    <col min="12040" max="12040" width="15" style="68" bestFit="1" customWidth="1"/>
    <col min="12041" max="12041" width="20.81640625" style="68" bestFit="1" customWidth="1"/>
    <col min="12042" max="12042" width="25" style="68" bestFit="1" customWidth="1"/>
    <col min="12043" max="12043" width="17.7265625" style="68" bestFit="1" customWidth="1"/>
    <col min="12044" max="12044" width="22.54296875" style="68" bestFit="1" customWidth="1"/>
    <col min="12045" max="12045" width="16.26953125" style="68" bestFit="1" customWidth="1"/>
    <col min="12046" max="12290" width="9.1796875" style="68"/>
    <col min="12291" max="12291" width="10.1796875" style="68" customWidth="1"/>
    <col min="12292" max="12292" width="50.7265625" style="68" customWidth="1"/>
    <col min="12293" max="12293" width="31.1796875" style="68" customWidth="1"/>
    <col min="12294" max="12294" width="15.453125" style="68" bestFit="1" customWidth="1"/>
    <col min="12295" max="12295" width="12" style="68" bestFit="1" customWidth="1"/>
    <col min="12296" max="12296" width="15" style="68" bestFit="1" customWidth="1"/>
    <col min="12297" max="12297" width="20.81640625" style="68" bestFit="1" customWidth="1"/>
    <col min="12298" max="12298" width="25" style="68" bestFit="1" customWidth="1"/>
    <col min="12299" max="12299" width="17.7265625" style="68" bestFit="1" customWidth="1"/>
    <col min="12300" max="12300" width="22.54296875" style="68" bestFit="1" customWidth="1"/>
    <col min="12301" max="12301" width="16.26953125" style="68" bestFit="1" customWidth="1"/>
    <col min="12302" max="12546" width="9.1796875" style="68"/>
    <col min="12547" max="12547" width="10.1796875" style="68" customWidth="1"/>
    <col min="12548" max="12548" width="50.7265625" style="68" customWidth="1"/>
    <col min="12549" max="12549" width="31.1796875" style="68" customWidth="1"/>
    <col min="12550" max="12550" width="15.453125" style="68" bestFit="1" customWidth="1"/>
    <col min="12551" max="12551" width="12" style="68" bestFit="1" customWidth="1"/>
    <col min="12552" max="12552" width="15" style="68" bestFit="1" customWidth="1"/>
    <col min="12553" max="12553" width="20.81640625" style="68" bestFit="1" customWidth="1"/>
    <col min="12554" max="12554" width="25" style="68" bestFit="1" customWidth="1"/>
    <col min="12555" max="12555" width="17.7265625" style="68" bestFit="1" customWidth="1"/>
    <col min="12556" max="12556" width="22.54296875" style="68" bestFit="1" customWidth="1"/>
    <col min="12557" max="12557" width="16.26953125" style="68" bestFit="1" customWidth="1"/>
    <col min="12558" max="12802" width="9.1796875" style="68"/>
    <col min="12803" max="12803" width="10.1796875" style="68" customWidth="1"/>
    <col min="12804" max="12804" width="50.7265625" style="68" customWidth="1"/>
    <col min="12805" max="12805" width="31.1796875" style="68" customWidth="1"/>
    <col min="12806" max="12806" width="15.453125" style="68" bestFit="1" customWidth="1"/>
    <col min="12807" max="12807" width="12" style="68" bestFit="1" customWidth="1"/>
    <col min="12808" max="12808" width="15" style="68" bestFit="1" customWidth="1"/>
    <col min="12809" max="12809" width="20.81640625" style="68" bestFit="1" customWidth="1"/>
    <col min="12810" max="12810" width="25" style="68" bestFit="1" customWidth="1"/>
    <col min="12811" max="12811" width="17.7265625" style="68" bestFit="1" customWidth="1"/>
    <col min="12812" max="12812" width="22.54296875" style="68" bestFit="1" customWidth="1"/>
    <col min="12813" max="12813" width="16.26953125" style="68" bestFit="1" customWidth="1"/>
    <col min="12814" max="13058" width="9.1796875" style="68"/>
    <col min="13059" max="13059" width="10.1796875" style="68" customWidth="1"/>
    <col min="13060" max="13060" width="50.7265625" style="68" customWidth="1"/>
    <col min="13061" max="13061" width="31.1796875" style="68" customWidth="1"/>
    <col min="13062" max="13062" width="15.453125" style="68" bestFit="1" customWidth="1"/>
    <col min="13063" max="13063" width="12" style="68" bestFit="1" customWidth="1"/>
    <col min="13064" max="13064" width="15" style="68" bestFit="1" customWidth="1"/>
    <col min="13065" max="13065" width="20.81640625" style="68" bestFit="1" customWidth="1"/>
    <col min="13066" max="13066" width="25" style="68" bestFit="1" customWidth="1"/>
    <col min="13067" max="13067" width="17.7265625" style="68" bestFit="1" customWidth="1"/>
    <col min="13068" max="13068" width="22.54296875" style="68" bestFit="1" customWidth="1"/>
    <col min="13069" max="13069" width="16.26953125" style="68" bestFit="1" customWidth="1"/>
    <col min="13070" max="13314" width="9.1796875" style="68"/>
    <col min="13315" max="13315" width="10.1796875" style="68" customWidth="1"/>
    <col min="13316" max="13316" width="50.7265625" style="68" customWidth="1"/>
    <col min="13317" max="13317" width="31.1796875" style="68" customWidth="1"/>
    <col min="13318" max="13318" width="15.453125" style="68" bestFit="1" customWidth="1"/>
    <col min="13319" max="13319" width="12" style="68" bestFit="1" customWidth="1"/>
    <col min="13320" max="13320" width="15" style="68" bestFit="1" customWidth="1"/>
    <col min="13321" max="13321" width="20.81640625" style="68" bestFit="1" customWidth="1"/>
    <col min="13322" max="13322" width="25" style="68" bestFit="1" customWidth="1"/>
    <col min="13323" max="13323" width="17.7265625" style="68" bestFit="1" customWidth="1"/>
    <col min="13324" max="13324" width="22.54296875" style="68" bestFit="1" customWidth="1"/>
    <col min="13325" max="13325" width="16.26953125" style="68" bestFit="1" customWidth="1"/>
    <col min="13326" max="13570" width="9.1796875" style="68"/>
    <col min="13571" max="13571" width="10.1796875" style="68" customWidth="1"/>
    <col min="13572" max="13572" width="50.7265625" style="68" customWidth="1"/>
    <col min="13573" max="13573" width="31.1796875" style="68" customWidth="1"/>
    <col min="13574" max="13574" width="15.453125" style="68" bestFit="1" customWidth="1"/>
    <col min="13575" max="13575" width="12" style="68" bestFit="1" customWidth="1"/>
    <col min="13576" max="13576" width="15" style="68" bestFit="1" customWidth="1"/>
    <col min="13577" max="13577" width="20.81640625" style="68" bestFit="1" customWidth="1"/>
    <col min="13578" max="13578" width="25" style="68" bestFit="1" customWidth="1"/>
    <col min="13579" max="13579" width="17.7265625" style="68" bestFit="1" customWidth="1"/>
    <col min="13580" max="13580" width="22.54296875" style="68" bestFit="1" customWidth="1"/>
    <col min="13581" max="13581" width="16.26953125" style="68" bestFit="1" customWidth="1"/>
    <col min="13582" max="13826" width="9.1796875" style="68"/>
    <col min="13827" max="13827" width="10.1796875" style="68" customWidth="1"/>
    <col min="13828" max="13828" width="50.7265625" style="68" customWidth="1"/>
    <col min="13829" max="13829" width="31.1796875" style="68" customWidth="1"/>
    <col min="13830" max="13830" width="15.453125" style="68" bestFit="1" customWidth="1"/>
    <col min="13831" max="13831" width="12" style="68" bestFit="1" customWidth="1"/>
    <col min="13832" max="13832" width="15" style="68" bestFit="1" customWidth="1"/>
    <col min="13833" max="13833" width="20.81640625" style="68" bestFit="1" customWidth="1"/>
    <col min="13834" max="13834" width="25" style="68" bestFit="1" customWidth="1"/>
    <col min="13835" max="13835" width="17.7265625" style="68" bestFit="1" customWidth="1"/>
    <col min="13836" max="13836" width="22.54296875" style="68" bestFit="1" customWidth="1"/>
    <col min="13837" max="13837" width="16.26953125" style="68" bestFit="1" customWidth="1"/>
    <col min="13838" max="14082" width="9.1796875" style="68"/>
    <col min="14083" max="14083" width="10.1796875" style="68" customWidth="1"/>
    <col min="14084" max="14084" width="50.7265625" style="68" customWidth="1"/>
    <col min="14085" max="14085" width="31.1796875" style="68" customWidth="1"/>
    <col min="14086" max="14086" width="15.453125" style="68" bestFit="1" customWidth="1"/>
    <col min="14087" max="14087" width="12" style="68" bestFit="1" customWidth="1"/>
    <col min="14088" max="14088" width="15" style="68" bestFit="1" customWidth="1"/>
    <col min="14089" max="14089" width="20.81640625" style="68" bestFit="1" customWidth="1"/>
    <col min="14090" max="14090" width="25" style="68" bestFit="1" customWidth="1"/>
    <col min="14091" max="14091" width="17.7265625" style="68" bestFit="1" customWidth="1"/>
    <col min="14092" max="14092" width="22.54296875" style="68" bestFit="1" customWidth="1"/>
    <col min="14093" max="14093" width="16.26953125" style="68" bestFit="1" customWidth="1"/>
    <col min="14094" max="14338" width="9.1796875" style="68"/>
    <col min="14339" max="14339" width="10.1796875" style="68" customWidth="1"/>
    <col min="14340" max="14340" width="50.7265625" style="68" customWidth="1"/>
    <col min="14341" max="14341" width="31.1796875" style="68" customWidth="1"/>
    <col min="14342" max="14342" width="15.453125" style="68" bestFit="1" customWidth="1"/>
    <col min="14343" max="14343" width="12" style="68" bestFit="1" customWidth="1"/>
    <col min="14344" max="14344" width="15" style="68" bestFit="1" customWidth="1"/>
    <col min="14345" max="14345" width="20.81640625" style="68" bestFit="1" customWidth="1"/>
    <col min="14346" max="14346" width="25" style="68" bestFit="1" customWidth="1"/>
    <col min="14347" max="14347" width="17.7265625" style="68" bestFit="1" customWidth="1"/>
    <col min="14348" max="14348" width="22.54296875" style="68" bestFit="1" customWidth="1"/>
    <col min="14349" max="14349" width="16.26953125" style="68" bestFit="1" customWidth="1"/>
    <col min="14350" max="14594" width="9.1796875" style="68"/>
    <col min="14595" max="14595" width="10.1796875" style="68" customWidth="1"/>
    <col min="14596" max="14596" width="50.7265625" style="68" customWidth="1"/>
    <col min="14597" max="14597" width="31.1796875" style="68" customWidth="1"/>
    <col min="14598" max="14598" width="15.453125" style="68" bestFit="1" customWidth="1"/>
    <col min="14599" max="14599" width="12" style="68" bestFit="1" customWidth="1"/>
    <col min="14600" max="14600" width="15" style="68" bestFit="1" customWidth="1"/>
    <col min="14601" max="14601" width="20.81640625" style="68" bestFit="1" customWidth="1"/>
    <col min="14602" max="14602" width="25" style="68" bestFit="1" customWidth="1"/>
    <col min="14603" max="14603" width="17.7265625" style="68" bestFit="1" customWidth="1"/>
    <col min="14604" max="14604" width="22.54296875" style="68" bestFit="1" customWidth="1"/>
    <col min="14605" max="14605" width="16.26953125" style="68" bestFit="1" customWidth="1"/>
    <col min="14606" max="14850" width="9.1796875" style="68"/>
    <col min="14851" max="14851" width="10.1796875" style="68" customWidth="1"/>
    <col min="14852" max="14852" width="50.7265625" style="68" customWidth="1"/>
    <col min="14853" max="14853" width="31.1796875" style="68" customWidth="1"/>
    <col min="14854" max="14854" width="15.453125" style="68" bestFit="1" customWidth="1"/>
    <col min="14855" max="14855" width="12" style="68" bestFit="1" customWidth="1"/>
    <col min="14856" max="14856" width="15" style="68" bestFit="1" customWidth="1"/>
    <col min="14857" max="14857" width="20.81640625" style="68" bestFit="1" customWidth="1"/>
    <col min="14858" max="14858" width="25" style="68" bestFit="1" customWidth="1"/>
    <col min="14859" max="14859" width="17.7265625" style="68" bestFit="1" customWidth="1"/>
    <col min="14860" max="14860" width="22.54296875" style="68" bestFit="1" customWidth="1"/>
    <col min="14861" max="14861" width="16.26953125" style="68" bestFit="1" customWidth="1"/>
    <col min="14862" max="15106" width="9.1796875" style="68"/>
    <col min="15107" max="15107" width="10.1796875" style="68" customWidth="1"/>
    <col min="15108" max="15108" width="50.7265625" style="68" customWidth="1"/>
    <col min="15109" max="15109" width="31.1796875" style="68" customWidth="1"/>
    <col min="15110" max="15110" width="15.453125" style="68" bestFit="1" customWidth="1"/>
    <col min="15111" max="15111" width="12" style="68" bestFit="1" customWidth="1"/>
    <col min="15112" max="15112" width="15" style="68" bestFit="1" customWidth="1"/>
    <col min="15113" max="15113" width="20.81640625" style="68" bestFit="1" customWidth="1"/>
    <col min="15114" max="15114" width="25" style="68" bestFit="1" customWidth="1"/>
    <col min="15115" max="15115" width="17.7265625" style="68" bestFit="1" customWidth="1"/>
    <col min="15116" max="15116" width="22.54296875" style="68" bestFit="1" customWidth="1"/>
    <col min="15117" max="15117" width="16.26953125" style="68" bestFit="1" customWidth="1"/>
    <col min="15118" max="15362" width="9.1796875" style="68"/>
    <col min="15363" max="15363" width="10.1796875" style="68" customWidth="1"/>
    <col min="15364" max="15364" width="50.7265625" style="68" customWidth="1"/>
    <col min="15365" max="15365" width="31.1796875" style="68" customWidth="1"/>
    <col min="15366" max="15366" width="15.453125" style="68" bestFit="1" customWidth="1"/>
    <col min="15367" max="15367" width="12" style="68" bestFit="1" customWidth="1"/>
    <col min="15368" max="15368" width="15" style="68" bestFit="1" customWidth="1"/>
    <col min="15369" max="15369" width="20.81640625" style="68" bestFit="1" customWidth="1"/>
    <col min="15370" max="15370" width="25" style="68" bestFit="1" customWidth="1"/>
    <col min="15371" max="15371" width="17.7265625" style="68" bestFit="1" customWidth="1"/>
    <col min="15372" max="15372" width="22.54296875" style="68" bestFit="1" customWidth="1"/>
    <col min="15373" max="15373" width="16.26953125" style="68" bestFit="1" customWidth="1"/>
    <col min="15374" max="15618" width="9.1796875" style="68"/>
    <col min="15619" max="15619" width="10.1796875" style="68" customWidth="1"/>
    <col min="15620" max="15620" width="50.7265625" style="68" customWidth="1"/>
    <col min="15621" max="15621" width="31.1796875" style="68" customWidth="1"/>
    <col min="15622" max="15622" width="15.453125" style="68" bestFit="1" customWidth="1"/>
    <col min="15623" max="15623" width="12" style="68" bestFit="1" customWidth="1"/>
    <col min="15624" max="15624" width="15" style="68" bestFit="1" customWidth="1"/>
    <col min="15625" max="15625" width="20.81640625" style="68" bestFit="1" customWidth="1"/>
    <col min="15626" max="15626" width="25" style="68" bestFit="1" customWidth="1"/>
    <col min="15627" max="15627" width="17.7265625" style="68" bestFit="1" customWidth="1"/>
    <col min="15628" max="15628" width="22.54296875" style="68" bestFit="1" customWidth="1"/>
    <col min="15629" max="15629" width="16.26953125" style="68" bestFit="1" customWidth="1"/>
    <col min="15630" max="15874" width="9.1796875" style="68"/>
    <col min="15875" max="15875" width="10.1796875" style="68" customWidth="1"/>
    <col min="15876" max="15876" width="50.7265625" style="68" customWidth="1"/>
    <col min="15877" max="15877" width="31.1796875" style="68" customWidth="1"/>
    <col min="15878" max="15878" width="15.453125" style="68" bestFit="1" customWidth="1"/>
    <col min="15879" max="15879" width="12" style="68" bestFit="1" customWidth="1"/>
    <col min="15880" max="15880" width="15" style="68" bestFit="1" customWidth="1"/>
    <col min="15881" max="15881" width="20.81640625" style="68" bestFit="1" customWidth="1"/>
    <col min="15882" max="15882" width="25" style="68" bestFit="1" customWidth="1"/>
    <col min="15883" max="15883" width="17.7265625" style="68" bestFit="1" customWidth="1"/>
    <col min="15884" max="15884" width="22.54296875" style="68" bestFit="1" customWidth="1"/>
    <col min="15885" max="15885" width="16.26953125" style="68" bestFit="1" customWidth="1"/>
    <col min="15886" max="16130" width="9.1796875" style="68"/>
    <col min="16131" max="16131" width="10.1796875" style="68" customWidth="1"/>
    <col min="16132" max="16132" width="50.7265625" style="68" customWidth="1"/>
    <col min="16133" max="16133" width="31.1796875" style="68" customWidth="1"/>
    <col min="16134" max="16134" width="15.453125" style="68" bestFit="1" customWidth="1"/>
    <col min="16135" max="16135" width="12" style="68" bestFit="1" customWidth="1"/>
    <col min="16136" max="16136" width="15" style="68" bestFit="1" customWidth="1"/>
    <col min="16137" max="16137" width="20.81640625" style="68" bestFit="1" customWidth="1"/>
    <col min="16138" max="16138" width="25" style="68" bestFit="1" customWidth="1"/>
    <col min="16139" max="16139" width="17.7265625" style="68" bestFit="1" customWidth="1"/>
    <col min="16140" max="16140" width="22.54296875" style="68" bestFit="1" customWidth="1"/>
    <col min="16141" max="16141" width="16.26953125" style="68" bestFit="1" customWidth="1"/>
    <col min="16142" max="16384" width="9.1796875" style="68"/>
  </cols>
  <sheetData>
    <row r="1" spans="1:8" ht="13" x14ac:dyDescent="0.25">
      <c r="A1" s="2372" t="s">
        <v>0</v>
      </c>
      <c r="B1" s="2372"/>
      <c r="C1" s="2372"/>
      <c r="D1" s="2372"/>
      <c r="E1" s="2372"/>
    </row>
    <row r="2" spans="1:8" ht="13" x14ac:dyDescent="0.25">
      <c r="A2" s="2372" t="s">
        <v>2560</v>
      </c>
      <c r="B2" s="2372"/>
      <c r="C2" s="2372"/>
      <c r="D2" s="2372"/>
      <c r="E2" s="2372"/>
      <c r="F2" s="65"/>
      <c r="G2" s="65"/>
      <c r="H2" s="65"/>
    </row>
    <row r="3" spans="1:8" ht="13" x14ac:dyDescent="0.25">
      <c r="A3" s="2386" t="s">
        <v>2564</v>
      </c>
      <c r="B3" s="2386"/>
      <c r="C3" s="2386"/>
      <c r="D3" s="2386"/>
      <c r="E3" s="2386"/>
      <c r="F3" s="65"/>
      <c r="G3" s="65"/>
      <c r="H3" s="65"/>
    </row>
    <row r="4" spans="1:8" ht="13" x14ac:dyDescent="0.3">
      <c r="A4" s="2373" t="s">
        <v>2110</v>
      </c>
      <c r="B4" s="2373"/>
      <c r="C4" s="2373"/>
      <c r="D4" s="2373"/>
      <c r="E4" s="2373"/>
    </row>
    <row r="5" spans="1:8" s="1470" customFormat="1" ht="26" x14ac:dyDescent="0.25">
      <c r="A5" s="1469" t="s">
        <v>2101</v>
      </c>
      <c r="B5" s="2378" t="s">
        <v>2</v>
      </c>
      <c r="C5" s="2379"/>
      <c r="D5" s="2380"/>
      <c r="E5" s="1469" t="s">
        <v>868</v>
      </c>
    </row>
    <row r="6" spans="1:8" ht="15" customHeight="1" x14ac:dyDescent="0.25">
      <c r="A6" s="829"/>
      <c r="B6" s="840" t="s">
        <v>869</v>
      </c>
      <c r="C6" s="846"/>
      <c r="D6" s="844"/>
      <c r="E6" s="545"/>
    </row>
    <row r="7" spans="1:8" ht="15" customHeight="1" x14ac:dyDescent="0.25">
      <c r="A7" s="1471">
        <v>1</v>
      </c>
      <c r="B7" s="1485" t="s">
        <v>870</v>
      </c>
      <c r="C7" s="1486"/>
      <c r="D7" s="1487"/>
      <c r="E7" s="1472">
        <f>'B1 - General Items'!F271</f>
        <v>88000000</v>
      </c>
    </row>
    <row r="8" spans="1:8" ht="15" customHeight="1" x14ac:dyDescent="0.25">
      <c r="A8" s="1471">
        <v>2</v>
      </c>
      <c r="B8" s="1488" t="s">
        <v>871</v>
      </c>
      <c r="C8" s="1489"/>
      <c r="D8" s="1490"/>
      <c r="E8" s="1473">
        <f>'B2 - DayWorks'!F180</f>
        <v>0</v>
      </c>
    </row>
    <row r="9" spans="1:8" ht="15" customHeight="1" x14ac:dyDescent="0.25">
      <c r="A9" s="829"/>
      <c r="B9" s="841"/>
      <c r="C9" s="153"/>
      <c r="D9" s="93"/>
      <c r="E9" s="832">
        <f>SUM(E7:E8)</f>
        <v>88000000</v>
      </c>
    </row>
    <row r="10" spans="1:8" ht="15" customHeight="1" x14ac:dyDescent="0.25">
      <c r="A10" s="833"/>
      <c r="B10" s="842" t="s">
        <v>872</v>
      </c>
      <c r="C10" s="847"/>
      <c r="D10" s="90"/>
      <c r="E10" s="832"/>
    </row>
    <row r="11" spans="1:8" ht="15" customHeight="1" x14ac:dyDescent="0.25">
      <c r="A11" s="833"/>
      <c r="B11" s="1465"/>
      <c r="C11" s="847"/>
      <c r="D11" s="90"/>
      <c r="E11" s="832"/>
    </row>
    <row r="12" spans="1:8" ht="15" customHeight="1" x14ac:dyDescent="0.25">
      <c r="A12" s="1491">
        <v>3.1</v>
      </c>
      <c r="B12" s="1488" t="s">
        <v>873</v>
      </c>
      <c r="C12" s="1489"/>
      <c r="D12" s="1490"/>
      <c r="E12" s="1474">
        <f>'B 3.1 - Intake'!F388</f>
        <v>0</v>
      </c>
    </row>
    <row r="13" spans="1:8" ht="15" customHeight="1" x14ac:dyDescent="0.25">
      <c r="A13" s="830">
        <v>3.2</v>
      </c>
      <c r="B13" s="843" t="s">
        <v>2076</v>
      </c>
      <c r="C13" s="1463"/>
      <c r="D13" s="1464"/>
      <c r="E13" s="832">
        <f>'B 3.2 Intake House'!F388</f>
        <v>0</v>
      </c>
      <c r="F13" s="826"/>
    </row>
    <row r="14" spans="1:8" ht="15" customHeight="1" thickBot="1" x14ac:dyDescent="0.3">
      <c r="A14" s="812">
        <v>3.3</v>
      </c>
      <c r="B14" s="1492" t="s">
        <v>2249</v>
      </c>
      <c r="C14" s="1493"/>
      <c r="D14" s="1494"/>
      <c r="E14" s="813">
        <f>'B 3.3 VIP'!F122</f>
        <v>0</v>
      </c>
      <c r="F14" s="826"/>
    </row>
    <row r="15" spans="1:8" ht="15" customHeight="1" thickTop="1" x14ac:dyDescent="0.3">
      <c r="A15" s="1466"/>
      <c r="B15" s="2381" t="s">
        <v>2102</v>
      </c>
      <c r="C15" s="2382"/>
      <c r="D15" s="2383"/>
      <c r="E15" s="1467">
        <f>SUM(E12:E13)</f>
        <v>0</v>
      </c>
    </row>
    <row r="16" spans="1:8" ht="15" customHeight="1" x14ac:dyDescent="0.25">
      <c r="A16" s="830"/>
      <c r="B16" s="1462"/>
      <c r="C16" s="1463"/>
      <c r="D16" s="1464"/>
      <c r="E16" s="832"/>
    </row>
    <row r="17" spans="1:13" ht="15" customHeight="1" x14ac:dyDescent="0.25">
      <c r="A17" s="1471">
        <v>4</v>
      </c>
      <c r="B17" s="1485" t="s">
        <v>874</v>
      </c>
      <c r="C17" s="1486"/>
      <c r="D17" s="1487"/>
      <c r="E17" s="1474">
        <f>'B 4 - Raw Water Main'!F250</f>
        <v>0</v>
      </c>
      <c r="F17" s="174"/>
    </row>
    <row r="18" spans="1:13" ht="15" customHeight="1" x14ac:dyDescent="0.25">
      <c r="A18" s="830"/>
      <c r="B18" s="1468"/>
      <c r="C18" s="153"/>
      <c r="D18" s="93"/>
      <c r="E18" s="832"/>
    </row>
    <row r="19" spans="1:13" s="2" customFormat="1" ht="15" customHeight="1" x14ac:dyDescent="0.3">
      <c r="A19" s="833">
        <v>5</v>
      </c>
      <c r="B19" s="840" t="s">
        <v>2100</v>
      </c>
      <c r="C19" s="847"/>
      <c r="D19" s="90"/>
      <c r="E19" s="838"/>
    </row>
    <row r="20" spans="1:13" ht="15" customHeight="1" x14ac:dyDescent="0.25">
      <c r="A20" s="1491">
        <v>5.0999999999999996</v>
      </c>
      <c r="B20" s="1488" t="s">
        <v>875</v>
      </c>
      <c r="C20" s="1489"/>
      <c r="D20" s="1490"/>
      <c r="E20" s="1474">
        <f>'B 5.1 -TP Site Works'!F345</f>
        <v>0</v>
      </c>
    </row>
    <row r="21" spans="1:13" ht="15" customHeight="1" x14ac:dyDescent="0.25">
      <c r="A21" s="1491">
        <v>5.2</v>
      </c>
      <c r="B21" s="1488" t="s">
        <v>876</v>
      </c>
      <c r="C21" s="1489"/>
      <c r="D21" s="1490"/>
      <c r="E21" s="1474">
        <f>'B 5.2 - Flocculators'!F250</f>
        <v>0</v>
      </c>
    </row>
    <row r="22" spans="1:13" ht="15" customHeight="1" x14ac:dyDescent="0.25">
      <c r="A22" s="1491">
        <v>5.3</v>
      </c>
      <c r="B22" s="1492" t="s">
        <v>877</v>
      </c>
      <c r="C22" s="1493"/>
      <c r="D22" s="1494"/>
      <c r="E22" s="1474">
        <f>'B 5.3 - Clarifier'!F287</f>
        <v>0</v>
      </c>
    </row>
    <row r="23" spans="1:13" ht="15" customHeight="1" x14ac:dyDescent="0.25">
      <c r="A23" s="1491">
        <v>5.4</v>
      </c>
      <c r="B23" s="1492" t="s">
        <v>878</v>
      </c>
      <c r="C23" s="1493"/>
      <c r="D23" s="1494"/>
      <c r="E23" s="1474">
        <f>'B 5.4 - Filters'!F317</f>
        <v>0</v>
      </c>
    </row>
    <row r="24" spans="1:13" ht="15" customHeight="1" x14ac:dyDescent="0.25">
      <c r="A24" s="1491">
        <v>5.5</v>
      </c>
      <c r="B24" s="1492" t="s">
        <v>879</v>
      </c>
      <c r="C24" s="1493"/>
      <c r="D24" s="1494"/>
      <c r="E24" s="1474">
        <f>'B 5.5 - Clear Water Well'!F308</f>
        <v>0</v>
      </c>
    </row>
    <row r="25" spans="1:13" ht="15" customHeight="1" x14ac:dyDescent="0.25">
      <c r="A25" s="1491">
        <v>5.6</v>
      </c>
      <c r="B25" s="1492" t="s">
        <v>880</v>
      </c>
      <c r="C25" s="1493"/>
      <c r="D25" s="1494"/>
      <c r="E25" s="1474">
        <f>'B 5.6 - Sludge drying beds'!F327</f>
        <v>0</v>
      </c>
    </row>
    <row r="26" spans="1:13" ht="15" customHeight="1" x14ac:dyDescent="0.25">
      <c r="A26" s="1491">
        <v>5.7</v>
      </c>
      <c r="B26" s="1492" t="s">
        <v>2493</v>
      </c>
      <c r="C26" s="1493"/>
      <c r="D26" s="1494"/>
      <c r="E26" s="1474">
        <f>'B 5.7 - Dosing units '!F359</f>
        <v>0</v>
      </c>
    </row>
    <row r="27" spans="1:13" ht="15" customHeight="1" x14ac:dyDescent="0.25">
      <c r="A27" s="1491">
        <v>5.8</v>
      </c>
      <c r="B27" s="1492" t="s">
        <v>881</v>
      </c>
      <c r="C27" s="1493"/>
      <c r="D27" s="1494"/>
      <c r="E27" s="1474">
        <f>'B 5.8 - Pump House'!F441</f>
        <v>0</v>
      </c>
    </row>
    <row r="28" spans="1:13" ht="15" customHeight="1" x14ac:dyDescent="0.25">
      <c r="A28" s="1491">
        <v>5.9</v>
      </c>
      <c r="B28" s="1492" t="s">
        <v>2490</v>
      </c>
      <c r="C28" s="1493"/>
      <c r="D28" s="1494"/>
      <c r="E28" s="1474">
        <f>'B 5.9 - PH Mech &amp; Elect Works'!F93</f>
        <v>0</v>
      </c>
    </row>
    <row r="29" spans="1:13" ht="15" customHeight="1" x14ac:dyDescent="0.3">
      <c r="A29" s="1495">
        <v>5.0999999999999996</v>
      </c>
      <c r="B29" s="1492" t="s">
        <v>882</v>
      </c>
      <c r="C29" s="1493"/>
      <c r="D29" s="1494"/>
      <c r="E29" s="1474">
        <f>'B 5.10 - Backwash Tank'!F269</f>
        <v>0</v>
      </c>
      <c r="K29" s="172"/>
      <c r="L29" s="172"/>
      <c r="M29" s="172"/>
    </row>
    <row r="30" spans="1:13" ht="15" customHeight="1" x14ac:dyDescent="0.3">
      <c r="A30" s="1495">
        <v>5.1100000000000003</v>
      </c>
      <c r="B30" s="1492" t="s">
        <v>1750</v>
      </c>
      <c r="C30" s="1493"/>
      <c r="D30" s="1494"/>
      <c r="E30" s="1474">
        <f>'B 5.11 - Admin Building'!F472</f>
        <v>0</v>
      </c>
      <c r="K30" s="172"/>
      <c r="L30" s="172"/>
      <c r="M30" s="172"/>
    </row>
    <row r="31" spans="1:13" ht="15" customHeight="1" x14ac:dyDescent="0.25">
      <c r="A31" s="1495">
        <v>5.12</v>
      </c>
      <c r="B31" s="1492" t="s">
        <v>1751</v>
      </c>
      <c r="C31" s="1493"/>
      <c r="D31" s="1494"/>
      <c r="E31" s="1474">
        <f>'B 5.12 - Superitendant House'!F423</f>
        <v>0</v>
      </c>
      <c r="K31" s="173"/>
      <c r="L31" s="173"/>
      <c r="M31" s="173"/>
    </row>
    <row r="32" spans="1:13" ht="15" customHeight="1" x14ac:dyDescent="0.25">
      <c r="A32" s="1495">
        <v>5.13</v>
      </c>
      <c r="B32" s="1492" t="s">
        <v>1240</v>
      </c>
      <c r="C32" s="1493"/>
      <c r="D32" s="1494"/>
      <c r="E32" s="1474">
        <f>'B 5.13 - Attendant''s Hse'!F446</f>
        <v>0</v>
      </c>
      <c r="F32" s="826"/>
      <c r="K32" s="173"/>
      <c r="L32" s="173"/>
      <c r="M32" s="173"/>
    </row>
    <row r="33" spans="1:13" ht="15" customHeight="1" x14ac:dyDescent="0.25">
      <c r="A33" s="1495">
        <v>5.14</v>
      </c>
      <c r="B33" s="1492" t="s">
        <v>1241</v>
      </c>
      <c r="C33" s="1493"/>
      <c r="D33" s="1494"/>
      <c r="E33" s="1474">
        <f>'B 5.14 - Guard Hse'!F427</f>
        <v>0</v>
      </c>
      <c r="K33" s="173"/>
      <c r="L33" s="173"/>
      <c r="M33" s="173"/>
    </row>
    <row r="34" spans="1:13" ht="15" customHeight="1" thickBot="1" x14ac:dyDescent="0.3">
      <c r="A34" s="835">
        <v>5.15</v>
      </c>
      <c r="B34" s="843" t="s">
        <v>1832</v>
      </c>
      <c r="C34" s="848"/>
      <c r="D34" s="845"/>
      <c r="E34" s="832">
        <f>'B 5.15 - Chemical House'!F272</f>
        <v>0</v>
      </c>
      <c r="K34" s="173"/>
      <c r="L34" s="173"/>
      <c r="M34" s="173"/>
    </row>
    <row r="35" spans="1:13" ht="15" customHeight="1" thickTop="1" x14ac:dyDescent="0.3">
      <c r="A35" s="1466"/>
      <c r="B35" s="2381" t="s">
        <v>2103</v>
      </c>
      <c r="C35" s="2382"/>
      <c r="D35" s="2383"/>
      <c r="E35" s="1467">
        <f>SUM(E20:E34)</f>
        <v>0</v>
      </c>
      <c r="F35" s="174"/>
    </row>
    <row r="36" spans="1:13" ht="15" customHeight="1" x14ac:dyDescent="0.25">
      <c r="A36" s="835"/>
      <c r="B36" s="1462"/>
      <c r="C36" s="848"/>
      <c r="D36" s="845"/>
      <c r="E36" s="832"/>
      <c r="F36" s="174"/>
      <c r="K36" s="173"/>
      <c r="L36" s="173"/>
      <c r="M36" s="173"/>
    </row>
    <row r="37" spans="1:13" ht="15" customHeight="1" x14ac:dyDescent="0.25">
      <c r="A37" s="1491">
        <v>6</v>
      </c>
      <c r="B37" s="1492" t="s">
        <v>1856</v>
      </c>
      <c r="C37" s="1493"/>
      <c r="D37" s="1494"/>
      <c r="E37" s="1474">
        <f>'B 6 - Access Road to WTW'!F206</f>
        <v>0</v>
      </c>
      <c r="K37" s="173"/>
      <c r="L37" s="173"/>
      <c r="M37" s="173"/>
    </row>
    <row r="38" spans="1:13" ht="15" customHeight="1" x14ac:dyDescent="0.25">
      <c r="A38" s="2326"/>
      <c r="B38" s="843"/>
      <c r="C38" s="848"/>
      <c r="D38" s="845"/>
      <c r="E38" s="2327"/>
      <c r="K38" s="173"/>
      <c r="L38" s="173"/>
      <c r="M38" s="173"/>
    </row>
    <row r="39" spans="1:13" ht="15" customHeight="1" x14ac:dyDescent="0.25">
      <c r="A39" s="2326">
        <v>7</v>
      </c>
      <c r="B39" s="843" t="s">
        <v>2519</v>
      </c>
      <c r="C39" s="848"/>
      <c r="D39" s="845"/>
      <c r="E39" s="2327">
        <f>'B 7 Trans WTW to Jtn Tank 2'!F245</f>
        <v>0</v>
      </c>
      <c r="K39" s="173"/>
      <c r="L39" s="173"/>
      <c r="M39" s="173"/>
    </row>
    <row r="40" spans="1:13" ht="15" customHeight="1" x14ac:dyDescent="0.25">
      <c r="A40" s="830"/>
      <c r="B40" s="1462"/>
      <c r="C40" s="848"/>
      <c r="D40" s="845"/>
      <c r="E40" s="832"/>
      <c r="K40" s="173"/>
      <c r="L40" s="173"/>
      <c r="M40" s="173"/>
    </row>
    <row r="41" spans="1:13" ht="15" customHeight="1" x14ac:dyDescent="0.25">
      <c r="A41" s="833">
        <v>8</v>
      </c>
      <c r="B41" s="2374" t="s">
        <v>2031</v>
      </c>
      <c r="C41" s="2375"/>
      <c r="D41" s="2375"/>
      <c r="E41" s="836"/>
      <c r="F41" s="174"/>
      <c r="K41" s="173"/>
      <c r="L41" s="173"/>
      <c r="M41" s="173"/>
    </row>
    <row r="42" spans="1:13" ht="15" customHeight="1" x14ac:dyDescent="0.25">
      <c r="A42" s="816">
        <v>8.1</v>
      </c>
      <c r="B42" s="2376" t="s">
        <v>2032</v>
      </c>
      <c r="C42" s="2377"/>
      <c r="D42" s="2377"/>
      <c r="E42" s="811">
        <f>'Bill 8.1 Trans TO Tank 2'!F247</f>
        <v>0</v>
      </c>
      <c r="K42" s="173"/>
      <c r="L42" s="173"/>
      <c r="M42" s="173"/>
    </row>
    <row r="43" spans="1:13" ht="15" customHeight="1" x14ac:dyDescent="0.25">
      <c r="A43" s="812">
        <v>8.1999999999999993</v>
      </c>
      <c r="B43" s="2384" t="s">
        <v>2033</v>
      </c>
      <c r="C43" s="2385"/>
      <c r="D43" s="2385"/>
      <c r="E43" s="813">
        <f>'Bill 8.2 - Tank 2 '!F321</f>
        <v>0</v>
      </c>
      <c r="K43" s="173"/>
      <c r="L43" s="173"/>
      <c r="M43" s="173"/>
    </row>
    <row r="44" spans="1:13" ht="15" customHeight="1" thickBot="1" x14ac:dyDescent="0.3">
      <c r="A44" s="814">
        <v>8.3000000000000007</v>
      </c>
      <c r="B44" s="2387" t="s">
        <v>2072</v>
      </c>
      <c r="C44" s="2388"/>
      <c r="D44" s="2388"/>
      <c r="E44" s="815">
        <f>'Bill 8.3- Tank2 Dist '!F306</f>
        <v>0</v>
      </c>
      <c r="K44" s="173"/>
      <c r="L44" s="173"/>
      <c r="M44" s="173"/>
    </row>
    <row r="45" spans="1:13" ht="15" customHeight="1" thickTop="1" x14ac:dyDescent="0.3">
      <c r="A45" s="1466"/>
      <c r="B45" s="2381" t="s">
        <v>2104</v>
      </c>
      <c r="C45" s="2382"/>
      <c r="D45" s="2383"/>
      <c r="E45" s="1467">
        <f>SUM(E42:E44)</f>
        <v>0</v>
      </c>
      <c r="F45" s="174"/>
    </row>
    <row r="46" spans="1:13" ht="15" customHeight="1" x14ac:dyDescent="0.25">
      <c r="A46" s="830"/>
      <c r="B46" s="1462"/>
      <c r="C46" s="848"/>
      <c r="D46" s="845"/>
      <c r="E46" s="832"/>
      <c r="K46" s="173"/>
      <c r="L46" s="173"/>
      <c r="M46" s="173"/>
    </row>
    <row r="47" spans="1:13" ht="15" customHeight="1" x14ac:dyDescent="0.25">
      <c r="A47" s="833">
        <v>9</v>
      </c>
      <c r="B47" s="2374" t="s">
        <v>2039</v>
      </c>
      <c r="C47" s="2375"/>
      <c r="D47" s="2375"/>
      <c r="E47" s="836"/>
      <c r="K47" s="173"/>
      <c r="L47" s="173"/>
      <c r="M47" s="173"/>
    </row>
    <row r="48" spans="1:13" ht="15" customHeight="1" x14ac:dyDescent="0.25">
      <c r="A48" s="816">
        <v>9.1</v>
      </c>
      <c r="B48" s="2376" t="s">
        <v>2040</v>
      </c>
      <c r="C48" s="2377"/>
      <c r="D48" s="2377"/>
      <c r="E48" s="811">
        <f>'B 9.1- Pump to Ndaapi Tk'!F247</f>
        <v>0</v>
      </c>
      <c r="K48" s="173"/>
      <c r="L48" s="173"/>
      <c r="M48" s="173"/>
    </row>
    <row r="49" spans="1:13" ht="15" customHeight="1" x14ac:dyDescent="0.25">
      <c r="A49" s="812">
        <v>9.1999999999999993</v>
      </c>
      <c r="B49" s="2384" t="s">
        <v>2041</v>
      </c>
      <c r="C49" s="2385"/>
      <c r="D49" s="2385"/>
      <c r="E49" s="813">
        <f>'Bill 9.2 - Ndaapi Tank'!F322</f>
        <v>0</v>
      </c>
      <c r="K49" s="173"/>
      <c r="L49" s="173"/>
      <c r="M49" s="173"/>
    </row>
    <row r="50" spans="1:13" ht="15" customHeight="1" x14ac:dyDescent="0.25">
      <c r="A50" s="814">
        <v>9.3000000000000007</v>
      </c>
      <c r="B50" s="2387" t="s">
        <v>2074</v>
      </c>
      <c r="C50" s="2388"/>
      <c r="D50" s="2388"/>
      <c r="E50" s="815">
        <f>'Bill 9.3- Ndaapi Dist '!F307</f>
        <v>0</v>
      </c>
      <c r="K50" s="173"/>
      <c r="L50" s="173"/>
      <c r="M50" s="173"/>
    </row>
    <row r="51" spans="1:13" ht="15" customHeight="1" thickBot="1" x14ac:dyDescent="0.3">
      <c r="A51" s="814">
        <v>9.4</v>
      </c>
      <c r="B51" s="2387" t="s">
        <v>2491</v>
      </c>
      <c r="C51" s="2388"/>
      <c r="D51" s="2388"/>
      <c r="E51" s="815">
        <f>'Bill 9.4- Ndaapi M&amp;E'!F57</f>
        <v>0</v>
      </c>
      <c r="F51" s="174"/>
      <c r="K51" s="173"/>
      <c r="L51" s="173"/>
      <c r="M51" s="173"/>
    </row>
    <row r="52" spans="1:13" ht="15" customHeight="1" thickTop="1" x14ac:dyDescent="0.3">
      <c r="A52" s="1466"/>
      <c r="B52" s="2381" t="s">
        <v>2109</v>
      </c>
      <c r="C52" s="2382"/>
      <c r="D52" s="2383"/>
      <c r="E52" s="1467">
        <f>SUM(E48:E51)</f>
        <v>0</v>
      </c>
    </row>
    <row r="53" spans="1:13" ht="15" customHeight="1" x14ac:dyDescent="0.25">
      <c r="A53" s="830"/>
      <c r="B53" s="1462"/>
      <c r="C53" s="848"/>
      <c r="D53" s="845"/>
      <c r="E53" s="832"/>
      <c r="K53" s="173"/>
      <c r="L53" s="173"/>
      <c r="M53" s="173"/>
    </row>
    <row r="54" spans="1:13" ht="15" customHeight="1" x14ac:dyDescent="0.25">
      <c r="A54" s="833">
        <v>10</v>
      </c>
      <c r="B54" s="2374" t="s">
        <v>2034</v>
      </c>
      <c r="C54" s="2375"/>
      <c r="D54" s="2375"/>
      <c r="E54" s="836"/>
      <c r="K54" s="173"/>
      <c r="L54" s="173"/>
      <c r="M54" s="173"/>
    </row>
    <row r="55" spans="1:13" ht="15" customHeight="1" x14ac:dyDescent="0.25">
      <c r="A55" s="816">
        <v>10.1</v>
      </c>
      <c r="B55" s="2376" t="s">
        <v>2035</v>
      </c>
      <c r="C55" s="2377"/>
      <c r="D55" s="2377"/>
      <c r="E55" s="811">
        <f>'B 10.1- Pump to Tank1'!F237</f>
        <v>0</v>
      </c>
      <c r="K55" s="173"/>
      <c r="L55" s="173"/>
      <c r="M55" s="173"/>
    </row>
    <row r="56" spans="1:13" ht="15" customHeight="1" x14ac:dyDescent="0.25">
      <c r="A56" s="812">
        <v>10.199999999999999</v>
      </c>
      <c r="B56" s="2384" t="s">
        <v>2036</v>
      </c>
      <c r="C56" s="2385"/>
      <c r="D56" s="2385"/>
      <c r="E56" s="813">
        <f>'Bill 10.2 - Tank 1 '!F322</f>
        <v>0</v>
      </c>
      <c r="K56" s="173"/>
      <c r="L56" s="173"/>
      <c r="M56" s="173"/>
    </row>
    <row r="57" spans="1:13" ht="15" customHeight="1" x14ac:dyDescent="0.25">
      <c r="A57" s="1460">
        <v>10.3</v>
      </c>
      <c r="B57" s="2397" t="s">
        <v>2073</v>
      </c>
      <c r="C57" s="2398"/>
      <c r="D57" s="2398"/>
      <c r="E57" s="1461">
        <f>'Bill 10.3- Tank1 Dist'!F318</f>
        <v>0</v>
      </c>
      <c r="K57" s="173"/>
      <c r="L57" s="173"/>
      <c r="M57" s="173"/>
    </row>
    <row r="58" spans="1:13" ht="15" customHeight="1" thickBot="1" x14ac:dyDescent="0.3">
      <c r="A58" s="1460">
        <v>10.4</v>
      </c>
      <c r="B58" s="2397" t="s">
        <v>2491</v>
      </c>
      <c r="C58" s="2398"/>
      <c r="D58" s="2398"/>
      <c r="E58" s="1461">
        <f>'Bill 10.4- Tank1 M&amp;E'!F58</f>
        <v>0</v>
      </c>
      <c r="K58" s="173"/>
      <c r="L58" s="173"/>
      <c r="M58" s="173"/>
    </row>
    <row r="59" spans="1:13" ht="15" customHeight="1" thickTop="1" x14ac:dyDescent="0.3">
      <c r="A59" s="1466"/>
      <c r="B59" s="2381" t="s">
        <v>2107</v>
      </c>
      <c r="C59" s="2382"/>
      <c r="D59" s="2383"/>
      <c r="E59" s="1467">
        <f>SUM(E55:E58)</f>
        <v>0</v>
      </c>
    </row>
    <row r="60" spans="1:13" ht="15" customHeight="1" x14ac:dyDescent="0.25">
      <c r="A60" s="837"/>
      <c r="B60" s="2399"/>
      <c r="C60" s="2400"/>
      <c r="D60" s="2401"/>
      <c r="E60" s="836"/>
      <c r="K60" s="173"/>
      <c r="L60" s="173"/>
      <c r="M60" s="173"/>
    </row>
    <row r="61" spans="1:13" ht="15" customHeight="1" x14ac:dyDescent="0.25">
      <c r="A61" s="833">
        <v>11</v>
      </c>
      <c r="B61" s="2374" t="s">
        <v>2037</v>
      </c>
      <c r="C61" s="2375"/>
      <c r="D61" s="2375"/>
      <c r="E61" s="836"/>
      <c r="K61" s="173"/>
      <c r="L61" s="173"/>
      <c r="M61" s="173"/>
    </row>
    <row r="62" spans="1:13" ht="15" customHeight="1" x14ac:dyDescent="0.25">
      <c r="A62" s="816">
        <v>11.1</v>
      </c>
      <c r="B62" s="2376" t="s">
        <v>2038</v>
      </c>
      <c r="C62" s="2377"/>
      <c r="D62" s="2377"/>
      <c r="E62" s="811">
        <f>'B 11.1 Pump to Ex Tk'!F243</f>
        <v>0</v>
      </c>
      <c r="K62" s="173"/>
      <c r="L62" s="173"/>
      <c r="M62" s="173"/>
    </row>
    <row r="63" spans="1:13" ht="15" customHeight="1" x14ac:dyDescent="0.25">
      <c r="A63" s="1460">
        <v>11.2</v>
      </c>
      <c r="B63" s="2397" t="s">
        <v>2071</v>
      </c>
      <c r="C63" s="2398"/>
      <c r="D63" s="2398"/>
      <c r="E63" s="1461">
        <f>'Bill 11.2- Ext TK Dist'!F316</f>
        <v>0</v>
      </c>
      <c r="K63" s="173"/>
      <c r="L63" s="173"/>
      <c r="M63" s="173"/>
    </row>
    <row r="64" spans="1:13" ht="15" customHeight="1" thickBot="1" x14ac:dyDescent="0.3">
      <c r="A64" s="814">
        <v>11.3</v>
      </c>
      <c r="B64" s="2397" t="s">
        <v>2491</v>
      </c>
      <c r="C64" s="2398"/>
      <c r="D64" s="2398"/>
      <c r="E64" s="815">
        <f>'Bill 11.3- Ext TK M&amp;E'!F56</f>
        <v>0</v>
      </c>
      <c r="K64" s="173"/>
      <c r="L64" s="173"/>
      <c r="M64" s="173"/>
    </row>
    <row r="65" spans="1:13" ht="15" customHeight="1" thickTop="1" x14ac:dyDescent="0.3">
      <c r="A65" s="1466"/>
      <c r="B65" s="2381" t="s">
        <v>2108</v>
      </c>
      <c r="C65" s="2382"/>
      <c r="D65" s="2383"/>
      <c r="E65" s="1467">
        <f>SUM(E62:E64)</f>
        <v>0</v>
      </c>
    </row>
    <row r="66" spans="1:13" ht="15" customHeight="1" x14ac:dyDescent="0.25">
      <c r="A66" s="2320"/>
      <c r="B66" s="2321"/>
      <c r="C66" s="2321"/>
      <c r="D66" s="2321"/>
      <c r="E66" s="2321"/>
    </row>
    <row r="67" spans="1:13" ht="15" customHeight="1" x14ac:dyDescent="0.3">
      <c r="A67" s="2323">
        <v>12</v>
      </c>
      <c r="B67" s="2322" t="s">
        <v>2507</v>
      </c>
      <c r="C67" s="818" t="s">
        <v>2026</v>
      </c>
      <c r="D67" s="818" t="s">
        <v>2027</v>
      </c>
      <c r="E67" s="1478"/>
      <c r="F67" s="174"/>
      <c r="K67" s="67"/>
      <c r="M67" s="67"/>
    </row>
    <row r="68" spans="1:13" ht="15" customHeight="1" thickBot="1" x14ac:dyDescent="0.35">
      <c r="A68" s="1755">
        <v>12.1</v>
      </c>
      <c r="B68" s="822" t="s">
        <v>2152</v>
      </c>
      <c r="C68" s="823">
        <v>1</v>
      </c>
      <c r="D68" s="817">
        <f>'B 12.1 - Water Office Type 1'!F405</f>
        <v>0</v>
      </c>
      <c r="E68" s="817">
        <f>+C68*D68</f>
        <v>0</v>
      </c>
      <c r="F68" s="174"/>
      <c r="K68" s="67"/>
      <c r="M68" s="67"/>
    </row>
    <row r="69" spans="1:13" ht="15" customHeight="1" thickTop="1" x14ac:dyDescent="0.25">
      <c r="A69" s="2391" t="s">
        <v>2106</v>
      </c>
      <c r="B69" s="2391"/>
      <c r="C69" s="2391"/>
      <c r="D69" s="2391"/>
      <c r="E69" s="1479">
        <f>SUM(E68:E68)</f>
        <v>0</v>
      </c>
    </row>
    <row r="70" spans="1:13" ht="15" customHeight="1" x14ac:dyDescent="0.25"/>
    <row r="71" spans="1:13" ht="15" customHeight="1" x14ac:dyDescent="0.25">
      <c r="A71" s="833">
        <v>13</v>
      </c>
      <c r="B71" s="834" t="s">
        <v>2105</v>
      </c>
      <c r="C71" s="818" t="s">
        <v>2026</v>
      </c>
      <c r="D71" s="818" t="s">
        <v>2027</v>
      </c>
      <c r="E71" s="836"/>
      <c r="K71" s="173"/>
      <c r="L71" s="173"/>
      <c r="M71" s="173"/>
    </row>
    <row r="72" spans="1:13" ht="15" customHeight="1" x14ac:dyDescent="0.25">
      <c r="A72" s="816">
        <v>13.1</v>
      </c>
      <c r="B72" s="819" t="s">
        <v>2028</v>
      </c>
      <c r="C72" s="820">
        <v>1</v>
      </c>
      <c r="D72" s="821">
        <f>'B 13.1 - SAN BOYS'!F329</f>
        <v>0</v>
      </c>
      <c r="E72" s="821">
        <f>+C72*D72</f>
        <v>0</v>
      </c>
      <c r="K72" s="173"/>
      <c r="L72" s="173"/>
      <c r="M72" s="173"/>
    </row>
    <row r="73" spans="1:13" ht="15" customHeight="1" x14ac:dyDescent="0.25">
      <c r="A73" s="812">
        <v>13.2</v>
      </c>
      <c r="B73" s="822" t="s">
        <v>2029</v>
      </c>
      <c r="C73" s="823">
        <v>1</v>
      </c>
      <c r="D73" s="817">
        <f>'B 13.2 - SAN GIRLS'!F335</f>
        <v>0</v>
      </c>
      <c r="E73" s="817">
        <f>+C73*D73</f>
        <v>0</v>
      </c>
      <c r="F73" s="174"/>
      <c r="K73" s="173"/>
      <c r="L73" s="173"/>
      <c r="M73" s="173"/>
    </row>
    <row r="74" spans="1:13" ht="15" customHeight="1" thickBot="1" x14ac:dyDescent="0.35">
      <c r="A74" s="1460">
        <v>13.3</v>
      </c>
      <c r="B74" s="1476" t="s">
        <v>2030</v>
      </c>
      <c r="C74" s="1477">
        <v>1</v>
      </c>
      <c r="D74" s="1478">
        <f>'B 13.3 - PUBLIC TOILET'!F333</f>
        <v>0</v>
      </c>
      <c r="E74" s="1478">
        <f>+C74*D74</f>
        <v>0</v>
      </c>
      <c r="F74" s="174"/>
      <c r="K74" s="67"/>
      <c r="M74" s="67"/>
    </row>
    <row r="75" spans="1:13" ht="15" customHeight="1" thickTop="1" x14ac:dyDescent="0.3">
      <c r="A75" s="2391" t="s">
        <v>2106</v>
      </c>
      <c r="B75" s="2391"/>
      <c r="C75" s="2391"/>
      <c r="D75" s="2391"/>
      <c r="E75" s="1479">
        <f>SUM(E72:E74)</f>
        <v>0</v>
      </c>
      <c r="F75" s="174"/>
      <c r="K75" s="67"/>
      <c r="M75" s="67"/>
    </row>
    <row r="76" spans="1:13" ht="15" customHeight="1" x14ac:dyDescent="0.3">
      <c r="A76" s="2329"/>
      <c r="B76" s="2329"/>
      <c r="C76" s="2329"/>
      <c r="D76" s="2329"/>
      <c r="E76" s="2369"/>
      <c r="F76" s="174"/>
      <c r="K76" s="67"/>
      <c r="M76" s="67"/>
    </row>
    <row r="77" spans="1:13" ht="15" customHeight="1" x14ac:dyDescent="0.3">
      <c r="A77" s="2329">
        <v>14</v>
      </c>
      <c r="B77" s="2370" t="s">
        <v>2558</v>
      </c>
      <c r="C77" s="2329"/>
      <c r="D77" s="2329"/>
      <c r="E77" s="2369">
        <f>'Bill 14'!F48</f>
        <v>0</v>
      </c>
      <c r="F77" s="174"/>
      <c r="K77" s="67"/>
      <c r="M77" s="67"/>
    </row>
    <row r="78" spans="1:13" ht="15" customHeight="1" thickBot="1" x14ac:dyDescent="0.35">
      <c r="A78" s="2319"/>
      <c r="B78" s="2324"/>
      <c r="C78" s="2324"/>
      <c r="D78" s="2324"/>
      <c r="E78" s="2325"/>
    </row>
    <row r="79" spans="1:13" s="1475" customFormat="1" ht="18.75" customHeight="1" thickTop="1" x14ac:dyDescent="0.25">
      <c r="A79" s="2390" t="s">
        <v>2113</v>
      </c>
      <c r="B79" s="2390"/>
      <c r="C79" s="2390"/>
      <c r="D79" s="2390"/>
      <c r="E79" s="1484">
        <f>E69+E65+E59+E52+E45+E37+E35+E17+E15+E8+E7+E75+E39+E77</f>
        <v>88000000</v>
      </c>
    </row>
    <row r="80" spans="1:13" s="1475" customFormat="1" ht="18.75" customHeight="1" thickBot="1" x14ac:dyDescent="0.3">
      <c r="A80" s="2392" t="s">
        <v>2111</v>
      </c>
      <c r="B80" s="2393"/>
      <c r="C80" s="2393"/>
      <c r="D80" s="2394"/>
      <c r="E80" s="1480">
        <f>ROUNDUP(E79*10%,-3)</f>
        <v>8800000</v>
      </c>
    </row>
    <row r="81" spans="1:8" s="1475" customFormat="1" ht="18.75" customHeight="1" thickTop="1" x14ac:dyDescent="0.25">
      <c r="A81" s="2390" t="s">
        <v>2112</v>
      </c>
      <c r="B81" s="2390"/>
      <c r="C81" s="2390"/>
      <c r="D81" s="2390"/>
      <c r="E81" s="1484">
        <f>SUM(E79:E80)</f>
        <v>96800000</v>
      </c>
      <c r="F81" s="2328"/>
      <c r="G81" s="1481"/>
      <c r="H81" s="1482"/>
    </row>
    <row r="82" spans="1:8" ht="15" customHeight="1" thickBot="1" x14ac:dyDescent="0.3">
      <c r="A82" s="2395" t="s">
        <v>2114</v>
      </c>
      <c r="B82" s="2396"/>
      <c r="C82" s="2396"/>
      <c r="D82" s="2396"/>
      <c r="E82" s="839">
        <f>18%*E81</f>
        <v>17424000</v>
      </c>
      <c r="F82" s="174"/>
    </row>
    <row r="83" spans="1:8" s="1475" customFormat="1" ht="25.5" customHeight="1" thickTop="1" x14ac:dyDescent="0.25">
      <c r="A83" s="2389" t="s">
        <v>1785</v>
      </c>
      <c r="B83" s="2389"/>
      <c r="C83" s="2389"/>
      <c r="D83" s="2389"/>
      <c r="E83" s="1483">
        <f>SUM(E81:E82)</f>
        <v>114224000</v>
      </c>
    </row>
    <row r="84" spans="1:8" x14ac:dyDescent="0.25">
      <c r="F84" s="224"/>
    </row>
    <row r="85" spans="1:8" x14ac:dyDescent="0.25">
      <c r="E85" s="224"/>
    </row>
    <row r="86" spans="1:8" x14ac:dyDescent="0.25">
      <c r="E86" s="224"/>
    </row>
  </sheetData>
  <mergeCells count="37">
    <mergeCell ref="B45:D45"/>
    <mergeCell ref="A75:D75"/>
    <mergeCell ref="A79:D79"/>
    <mergeCell ref="B47:D47"/>
    <mergeCell ref="B48:D48"/>
    <mergeCell ref="B52:D52"/>
    <mergeCell ref="B54:D54"/>
    <mergeCell ref="B55:D55"/>
    <mergeCell ref="B61:D61"/>
    <mergeCell ref="B65:D65"/>
    <mergeCell ref="B62:D62"/>
    <mergeCell ref="B63:D63"/>
    <mergeCell ref="B64:D64"/>
    <mergeCell ref="B43:D43"/>
    <mergeCell ref="A3:E3"/>
    <mergeCell ref="B44:D44"/>
    <mergeCell ref="A83:D83"/>
    <mergeCell ref="A81:D81"/>
    <mergeCell ref="B49:D49"/>
    <mergeCell ref="B50:D50"/>
    <mergeCell ref="B51:D51"/>
    <mergeCell ref="A69:D69"/>
    <mergeCell ref="A80:D80"/>
    <mergeCell ref="A82:D82"/>
    <mergeCell ref="B56:D56"/>
    <mergeCell ref="B57:D57"/>
    <mergeCell ref="B58:D58"/>
    <mergeCell ref="B59:D59"/>
    <mergeCell ref="B60:D60"/>
    <mergeCell ref="A1:E1"/>
    <mergeCell ref="A2:E2"/>
    <mergeCell ref="A4:E4"/>
    <mergeCell ref="B41:D41"/>
    <mergeCell ref="B42:D42"/>
    <mergeCell ref="B5:D5"/>
    <mergeCell ref="B15:D15"/>
    <mergeCell ref="B35:D35"/>
  </mergeCells>
  <pageMargins left="0.7" right="0.7" top="0.75" bottom="0.75" header="0.3" footer="0.3"/>
  <pageSetup paperSize="9" scale="89" orientation="portrait" r:id="rId1"/>
  <headerFooter>
    <oddFooter>&amp;CEnyau. Grand Sum. Pg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7"/>
  <sheetViews>
    <sheetView view="pageBreakPreview" zoomScale="90" zoomScaleNormal="100" zoomScaleSheetLayoutView="90" workbookViewId="0">
      <pane ySplit="5" topLeftCell="A229" activePane="bottomLeft" state="frozen"/>
      <selection activeCell="A3" sqref="A3:E3"/>
      <selection pane="bottomLeft" activeCell="D237" sqref="D237"/>
    </sheetView>
  </sheetViews>
  <sheetFormatPr defaultRowHeight="12.5" x14ac:dyDescent="0.25"/>
  <cols>
    <col min="1" max="1" width="9.26953125" style="448" customWidth="1"/>
    <col min="2" max="2" width="61.7265625" style="378" customWidth="1"/>
    <col min="3" max="3" width="7.7265625" style="378" customWidth="1"/>
    <col min="4" max="4" width="10.81640625" style="378" customWidth="1"/>
    <col min="5" max="5" width="14.453125" style="381" customWidth="1"/>
    <col min="6" max="6" width="14.26953125" style="381" customWidth="1"/>
    <col min="7" max="256" width="9.1796875" style="378"/>
    <col min="257" max="257" width="8.1796875" style="378" customWidth="1"/>
    <col min="258" max="258" width="32" style="378" customWidth="1"/>
    <col min="259" max="259" width="6.453125" style="378" customWidth="1"/>
    <col min="260" max="260" width="9.54296875" style="378" customWidth="1"/>
    <col min="261" max="261" width="11.81640625" style="378" customWidth="1"/>
    <col min="262" max="262" width="18.26953125" style="378" customWidth="1"/>
    <col min="263" max="512" width="9.1796875" style="378"/>
    <col min="513" max="513" width="8.1796875" style="378" customWidth="1"/>
    <col min="514" max="514" width="32" style="378" customWidth="1"/>
    <col min="515" max="515" width="6.453125" style="378" customWidth="1"/>
    <col min="516" max="516" width="9.54296875" style="378" customWidth="1"/>
    <col min="517" max="517" width="11.81640625" style="378" customWidth="1"/>
    <col min="518" max="518" width="18.26953125" style="378" customWidth="1"/>
    <col min="519" max="768" width="9.1796875" style="378"/>
    <col min="769" max="769" width="8.1796875" style="378" customWidth="1"/>
    <col min="770" max="770" width="32" style="378" customWidth="1"/>
    <col min="771" max="771" width="6.453125" style="378" customWidth="1"/>
    <col min="772" max="772" width="9.54296875" style="378" customWidth="1"/>
    <col min="773" max="773" width="11.81640625" style="378" customWidth="1"/>
    <col min="774" max="774" width="18.26953125" style="378" customWidth="1"/>
    <col min="775" max="1024" width="9.1796875" style="378"/>
    <col min="1025" max="1025" width="8.1796875" style="378" customWidth="1"/>
    <col min="1026" max="1026" width="32" style="378" customWidth="1"/>
    <col min="1027" max="1027" width="6.453125" style="378" customWidth="1"/>
    <col min="1028" max="1028" width="9.54296875" style="378" customWidth="1"/>
    <col min="1029" max="1029" width="11.81640625" style="378" customWidth="1"/>
    <col min="1030" max="1030" width="18.26953125" style="378" customWidth="1"/>
    <col min="1031" max="1280" width="9.1796875" style="378"/>
    <col min="1281" max="1281" width="8.1796875" style="378" customWidth="1"/>
    <col min="1282" max="1282" width="32" style="378" customWidth="1"/>
    <col min="1283" max="1283" width="6.453125" style="378" customWidth="1"/>
    <col min="1284" max="1284" width="9.54296875" style="378" customWidth="1"/>
    <col min="1285" max="1285" width="11.81640625" style="378" customWidth="1"/>
    <col min="1286" max="1286" width="18.26953125" style="378" customWidth="1"/>
    <col min="1287" max="1536" width="9.1796875" style="378"/>
    <col min="1537" max="1537" width="8.1796875" style="378" customWidth="1"/>
    <col min="1538" max="1538" width="32" style="378" customWidth="1"/>
    <col min="1539" max="1539" width="6.453125" style="378" customWidth="1"/>
    <col min="1540" max="1540" width="9.54296875" style="378" customWidth="1"/>
    <col min="1541" max="1541" width="11.81640625" style="378" customWidth="1"/>
    <col min="1542" max="1542" width="18.26953125" style="378" customWidth="1"/>
    <col min="1543" max="1792" width="9.1796875" style="378"/>
    <col min="1793" max="1793" width="8.1796875" style="378" customWidth="1"/>
    <col min="1794" max="1794" width="32" style="378" customWidth="1"/>
    <col min="1795" max="1795" width="6.453125" style="378" customWidth="1"/>
    <col min="1796" max="1796" width="9.54296875" style="378" customWidth="1"/>
    <col min="1797" max="1797" width="11.81640625" style="378" customWidth="1"/>
    <col min="1798" max="1798" width="18.26953125" style="378" customWidth="1"/>
    <col min="1799" max="2048" width="9.1796875" style="378"/>
    <col min="2049" max="2049" width="8.1796875" style="378" customWidth="1"/>
    <col min="2050" max="2050" width="32" style="378" customWidth="1"/>
    <col min="2051" max="2051" width="6.453125" style="378" customWidth="1"/>
    <col min="2052" max="2052" width="9.54296875" style="378" customWidth="1"/>
    <col min="2053" max="2053" width="11.81640625" style="378" customWidth="1"/>
    <col min="2054" max="2054" width="18.26953125" style="378" customWidth="1"/>
    <col min="2055" max="2304" width="9.1796875" style="378"/>
    <col min="2305" max="2305" width="8.1796875" style="378" customWidth="1"/>
    <col min="2306" max="2306" width="32" style="378" customWidth="1"/>
    <col min="2307" max="2307" width="6.453125" style="378" customWidth="1"/>
    <col min="2308" max="2308" width="9.54296875" style="378" customWidth="1"/>
    <col min="2309" max="2309" width="11.81640625" style="378" customWidth="1"/>
    <col min="2310" max="2310" width="18.26953125" style="378" customWidth="1"/>
    <col min="2311" max="2560" width="9.1796875" style="378"/>
    <col min="2561" max="2561" width="8.1796875" style="378" customWidth="1"/>
    <col min="2562" max="2562" width="32" style="378" customWidth="1"/>
    <col min="2563" max="2563" width="6.453125" style="378" customWidth="1"/>
    <col min="2564" max="2564" width="9.54296875" style="378" customWidth="1"/>
    <col min="2565" max="2565" width="11.81640625" style="378" customWidth="1"/>
    <col min="2566" max="2566" width="18.26953125" style="378" customWidth="1"/>
    <col min="2567" max="2816" width="9.1796875" style="378"/>
    <col min="2817" max="2817" width="8.1796875" style="378" customWidth="1"/>
    <col min="2818" max="2818" width="32" style="378" customWidth="1"/>
    <col min="2819" max="2819" width="6.453125" style="378" customWidth="1"/>
    <col min="2820" max="2820" width="9.54296875" style="378" customWidth="1"/>
    <col min="2821" max="2821" width="11.81640625" style="378" customWidth="1"/>
    <col min="2822" max="2822" width="18.26953125" style="378" customWidth="1"/>
    <col min="2823" max="3072" width="9.1796875" style="378"/>
    <col min="3073" max="3073" width="8.1796875" style="378" customWidth="1"/>
    <col min="3074" max="3074" width="32" style="378" customWidth="1"/>
    <col min="3075" max="3075" width="6.453125" style="378" customWidth="1"/>
    <col min="3076" max="3076" width="9.54296875" style="378" customWidth="1"/>
    <col min="3077" max="3077" width="11.81640625" style="378" customWidth="1"/>
    <col min="3078" max="3078" width="18.26953125" style="378" customWidth="1"/>
    <col min="3079" max="3328" width="9.1796875" style="378"/>
    <col min="3329" max="3329" width="8.1796875" style="378" customWidth="1"/>
    <col min="3330" max="3330" width="32" style="378" customWidth="1"/>
    <col min="3331" max="3331" width="6.453125" style="378" customWidth="1"/>
    <col min="3332" max="3332" width="9.54296875" style="378" customWidth="1"/>
    <col min="3333" max="3333" width="11.81640625" style="378" customWidth="1"/>
    <col min="3334" max="3334" width="18.26953125" style="378" customWidth="1"/>
    <col min="3335" max="3584" width="9.1796875" style="378"/>
    <col min="3585" max="3585" width="8.1796875" style="378" customWidth="1"/>
    <col min="3586" max="3586" width="32" style="378" customWidth="1"/>
    <col min="3587" max="3587" width="6.453125" style="378" customWidth="1"/>
    <col min="3588" max="3588" width="9.54296875" style="378" customWidth="1"/>
    <col min="3589" max="3589" width="11.81640625" style="378" customWidth="1"/>
    <col min="3590" max="3590" width="18.26953125" style="378" customWidth="1"/>
    <col min="3591" max="3840" width="9.1796875" style="378"/>
    <col min="3841" max="3841" width="8.1796875" style="378" customWidth="1"/>
    <col min="3842" max="3842" width="32" style="378" customWidth="1"/>
    <col min="3843" max="3843" width="6.453125" style="378" customWidth="1"/>
    <col min="3844" max="3844" width="9.54296875" style="378" customWidth="1"/>
    <col min="3845" max="3845" width="11.81640625" style="378" customWidth="1"/>
    <col min="3846" max="3846" width="18.26953125" style="378" customWidth="1"/>
    <col min="3847" max="4096" width="9.1796875" style="378"/>
    <col min="4097" max="4097" width="8.1796875" style="378" customWidth="1"/>
    <col min="4098" max="4098" width="32" style="378" customWidth="1"/>
    <col min="4099" max="4099" width="6.453125" style="378" customWidth="1"/>
    <col min="4100" max="4100" width="9.54296875" style="378" customWidth="1"/>
    <col min="4101" max="4101" width="11.81640625" style="378" customWidth="1"/>
    <col min="4102" max="4102" width="18.26953125" style="378" customWidth="1"/>
    <col min="4103" max="4352" width="9.1796875" style="378"/>
    <col min="4353" max="4353" width="8.1796875" style="378" customWidth="1"/>
    <col min="4354" max="4354" width="32" style="378" customWidth="1"/>
    <col min="4355" max="4355" width="6.453125" style="378" customWidth="1"/>
    <col min="4356" max="4356" width="9.54296875" style="378" customWidth="1"/>
    <col min="4357" max="4357" width="11.81640625" style="378" customWidth="1"/>
    <col min="4358" max="4358" width="18.26953125" style="378" customWidth="1"/>
    <col min="4359" max="4608" width="9.1796875" style="378"/>
    <col min="4609" max="4609" width="8.1796875" style="378" customWidth="1"/>
    <col min="4610" max="4610" width="32" style="378" customWidth="1"/>
    <col min="4611" max="4611" width="6.453125" style="378" customWidth="1"/>
    <col min="4612" max="4612" width="9.54296875" style="378" customWidth="1"/>
    <col min="4613" max="4613" width="11.81640625" style="378" customWidth="1"/>
    <col min="4614" max="4614" width="18.26953125" style="378" customWidth="1"/>
    <col min="4615" max="4864" width="9.1796875" style="378"/>
    <col min="4865" max="4865" width="8.1796875" style="378" customWidth="1"/>
    <col min="4866" max="4866" width="32" style="378" customWidth="1"/>
    <col min="4867" max="4867" width="6.453125" style="378" customWidth="1"/>
    <col min="4868" max="4868" width="9.54296875" style="378" customWidth="1"/>
    <col min="4869" max="4869" width="11.81640625" style="378" customWidth="1"/>
    <col min="4870" max="4870" width="18.26953125" style="378" customWidth="1"/>
    <col min="4871" max="5120" width="9.1796875" style="378"/>
    <col min="5121" max="5121" width="8.1796875" style="378" customWidth="1"/>
    <col min="5122" max="5122" width="32" style="378" customWidth="1"/>
    <col min="5123" max="5123" width="6.453125" style="378" customWidth="1"/>
    <col min="5124" max="5124" width="9.54296875" style="378" customWidth="1"/>
    <col min="5125" max="5125" width="11.81640625" style="378" customWidth="1"/>
    <col min="5126" max="5126" width="18.26953125" style="378" customWidth="1"/>
    <col min="5127" max="5376" width="9.1796875" style="378"/>
    <col min="5377" max="5377" width="8.1796875" style="378" customWidth="1"/>
    <col min="5378" max="5378" width="32" style="378" customWidth="1"/>
    <col min="5379" max="5379" width="6.453125" style="378" customWidth="1"/>
    <col min="5380" max="5380" width="9.54296875" style="378" customWidth="1"/>
    <col min="5381" max="5381" width="11.81640625" style="378" customWidth="1"/>
    <col min="5382" max="5382" width="18.26953125" style="378" customWidth="1"/>
    <col min="5383" max="5632" width="9.1796875" style="378"/>
    <col min="5633" max="5633" width="8.1796875" style="378" customWidth="1"/>
    <col min="5634" max="5634" width="32" style="378" customWidth="1"/>
    <col min="5635" max="5635" width="6.453125" style="378" customWidth="1"/>
    <col min="5636" max="5636" width="9.54296875" style="378" customWidth="1"/>
    <col min="5637" max="5637" width="11.81640625" style="378" customWidth="1"/>
    <col min="5638" max="5638" width="18.26953125" style="378" customWidth="1"/>
    <col min="5639" max="5888" width="9.1796875" style="378"/>
    <col min="5889" max="5889" width="8.1796875" style="378" customWidth="1"/>
    <col min="5890" max="5890" width="32" style="378" customWidth="1"/>
    <col min="5891" max="5891" width="6.453125" style="378" customWidth="1"/>
    <col min="5892" max="5892" width="9.54296875" style="378" customWidth="1"/>
    <col min="5893" max="5893" width="11.81640625" style="378" customWidth="1"/>
    <col min="5894" max="5894" width="18.26953125" style="378" customWidth="1"/>
    <col min="5895" max="6144" width="9.1796875" style="378"/>
    <col min="6145" max="6145" width="8.1796875" style="378" customWidth="1"/>
    <col min="6146" max="6146" width="32" style="378" customWidth="1"/>
    <col min="6147" max="6147" width="6.453125" style="378" customWidth="1"/>
    <col min="6148" max="6148" width="9.54296875" style="378" customWidth="1"/>
    <col min="6149" max="6149" width="11.81640625" style="378" customWidth="1"/>
    <col min="6150" max="6150" width="18.26953125" style="378" customWidth="1"/>
    <col min="6151" max="6400" width="9.1796875" style="378"/>
    <col min="6401" max="6401" width="8.1796875" style="378" customWidth="1"/>
    <col min="6402" max="6402" width="32" style="378" customWidth="1"/>
    <col min="6403" max="6403" width="6.453125" style="378" customWidth="1"/>
    <col min="6404" max="6404" width="9.54296875" style="378" customWidth="1"/>
    <col min="6405" max="6405" width="11.81640625" style="378" customWidth="1"/>
    <col min="6406" max="6406" width="18.26953125" style="378" customWidth="1"/>
    <col min="6407" max="6656" width="9.1796875" style="378"/>
    <col min="6657" max="6657" width="8.1796875" style="378" customWidth="1"/>
    <col min="6658" max="6658" width="32" style="378" customWidth="1"/>
    <col min="6659" max="6659" width="6.453125" style="378" customWidth="1"/>
    <col min="6660" max="6660" width="9.54296875" style="378" customWidth="1"/>
    <col min="6661" max="6661" width="11.81640625" style="378" customWidth="1"/>
    <col min="6662" max="6662" width="18.26953125" style="378" customWidth="1"/>
    <col min="6663" max="6912" width="9.1796875" style="378"/>
    <col min="6913" max="6913" width="8.1796875" style="378" customWidth="1"/>
    <col min="6914" max="6914" width="32" style="378" customWidth="1"/>
    <col min="6915" max="6915" width="6.453125" style="378" customWidth="1"/>
    <col min="6916" max="6916" width="9.54296875" style="378" customWidth="1"/>
    <col min="6917" max="6917" width="11.81640625" style="378" customWidth="1"/>
    <col min="6918" max="6918" width="18.26953125" style="378" customWidth="1"/>
    <col min="6919" max="7168" width="9.1796875" style="378"/>
    <col min="7169" max="7169" width="8.1796875" style="378" customWidth="1"/>
    <col min="7170" max="7170" width="32" style="378" customWidth="1"/>
    <col min="7171" max="7171" width="6.453125" style="378" customWidth="1"/>
    <col min="7172" max="7172" width="9.54296875" style="378" customWidth="1"/>
    <col min="7173" max="7173" width="11.81640625" style="378" customWidth="1"/>
    <col min="7174" max="7174" width="18.26953125" style="378" customWidth="1"/>
    <col min="7175" max="7424" width="9.1796875" style="378"/>
    <col min="7425" max="7425" width="8.1796875" style="378" customWidth="1"/>
    <col min="7426" max="7426" width="32" style="378" customWidth="1"/>
    <col min="7427" max="7427" width="6.453125" style="378" customWidth="1"/>
    <col min="7428" max="7428" width="9.54296875" style="378" customWidth="1"/>
    <col min="7429" max="7429" width="11.81640625" style="378" customWidth="1"/>
    <col min="7430" max="7430" width="18.26953125" style="378" customWidth="1"/>
    <col min="7431" max="7680" width="9.1796875" style="378"/>
    <col min="7681" max="7681" width="8.1796875" style="378" customWidth="1"/>
    <col min="7682" max="7682" width="32" style="378" customWidth="1"/>
    <col min="7683" max="7683" width="6.453125" style="378" customWidth="1"/>
    <col min="7684" max="7684" width="9.54296875" style="378" customWidth="1"/>
    <col min="7685" max="7685" width="11.81640625" style="378" customWidth="1"/>
    <col min="7686" max="7686" width="18.26953125" style="378" customWidth="1"/>
    <col min="7687" max="7936" width="9.1796875" style="378"/>
    <col min="7937" max="7937" width="8.1796875" style="378" customWidth="1"/>
    <col min="7938" max="7938" width="32" style="378" customWidth="1"/>
    <col min="7939" max="7939" width="6.453125" style="378" customWidth="1"/>
    <col min="7940" max="7940" width="9.54296875" style="378" customWidth="1"/>
    <col min="7941" max="7941" width="11.81640625" style="378" customWidth="1"/>
    <col min="7942" max="7942" width="18.26953125" style="378" customWidth="1"/>
    <col min="7943" max="8192" width="9.1796875" style="378"/>
    <col min="8193" max="8193" width="8.1796875" style="378" customWidth="1"/>
    <col min="8194" max="8194" width="32" style="378" customWidth="1"/>
    <col min="8195" max="8195" width="6.453125" style="378" customWidth="1"/>
    <col min="8196" max="8196" width="9.54296875" style="378" customWidth="1"/>
    <col min="8197" max="8197" width="11.81640625" style="378" customWidth="1"/>
    <col min="8198" max="8198" width="18.26953125" style="378" customWidth="1"/>
    <col min="8199" max="8448" width="9.1796875" style="378"/>
    <col min="8449" max="8449" width="8.1796875" style="378" customWidth="1"/>
    <col min="8450" max="8450" width="32" style="378" customWidth="1"/>
    <col min="8451" max="8451" width="6.453125" style="378" customWidth="1"/>
    <col min="8452" max="8452" width="9.54296875" style="378" customWidth="1"/>
    <col min="8453" max="8453" width="11.81640625" style="378" customWidth="1"/>
    <col min="8454" max="8454" width="18.26953125" style="378" customWidth="1"/>
    <col min="8455" max="8704" width="9.1796875" style="378"/>
    <col min="8705" max="8705" width="8.1796875" style="378" customWidth="1"/>
    <col min="8706" max="8706" width="32" style="378" customWidth="1"/>
    <col min="8707" max="8707" width="6.453125" style="378" customWidth="1"/>
    <col min="8708" max="8708" width="9.54296875" style="378" customWidth="1"/>
    <col min="8709" max="8709" width="11.81640625" style="378" customWidth="1"/>
    <col min="8710" max="8710" width="18.26953125" style="378" customWidth="1"/>
    <col min="8711" max="8960" width="9.1796875" style="378"/>
    <col min="8961" max="8961" width="8.1796875" style="378" customWidth="1"/>
    <col min="8962" max="8962" width="32" style="378" customWidth="1"/>
    <col min="8963" max="8963" width="6.453125" style="378" customWidth="1"/>
    <col min="8964" max="8964" width="9.54296875" style="378" customWidth="1"/>
    <col min="8965" max="8965" width="11.81640625" style="378" customWidth="1"/>
    <col min="8966" max="8966" width="18.26953125" style="378" customWidth="1"/>
    <col min="8967" max="9216" width="9.1796875" style="378"/>
    <col min="9217" max="9217" width="8.1796875" style="378" customWidth="1"/>
    <col min="9218" max="9218" width="32" style="378" customWidth="1"/>
    <col min="9219" max="9219" width="6.453125" style="378" customWidth="1"/>
    <col min="9220" max="9220" width="9.54296875" style="378" customWidth="1"/>
    <col min="9221" max="9221" width="11.81640625" style="378" customWidth="1"/>
    <col min="9222" max="9222" width="18.26953125" style="378" customWidth="1"/>
    <col min="9223" max="9472" width="9.1796875" style="378"/>
    <col min="9473" max="9473" width="8.1796875" style="378" customWidth="1"/>
    <col min="9474" max="9474" width="32" style="378" customWidth="1"/>
    <col min="9475" max="9475" width="6.453125" style="378" customWidth="1"/>
    <col min="9476" max="9476" width="9.54296875" style="378" customWidth="1"/>
    <col min="9477" max="9477" width="11.81640625" style="378" customWidth="1"/>
    <col min="9478" max="9478" width="18.26953125" style="378" customWidth="1"/>
    <col min="9479" max="9728" width="9.1796875" style="378"/>
    <col min="9729" max="9729" width="8.1796875" style="378" customWidth="1"/>
    <col min="9730" max="9730" width="32" style="378" customWidth="1"/>
    <col min="9731" max="9731" width="6.453125" style="378" customWidth="1"/>
    <col min="9732" max="9732" width="9.54296875" style="378" customWidth="1"/>
    <col min="9733" max="9733" width="11.81640625" style="378" customWidth="1"/>
    <col min="9734" max="9734" width="18.26953125" style="378" customWidth="1"/>
    <col min="9735" max="9984" width="9.1796875" style="378"/>
    <col min="9985" max="9985" width="8.1796875" style="378" customWidth="1"/>
    <col min="9986" max="9986" width="32" style="378" customWidth="1"/>
    <col min="9987" max="9987" width="6.453125" style="378" customWidth="1"/>
    <col min="9988" max="9988" width="9.54296875" style="378" customWidth="1"/>
    <col min="9989" max="9989" width="11.81640625" style="378" customWidth="1"/>
    <col min="9990" max="9990" width="18.26953125" style="378" customWidth="1"/>
    <col min="9991" max="10240" width="9.1796875" style="378"/>
    <col min="10241" max="10241" width="8.1796875" style="378" customWidth="1"/>
    <col min="10242" max="10242" width="32" style="378" customWidth="1"/>
    <col min="10243" max="10243" width="6.453125" style="378" customWidth="1"/>
    <col min="10244" max="10244" width="9.54296875" style="378" customWidth="1"/>
    <col min="10245" max="10245" width="11.81640625" style="378" customWidth="1"/>
    <col min="10246" max="10246" width="18.26953125" style="378" customWidth="1"/>
    <col min="10247" max="10496" width="9.1796875" style="378"/>
    <col min="10497" max="10497" width="8.1796875" style="378" customWidth="1"/>
    <col min="10498" max="10498" width="32" style="378" customWidth="1"/>
    <col min="10499" max="10499" width="6.453125" style="378" customWidth="1"/>
    <col min="10500" max="10500" width="9.54296875" style="378" customWidth="1"/>
    <col min="10501" max="10501" width="11.81640625" style="378" customWidth="1"/>
    <col min="10502" max="10502" width="18.26953125" style="378" customWidth="1"/>
    <col min="10503" max="10752" width="9.1796875" style="378"/>
    <col min="10753" max="10753" width="8.1796875" style="378" customWidth="1"/>
    <col min="10754" max="10754" width="32" style="378" customWidth="1"/>
    <col min="10755" max="10755" width="6.453125" style="378" customWidth="1"/>
    <col min="10756" max="10756" width="9.54296875" style="378" customWidth="1"/>
    <col min="10757" max="10757" width="11.81640625" style="378" customWidth="1"/>
    <col min="10758" max="10758" width="18.26953125" style="378" customWidth="1"/>
    <col min="10759" max="11008" width="9.1796875" style="378"/>
    <col min="11009" max="11009" width="8.1796875" style="378" customWidth="1"/>
    <col min="11010" max="11010" width="32" style="378" customWidth="1"/>
    <col min="11011" max="11011" width="6.453125" style="378" customWidth="1"/>
    <col min="11012" max="11012" width="9.54296875" style="378" customWidth="1"/>
    <col min="11013" max="11013" width="11.81640625" style="378" customWidth="1"/>
    <col min="11014" max="11014" width="18.26953125" style="378" customWidth="1"/>
    <col min="11015" max="11264" width="9.1796875" style="378"/>
    <col min="11265" max="11265" width="8.1796875" style="378" customWidth="1"/>
    <col min="11266" max="11266" width="32" style="378" customWidth="1"/>
    <col min="11267" max="11267" width="6.453125" style="378" customWidth="1"/>
    <col min="11268" max="11268" width="9.54296875" style="378" customWidth="1"/>
    <col min="11269" max="11269" width="11.81640625" style="378" customWidth="1"/>
    <col min="11270" max="11270" width="18.26953125" style="378" customWidth="1"/>
    <col min="11271" max="11520" width="9.1796875" style="378"/>
    <col min="11521" max="11521" width="8.1796875" style="378" customWidth="1"/>
    <col min="11522" max="11522" width="32" style="378" customWidth="1"/>
    <col min="11523" max="11523" width="6.453125" style="378" customWidth="1"/>
    <col min="11524" max="11524" width="9.54296875" style="378" customWidth="1"/>
    <col min="11525" max="11525" width="11.81640625" style="378" customWidth="1"/>
    <col min="11526" max="11526" width="18.26953125" style="378" customWidth="1"/>
    <col min="11527" max="11776" width="9.1796875" style="378"/>
    <col min="11777" max="11777" width="8.1796875" style="378" customWidth="1"/>
    <col min="11778" max="11778" width="32" style="378" customWidth="1"/>
    <col min="11779" max="11779" width="6.453125" style="378" customWidth="1"/>
    <col min="11780" max="11780" width="9.54296875" style="378" customWidth="1"/>
    <col min="11781" max="11781" width="11.81640625" style="378" customWidth="1"/>
    <col min="11782" max="11782" width="18.26953125" style="378" customWidth="1"/>
    <col min="11783" max="12032" width="9.1796875" style="378"/>
    <col min="12033" max="12033" width="8.1796875" style="378" customWidth="1"/>
    <col min="12034" max="12034" width="32" style="378" customWidth="1"/>
    <col min="12035" max="12035" width="6.453125" style="378" customWidth="1"/>
    <col min="12036" max="12036" width="9.54296875" style="378" customWidth="1"/>
    <col min="12037" max="12037" width="11.81640625" style="378" customWidth="1"/>
    <col min="12038" max="12038" width="18.26953125" style="378" customWidth="1"/>
    <col min="12039" max="12288" width="9.1796875" style="378"/>
    <col min="12289" max="12289" width="8.1796875" style="378" customWidth="1"/>
    <col min="12290" max="12290" width="32" style="378" customWidth="1"/>
    <col min="12291" max="12291" width="6.453125" style="378" customWidth="1"/>
    <col min="12292" max="12292" width="9.54296875" style="378" customWidth="1"/>
    <col min="12293" max="12293" width="11.81640625" style="378" customWidth="1"/>
    <col min="12294" max="12294" width="18.26953125" style="378" customWidth="1"/>
    <col min="12295" max="12544" width="9.1796875" style="378"/>
    <col min="12545" max="12545" width="8.1796875" style="378" customWidth="1"/>
    <col min="12546" max="12546" width="32" style="378" customWidth="1"/>
    <col min="12547" max="12547" width="6.453125" style="378" customWidth="1"/>
    <col min="12548" max="12548" width="9.54296875" style="378" customWidth="1"/>
    <col min="12549" max="12549" width="11.81640625" style="378" customWidth="1"/>
    <col min="12550" max="12550" width="18.26953125" style="378" customWidth="1"/>
    <col min="12551" max="12800" width="9.1796875" style="378"/>
    <col min="12801" max="12801" width="8.1796875" style="378" customWidth="1"/>
    <col min="12802" max="12802" width="32" style="378" customWidth="1"/>
    <col min="12803" max="12803" width="6.453125" style="378" customWidth="1"/>
    <col min="12804" max="12804" width="9.54296875" style="378" customWidth="1"/>
    <col min="12805" max="12805" width="11.81640625" style="378" customWidth="1"/>
    <col min="12806" max="12806" width="18.26953125" style="378" customWidth="1"/>
    <col min="12807" max="13056" width="9.1796875" style="378"/>
    <col min="13057" max="13057" width="8.1796875" style="378" customWidth="1"/>
    <col min="13058" max="13058" width="32" style="378" customWidth="1"/>
    <col min="13059" max="13059" width="6.453125" style="378" customWidth="1"/>
    <col min="13060" max="13060" width="9.54296875" style="378" customWidth="1"/>
    <col min="13061" max="13061" width="11.81640625" style="378" customWidth="1"/>
    <col min="13062" max="13062" width="18.26953125" style="378" customWidth="1"/>
    <col min="13063" max="13312" width="9.1796875" style="378"/>
    <col min="13313" max="13313" width="8.1796875" style="378" customWidth="1"/>
    <col min="13314" max="13314" width="32" style="378" customWidth="1"/>
    <col min="13315" max="13315" width="6.453125" style="378" customWidth="1"/>
    <col min="13316" max="13316" width="9.54296875" style="378" customWidth="1"/>
    <col min="13317" max="13317" width="11.81640625" style="378" customWidth="1"/>
    <col min="13318" max="13318" width="18.26953125" style="378" customWidth="1"/>
    <col min="13319" max="13568" width="9.1796875" style="378"/>
    <col min="13569" max="13569" width="8.1796875" style="378" customWidth="1"/>
    <col min="13570" max="13570" width="32" style="378" customWidth="1"/>
    <col min="13571" max="13571" width="6.453125" style="378" customWidth="1"/>
    <col min="13572" max="13572" width="9.54296875" style="378" customWidth="1"/>
    <col min="13573" max="13573" width="11.81640625" style="378" customWidth="1"/>
    <col min="13574" max="13574" width="18.26953125" style="378" customWidth="1"/>
    <col min="13575" max="13824" width="9.1796875" style="378"/>
    <col min="13825" max="13825" width="8.1796875" style="378" customWidth="1"/>
    <col min="13826" max="13826" width="32" style="378" customWidth="1"/>
    <col min="13827" max="13827" width="6.453125" style="378" customWidth="1"/>
    <col min="13828" max="13828" width="9.54296875" style="378" customWidth="1"/>
    <col min="13829" max="13829" width="11.81640625" style="378" customWidth="1"/>
    <col min="13830" max="13830" width="18.26953125" style="378" customWidth="1"/>
    <col min="13831" max="14080" width="9.1796875" style="378"/>
    <col min="14081" max="14081" width="8.1796875" style="378" customWidth="1"/>
    <col min="14082" max="14082" width="32" style="378" customWidth="1"/>
    <col min="14083" max="14083" width="6.453125" style="378" customWidth="1"/>
    <col min="14084" max="14084" width="9.54296875" style="378" customWidth="1"/>
    <col min="14085" max="14085" width="11.81640625" style="378" customWidth="1"/>
    <col min="14086" max="14086" width="18.26953125" style="378" customWidth="1"/>
    <col min="14087" max="14336" width="9.1796875" style="378"/>
    <col min="14337" max="14337" width="8.1796875" style="378" customWidth="1"/>
    <col min="14338" max="14338" width="32" style="378" customWidth="1"/>
    <col min="14339" max="14339" width="6.453125" style="378" customWidth="1"/>
    <col min="14340" max="14340" width="9.54296875" style="378" customWidth="1"/>
    <col min="14341" max="14341" width="11.81640625" style="378" customWidth="1"/>
    <col min="14342" max="14342" width="18.26953125" style="378" customWidth="1"/>
    <col min="14343" max="14592" width="9.1796875" style="378"/>
    <col min="14593" max="14593" width="8.1796875" style="378" customWidth="1"/>
    <col min="14594" max="14594" width="32" style="378" customWidth="1"/>
    <col min="14595" max="14595" width="6.453125" style="378" customWidth="1"/>
    <col min="14596" max="14596" width="9.54296875" style="378" customWidth="1"/>
    <col min="14597" max="14597" width="11.81640625" style="378" customWidth="1"/>
    <col min="14598" max="14598" width="18.26953125" style="378" customWidth="1"/>
    <col min="14599" max="14848" width="9.1796875" style="378"/>
    <col min="14849" max="14849" width="8.1796875" style="378" customWidth="1"/>
    <col min="14850" max="14850" width="32" style="378" customWidth="1"/>
    <col min="14851" max="14851" width="6.453125" style="378" customWidth="1"/>
    <col min="14852" max="14852" width="9.54296875" style="378" customWidth="1"/>
    <col min="14853" max="14853" width="11.81640625" style="378" customWidth="1"/>
    <col min="14854" max="14854" width="18.26953125" style="378" customWidth="1"/>
    <col min="14855" max="15104" width="9.1796875" style="378"/>
    <col min="15105" max="15105" width="8.1796875" style="378" customWidth="1"/>
    <col min="15106" max="15106" width="32" style="378" customWidth="1"/>
    <col min="15107" max="15107" width="6.453125" style="378" customWidth="1"/>
    <col min="15108" max="15108" width="9.54296875" style="378" customWidth="1"/>
    <col min="15109" max="15109" width="11.81640625" style="378" customWidth="1"/>
    <col min="15110" max="15110" width="18.26953125" style="378" customWidth="1"/>
    <col min="15111" max="15360" width="9.1796875" style="378"/>
    <col min="15361" max="15361" width="8.1796875" style="378" customWidth="1"/>
    <col min="15362" max="15362" width="32" style="378" customWidth="1"/>
    <col min="15363" max="15363" width="6.453125" style="378" customWidth="1"/>
    <col min="15364" max="15364" width="9.54296875" style="378" customWidth="1"/>
    <col min="15365" max="15365" width="11.81640625" style="378" customWidth="1"/>
    <col min="15366" max="15366" width="18.26953125" style="378" customWidth="1"/>
    <col min="15367" max="15616" width="9.1796875" style="378"/>
    <col min="15617" max="15617" width="8.1796875" style="378" customWidth="1"/>
    <col min="15618" max="15618" width="32" style="378" customWidth="1"/>
    <col min="15619" max="15619" width="6.453125" style="378" customWidth="1"/>
    <col min="15620" max="15620" width="9.54296875" style="378" customWidth="1"/>
    <col min="15621" max="15621" width="11.81640625" style="378" customWidth="1"/>
    <col min="15622" max="15622" width="18.26953125" style="378" customWidth="1"/>
    <col min="15623" max="15872" width="9.1796875" style="378"/>
    <col min="15873" max="15873" width="8.1796875" style="378" customWidth="1"/>
    <col min="15874" max="15874" width="32" style="378" customWidth="1"/>
    <col min="15875" max="15875" width="6.453125" style="378" customWidth="1"/>
    <col min="15876" max="15876" width="9.54296875" style="378" customWidth="1"/>
    <col min="15877" max="15877" width="11.81640625" style="378" customWidth="1"/>
    <col min="15878" max="15878" width="18.26953125" style="378" customWidth="1"/>
    <col min="15879" max="16128" width="9.1796875" style="378"/>
    <col min="16129" max="16129" width="8.1796875" style="378" customWidth="1"/>
    <col min="16130" max="16130" width="32" style="378" customWidth="1"/>
    <col min="16131" max="16131" width="6.453125" style="378" customWidth="1"/>
    <col min="16132" max="16132" width="9.54296875" style="378" customWidth="1"/>
    <col min="16133" max="16133" width="11.81640625" style="378" customWidth="1"/>
    <col min="16134" max="16134" width="18.26953125" style="378" customWidth="1"/>
    <col min="16135" max="16384" width="9.1796875" style="378"/>
  </cols>
  <sheetData>
    <row r="1" spans="1:6" ht="13" x14ac:dyDescent="0.25">
      <c r="A1" s="2412" t="s">
        <v>0</v>
      </c>
      <c r="B1" s="2412"/>
      <c r="C1" s="2412"/>
      <c r="D1" s="2412"/>
      <c r="E1" s="2412"/>
      <c r="F1" s="2412"/>
    </row>
    <row r="2" spans="1:6" ht="13" x14ac:dyDescent="0.25">
      <c r="A2" s="2372" t="s">
        <v>2561</v>
      </c>
      <c r="B2" s="2372"/>
      <c r="C2" s="2372"/>
      <c r="D2" s="2372"/>
      <c r="E2" s="2372"/>
      <c r="F2" s="2372"/>
    </row>
    <row r="3" spans="1:6" ht="13" x14ac:dyDescent="0.25">
      <c r="A3" s="2386" t="s">
        <v>2077</v>
      </c>
      <c r="B3" s="2386"/>
      <c r="C3" s="2386"/>
      <c r="D3" s="2386"/>
      <c r="E3" s="2386"/>
      <c r="F3" s="2386"/>
    </row>
    <row r="4" spans="1:6" ht="13" x14ac:dyDescent="0.3">
      <c r="A4" s="379" t="s">
        <v>2083</v>
      </c>
      <c r="C4" s="380"/>
      <c r="D4" s="380"/>
    </row>
    <row r="5" spans="1:6" ht="13" x14ac:dyDescent="0.3">
      <c r="A5" s="630" t="s">
        <v>1</v>
      </c>
      <c r="B5" s="631" t="s">
        <v>2</v>
      </c>
      <c r="C5" s="631" t="s">
        <v>3</v>
      </c>
      <c r="D5" s="631" t="s">
        <v>4</v>
      </c>
      <c r="E5" s="867" t="s">
        <v>5</v>
      </c>
      <c r="F5" s="867" t="s">
        <v>6</v>
      </c>
    </row>
    <row r="6" spans="1:6" x14ac:dyDescent="0.25">
      <c r="A6" s="868"/>
      <c r="B6" s="868"/>
      <c r="C6" s="868"/>
      <c r="D6" s="868"/>
      <c r="E6" s="869"/>
      <c r="F6" s="869"/>
    </row>
    <row r="7" spans="1:6" ht="13" x14ac:dyDescent="0.25">
      <c r="A7" s="868"/>
      <c r="B7" s="870" t="s">
        <v>84</v>
      </c>
      <c r="C7" s="871"/>
      <c r="D7" s="871"/>
      <c r="E7" s="872"/>
      <c r="F7" s="872"/>
    </row>
    <row r="8" spans="1:6" ht="25" x14ac:dyDescent="0.25">
      <c r="A8" s="868"/>
      <c r="B8" s="873" t="s">
        <v>2258</v>
      </c>
      <c r="C8" s="871"/>
      <c r="D8" s="871"/>
      <c r="E8" s="872"/>
      <c r="F8" s="872"/>
    </row>
    <row r="9" spans="1:6" x14ac:dyDescent="0.25">
      <c r="A9" s="868"/>
      <c r="B9" s="868"/>
      <c r="C9" s="871"/>
      <c r="D9" s="871"/>
      <c r="E9" s="872"/>
      <c r="F9" s="872"/>
    </row>
    <row r="10" spans="1:6" ht="13" x14ac:dyDescent="0.25">
      <c r="A10" s="868"/>
      <c r="B10" s="874" t="s">
        <v>85</v>
      </c>
      <c r="C10" s="871"/>
      <c r="D10" s="871"/>
      <c r="E10" s="872"/>
      <c r="F10" s="872"/>
    </row>
    <row r="11" spans="1:6" x14ac:dyDescent="0.25">
      <c r="A11" s="868"/>
      <c r="B11" s="868"/>
      <c r="C11" s="871"/>
      <c r="D11" s="871"/>
      <c r="E11" s="872"/>
      <c r="F11" s="872"/>
    </row>
    <row r="12" spans="1:6" ht="25" x14ac:dyDescent="0.25">
      <c r="A12" s="868"/>
      <c r="B12" s="875" t="s">
        <v>86</v>
      </c>
      <c r="C12" s="871"/>
      <c r="D12" s="871"/>
      <c r="E12" s="872"/>
      <c r="F12" s="872"/>
    </row>
    <row r="13" spans="1:6" x14ac:dyDescent="0.25">
      <c r="A13" s="868"/>
      <c r="B13" s="868"/>
      <c r="C13" s="871"/>
      <c r="D13" s="871"/>
      <c r="E13" s="876"/>
      <c r="F13" s="872"/>
    </row>
    <row r="14" spans="1:6" x14ac:dyDescent="0.25">
      <c r="A14" s="868" t="s">
        <v>87</v>
      </c>
      <c r="B14" s="877" t="s">
        <v>1245</v>
      </c>
      <c r="C14" s="871" t="s">
        <v>42</v>
      </c>
      <c r="D14" s="878">
        <v>129</v>
      </c>
      <c r="E14" s="876"/>
      <c r="F14" s="872">
        <f>D14*E14</f>
        <v>0</v>
      </c>
    </row>
    <row r="15" spans="1:6" x14ac:dyDescent="0.25">
      <c r="A15" s="868"/>
      <c r="B15" s="868"/>
      <c r="C15" s="871"/>
      <c r="D15" s="878"/>
      <c r="E15" s="876"/>
      <c r="F15" s="872"/>
    </row>
    <row r="16" spans="1:6" ht="25" x14ac:dyDescent="0.25">
      <c r="A16" s="868"/>
      <c r="B16" s="875" t="s">
        <v>235</v>
      </c>
      <c r="C16" s="871"/>
      <c r="D16" s="878"/>
      <c r="E16" s="876"/>
      <c r="F16" s="872"/>
    </row>
    <row r="17" spans="1:6" x14ac:dyDescent="0.25">
      <c r="A17" s="868"/>
      <c r="B17" s="868"/>
      <c r="C17" s="871"/>
      <c r="D17" s="878"/>
      <c r="E17" s="876"/>
      <c r="F17" s="872"/>
    </row>
    <row r="18" spans="1:6" x14ac:dyDescent="0.25">
      <c r="A18" s="868" t="s">
        <v>89</v>
      </c>
      <c r="B18" s="877" t="s">
        <v>1245</v>
      </c>
      <c r="C18" s="871" t="s">
        <v>42</v>
      </c>
      <c r="D18" s="878">
        <v>86</v>
      </c>
      <c r="E18" s="876"/>
      <c r="F18" s="872">
        <f>D18*E18</f>
        <v>0</v>
      </c>
    </row>
    <row r="19" spans="1:6" x14ac:dyDescent="0.25">
      <c r="A19" s="868"/>
      <c r="B19" s="868"/>
      <c r="C19" s="871"/>
      <c r="D19" s="878"/>
      <c r="E19" s="876"/>
      <c r="F19" s="872"/>
    </row>
    <row r="20" spans="1:6" ht="13" x14ac:dyDescent="0.25">
      <c r="A20" s="868"/>
      <c r="B20" s="874" t="s">
        <v>90</v>
      </c>
      <c r="C20" s="871"/>
      <c r="D20" s="878"/>
      <c r="E20" s="876"/>
      <c r="F20" s="872"/>
    </row>
    <row r="21" spans="1:6" x14ac:dyDescent="0.25">
      <c r="A21" s="868"/>
      <c r="B21" s="868"/>
      <c r="C21" s="871"/>
      <c r="D21" s="878"/>
      <c r="E21" s="876"/>
      <c r="F21" s="872"/>
    </row>
    <row r="22" spans="1:6" ht="25" x14ac:dyDescent="0.25">
      <c r="A22" s="868"/>
      <c r="B22" s="875" t="s">
        <v>91</v>
      </c>
      <c r="C22" s="871"/>
      <c r="D22" s="878"/>
      <c r="E22" s="876"/>
      <c r="F22" s="872"/>
    </row>
    <row r="23" spans="1:6" x14ac:dyDescent="0.25">
      <c r="A23" s="868"/>
      <c r="B23" s="868"/>
      <c r="C23" s="871"/>
      <c r="D23" s="878"/>
      <c r="E23" s="876"/>
      <c r="F23" s="872"/>
    </row>
    <row r="24" spans="1:6" x14ac:dyDescent="0.25">
      <c r="A24" s="868" t="s">
        <v>92</v>
      </c>
      <c r="B24" s="879" t="s">
        <v>1246</v>
      </c>
      <c r="C24" s="871" t="s">
        <v>42</v>
      </c>
      <c r="D24" s="878">
        <f>0.8*(D14+D18)</f>
        <v>172</v>
      </c>
      <c r="E24" s="876"/>
      <c r="F24" s="872">
        <f>D24*E24</f>
        <v>0</v>
      </c>
    </row>
    <row r="25" spans="1:6" x14ac:dyDescent="0.25">
      <c r="A25" s="868"/>
      <c r="B25" s="868"/>
      <c r="C25" s="871"/>
      <c r="D25" s="871"/>
      <c r="E25" s="876"/>
      <c r="F25" s="872"/>
    </row>
    <row r="26" spans="1:6" ht="13" x14ac:dyDescent="0.25">
      <c r="A26" s="880"/>
      <c r="B26" s="880" t="s">
        <v>95</v>
      </c>
      <c r="C26" s="871"/>
      <c r="D26" s="871"/>
      <c r="E26" s="876"/>
      <c r="F26" s="872"/>
    </row>
    <row r="27" spans="1:6" ht="13" x14ac:dyDescent="0.25">
      <c r="A27" s="880"/>
      <c r="B27" s="880"/>
      <c r="C27" s="871"/>
      <c r="D27" s="871"/>
      <c r="E27" s="876"/>
      <c r="F27" s="872"/>
    </row>
    <row r="28" spans="1:6" ht="13" x14ac:dyDescent="0.25">
      <c r="A28" s="881"/>
      <c r="B28" s="880" t="s">
        <v>96</v>
      </c>
      <c r="C28" s="871"/>
      <c r="D28" s="871"/>
      <c r="E28" s="876"/>
      <c r="F28" s="872"/>
    </row>
    <row r="29" spans="1:6" ht="13" x14ac:dyDescent="0.25">
      <c r="A29" s="868"/>
      <c r="B29" s="870"/>
      <c r="C29" s="871"/>
      <c r="D29" s="871"/>
      <c r="E29" s="876"/>
      <c r="F29" s="872"/>
    </row>
    <row r="30" spans="1:6" ht="13" x14ac:dyDescent="0.25">
      <c r="A30" s="868"/>
      <c r="B30" s="870" t="s">
        <v>98</v>
      </c>
      <c r="C30" s="871"/>
      <c r="D30" s="871"/>
      <c r="E30" s="876"/>
      <c r="F30" s="872"/>
    </row>
    <row r="31" spans="1:6" ht="13" x14ac:dyDescent="0.25">
      <c r="A31" s="868"/>
      <c r="B31" s="870"/>
      <c r="C31" s="871"/>
      <c r="D31" s="871"/>
      <c r="E31" s="876"/>
      <c r="F31" s="872"/>
    </row>
    <row r="32" spans="1:6" ht="25" x14ac:dyDescent="0.25">
      <c r="A32" s="868"/>
      <c r="B32" s="875" t="s">
        <v>99</v>
      </c>
      <c r="C32" s="871"/>
      <c r="D32" s="871"/>
      <c r="E32" s="876"/>
      <c r="F32" s="872"/>
    </row>
    <row r="33" spans="1:6" ht="13" x14ac:dyDescent="0.25">
      <c r="A33" s="868"/>
      <c r="B33" s="870"/>
      <c r="C33" s="871"/>
      <c r="D33" s="871"/>
      <c r="E33" s="876"/>
      <c r="F33" s="872"/>
    </row>
    <row r="34" spans="1:6" ht="14.5" x14ac:dyDescent="0.25">
      <c r="A34" s="868" t="s">
        <v>1431</v>
      </c>
      <c r="B34" s="877" t="s">
        <v>101</v>
      </c>
      <c r="C34" s="871" t="s">
        <v>857</v>
      </c>
      <c r="D34" s="878">
        <v>16.100000000000001</v>
      </c>
      <c r="E34" s="876"/>
      <c r="F34" s="872">
        <f>D34*E34</f>
        <v>0</v>
      </c>
    </row>
    <row r="35" spans="1:6" ht="13" x14ac:dyDescent="0.25">
      <c r="A35" s="868"/>
      <c r="B35" s="870"/>
      <c r="C35" s="871"/>
      <c r="D35" s="871"/>
      <c r="E35" s="876"/>
      <c r="F35" s="872"/>
    </row>
    <row r="36" spans="1:6" ht="13" x14ac:dyDescent="0.25">
      <c r="A36" s="868"/>
      <c r="B36" s="870" t="s">
        <v>1338</v>
      </c>
      <c r="C36" s="871"/>
      <c r="D36" s="871"/>
      <c r="E36" s="872"/>
      <c r="F36" s="872"/>
    </row>
    <row r="37" spans="1:6" x14ac:dyDescent="0.25">
      <c r="A37" s="868"/>
      <c r="B37" s="868"/>
      <c r="C37" s="871"/>
      <c r="D37" s="871"/>
      <c r="E37" s="872"/>
      <c r="F37" s="872"/>
    </row>
    <row r="38" spans="1:6" ht="25" x14ac:dyDescent="0.25">
      <c r="A38" s="868"/>
      <c r="B38" s="875" t="s">
        <v>1388</v>
      </c>
      <c r="C38" s="871"/>
      <c r="D38" s="871"/>
      <c r="E38" s="872"/>
      <c r="F38" s="872"/>
    </row>
    <row r="39" spans="1:6" x14ac:dyDescent="0.25">
      <c r="A39" s="868"/>
      <c r="B39" s="868"/>
      <c r="C39" s="871"/>
      <c r="D39" s="871"/>
      <c r="E39" s="872"/>
      <c r="F39" s="872"/>
    </row>
    <row r="40" spans="1:6" ht="14.5" x14ac:dyDescent="0.25">
      <c r="A40" s="868" t="s">
        <v>1432</v>
      </c>
      <c r="B40" s="868" t="s">
        <v>106</v>
      </c>
      <c r="C40" s="871" t="s">
        <v>857</v>
      </c>
      <c r="D40" s="871">
        <v>86</v>
      </c>
      <c r="E40" s="876"/>
      <c r="F40" s="872">
        <f>D40*E40</f>
        <v>0</v>
      </c>
    </row>
    <row r="41" spans="1:6" ht="13" x14ac:dyDescent="0.25">
      <c r="A41" s="868"/>
      <c r="B41" s="874"/>
      <c r="C41" s="871"/>
      <c r="D41" s="871"/>
      <c r="E41" s="876"/>
      <c r="F41" s="872"/>
    </row>
    <row r="42" spans="1:6" ht="13" x14ac:dyDescent="0.25">
      <c r="A42" s="868"/>
      <c r="B42" s="870" t="s">
        <v>110</v>
      </c>
      <c r="C42" s="871"/>
      <c r="D42" s="871"/>
      <c r="E42" s="876"/>
      <c r="F42" s="872"/>
    </row>
    <row r="43" spans="1:6" x14ac:dyDescent="0.25">
      <c r="A43" s="868"/>
      <c r="B43" s="875"/>
      <c r="C43" s="871"/>
      <c r="D43" s="871"/>
      <c r="E43" s="876"/>
      <c r="F43" s="872"/>
    </row>
    <row r="44" spans="1:6" ht="13" x14ac:dyDescent="0.25">
      <c r="A44" s="868"/>
      <c r="B44" s="870" t="s">
        <v>111</v>
      </c>
      <c r="C44" s="871"/>
      <c r="D44" s="871"/>
      <c r="E44" s="876"/>
      <c r="F44" s="872"/>
    </row>
    <row r="45" spans="1:6" x14ac:dyDescent="0.25">
      <c r="A45" s="868"/>
      <c r="B45" s="868"/>
      <c r="C45" s="871"/>
      <c r="D45" s="871"/>
      <c r="E45" s="876"/>
      <c r="F45" s="872"/>
    </row>
    <row r="46" spans="1:6" x14ac:dyDescent="0.25">
      <c r="A46" s="868"/>
      <c r="B46" s="875" t="s">
        <v>112</v>
      </c>
      <c r="C46" s="871"/>
      <c r="D46" s="871"/>
      <c r="E46" s="876"/>
      <c r="F46" s="872"/>
    </row>
    <row r="47" spans="1:6" x14ac:dyDescent="0.25">
      <c r="A47" s="868"/>
      <c r="B47" s="875"/>
      <c r="C47" s="871"/>
      <c r="D47" s="871"/>
      <c r="E47" s="876"/>
      <c r="F47" s="872"/>
    </row>
    <row r="48" spans="1:6" ht="14.5" x14ac:dyDescent="0.25">
      <c r="A48" s="868" t="s">
        <v>721</v>
      </c>
      <c r="B48" s="868" t="s">
        <v>315</v>
      </c>
      <c r="C48" s="871" t="s">
        <v>857</v>
      </c>
      <c r="D48" s="878">
        <f>D34</f>
        <v>16.100000000000001</v>
      </c>
      <c r="E48" s="876"/>
      <c r="F48" s="872">
        <f>D48*E48</f>
        <v>0</v>
      </c>
    </row>
    <row r="49" spans="1:6" x14ac:dyDescent="0.25">
      <c r="A49" s="868"/>
      <c r="B49" s="868"/>
      <c r="C49" s="871"/>
      <c r="D49" s="878"/>
      <c r="E49" s="876"/>
      <c r="F49" s="872"/>
    </row>
    <row r="50" spans="1:6" ht="13" x14ac:dyDescent="0.25">
      <c r="A50" s="868"/>
      <c r="B50" s="870" t="s">
        <v>115</v>
      </c>
      <c r="C50" s="871"/>
      <c r="D50" s="878"/>
      <c r="E50" s="876"/>
      <c r="F50" s="872"/>
    </row>
    <row r="51" spans="1:6" ht="13" x14ac:dyDescent="0.25">
      <c r="A51" s="868"/>
      <c r="B51" s="874"/>
      <c r="C51" s="871"/>
      <c r="D51" s="878"/>
      <c r="E51" s="876"/>
      <c r="F51" s="872"/>
    </row>
    <row r="52" spans="1:6" ht="25" x14ac:dyDescent="0.25">
      <c r="A52" s="868"/>
      <c r="B52" s="875" t="s">
        <v>1389</v>
      </c>
      <c r="C52" s="871"/>
      <c r="D52" s="878"/>
      <c r="E52" s="876"/>
      <c r="F52" s="872"/>
    </row>
    <row r="53" spans="1:6" x14ac:dyDescent="0.25">
      <c r="A53" s="868"/>
      <c r="B53" s="868"/>
      <c r="C53" s="871"/>
      <c r="D53" s="878"/>
      <c r="E53" s="876"/>
      <c r="F53" s="872"/>
    </row>
    <row r="54" spans="1:6" ht="14.5" x14ac:dyDescent="0.25">
      <c r="A54" s="868" t="s">
        <v>117</v>
      </c>
      <c r="B54" s="868" t="s">
        <v>316</v>
      </c>
      <c r="C54" s="871" t="s">
        <v>857</v>
      </c>
      <c r="D54" s="882">
        <v>60</v>
      </c>
      <c r="E54" s="876"/>
      <c r="F54" s="872">
        <f>D54*E54</f>
        <v>0</v>
      </c>
    </row>
    <row r="55" spans="1:6" ht="13" x14ac:dyDescent="0.25">
      <c r="A55" s="880"/>
      <c r="B55" s="880"/>
      <c r="C55" s="871"/>
      <c r="D55" s="871"/>
      <c r="E55" s="876"/>
      <c r="F55" s="872"/>
    </row>
    <row r="56" spans="1:6" ht="31.5" customHeight="1" x14ac:dyDescent="0.25">
      <c r="A56" s="880"/>
      <c r="B56" s="875" t="s">
        <v>1394</v>
      </c>
      <c r="C56" s="871"/>
      <c r="D56" s="871"/>
      <c r="E56" s="876"/>
      <c r="F56" s="872"/>
    </row>
    <row r="57" spans="1:6" x14ac:dyDescent="0.25">
      <c r="A57" s="881"/>
      <c r="B57" s="883"/>
      <c r="C57" s="871"/>
      <c r="D57" s="871"/>
      <c r="E57" s="876"/>
      <c r="F57" s="872"/>
    </row>
    <row r="58" spans="1:6" ht="20.25" customHeight="1" x14ac:dyDescent="0.25">
      <c r="A58" s="881" t="s">
        <v>356</v>
      </c>
      <c r="B58" s="883" t="s">
        <v>357</v>
      </c>
      <c r="C58" s="871" t="s">
        <v>857</v>
      </c>
      <c r="D58" s="882">
        <v>2.1</v>
      </c>
      <c r="E58" s="876"/>
      <c r="F58" s="872">
        <f>D58*E58</f>
        <v>0</v>
      </c>
    </row>
    <row r="59" spans="1:6" x14ac:dyDescent="0.25">
      <c r="A59" s="881"/>
      <c r="B59" s="883"/>
      <c r="C59" s="871"/>
      <c r="D59" s="871"/>
      <c r="E59" s="876"/>
      <c r="F59" s="872"/>
    </row>
    <row r="60" spans="1:6" ht="13.5" thickBot="1" x14ac:dyDescent="0.3">
      <c r="A60" s="880"/>
      <c r="B60" s="875" t="s">
        <v>1395</v>
      </c>
      <c r="C60" s="871"/>
      <c r="D60" s="871"/>
      <c r="E60" s="876"/>
      <c r="F60" s="872"/>
    </row>
    <row r="61" spans="1:6" ht="19.5" customHeight="1" thickTop="1" x14ac:dyDescent="0.25">
      <c r="A61" s="2408" t="s">
        <v>102</v>
      </c>
      <c r="B61" s="2408"/>
      <c r="C61" s="2408"/>
      <c r="D61" s="2408"/>
      <c r="E61" s="2408"/>
      <c r="F61" s="1347">
        <f>SUM(F7:F60)</f>
        <v>0</v>
      </c>
    </row>
    <row r="62" spans="1:6" ht="14.5" x14ac:dyDescent="0.25">
      <c r="A62" s="881" t="s">
        <v>1434</v>
      </c>
      <c r="B62" s="868" t="s">
        <v>316</v>
      </c>
      <c r="C62" s="871" t="s">
        <v>857</v>
      </c>
      <c r="D62" s="871">
        <v>24.9</v>
      </c>
      <c r="E62" s="876"/>
      <c r="F62" s="872">
        <f>D62*E62</f>
        <v>0</v>
      </c>
    </row>
    <row r="63" spans="1:6" x14ac:dyDescent="0.25">
      <c r="A63" s="881"/>
      <c r="B63" s="883"/>
      <c r="C63" s="871"/>
      <c r="D63" s="871"/>
      <c r="E63" s="876"/>
      <c r="F63" s="872"/>
    </row>
    <row r="64" spans="1:6" ht="25" x14ac:dyDescent="0.25">
      <c r="A64" s="868"/>
      <c r="B64" s="875" t="s">
        <v>1396</v>
      </c>
      <c r="C64" s="871"/>
      <c r="D64" s="878"/>
      <c r="E64" s="876"/>
      <c r="F64" s="872"/>
    </row>
    <row r="65" spans="1:6" x14ac:dyDescent="0.25">
      <c r="A65" s="868"/>
      <c r="B65" s="868"/>
      <c r="C65" s="871"/>
      <c r="D65" s="878"/>
      <c r="E65" s="876"/>
      <c r="F65" s="872"/>
    </row>
    <row r="66" spans="1:6" ht="14.5" x14ac:dyDescent="0.25">
      <c r="A66" s="868" t="s">
        <v>725</v>
      </c>
      <c r="B66" s="868" t="s">
        <v>1257</v>
      </c>
      <c r="C66" s="871" t="s">
        <v>857</v>
      </c>
      <c r="D66" s="878">
        <v>0.19</v>
      </c>
      <c r="E66" s="876"/>
      <c r="F66" s="872">
        <f>D66*E66</f>
        <v>0</v>
      </c>
    </row>
    <row r="67" spans="1:6" x14ac:dyDescent="0.25">
      <c r="A67" s="868"/>
      <c r="B67" s="868"/>
      <c r="C67" s="871"/>
      <c r="D67" s="878"/>
      <c r="E67" s="876"/>
      <c r="F67" s="872"/>
    </row>
    <row r="68" spans="1:6" ht="25" x14ac:dyDescent="0.25">
      <c r="A68" s="868"/>
      <c r="B68" s="875" t="s">
        <v>1397</v>
      </c>
      <c r="C68" s="871"/>
      <c r="D68" s="878"/>
      <c r="E68" s="876"/>
      <c r="F68" s="872"/>
    </row>
    <row r="69" spans="1:6" x14ac:dyDescent="0.25">
      <c r="A69" s="868"/>
      <c r="B69" s="868"/>
      <c r="C69" s="871"/>
      <c r="D69" s="878"/>
      <c r="E69" s="876"/>
      <c r="F69" s="872"/>
    </row>
    <row r="70" spans="1:6" ht="14.5" x14ac:dyDescent="0.25">
      <c r="A70" s="868" t="s">
        <v>1438</v>
      </c>
      <c r="B70" s="868" t="s">
        <v>1258</v>
      </c>
      <c r="C70" s="871" t="s">
        <v>857</v>
      </c>
      <c r="D70" s="878">
        <v>0.44</v>
      </c>
      <c r="E70" s="876"/>
      <c r="F70" s="872">
        <f>D70*E70</f>
        <v>0</v>
      </c>
    </row>
    <row r="71" spans="1:6" x14ac:dyDescent="0.25">
      <c r="A71" s="868"/>
      <c r="B71" s="868"/>
      <c r="C71" s="868"/>
      <c r="D71" s="868"/>
      <c r="E71" s="869"/>
      <c r="F71" s="869"/>
    </row>
    <row r="72" spans="1:6" ht="13" x14ac:dyDescent="0.25">
      <c r="A72" s="868"/>
      <c r="B72" s="870" t="s">
        <v>120</v>
      </c>
      <c r="C72" s="871"/>
      <c r="D72" s="871"/>
      <c r="E72" s="876"/>
      <c r="F72" s="872"/>
    </row>
    <row r="73" spans="1:6" ht="13" x14ac:dyDescent="0.25">
      <c r="A73" s="868"/>
      <c r="B73" s="870"/>
      <c r="C73" s="871"/>
      <c r="D73" s="871"/>
      <c r="E73" s="876"/>
      <c r="F73" s="872"/>
    </row>
    <row r="74" spans="1:6" ht="13" x14ac:dyDescent="0.25">
      <c r="A74" s="868"/>
      <c r="B74" s="870" t="s">
        <v>121</v>
      </c>
      <c r="C74" s="871"/>
      <c r="D74" s="871"/>
      <c r="E74" s="876"/>
      <c r="F74" s="872"/>
    </row>
    <row r="75" spans="1:6" ht="13" x14ac:dyDescent="0.25">
      <c r="A75" s="868"/>
      <c r="B75" s="870"/>
      <c r="C75" s="871"/>
      <c r="D75" s="871"/>
      <c r="E75" s="876"/>
      <c r="F75" s="872"/>
    </row>
    <row r="76" spans="1:6" x14ac:dyDescent="0.25">
      <c r="A76" s="868"/>
      <c r="B76" s="875" t="s">
        <v>321</v>
      </c>
      <c r="C76" s="871"/>
      <c r="D76" s="871"/>
      <c r="E76" s="876"/>
      <c r="F76" s="872"/>
    </row>
    <row r="77" spans="1:6" ht="13" x14ac:dyDescent="0.25">
      <c r="A77" s="868"/>
      <c r="B77" s="870"/>
      <c r="C77" s="871"/>
      <c r="D77" s="871"/>
      <c r="E77" s="876"/>
      <c r="F77" s="872"/>
    </row>
    <row r="78" spans="1:6" x14ac:dyDescent="0.25">
      <c r="A78" s="868" t="s">
        <v>322</v>
      </c>
      <c r="B78" s="883" t="s">
        <v>129</v>
      </c>
      <c r="C78" s="871" t="s">
        <v>48</v>
      </c>
      <c r="D78" s="871">
        <v>24.4</v>
      </c>
      <c r="E78" s="876"/>
      <c r="F78" s="872">
        <f>D78*E78</f>
        <v>0</v>
      </c>
    </row>
    <row r="79" spans="1:6" ht="13" x14ac:dyDescent="0.25">
      <c r="A79" s="868"/>
      <c r="B79" s="870"/>
      <c r="C79" s="871"/>
      <c r="D79" s="871"/>
      <c r="E79" s="876"/>
      <c r="F79" s="872"/>
    </row>
    <row r="80" spans="1:6" x14ac:dyDescent="0.25">
      <c r="A80" s="868"/>
      <c r="B80" s="875" t="s">
        <v>122</v>
      </c>
      <c r="C80" s="871"/>
      <c r="D80" s="871"/>
      <c r="E80" s="876"/>
      <c r="F80" s="872"/>
    </row>
    <row r="81" spans="1:6" x14ac:dyDescent="0.25">
      <c r="A81" s="868"/>
      <c r="B81" s="877"/>
      <c r="C81" s="871"/>
      <c r="D81" s="871"/>
      <c r="E81" s="876"/>
      <c r="F81" s="872"/>
    </row>
    <row r="82" spans="1:6" ht="17.25" customHeight="1" x14ac:dyDescent="0.25">
      <c r="A82" s="868" t="s">
        <v>123</v>
      </c>
      <c r="B82" s="877" t="s">
        <v>124</v>
      </c>
      <c r="C82" s="871" t="s">
        <v>125</v>
      </c>
      <c r="D82" s="871">
        <v>107.5</v>
      </c>
      <c r="E82" s="876"/>
      <c r="F82" s="872">
        <f>D82*E82</f>
        <v>0</v>
      </c>
    </row>
    <row r="83" spans="1:6" ht="17.25" customHeight="1" x14ac:dyDescent="0.25">
      <c r="A83" s="868" t="s">
        <v>126</v>
      </c>
      <c r="B83" s="868" t="s">
        <v>127</v>
      </c>
      <c r="C83" s="871" t="s">
        <v>48</v>
      </c>
      <c r="D83" s="871">
        <v>22.96</v>
      </c>
      <c r="E83" s="876"/>
      <c r="F83" s="872">
        <f>D83*E83</f>
        <v>0</v>
      </c>
    </row>
    <row r="84" spans="1:6" ht="17.25" customHeight="1" x14ac:dyDescent="0.25">
      <c r="A84" s="868" t="s">
        <v>128</v>
      </c>
      <c r="B84" s="868" t="s">
        <v>129</v>
      </c>
      <c r="C84" s="871" t="s">
        <v>48</v>
      </c>
      <c r="D84" s="871">
        <v>395.46</v>
      </c>
      <c r="E84" s="876"/>
      <c r="F84" s="872">
        <f>D84*E84</f>
        <v>0</v>
      </c>
    </row>
    <row r="85" spans="1:6" x14ac:dyDescent="0.25">
      <c r="A85" s="868"/>
      <c r="B85" s="868"/>
      <c r="C85" s="871"/>
      <c r="D85" s="871"/>
      <c r="E85" s="876"/>
      <c r="F85" s="872"/>
    </row>
    <row r="86" spans="1:6" ht="13" x14ac:dyDescent="0.25">
      <c r="A86" s="868"/>
      <c r="B86" s="870" t="s">
        <v>130</v>
      </c>
      <c r="C86" s="871"/>
      <c r="D86" s="871"/>
      <c r="E86" s="876"/>
      <c r="F86" s="872"/>
    </row>
    <row r="87" spans="1:6" x14ac:dyDescent="0.25">
      <c r="A87" s="868"/>
      <c r="B87" s="868"/>
      <c r="C87" s="871"/>
      <c r="D87" s="871"/>
      <c r="E87" s="876"/>
      <c r="F87" s="872"/>
    </row>
    <row r="88" spans="1:6" ht="13" x14ac:dyDescent="0.25">
      <c r="A88" s="868"/>
      <c r="B88" s="874" t="s">
        <v>131</v>
      </c>
      <c r="C88" s="871"/>
      <c r="D88" s="871"/>
      <c r="E88" s="876"/>
      <c r="F88" s="872"/>
    </row>
    <row r="89" spans="1:6" x14ac:dyDescent="0.25">
      <c r="A89" s="868"/>
      <c r="B89" s="868"/>
      <c r="C89" s="871"/>
      <c r="D89" s="871"/>
      <c r="E89" s="876"/>
      <c r="F89" s="872"/>
    </row>
    <row r="90" spans="1:6" x14ac:dyDescent="0.25">
      <c r="A90" s="868"/>
      <c r="B90" s="875" t="s">
        <v>132</v>
      </c>
      <c r="C90" s="871"/>
      <c r="D90" s="871"/>
      <c r="E90" s="876"/>
      <c r="F90" s="872"/>
    </row>
    <row r="91" spans="1:6" x14ac:dyDescent="0.25">
      <c r="A91" s="868"/>
      <c r="B91" s="868"/>
      <c r="C91" s="871"/>
      <c r="D91" s="871"/>
      <c r="E91" s="876"/>
      <c r="F91" s="872"/>
    </row>
    <row r="92" spans="1:6" x14ac:dyDescent="0.25">
      <c r="A92" s="868" t="s">
        <v>133</v>
      </c>
      <c r="B92" s="868" t="s">
        <v>134</v>
      </c>
      <c r="C92" s="871" t="s">
        <v>40</v>
      </c>
      <c r="D92" s="871">
        <f>0.05*D40</f>
        <v>4.3</v>
      </c>
      <c r="E92" s="876"/>
      <c r="F92" s="872">
        <f>D92*E92</f>
        <v>0</v>
      </c>
    </row>
    <row r="93" spans="1:6" x14ac:dyDescent="0.25">
      <c r="A93" s="884"/>
      <c r="B93" s="885"/>
      <c r="C93" s="885"/>
      <c r="D93" s="885"/>
      <c r="E93" s="886"/>
      <c r="F93" s="886"/>
    </row>
    <row r="94" spans="1:6" x14ac:dyDescent="0.25">
      <c r="A94" s="868"/>
      <c r="B94" s="868"/>
      <c r="C94" s="871"/>
      <c r="D94" s="871"/>
      <c r="E94" s="876"/>
      <c r="F94" s="872"/>
    </row>
    <row r="95" spans="1:6" ht="13" x14ac:dyDescent="0.25">
      <c r="A95" s="868"/>
      <c r="B95" s="870" t="s">
        <v>135</v>
      </c>
      <c r="C95" s="871"/>
      <c r="D95" s="871"/>
      <c r="E95" s="876"/>
      <c r="F95" s="872"/>
    </row>
    <row r="96" spans="1:6" x14ac:dyDescent="0.25">
      <c r="A96" s="868"/>
      <c r="B96" s="868"/>
      <c r="C96" s="871"/>
      <c r="D96" s="871"/>
      <c r="E96" s="876"/>
      <c r="F96" s="872"/>
    </row>
    <row r="97" spans="1:6" x14ac:dyDescent="0.25">
      <c r="A97" s="868"/>
      <c r="B97" s="875" t="s">
        <v>136</v>
      </c>
      <c r="C97" s="871"/>
      <c r="D97" s="871"/>
      <c r="E97" s="876"/>
      <c r="F97" s="872"/>
    </row>
    <row r="98" spans="1:6" x14ac:dyDescent="0.25">
      <c r="A98" s="868"/>
      <c r="B98" s="868"/>
      <c r="C98" s="871"/>
      <c r="D98" s="871"/>
      <c r="E98" s="876"/>
      <c r="F98" s="872"/>
    </row>
    <row r="99" spans="1:6" x14ac:dyDescent="0.25">
      <c r="A99" s="868" t="s">
        <v>137</v>
      </c>
      <c r="B99" s="868" t="s">
        <v>316</v>
      </c>
      <c r="C99" s="871" t="s">
        <v>125</v>
      </c>
      <c r="D99" s="871">
        <v>73</v>
      </c>
      <c r="E99" s="876"/>
      <c r="F99" s="872">
        <f>D99*E99</f>
        <v>0</v>
      </c>
    </row>
    <row r="100" spans="1:6" x14ac:dyDescent="0.25">
      <c r="A100" s="868"/>
      <c r="B100" s="868"/>
      <c r="C100" s="871"/>
      <c r="D100" s="871"/>
      <c r="E100" s="876"/>
      <c r="F100" s="872"/>
    </row>
    <row r="101" spans="1:6" ht="13" x14ac:dyDescent="0.25">
      <c r="A101" s="868"/>
      <c r="B101" s="870" t="s">
        <v>1391</v>
      </c>
      <c r="C101" s="871"/>
      <c r="D101" s="871"/>
      <c r="E101" s="876"/>
      <c r="F101" s="887"/>
    </row>
    <row r="102" spans="1:6" x14ac:dyDescent="0.25">
      <c r="A102" s="868"/>
      <c r="B102" s="868"/>
      <c r="C102" s="871"/>
      <c r="D102" s="871"/>
      <c r="E102" s="876"/>
      <c r="F102" s="887"/>
    </row>
    <row r="103" spans="1:6" x14ac:dyDescent="0.25">
      <c r="A103" s="868"/>
      <c r="B103" s="888" t="s">
        <v>1393</v>
      </c>
      <c r="C103" s="871"/>
      <c r="D103" s="871"/>
      <c r="E103" s="876"/>
      <c r="F103" s="887"/>
    </row>
    <row r="104" spans="1:6" ht="14.5" x14ac:dyDescent="0.25">
      <c r="A104" s="868" t="s">
        <v>1040</v>
      </c>
      <c r="B104" s="868" t="s">
        <v>1392</v>
      </c>
      <c r="C104" s="871" t="s">
        <v>548</v>
      </c>
      <c r="D104" s="871">
        <v>186</v>
      </c>
      <c r="E104" s="876"/>
      <c r="F104" s="887">
        <f>D104*E104</f>
        <v>0</v>
      </c>
    </row>
    <row r="105" spans="1:6" x14ac:dyDescent="0.25">
      <c r="A105" s="868"/>
      <c r="B105" s="868"/>
      <c r="C105" s="871"/>
      <c r="D105" s="871"/>
      <c r="E105" s="876"/>
      <c r="F105" s="887"/>
    </row>
    <row r="106" spans="1:6" ht="13" x14ac:dyDescent="0.25">
      <c r="A106" s="889"/>
      <c r="B106" s="890" t="s">
        <v>1435</v>
      </c>
      <c r="C106" s="889"/>
      <c r="D106" s="891"/>
      <c r="E106" s="892"/>
      <c r="F106" s="893"/>
    </row>
    <row r="107" spans="1:6" ht="25" x14ac:dyDescent="0.25">
      <c r="A107" s="894"/>
      <c r="B107" s="895" t="s">
        <v>1436</v>
      </c>
      <c r="C107" s="894"/>
      <c r="D107" s="896"/>
      <c r="E107" s="897"/>
      <c r="F107" s="897"/>
    </row>
    <row r="108" spans="1:6" ht="18" customHeight="1" x14ac:dyDescent="0.25">
      <c r="A108" s="898" t="s">
        <v>1443</v>
      </c>
      <c r="B108" s="899" t="s">
        <v>1707</v>
      </c>
      <c r="C108" s="900" t="s">
        <v>19</v>
      </c>
      <c r="D108" s="891">
        <v>4</v>
      </c>
      <c r="E108" s="901"/>
      <c r="F108" s="887">
        <f>D108*E108</f>
        <v>0</v>
      </c>
    </row>
    <row r="109" spans="1:6" ht="18" customHeight="1" x14ac:dyDescent="0.25">
      <c r="A109" s="898" t="s">
        <v>1437</v>
      </c>
      <c r="B109" s="899" t="s">
        <v>1700</v>
      </c>
      <c r="C109" s="900" t="s">
        <v>19</v>
      </c>
      <c r="D109" s="891">
        <v>2</v>
      </c>
      <c r="E109" s="901"/>
      <c r="F109" s="887">
        <f t="shared" ref="F109" si="0">D109*E109</f>
        <v>0</v>
      </c>
    </row>
    <row r="110" spans="1:6" x14ac:dyDescent="0.25">
      <c r="A110" s="868"/>
      <c r="B110" s="868"/>
      <c r="C110" s="871"/>
      <c r="D110" s="871"/>
      <c r="E110" s="876"/>
      <c r="F110" s="872"/>
    </row>
    <row r="111" spans="1:6" ht="13" x14ac:dyDescent="0.3">
      <c r="A111" s="902"/>
      <c r="B111" s="870" t="s">
        <v>139</v>
      </c>
      <c r="C111" s="903"/>
      <c r="D111" s="903"/>
      <c r="E111" s="904"/>
      <c r="F111" s="904"/>
    </row>
    <row r="112" spans="1:6" ht="13" x14ac:dyDescent="0.3">
      <c r="A112" s="902"/>
      <c r="B112" s="868"/>
      <c r="C112" s="903"/>
      <c r="D112" s="903"/>
      <c r="E112" s="904"/>
      <c r="F112" s="904"/>
    </row>
    <row r="113" spans="1:6" ht="13" x14ac:dyDescent="0.3">
      <c r="A113" s="902"/>
      <c r="B113" s="870" t="s">
        <v>140</v>
      </c>
      <c r="C113" s="903"/>
      <c r="D113" s="903"/>
      <c r="E113" s="904"/>
      <c r="F113" s="904"/>
    </row>
    <row r="114" spans="1:6" ht="13" x14ac:dyDescent="0.3">
      <c r="A114" s="902"/>
      <c r="B114" s="868"/>
      <c r="C114" s="903"/>
      <c r="D114" s="903"/>
      <c r="E114" s="904"/>
      <c r="F114" s="904"/>
    </row>
    <row r="115" spans="1:6" ht="13" x14ac:dyDescent="0.3">
      <c r="A115" s="902"/>
      <c r="B115" s="880" t="s">
        <v>175</v>
      </c>
      <c r="C115" s="903"/>
      <c r="D115" s="903"/>
      <c r="E115" s="904"/>
      <c r="F115" s="904"/>
    </row>
    <row r="116" spans="1:6" x14ac:dyDescent="0.25">
      <c r="A116" s="868"/>
      <c r="B116" s="868"/>
      <c r="C116" s="871"/>
      <c r="D116" s="871"/>
      <c r="E116" s="872"/>
      <c r="F116" s="872"/>
    </row>
    <row r="117" spans="1:6" ht="25" x14ac:dyDescent="0.25">
      <c r="A117" s="868"/>
      <c r="B117" s="875" t="s">
        <v>272</v>
      </c>
      <c r="C117" s="871"/>
      <c r="D117" s="871"/>
      <c r="E117" s="876"/>
      <c r="F117" s="905"/>
    </row>
    <row r="118" spans="1:6" x14ac:dyDescent="0.25">
      <c r="A118" s="868"/>
      <c r="B118" s="875"/>
      <c r="C118" s="871"/>
      <c r="D118" s="871"/>
      <c r="E118" s="876"/>
      <c r="F118" s="905"/>
    </row>
    <row r="119" spans="1:6" ht="19.5" customHeight="1" x14ac:dyDescent="0.25">
      <c r="A119" s="868" t="s">
        <v>323</v>
      </c>
      <c r="B119" s="868" t="s">
        <v>324</v>
      </c>
      <c r="C119" s="871" t="s">
        <v>19</v>
      </c>
      <c r="D119" s="871">
        <v>2</v>
      </c>
      <c r="E119" s="876"/>
      <c r="F119" s="872">
        <f>D119*E119</f>
        <v>0</v>
      </c>
    </row>
    <row r="120" spans="1:6" ht="19.5" customHeight="1" x14ac:dyDescent="0.25">
      <c r="A120" s="868" t="s">
        <v>325</v>
      </c>
      <c r="B120" s="868" t="s">
        <v>274</v>
      </c>
      <c r="C120" s="871" t="s">
        <v>19</v>
      </c>
      <c r="D120" s="871">
        <v>3</v>
      </c>
      <c r="E120" s="876"/>
      <c r="F120" s="872">
        <f>D120*E120</f>
        <v>0</v>
      </c>
    </row>
    <row r="121" spans="1:6" ht="19.5" customHeight="1" x14ac:dyDescent="0.25">
      <c r="A121" s="868" t="s">
        <v>360</v>
      </c>
      <c r="B121" s="868" t="s">
        <v>271</v>
      </c>
      <c r="C121" s="871" t="s">
        <v>19</v>
      </c>
      <c r="D121" s="871">
        <v>3</v>
      </c>
      <c r="E121" s="876"/>
      <c r="F121" s="872">
        <f>D121*E121</f>
        <v>0</v>
      </c>
    </row>
    <row r="122" spans="1:6" ht="19.5" customHeight="1" x14ac:dyDescent="0.25">
      <c r="A122" s="872"/>
      <c r="B122" s="872"/>
      <c r="C122" s="872"/>
      <c r="D122" s="872"/>
      <c r="E122" s="872"/>
      <c r="F122" s="872"/>
    </row>
    <row r="123" spans="1:6" ht="19.5" customHeight="1" thickBot="1" x14ac:dyDescent="0.3">
      <c r="A123" s="872"/>
      <c r="B123" s="872"/>
      <c r="C123" s="872"/>
      <c r="D123" s="872"/>
      <c r="E123" s="872"/>
      <c r="F123" s="872"/>
    </row>
    <row r="124" spans="1:6" ht="18" customHeight="1" thickTop="1" x14ac:dyDescent="0.25">
      <c r="A124" s="2408" t="s">
        <v>102</v>
      </c>
      <c r="B124" s="2408"/>
      <c r="C124" s="2408"/>
      <c r="D124" s="2408"/>
      <c r="E124" s="2408"/>
      <c r="F124" s="1347">
        <f>SUM(F62:F123)</f>
        <v>0</v>
      </c>
    </row>
    <row r="125" spans="1:6" ht="13" x14ac:dyDescent="0.25">
      <c r="A125" s="881"/>
      <c r="B125" s="874" t="s">
        <v>181</v>
      </c>
      <c r="C125" s="871"/>
      <c r="D125" s="871"/>
      <c r="E125" s="872"/>
      <c r="F125" s="872"/>
    </row>
    <row r="126" spans="1:6" ht="8.25" customHeight="1" x14ac:dyDescent="0.25">
      <c r="A126" s="868"/>
      <c r="B126" s="870"/>
      <c r="C126" s="871"/>
      <c r="D126" s="871"/>
      <c r="E126" s="872"/>
      <c r="F126" s="872"/>
    </row>
    <row r="127" spans="1:6" ht="25" x14ac:dyDescent="0.25">
      <c r="A127" s="868"/>
      <c r="B127" s="875" t="s">
        <v>326</v>
      </c>
      <c r="C127" s="871"/>
      <c r="D127" s="871"/>
      <c r="E127" s="872"/>
      <c r="F127" s="872"/>
    </row>
    <row r="128" spans="1:6" ht="10.5" customHeight="1" x14ac:dyDescent="0.25">
      <c r="A128" s="868"/>
      <c r="B128" s="877"/>
      <c r="C128" s="871"/>
      <c r="D128" s="871"/>
      <c r="E128" s="876"/>
      <c r="F128" s="872"/>
    </row>
    <row r="129" spans="1:6" ht="18" customHeight="1" x14ac:dyDescent="0.25">
      <c r="A129" s="868" t="s">
        <v>361</v>
      </c>
      <c r="B129" s="868" t="s">
        <v>327</v>
      </c>
      <c r="C129" s="871" t="s">
        <v>19</v>
      </c>
      <c r="D129" s="871">
        <v>2</v>
      </c>
      <c r="E129" s="876"/>
      <c r="F129" s="872">
        <f>D129*E129</f>
        <v>0</v>
      </c>
    </row>
    <row r="130" spans="1:6" ht="18" customHeight="1" x14ac:dyDescent="0.25">
      <c r="A130" s="868" t="s">
        <v>362</v>
      </c>
      <c r="B130" s="885" t="s">
        <v>363</v>
      </c>
      <c r="C130" s="906" t="s">
        <v>19</v>
      </c>
      <c r="D130" s="907">
        <v>2</v>
      </c>
      <c r="E130" s="876"/>
      <c r="F130" s="872">
        <f>D130*E130</f>
        <v>0</v>
      </c>
    </row>
    <row r="131" spans="1:6" ht="18" customHeight="1" x14ac:dyDescent="0.25">
      <c r="A131" s="868" t="s">
        <v>364</v>
      </c>
      <c r="B131" s="885" t="s">
        <v>328</v>
      </c>
      <c r="C131" s="906" t="s">
        <v>19</v>
      </c>
      <c r="D131" s="907">
        <v>2</v>
      </c>
      <c r="E131" s="876"/>
      <c r="F131" s="872">
        <f>D131*E131</f>
        <v>0</v>
      </c>
    </row>
    <row r="132" spans="1:6" ht="7.5" customHeight="1" x14ac:dyDescent="0.25">
      <c r="A132" s="868"/>
      <c r="B132" s="870"/>
      <c r="C132" s="871"/>
      <c r="D132" s="871"/>
      <c r="E132" s="872"/>
      <c r="F132" s="872"/>
    </row>
    <row r="133" spans="1:6" ht="13" x14ac:dyDescent="0.25">
      <c r="A133" s="868"/>
      <c r="B133" s="874" t="s">
        <v>183</v>
      </c>
      <c r="C133" s="871"/>
      <c r="D133" s="871"/>
      <c r="E133" s="876"/>
      <c r="F133" s="876"/>
    </row>
    <row r="134" spans="1:6" x14ac:dyDescent="0.25">
      <c r="A134" s="868"/>
      <c r="B134" s="868"/>
      <c r="C134" s="871"/>
      <c r="D134" s="871"/>
      <c r="E134" s="876"/>
      <c r="F134" s="876"/>
    </row>
    <row r="135" spans="1:6" ht="25" x14ac:dyDescent="0.25">
      <c r="A135" s="868"/>
      <c r="B135" s="875" t="s">
        <v>282</v>
      </c>
      <c r="C135" s="871"/>
      <c r="D135" s="871"/>
      <c r="E135" s="876"/>
      <c r="F135" s="876"/>
    </row>
    <row r="136" spans="1:6" x14ac:dyDescent="0.25">
      <c r="A136" s="868"/>
      <c r="B136" s="868"/>
      <c r="C136" s="871"/>
      <c r="D136" s="871"/>
      <c r="E136" s="876"/>
      <c r="F136" s="905"/>
    </row>
    <row r="137" spans="1:6" ht="18" customHeight="1" x14ac:dyDescent="0.25">
      <c r="A137" s="868" t="s">
        <v>329</v>
      </c>
      <c r="B137" s="868" t="s">
        <v>330</v>
      </c>
      <c r="C137" s="871" t="s">
        <v>19</v>
      </c>
      <c r="D137" s="871">
        <v>6</v>
      </c>
      <c r="E137" s="876"/>
      <c r="F137" s="872">
        <f>D137*E137</f>
        <v>0</v>
      </c>
    </row>
    <row r="138" spans="1:6" ht="18" customHeight="1" x14ac:dyDescent="0.25">
      <c r="A138" s="868" t="s">
        <v>331</v>
      </c>
      <c r="B138" s="868" t="s">
        <v>284</v>
      </c>
      <c r="C138" s="871" t="s">
        <v>19</v>
      </c>
      <c r="D138" s="871">
        <v>2</v>
      </c>
      <c r="E138" s="876"/>
      <c r="F138" s="872">
        <f>D138*E138</f>
        <v>0</v>
      </c>
    </row>
    <row r="139" spans="1:6" ht="13.5" customHeight="1" x14ac:dyDescent="0.25">
      <c r="A139" s="868" t="s">
        <v>365</v>
      </c>
      <c r="B139" s="868" t="s">
        <v>286</v>
      </c>
      <c r="C139" s="871" t="s">
        <v>19</v>
      </c>
      <c r="D139" s="871">
        <v>2</v>
      </c>
      <c r="E139" s="876"/>
      <c r="F139" s="872">
        <f>D139*E139</f>
        <v>0</v>
      </c>
    </row>
    <row r="140" spans="1:6" ht="13" x14ac:dyDescent="0.25">
      <c r="A140" s="868"/>
      <c r="B140" s="870"/>
      <c r="C140" s="871"/>
      <c r="D140" s="871"/>
      <c r="E140" s="872"/>
      <c r="F140" s="872"/>
    </row>
    <row r="141" spans="1:6" ht="13" x14ac:dyDescent="0.25">
      <c r="A141" s="868"/>
      <c r="B141" s="870" t="s">
        <v>144</v>
      </c>
      <c r="C141" s="871"/>
      <c r="D141" s="871"/>
      <c r="E141" s="872"/>
      <c r="F141" s="872"/>
    </row>
    <row r="142" spans="1:6" ht="13" x14ac:dyDescent="0.25">
      <c r="A142" s="868"/>
      <c r="B142" s="870"/>
      <c r="C142" s="871"/>
      <c r="D142" s="871"/>
      <c r="E142" s="872"/>
      <c r="F142" s="872"/>
    </row>
    <row r="143" spans="1:6" ht="37.5" x14ac:dyDescent="0.25">
      <c r="A143" s="868"/>
      <c r="B143" s="908" t="s">
        <v>332</v>
      </c>
      <c r="C143" s="871"/>
      <c r="D143" s="871"/>
      <c r="E143" s="872"/>
      <c r="F143" s="872"/>
    </row>
    <row r="144" spans="1:6" x14ac:dyDescent="0.25">
      <c r="A144" s="868"/>
      <c r="B144" s="875"/>
      <c r="C144" s="871"/>
      <c r="D144" s="871"/>
      <c r="E144" s="872"/>
      <c r="F144" s="872"/>
    </row>
    <row r="145" spans="1:6" ht="20.25" customHeight="1" x14ac:dyDescent="0.25">
      <c r="A145" s="868" t="s">
        <v>146</v>
      </c>
      <c r="B145" s="877" t="s">
        <v>333</v>
      </c>
      <c r="C145" s="871" t="s">
        <v>19</v>
      </c>
      <c r="D145" s="871">
        <v>4</v>
      </c>
      <c r="E145" s="876"/>
      <c r="F145" s="872">
        <f>D145*E145</f>
        <v>0</v>
      </c>
    </row>
    <row r="146" spans="1:6" ht="20.25" customHeight="1" x14ac:dyDescent="0.25">
      <c r="A146" s="868" t="s">
        <v>334</v>
      </c>
      <c r="B146" s="877" t="s">
        <v>335</v>
      </c>
      <c r="C146" s="871" t="s">
        <v>19</v>
      </c>
      <c r="D146" s="871">
        <v>2</v>
      </c>
      <c r="E146" s="876"/>
      <c r="F146" s="872">
        <f>D146*E146</f>
        <v>0</v>
      </c>
    </row>
    <row r="147" spans="1:6" ht="20.25" customHeight="1" x14ac:dyDescent="0.25">
      <c r="A147" s="868" t="s">
        <v>366</v>
      </c>
      <c r="B147" s="877" t="s">
        <v>367</v>
      </c>
      <c r="C147" s="871" t="s">
        <v>19</v>
      </c>
      <c r="D147" s="871">
        <v>2</v>
      </c>
      <c r="E147" s="876"/>
      <c r="F147" s="872">
        <f>D147*E147</f>
        <v>0</v>
      </c>
    </row>
    <row r="148" spans="1:6" ht="15" customHeight="1" x14ac:dyDescent="0.25">
      <c r="A148" s="868" t="s">
        <v>368</v>
      </c>
      <c r="B148" s="877" t="s">
        <v>337</v>
      </c>
      <c r="C148" s="871" t="s">
        <v>19</v>
      </c>
      <c r="D148" s="871">
        <v>2</v>
      </c>
      <c r="E148" s="876"/>
      <c r="F148" s="872">
        <f>D148*E148</f>
        <v>0</v>
      </c>
    </row>
    <row r="149" spans="1:6" x14ac:dyDescent="0.25">
      <c r="A149" s="868"/>
      <c r="B149" s="877"/>
      <c r="C149" s="871"/>
      <c r="D149" s="871"/>
      <c r="E149" s="876"/>
      <c r="F149" s="872"/>
    </row>
    <row r="150" spans="1:6" ht="38.5" x14ac:dyDescent="0.3">
      <c r="A150" s="868"/>
      <c r="B150" s="908" t="s">
        <v>1260</v>
      </c>
      <c r="C150" s="871"/>
      <c r="D150" s="871"/>
      <c r="E150" s="876"/>
      <c r="F150" s="872"/>
    </row>
    <row r="151" spans="1:6" ht="10.5" customHeight="1" x14ac:dyDescent="0.25">
      <c r="A151" s="868"/>
      <c r="B151" s="877"/>
      <c r="C151" s="871"/>
      <c r="D151" s="871"/>
      <c r="E151" s="876"/>
      <c r="F151" s="872"/>
    </row>
    <row r="152" spans="1:6" ht="20.25" customHeight="1" x14ac:dyDescent="0.25">
      <c r="A152" s="868" t="s">
        <v>340</v>
      </c>
      <c r="B152" s="877" t="s">
        <v>369</v>
      </c>
      <c r="C152" s="871" t="s">
        <v>19</v>
      </c>
      <c r="D152" s="871">
        <v>2</v>
      </c>
      <c r="E152" s="876"/>
      <c r="F152" s="872">
        <f>D152*E152</f>
        <v>0</v>
      </c>
    </row>
    <row r="153" spans="1:6" ht="20.25" customHeight="1" x14ac:dyDescent="0.25">
      <c r="A153" s="868" t="s">
        <v>370</v>
      </c>
      <c r="B153" s="877" t="s">
        <v>371</v>
      </c>
      <c r="C153" s="871" t="s">
        <v>19</v>
      </c>
      <c r="D153" s="871">
        <v>2</v>
      </c>
      <c r="E153" s="876"/>
      <c r="F153" s="872">
        <f>D153*E153</f>
        <v>0</v>
      </c>
    </row>
    <row r="154" spans="1:6" ht="20.25" customHeight="1" x14ac:dyDescent="0.25">
      <c r="A154" s="868" t="s">
        <v>372</v>
      </c>
      <c r="B154" s="877" t="s">
        <v>373</v>
      </c>
      <c r="C154" s="871" t="s">
        <v>19</v>
      </c>
      <c r="D154" s="871">
        <v>1</v>
      </c>
      <c r="E154" s="876"/>
      <c r="F154" s="872">
        <f>D154*E154</f>
        <v>0</v>
      </c>
    </row>
    <row r="155" spans="1:6" ht="13.5" customHeight="1" x14ac:dyDescent="0.25">
      <c r="A155" s="868" t="s">
        <v>374</v>
      </c>
      <c r="B155" s="877" t="s">
        <v>375</v>
      </c>
      <c r="C155" s="871" t="s">
        <v>19</v>
      </c>
      <c r="D155" s="871">
        <v>2</v>
      </c>
      <c r="E155" s="876"/>
      <c r="F155" s="872">
        <f>D155*E155</f>
        <v>0</v>
      </c>
    </row>
    <row r="156" spans="1:6" x14ac:dyDescent="0.25">
      <c r="A156" s="868"/>
      <c r="B156" s="877"/>
      <c r="C156" s="871"/>
      <c r="D156" s="871"/>
      <c r="E156" s="876"/>
      <c r="F156" s="872"/>
    </row>
    <row r="157" spans="1:6" ht="13" x14ac:dyDescent="0.25">
      <c r="A157" s="868"/>
      <c r="B157" s="874" t="s">
        <v>147</v>
      </c>
      <c r="C157" s="871"/>
      <c r="D157" s="871"/>
      <c r="E157" s="876"/>
      <c r="F157" s="872"/>
    </row>
    <row r="158" spans="1:6" x14ac:dyDescent="0.25">
      <c r="A158" s="868"/>
      <c r="B158" s="875"/>
      <c r="C158" s="871"/>
      <c r="D158" s="871"/>
      <c r="E158" s="876"/>
      <c r="F158" s="872"/>
    </row>
    <row r="159" spans="1:6" ht="25" x14ac:dyDescent="0.25">
      <c r="A159" s="868"/>
      <c r="B159" s="908" t="s">
        <v>343</v>
      </c>
      <c r="C159" s="871"/>
      <c r="D159" s="871"/>
      <c r="E159" s="876"/>
      <c r="F159" s="872"/>
    </row>
    <row r="160" spans="1:6" x14ac:dyDescent="0.25">
      <c r="A160" s="868"/>
      <c r="B160" s="868"/>
      <c r="C160" s="871"/>
      <c r="D160" s="871"/>
      <c r="E160" s="876"/>
      <c r="F160" s="872"/>
    </row>
    <row r="161" spans="1:6" ht="20.25" customHeight="1" x14ac:dyDescent="0.25">
      <c r="A161" s="868" t="s">
        <v>344</v>
      </c>
      <c r="B161" s="868" t="s">
        <v>324</v>
      </c>
      <c r="C161" s="871" t="s">
        <v>19</v>
      </c>
      <c r="D161" s="871">
        <v>2</v>
      </c>
      <c r="E161" s="876"/>
      <c r="F161" s="872">
        <f>D161*E161</f>
        <v>0</v>
      </c>
    </row>
    <row r="162" spans="1:6" ht="20.25" customHeight="1" x14ac:dyDescent="0.25">
      <c r="A162" s="868" t="s">
        <v>345</v>
      </c>
      <c r="B162" s="877" t="s">
        <v>284</v>
      </c>
      <c r="C162" s="871" t="s">
        <v>19</v>
      </c>
      <c r="D162" s="871">
        <v>2</v>
      </c>
      <c r="E162" s="876"/>
      <c r="F162" s="872">
        <f>D162*E162</f>
        <v>0</v>
      </c>
    </row>
    <row r="163" spans="1:6" ht="13.5" customHeight="1" x14ac:dyDescent="0.25">
      <c r="A163" s="868" t="s">
        <v>376</v>
      </c>
      <c r="B163" s="877" t="s">
        <v>286</v>
      </c>
      <c r="C163" s="871" t="s">
        <v>19</v>
      </c>
      <c r="D163" s="871">
        <v>2</v>
      </c>
      <c r="E163" s="876"/>
      <c r="F163" s="872">
        <f>D163*E163</f>
        <v>0</v>
      </c>
    </row>
    <row r="164" spans="1:6" x14ac:dyDescent="0.25">
      <c r="A164" s="868"/>
      <c r="B164" s="868"/>
      <c r="C164" s="871"/>
      <c r="D164" s="871"/>
      <c r="E164" s="909"/>
      <c r="F164" s="905"/>
    </row>
    <row r="165" spans="1:6" ht="25" x14ac:dyDescent="0.25">
      <c r="A165" s="868"/>
      <c r="B165" s="875" t="s">
        <v>1701</v>
      </c>
      <c r="C165" s="871"/>
      <c r="D165" s="910"/>
      <c r="E165" s="876"/>
      <c r="F165" s="876"/>
    </row>
    <row r="166" spans="1:6" x14ac:dyDescent="0.25">
      <c r="A166" s="868"/>
      <c r="B166" s="868"/>
      <c r="C166" s="871"/>
      <c r="D166" s="910"/>
      <c r="E166" s="876"/>
      <c r="F166" s="905"/>
    </row>
    <row r="167" spans="1:6" ht="20.25" customHeight="1" x14ac:dyDescent="0.25">
      <c r="A167" s="868" t="s">
        <v>346</v>
      </c>
      <c r="B167" s="868" t="s">
        <v>172</v>
      </c>
      <c r="C167" s="871" t="s">
        <v>19</v>
      </c>
      <c r="D167" s="910">
        <v>3</v>
      </c>
      <c r="E167" s="876"/>
      <c r="F167" s="872">
        <f>D167*E167</f>
        <v>0</v>
      </c>
    </row>
    <row r="168" spans="1:6" ht="20.25" customHeight="1" x14ac:dyDescent="0.25">
      <c r="A168" s="868" t="s">
        <v>347</v>
      </c>
      <c r="B168" s="868" t="s">
        <v>348</v>
      </c>
      <c r="C168" s="871" t="s">
        <v>19</v>
      </c>
      <c r="D168" s="910">
        <v>2</v>
      </c>
      <c r="E168" s="876"/>
      <c r="F168" s="872">
        <f>D168*E168</f>
        <v>0</v>
      </c>
    </row>
    <row r="169" spans="1:6" ht="20.25" customHeight="1" x14ac:dyDescent="0.25">
      <c r="A169" s="868" t="s">
        <v>349</v>
      </c>
      <c r="B169" s="868" t="s">
        <v>350</v>
      </c>
      <c r="C169" s="871" t="s">
        <v>19</v>
      </c>
      <c r="D169" s="910">
        <v>3</v>
      </c>
      <c r="E169" s="876"/>
      <c r="F169" s="872">
        <f>D169*E169</f>
        <v>0</v>
      </c>
    </row>
    <row r="170" spans="1:6" x14ac:dyDescent="0.25">
      <c r="A170" s="868"/>
      <c r="B170" s="868"/>
      <c r="C170" s="871"/>
      <c r="D170" s="910"/>
      <c r="E170" s="876"/>
      <c r="F170" s="872"/>
    </row>
    <row r="171" spans="1:6" ht="13" x14ac:dyDescent="0.3">
      <c r="A171" s="903"/>
      <c r="B171" s="911" t="s">
        <v>199</v>
      </c>
      <c r="C171" s="912"/>
      <c r="D171" s="912"/>
      <c r="E171" s="913"/>
      <c r="F171" s="905"/>
    </row>
    <row r="172" spans="1:6" ht="13" x14ac:dyDescent="0.3">
      <c r="A172" s="903"/>
      <c r="B172" s="912"/>
      <c r="C172" s="912"/>
      <c r="D172" s="912"/>
      <c r="E172" s="913"/>
      <c r="F172" s="905"/>
    </row>
    <row r="173" spans="1:6" ht="25" x14ac:dyDescent="0.3">
      <c r="A173" s="903"/>
      <c r="B173" s="914" t="s">
        <v>1702</v>
      </c>
      <c r="C173" s="912"/>
      <c r="D173" s="912"/>
      <c r="E173" s="913"/>
      <c r="F173" s="905"/>
    </row>
    <row r="174" spans="1:6" x14ac:dyDescent="0.25">
      <c r="A174" s="868"/>
      <c r="B174" s="868"/>
      <c r="C174" s="871"/>
      <c r="D174" s="910"/>
      <c r="E174" s="876"/>
      <c r="F174" s="872"/>
    </row>
    <row r="175" spans="1:6" ht="18.75" customHeight="1" x14ac:dyDescent="0.25">
      <c r="A175" s="885" t="s">
        <v>202</v>
      </c>
      <c r="B175" s="868" t="s">
        <v>172</v>
      </c>
      <c r="C175" s="871" t="s">
        <v>19</v>
      </c>
      <c r="D175" s="910">
        <v>1</v>
      </c>
      <c r="E175" s="876"/>
      <c r="F175" s="872">
        <f>D175*E175</f>
        <v>0</v>
      </c>
    </row>
    <row r="176" spans="1:6" ht="18.75" customHeight="1" x14ac:dyDescent="0.25">
      <c r="A176" s="885" t="s">
        <v>200</v>
      </c>
      <c r="B176" s="868" t="s">
        <v>348</v>
      </c>
      <c r="C176" s="871" t="s">
        <v>19</v>
      </c>
      <c r="D176" s="910">
        <v>2</v>
      </c>
      <c r="E176" s="876"/>
      <c r="F176" s="872">
        <f>D176*E176</f>
        <v>0</v>
      </c>
    </row>
    <row r="177" spans="1:6" ht="18.75" customHeight="1" thickBot="1" x14ac:dyDescent="0.3">
      <c r="A177" s="885" t="s">
        <v>351</v>
      </c>
      <c r="B177" s="868" t="s">
        <v>350</v>
      </c>
      <c r="C177" s="871" t="s">
        <v>19</v>
      </c>
      <c r="D177" s="910">
        <v>3</v>
      </c>
      <c r="E177" s="876"/>
      <c r="F177" s="872">
        <f>D177*E177</f>
        <v>0</v>
      </c>
    </row>
    <row r="178" spans="1:6" ht="15.75" customHeight="1" thickTop="1" x14ac:dyDescent="0.25">
      <c r="A178" s="2408" t="s">
        <v>102</v>
      </c>
      <c r="B178" s="2408"/>
      <c r="C178" s="2408"/>
      <c r="D178" s="2408"/>
      <c r="E178" s="2408"/>
      <c r="F178" s="1347">
        <f>SUM(F127:F177)</f>
        <v>0</v>
      </c>
    </row>
    <row r="179" spans="1:6" ht="13" x14ac:dyDescent="0.25">
      <c r="A179" s="868"/>
      <c r="B179" s="874" t="s">
        <v>150</v>
      </c>
      <c r="C179" s="871"/>
      <c r="D179" s="871"/>
      <c r="E179" s="876"/>
      <c r="F179" s="872"/>
    </row>
    <row r="180" spans="1:6" x14ac:dyDescent="0.25">
      <c r="A180" s="868"/>
      <c r="B180" s="875"/>
      <c r="C180" s="871"/>
      <c r="D180" s="871"/>
      <c r="E180" s="876"/>
      <c r="F180" s="872"/>
    </row>
    <row r="181" spans="1:6" ht="14.5" x14ac:dyDescent="0.25">
      <c r="A181" s="868" t="s">
        <v>1703</v>
      </c>
      <c r="B181" s="868" t="s">
        <v>352</v>
      </c>
      <c r="C181" s="871" t="s">
        <v>548</v>
      </c>
      <c r="D181" s="871">
        <v>158</v>
      </c>
      <c r="E181" s="876"/>
      <c r="F181" s="872">
        <f>D181*E181</f>
        <v>0</v>
      </c>
    </row>
    <row r="182" spans="1:6" x14ac:dyDescent="0.25">
      <c r="A182" s="868"/>
      <c r="B182" s="868"/>
      <c r="C182" s="871"/>
      <c r="D182" s="871"/>
      <c r="E182" s="876"/>
      <c r="F182" s="872"/>
    </row>
    <row r="183" spans="1:6" ht="13" x14ac:dyDescent="0.25">
      <c r="A183" s="868"/>
      <c r="B183" s="874" t="s">
        <v>150</v>
      </c>
      <c r="C183" s="871"/>
      <c r="D183" s="871"/>
      <c r="E183" s="876"/>
      <c r="F183" s="872"/>
    </row>
    <row r="184" spans="1:6" x14ac:dyDescent="0.25">
      <c r="A184" s="868"/>
      <c r="B184" s="868"/>
      <c r="C184" s="871"/>
      <c r="D184" s="871"/>
      <c r="E184" s="876"/>
      <c r="F184" s="872"/>
    </row>
    <row r="185" spans="1:6" x14ac:dyDescent="0.25">
      <c r="A185" s="868" t="s">
        <v>1704</v>
      </c>
      <c r="B185" s="868" t="s">
        <v>377</v>
      </c>
      <c r="C185" s="871" t="s">
        <v>8</v>
      </c>
      <c r="D185" s="871">
        <v>1</v>
      </c>
      <c r="E185" s="876"/>
      <c r="F185" s="872">
        <f>D185*E185</f>
        <v>0</v>
      </c>
    </row>
    <row r="186" spans="1:6" x14ac:dyDescent="0.25">
      <c r="A186" s="868"/>
      <c r="B186" s="868"/>
      <c r="C186" s="871"/>
      <c r="D186" s="871"/>
      <c r="E186" s="876"/>
      <c r="F186" s="872"/>
    </row>
    <row r="187" spans="1:6" ht="25" x14ac:dyDescent="0.25">
      <c r="A187" s="868" t="s">
        <v>1705</v>
      </c>
      <c r="B187" s="868" t="s">
        <v>353</v>
      </c>
      <c r="C187" s="871" t="s">
        <v>125</v>
      </c>
      <c r="D187" s="871">
        <v>18</v>
      </c>
      <c r="E187" s="876"/>
      <c r="F187" s="872">
        <f>D187*E187</f>
        <v>0</v>
      </c>
    </row>
    <row r="188" spans="1:6" ht="13" x14ac:dyDescent="0.3">
      <c r="A188" s="902"/>
      <c r="B188" s="903"/>
      <c r="C188" s="903"/>
      <c r="D188" s="903"/>
      <c r="E188" s="904"/>
      <c r="F188" s="904"/>
    </row>
    <row r="189" spans="1:6" ht="25" x14ac:dyDescent="0.25">
      <c r="A189" s="868" t="s">
        <v>1706</v>
      </c>
      <c r="B189" s="868" t="s">
        <v>354</v>
      </c>
      <c r="C189" s="871" t="s">
        <v>125</v>
      </c>
      <c r="D189" s="871">
        <v>124</v>
      </c>
      <c r="E189" s="876"/>
      <c r="F189" s="872">
        <f>D189*E189</f>
        <v>0</v>
      </c>
    </row>
    <row r="190" spans="1:6" x14ac:dyDescent="0.25">
      <c r="A190" s="868"/>
      <c r="B190" s="868"/>
      <c r="C190" s="871"/>
      <c r="D190" s="871"/>
      <c r="E190" s="876"/>
      <c r="F190" s="872"/>
    </row>
    <row r="191" spans="1:6" ht="37.5" x14ac:dyDescent="0.25">
      <c r="A191" s="868" t="s">
        <v>1708</v>
      </c>
      <c r="B191" s="868" t="s">
        <v>355</v>
      </c>
      <c r="C191" s="871" t="s">
        <v>19</v>
      </c>
      <c r="D191" s="871">
        <v>2</v>
      </c>
      <c r="E191" s="876"/>
      <c r="F191" s="872">
        <f>D191*E191</f>
        <v>0</v>
      </c>
    </row>
    <row r="192" spans="1:6" x14ac:dyDescent="0.25">
      <c r="A192" s="868"/>
      <c r="B192" s="868"/>
      <c r="C192" s="871"/>
      <c r="D192" s="871"/>
      <c r="E192" s="876"/>
      <c r="F192" s="872"/>
    </row>
    <row r="193" spans="1:6" x14ac:dyDescent="0.25">
      <c r="A193" s="868"/>
      <c r="B193" s="868"/>
      <c r="C193" s="871"/>
      <c r="D193" s="871"/>
      <c r="E193" s="876"/>
      <c r="F193" s="872"/>
    </row>
    <row r="194" spans="1:6" x14ac:dyDescent="0.25">
      <c r="A194" s="868"/>
      <c r="B194" s="868"/>
      <c r="C194" s="871"/>
      <c r="D194" s="871"/>
      <c r="E194" s="876"/>
      <c r="F194" s="872"/>
    </row>
    <row r="195" spans="1:6" x14ac:dyDescent="0.25">
      <c r="A195" s="868"/>
      <c r="B195" s="868"/>
      <c r="C195" s="871"/>
      <c r="D195" s="871"/>
      <c r="E195" s="876"/>
      <c r="F195" s="872"/>
    </row>
    <row r="196" spans="1:6" x14ac:dyDescent="0.25">
      <c r="A196" s="868"/>
      <c r="B196" s="868"/>
      <c r="C196" s="871"/>
      <c r="D196" s="871"/>
      <c r="E196" s="876"/>
      <c r="F196" s="872"/>
    </row>
    <row r="197" spans="1:6" x14ac:dyDescent="0.25">
      <c r="A197" s="868"/>
      <c r="B197" s="868"/>
      <c r="C197" s="871"/>
      <c r="D197" s="871"/>
      <c r="E197" s="876"/>
      <c r="F197" s="872"/>
    </row>
    <row r="198" spans="1:6" x14ac:dyDescent="0.25">
      <c r="A198" s="868"/>
      <c r="B198" s="868"/>
      <c r="C198" s="871"/>
      <c r="D198" s="871"/>
      <c r="E198" s="876"/>
      <c r="F198" s="872"/>
    </row>
    <row r="199" spans="1:6" x14ac:dyDescent="0.25">
      <c r="A199" s="868"/>
      <c r="B199" s="868"/>
      <c r="C199" s="871"/>
      <c r="D199" s="871"/>
      <c r="E199" s="876"/>
      <c r="F199" s="872"/>
    </row>
    <row r="200" spans="1:6" x14ac:dyDescent="0.25">
      <c r="A200" s="868"/>
      <c r="B200" s="868"/>
      <c r="C200" s="871"/>
      <c r="D200" s="871"/>
      <c r="E200" s="876"/>
      <c r="F200" s="872"/>
    </row>
    <row r="201" spans="1:6" x14ac:dyDescent="0.25">
      <c r="A201" s="868"/>
      <c r="B201" s="868"/>
      <c r="C201" s="871"/>
      <c r="D201" s="871"/>
      <c r="E201" s="876"/>
      <c r="F201" s="872"/>
    </row>
    <row r="202" spans="1:6" x14ac:dyDescent="0.25">
      <c r="A202" s="868"/>
      <c r="B202" s="868"/>
      <c r="C202" s="871"/>
      <c r="D202" s="871"/>
      <c r="E202" s="876"/>
      <c r="F202" s="872"/>
    </row>
    <row r="203" spans="1:6" x14ac:dyDescent="0.25">
      <c r="A203" s="868"/>
      <c r="B203" s="868"/>
      <c r="C203" s="871"/>
      <c r="D203" s="871"/>
      <c r="E203" s="876"/>
      <c r="F203" s="872"/>
    </row>
    <row r="204" spans="1:6" x14ac:dyDescent="0.25">
      <c r="A204" s="868"/>
      <c r="B204" s="868"/>
      <c r="C204" s="871"/>
      <c r="D204" s="871"/>
      <c r="E204" s="876"/>
      <c r="F204" s="872"/>
    </row>
    <row r="205" spans="1:6" x14ac:dyDescent="0.25">
      <c r="A205" s="868"/>
      <c r="B205" s="868"/>
      <c r="C205" s="871"/>
      <c r="D205" s="871"/>
      <c r="E205" s="876"/>
      <c r="F205" s="872"/>
    </row>
    <row r="206" spans="1:6" x14ac:dyDescent="0.25">
      <c r="A206" s="868"/>
      <c r="B206" s="868"/>
      <c r="C206" s="871"/>
      <c r="D206" s="871"/>
      <c r="E206" s="876"/>
      <c r="F206" s="872"/>
    </row>
    <row r="207" spans="1:6" x14ac:dyDescent="0.25">
      <c r="A207" s="868"/>
      <c r="B207" s="868"/>
      <c r="C207" s="871"/>
      <c r="D207" s="871"/>
      <c r="E207" s="876"/>
      <c r="F207" s="872"/>
    </row>
    <row r="208" spans="1:6" x14ac:dyDescent="0.25">
      <c r="A208" s="868"/>
      <c r="B208" s="868"/>
      <c r="C208" s="871"/>
      <c r="D208" s="871"/>
      <c r="E208" s="876"/>
      <c r="F208" s="872"/>
    </row>
    <row r="209" spans="1:6" x14ac:dyDescent="0.25">
      <c r="A209" s="868"/>
      <c r="B209" s="868"/>
      <c r="C209" s="871"/>
      <c r="D209" s="871"/>
      <c r="E209" s="876"/>
      <c r="F209" s="872"/>
    </row>
    <row r="210" spans="1:6" x14ac:dyDescent="0.25">
      <c r="A210" s="868"/>
      <c r="B210" s="868"/>
      <c r="C210" s="871"/>
      <c r="D210" s="871"/>
      <c r="E210" s="876"/>
      <c r="F210" s="872"/>
    </row>
    <row r="211" spans="1:6" x14ac:dyDescent="0.25">
      <c r="A211" s="868"/>
      <c r="B211" s="868"/>
      <c r="C211" s="871"/>
      <c r="D211" s="871"/>
      <c r="E211" s="876"/>
      <c r="F211" s="872"/>
    </row>
    <row r="212" spans="1:6" x14ac:dyDescent="0.25">
      <c r="A212" s="868"/>
      <c r="B212" s="868"/>
      <c r="C212" s="871"/>
      <c r="D212" s="871"/>
      <c r="E212" s="876"/>
      <c r="F212" s="872"/>
    </row>
    <row r="213" spans="1:6" x14ac:dyDescent="0.25">
      <c r="A213" s="868"/>
      <c r="B213" s="868"/>
      <c r="C213" s="871"/>
      <c r="D213" s="871"/>
      <c r="E213" s="876"/>
      <c r="F213" s="872"/>
    </row>
    <row r="214" spans="1:6" x14ac:dyDescent="0.25">
      <c r="A214" s="868"/>
      <c r="B214" s="868"/>
      <c r="C214" s="871"/>
      <c r="D214" s="871"/>
      <c r="E214" s="876"/>
      <c r="F214" s="872"/>
    </row>
    <row r="215" spans="1:6" x14ac:dyDescent="0.25">
      <c r="A215" s="868"/>
      <c r="B215" s="868"/>
      <c r="C215" s="871"/>
      <c r="D215" s="871"/>
      <c r="E215" s="876"/>
      <c r="F215" s="872"/>
    </row>
    <row r="216" spans="1:6" x14ac:dyDescent="0.25">
      <c r="A216" s="868"/>
      <c r="B216" s="868"/>
      <c r="C216" s="871"/>
      <c r="D216" s="871"/>
      <c r="E216" s="876"/>
      <c r="F216" s="872"/>
    </row>
    <row r="217" spans="1:6" x14ac:dyDescent="0.25">
      <c r="A217" s="868"/>
      <c r="B217" s="868"/>
      <c r="C217" s="871"/>
      <c r="D217" s="871"/>
      <c r="E217" s="876"/>
      <c r="F217" s="872"/>
    </row>
    <row r="218" spans="1:6" x14ac:dyDescent="0.25">
      <c r="A218" s="868"/>
      <c r="B218" s="868"/>
      <c r="C218" s="871"/>
      <c r="D218" s="871"/>
      <c r="E218" s="876"/>
      <c r="F218" s="872"/>
    </row>
    <row r="219" spans="1:6" x14ac:dyDescent="0.25">
      <c r="A219" s="868"/>
      <c r="B219" s="868"/>
      <c r="C219" s="871"/>
      <c r="D219" s="871"/>
      <c r="E219" s="876"/>
      <c r="F219" s="872"/>
    </row>
    <row r="220" spans="1:6" x14ac:dyDescent="0.25">
      <c r="A220" s="868"/>
      <c r="B220" s="868"/>
      <c r="C220" s="871"/>
      <c r="D220" s="871"/>
      <c r="E220" s="876"/>
      <c r="F220" s="872"/>
    </row>
    <row r="221" spans="1:6" x14ac:dyDescent="0.25">
      <c r="A221" s="868"/>
      <c r="B221" s="868"/>
      <c r="C221" s="871"/>
      <c r="D221" s="871"/>
      <c r="E221" s="876"/>
      <c r="F221" s="872"/>
    </row>
    <row r="222" spans="1:6" x14ac:dyDescent="0.25">
      <c r="A222" s="868"/>
      <c r="B222" s="868"/>
      <c r="C222" s="871"/>
      <c r="D222" s="871"/>
      <c r="E222" s="876"/>
      <c r="F222" s="872"/>
    </row>
    <row r="223" spans="1:6" x14ac:dyDescent="0.25">
      <c r="A223" s="868"/>
      <c r="B223" s="868"/>
      <c r="C223" s="871"/>
      <c r="D223" s="871"/>
      <c r="E223" s="876"/>
      <c r="F223" s="872"/>
    </row>
    <row r="224" spans="1:6" x14ac:dyDescent="0.25">
      <c r="A224" s="868"/>
      <c r="B224" s="868"/>
      <c r="C224" s="871"/>
      <c r="D224" s="871"/>
      <c r="E224" s="876"/>
      <c r="F224" s="872"/>
    </row>
    <row r="225" spans="1:6" x14ac:dyDescent="0.25">
      <c r="A225" s="868"/>
      <c r="B225" s="868"/>
      <c r="C225" s="871"/>
      <c r="D225" s="871"/>
      <c r="E225" s="876"/>
      <c r="F225" s="872"/>
    </row>
    <row r="226" spans="1:6" x14ac:dyDescent="0.25">
      <c r="A226" s="868"/>
      <c r="B226" s="868"/>
      <c r="C226" s="871"/>
      <c r="D226" s="871"/>
      <c r="E226" s="876"/>
      <c r="F226" s="872"/>
    </row>
    <row r="227" spans="1:6" x14ac:dyDescent="0.25">
      <c r="A227" s="868"/>
      <c r="B227" s="868"/>
      <c r="C227" s="871"/>
      <c r="D227" s="871"/>
      <c r="E227" s="876"/>
      <c r="F227" s="872"/>
    </row>
    <row r="228" spans="1:6" x14ac:dyDescent="0.25">
      <c r="A228" s="868"/>
      <c r="B228" s="868"/>
      <c r="C228" s="871"/>
      <c r="D228" s="871"/>
      <c r="E228" s="876"/>
      <c r="F228" s="872"/>
    </row>
    <row r="229" spans="1:6" x14ac:dyDescent="0.25">
      <c r="A229" s="868"/>
      <c r="B229" s="868"/>
      <c r="C229" s="871"/>
      <c r="D229" s="871"/>
      <c r="E229" s="876"/>
      <c r="F229" s="872"/>
    </row>
    <row r="230" spans="1:6" x14ac:dyDescent="0.25">
      <c r="A230" s="868"/>
      <c r="B230" s="868"/>
      <c r="C230" s="871"/>
      <c r="D230" s="871"/>
      <c r="E230" s="876"/>
      <c r="F230" s="872"/>
    </row>
    <row r="231" spans="1:6" x14ac:dyDescent="0.25">
      <c r="A231" s="868"/>
      <c r="B231" s="868"/>
      <c r="C231" s="871"/>
      <c r="D231" s="871"/>
      <c r="E231" s="876"/>
      <c r="F231" s="872"/>
    </row>
    <row r="232" spans="1:6" x14ac:dyDescent="0.25">
      <c r="A232" s="868"/>
      <c r="B232" s="868"/>
      <c r="C232" s="871"/>
      <c r="D232" s="871"/>
      <c r="E232" s="876"/>
      <c r="F232" s="872"/>
    </row>
    <row r="233" spans="1:6" x14ac:dyDescent="0.25">
      <c r="A233" s="868"/>
      <c r="B233" s="868"/>
      <c r="C233" s="871"/>
      <c r="D233" s="871"/>
      <c r="E233" s="876"/>
      <c r="F233" s="872"/>
    </row>
    <row r="234" spans="1:6" x14ac:dyDescent="0.25">
      <c r="A234" s="868"/>
      <c r="B234" s="868"/>
      <c r="C234" s="871"/>
      <c r="D234" s="871"/>
      <c r="E234" s="876"/>
      <c r="F234" s="872"/>
    </row>
    <row r="235" spans="1:6" x14ac:dyDescent="0.25">
      <c r="A235" s="868"/>
      <c r="B235" s="868"/>
      <c r="C235" s="871"/>
      <c r="D235" s="871"/>
      <c r="E235" s="876"/>
      <c r="F235" s="872"/>
    </row>
    <row r="236" spans="1:6" x14ac:dyDescent="0.25">
      <c r="A236" s="868"/>
      <c r="B236" s="868"/>
      <c r="C236" s="871"/>
      <c r="D236" s="871"/>
      <c r="E236" s="876"/>
      <c r="F236" s="872"/>
    </row>
    <row r="237" spans="1:6" ht="13" thickBot="1" x14ac:dyDescent="0.3">
      <c r="A237" s="868"/>
      <c r="B237" s="868"/>
      <c r="C237" s="871"/>
      <c r="D237" s="871"/>
      <c r="E237" s="876"/>
      <c r="F237" s="872"/>
    </row>
    <row r="238" spans="1:6" ht="24" customHeight="1" thickTop="1" x14ac:dyDescent="0.25">
      <c r="A238" s="2408" t="s">
        <v>102</v>
      </c>
      <c r="B238" s="2408"/>
      <c r="C238" s="2408"/>
      <c r="D238" s="2408"/>
      <c r="E238" s="2408"/>
      <c r="F238" s="1347">
        <f>SUM(F180:F237)</f>
        <v>0</v>
      </c>
    </row>
    <row r="239" spans="1:6" x14ac:dyDescent="0.25">
      <c r="A239" s="868"/>
      <c r="B239" s="868"/>
      <c r="C239" s="871"/>
      <c r="D239" s="871"/>
      <c r="E239" s="876"/>
      <c r="F239" s="872"/>
    </row>
    <row r="240" spans="1:6" x14ac:dyDescent="0.25">
      <c r="A240" s="868"/>
      <c r="B240" s="868"/>
      <c r="C240" s="871"/>
      <c r="D240" s="871"/>
      <c r="E240" s="876"/>
      <c r="F240" s="872"/>
    </row>
    <row r="241" spans="1:6" x14ac:dyDescent="0.25">
      <c r="A241" s="868"/>
      <c r="B241" s="868"/>
      <c r="C241" s="871"/>
      <c r="D241" s="871"/>
      <c r="E241" s="876"/>
      <c r="F241" s="872"/>
    </row>
    <row r="242" spans="1:6" ht="13" x14ac:dyDescent="0.25">
      <c r="A242" s="868"/>
      <c r="B242" s="870" t="s">
        <v>28</v>
      </c>
      <c r="C242" s="871"/>
      <c r="D242" s="871"/>
      <c r="E242" s="872"/>
      <c r="F242" s="872"/>
    </row>
    <row r="243" spans="1:6" x14ac:dyDescent="0.25">
      <c r="A243" s="868"/>
      <c r="B243" s="868"/>
      <c r="C243" s="871"/>
      <c r="D243" s="871"/>
      <c r="E243" s="872"/>
      <c r="F243" s="872"/>
    </row>
    <row r="244" spans="1:6" x14ac:dyDescent="0.25">
      <c r="A244" s="868"/>
      <c r="B244" s="868" t="s">
        <v>151</v>
      </c>
      <c r="C244" s="871"/>
      <c r="D244" s="871"/>
      <c r="E244" s="872"/>
      <c r="F244" s="872">
        <f>+F61</f>
        <v>0</v>
      </c>
    </row>
    <row r="245" spans="1:6" x14ac:dyDescent="0.25">
      <c r="A245" s="868"/>
      <c r="B245" s="868"/>
      <c r="C245" s="871"/>
      <c r="D245" s="871"/>
      <c r="E245" s="872"/>
      <c r="F245" s="872"/>
    </row>
    <row r="246" spans="1:6" x14ac:dyDescent="0.25">
      <c r="A246" s="868"/>
      <c r="B246" s="868" t="s">
        <v>152</v>
      </c>
      <c r="C246" s="871"/>
      <c r="D246" s="871"/>
      <c r="E246" s="872"/>
      <c r="F246" s="872">
        <f>+F124</f>
        <v>0</v>
      </c>
    </row>
    <row r="247" spans="1:6" ht="13" x14ac:dyDescent="0.25">
      <c r="A247" s="868"/>
      <c r="B247" s="874"/>
      <c r="C247" s="871"/>
      <c r="D247" s="871"/>
      <c r="E247" s="872"/>
      <c r="F247" s="872"/>
    </row>
    <row r="248" spans="1:6" x14ac:dyDescent="0.25">
      <c r="A248" s="868"/>
      <c r="B248" s="868" t="s">
        <v>153</v>
      </c>
      <c r="C248" s="871"/>
      <c r="D248" s="871"/>
      <c r="E248" s="872"/>
      <c r="F248" s="872">
        <f>+F178</f>
        <v>0</v>
      </c>
    </row>
    <row r="249" spans="1:6" x14ac:dyDescent="0.25">
      <c r="A249" s="868"/>
      <c r="B249" s="875"/>
      <c r="C249" s="871"/>
      <c r="D249" s="871"/>
      <c r="E249" s="872"/>
      <c r="F249" s="872"/>
    </row>
    <row r="250" spans="1:6" x14ac:dyDescent="0.25">
      <c r="A250" s="868"/>
      <c r="B250" s="868" t="s">
        <v>154</v>
      </c>
      <c r="C250" s="871"/>
      <c r="D250" s="871"/>
      <c r="E250" s="872"/>
      <c r="F250" s="872">
        <f>+F238</f>
        <v>0</v>
      </c>
    </row>
    <row r="251" spans="1:6" x14ac:dyDescent="0.25">
      <c r="A251" s="868"/>
      <c r="B251" s="868"/>
      <c r="C251" s="871"/>
      <c r="D251" s="871"/>
      <c r="E251" s="872"/>
      <c r="F251" s="872"/>
    </row>
    <row r="252" spans="1:6" x14ac:dyDescent="0.25">
      <c r="A252" s="868"/>
      <c r="B252" s="868"/>
      <c r="C252" s="871"/>
      <c r="D252" s="871"/>
      <c r="E252" s="872"/>
      <c r="F252" s="872"/>
    </row>
    <row r="253" spans="1:6" x14ac:dyDescent="0.25">
      <c r="A253" s="868"/>
      <c r="B253" s="875"/>
      <c r="C253" s="871"/>
      <c r="D253" s="871"/>
      <c r="E253" s="872"/>
      <c r="F253" s="872"/>
    </row>
    <row r="254" spans="1:6" x14ac:dyDescent="0.25">
      <c r="A254" s="868"/>
      <c r="B254" s="868"/>
      <c r="C254" s="871"/>
      <c r="D254" s="871"/>
      <c r="E254" s="872"/>
      <c r="F254" s="872"/>
    </row>
    <row r="255" spans="1:6" x14ac:dyDescent="0.25">
      <c r="A255" s="868"/>
      <c r="B255" s="868"/>
      <c r="C255" s="871"/>
      <c r="D255" s="871"/>
      <c r="E255" s="872"/>
      <c r="F255" s="872"/>
    </row>
    <row r="256" spans="1:6" x14ac:dyDescent="0.25">
      <c r="A256" s="868"/>
      <c r="B256" s="868"/>
      <c r="C256" s="871"/>
      <c r="D256" s="871"/>
      <c r="E256" s="872"/>
      <c r="F256" s="872"/>
    </row>
    <row r="257" spans="1:6" ht="13" x14ac:dyDescent="0.25">
      <c r="A257" s="868"/>
      <c r="B257" s="874"/>
      <c r="C257" s="871"/>
      <c r="D257" s="871"/>
      <c r="E257" s="872"/>
      <c r="F257" s="872"/>
    </row>
    <row r="258" spans="1:6" x14ac:dyDescent="0.25">
      <c r="A258" s="868"/>
      <c r="B258" s="868"/>
      <c r="C258" s="871"/>
      <c r="D258" s="871"/>
      <c r="E258" s="872"/>
      <c r="F258" s="872"/>
    </row>
    <row r="259" spans="1:6" x14ac:dyDescent="0.25">
      <c r="A259" s="868"/>
      <c r="B259" s="875"/>
      <c r="C259" s="871"/>
      <c r="D259" s="871"/>
      <c r="E259" s="872"/>
      <c r="F259" s="872"/>
    </row>
    <row r="260" spans="1:6" x14ac:dyDescent="0.25">
      <c r="A260" s="868"/>
      <c r="B260" s="868"/>
      <c r="C260" s="871"/>
      <c r="D260" s="871"/>
      <c r="E260" s="872"/>
      <c r="F260" s="872"/>
    </row>
    <row r="261" spans="1:6" x14ac:dyDescent="0.25">
      <c r="A261" s="868"/>
      <c r="B261" s="868"/>
      <c r="C261" s="871"/>
      <c r="D261" s="871"/>
      <c r="E261" s="872"/>
      <c r="F261" s="872"/>
    </row>
    <row r="262" spans="1:6" x14ac:dyDescent="0.25">
      <c r="A262" s="868"/>
      <c r="B262" s="868"/>
      <c r="C262" s="871"/>
      <c r="D262" s="871"/>
      <c r="E262" s="872"/>
      <c r="F262" s="872"/>
    </row>
    <row r="263" spans="1:6" ht="13" x14ac:dyDescent="0.25">
      <c r="A263" s="880"/>
      <c r="B263" s="880"/>
      <c r="C263" s="871"/>
      <c r="D263" s="871"/>
      <c r="E263" s="872"/>
      <c r="F263" s="872"/>
    </row>
    <row r="264" spans="1:6" ht="13" x14ac:dyDescent="0.25">
      <c r="A264" s="880"/>
      <c r="B264" s="880"/>
      <c r="C264" s="871"/>
      <c r="D264" s="871"/>
      <c r="E264" s="872"/>
      <c r="F264" s="872"/>
    </row>
    <row r="265" spans="1:6" x14ac:dyDescent="0.25">
      <c r="A265" s="881"/>
      <c r="B265" s="883"/>
      <c r="C265" s="871"/>
      <c r="D265" s="871"/>
      <c r="E265" s="872"/>
      <c r="F265" s="872"/>
    </row>
    <row r="266" spans="1:6" x14ac:dyDescent="0.25">
      <c r="A266" s="881"/>
      <c r="B266" s="883"/>
      <c r="C266" s="871"/>
      <c r="D266" s="871"/>
      <c r="E266" s="872"/>
      <c r="F266" s="872"/>
    </row>
    <row r="267" spans="1:6" x14ac:dyDescent="0.25">
      <c r="A267" s="881"/>
      <c r="B267" s="881"/>
      <c r="C267" s="871"/>
      <c r="D267" s="871"/>
      <c r="E267" s="872"/>
      <c r="F267" s="872"/>
    </row>
    <row r="268" spans="1:6" ht="13" x14ac:dyDescent="0.25">
      <c r="A268" s="868"/>
      <c r="B268" s="870"/>
      <c r="C268" s="871"/>
      <c r="D268" s="871"/>
      <c r="E268" s="872"/>
      <c r="F268" s="872"/>
    </row>
    <row r="269" spans="1:6" ht="13" x14ac:dyDescent="0.25">
      <c r="A269" s="868"/>
      <c r="B269" s="870"/>
      <c r="C269" s="871"/>
      <c r="D269" s="871"/>
      <c r="E269" s="872"/>
      <c r="F269" s="872"/>
    </row>
    <row r="270" spans="1:6" ht="13" x14ac:dyDescent="0.25">
      <c r="A270" s="868"/>
      <c r="B270" s="870"/>
      <c r="C270" s="871"/>
      <c r="D270" s="871"/>
      <c r="E270" s="872"/>
      <c r="F270" s="872"/>
    </row>
    <row r="271" spans="1:6" ht="13" x14ac:dyDescent="0.25">
      <c r="A271" s="868"/>
      <c r="B271" s="870"/>
      <c r="C271" s="871"/>
      <c r="D271" s="871"/>
      <c r="E271" s="872"/>
      <c r="F271" s="872"/>
    </row>
    <row r="272" spans="1:6" ht="13" x14ac:dyDescent="0.25">
      <c r="A272" s="868"/>
      <c r="B272" s="870"/>
      <c r="C272" s="871"/>
      <c r="D272" s="871"/>
      <c r="E272" s="872"/>
      <c r="F272" s="872"/>
    </row>
    <row r="273" spans="1:6" ht="13" x14ac:dyDescent="0.25">
      <c r="A273" s="868"/>
      <c r="B273" s="870"/>
      <c r="C273" s="871"/>
      <c r="D273" s="871"/>
      <c r="E273" s="872"/>
      <c r="F273" s="872"/>
    </row>
    <row r="274" spans="1:6" ht="13" x14ac:dyDescent="0.25">
      <c r="A274" s="868"/>
      <c r="B274" s="870"/>
      <c r="C274" s="871"/>
      <c r="D274" s="871"/>
      <c r="E274" s="872"/>
      <c r="F274" s="872"/>
    </row>
    <row r="275" spans="1:6" ht="13" x14ac:dyDescent="0.25">
      <c r="A275" s="868"/>
      <c r="B275" s="870"/>
      <c r="C275" s="871"/>
      <c r="D275" s="871"/>
      <c r="E275" s="872"/>
      <c r="F275" s="872"/>
    </row>
    <row r="276" spans="1:6" x14ac:dyDescent="0.25">
      <c r="A276" s="868"/>
      <c r="B276" s="883"/>
      <c r="C276" s="871"/>
      <c r="D276" s="871"/>
      <c r="E276" s="872"/>
      <c r="F276" s="872"/>
    </row>
    <row r="277" spans="1:6" x14ac:dyDescent="0.25">
      <c r="A277" s="868"/>
      <c r="B277" s="877"/>
      <c r="C277" s="871"/>
      <c r="D277" s="871"/>
      <c r="E277" s="872"/>
      <c r="F277" s="872"/>
    </row>
    <row r="278" spans="1:6" x14ac:dyDescent="0.25">
      <c r="A278" s="868"/>
      <c r="B278" s="883"/>
      <c r="C278" s="871"/>
      <c r="D278" s="871"/>
      <c r="E278" s="872"/>
      <c r="F278" s="872"/>
    </row>
    <row r="279" spans="1:6" x14ac:dyDescent="0.25">
      <c r="A279" s="868"/>
      <c r="B279" s="883"/>
      <c r="C279" s="871"/>
      <c r="D279" s="871"/>
      <c r="E279" s="872"/>
      <c r="F279" s="872"/>
    </row>
    <row r="280" spans="1:6" x14ac:dyDescent="0.25">
      <c r="A280" s="868"/>
      <c r="B280" s="883"/>
      <c r="C280" s="871"/>
      <c r="D280" s="871"/>
      <c r="E280" s="872"/>
      <c r="F280" s="872"/>
    </row>
    <row r="281" spans="1:6" ht="13" x14ac:dyDescent="0.25">
      <c r="A281" s="868"/>
      <c r="B281" s="870"/>
      <c r="C281" s="871"/>
      <c r="D281" s="871"/>
      <c r="E281" s="872"/>
      <c r="F281" s="872"/>
    </row>
    <row r="282" spans="1:6" ht="13" x14ac:dyDescent="0.25">
      <c r="A282" s="868"/>
      <c r="B282" s="870"/>
      <c r="C282" s="871"/>
      <c r="D282" s="871"/>
      <c r="E282" s="872"/>
      <c r="F282" s="872"/>
    </row>
    <row r="283" spans="1:6" ht="13" x14ac:dyDescent="0.25">
      <c r="A283" s="868"/>
      <c r="B283" s="870"/>
      <c r="C283" s="871"/>
      <c r="D283" s="871"/>
      <c r="E283" s="872"/>
      <c r="F283" s="872"/>
    </row>
    <row r="284" spans="1:6" x14ac:dyDescent="0.25">
      <c r="A284" s="868"/>
      <c r="B284" s="885"/>
      <c r="C284" s="885"/>
      <c r="D284" s="885"/>
      <c r="E284" s="886"/>
      <c r="F284" s="872"/>
    </row>
    <row r="285" spans="1:6" x14ac:dyDescent="0.25">
      <c r="A285" s="868"/>
      <c r="B285" s="885"/>
      <c r="C285" s="885"/>
      <c r="D285" s="885"/>
      <c r="E285" s="886"/>
      <c r="F285" s="872"/>
    </row>
    <row r="286" spans="1:6" ht="13" thickBot="1" x14ac:dyDescent="0.3">
      <c r="A286" s="868"/>
      <c r="B286" s="885"/>
      <c r="C286" s="885"/>
      <c r="D286" s="885"/>
      <c r="E286" s="886"/>
      <c r="F286" s="872"/>
    </row>
    <row r="287" spans="1:6" ht="19.5" customHeight="1" thickTop="1" x14ac:dyDescent="0.25">
      <c r="A287" s="2407" t="s">
        <v>509</v>
      </c>
      <c r="B287" s="2407"/>
      <c r="C287" s="2407"/>
      <c r="D287" s="2407"/>
      <c r="E287" s="2407"/>
      <c r="F287" s="1333">
        <f>SUM(F244:F286)</f>
        <v>0</v>
      </c>
    </row>
  </sheetData>
  <mergeCells count="8">
    <mergeCell ref="A1:F1"/>
    <mergeCell ref="A2:F2"/>
    <mergeCell ref="A287:E287"/>
    <mergeCell ref="A61:E61"/>
    <mergeCell ref="A124:E124"/>
    <mergeCell ref="A178:E178"/>
    <mergeCell ref="A238:E238"/>
    <mergeCell ref="A3:F3"/>
  </mergeCells>
  <pageMargins left="0.70866141732283472" right="0.47244094488188981" top="0.74803149606299213" bottom="0.51181102362204722" header="0.31496062992125984" footer="0.31496062992125984"/>
  <pageSetup paperSize="9" scale="76" orientation="portrait" r:id="rId1"/>
  <headerFooter>
    <oddFooter>&amp;CALA-ORA. Bill Nr. 5.3 Pg &amp;P of &amp;N&amp;RPage &amp;P of &amp;N</oddFooter>
  </headerFooter>
  <rowBreaks count="4" manualBreakCount="4">
    <brk id="61" max="5" man="1"/>
    <brk id="124" max="5" man="1"/>
    <brk id="178" max="5" man="1"/>
    <brk id="238"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7"/>
  <sheetViews>
    <sheetView view="pageBreakPreview" zoomScale="90" zoomScaleNormal="100" zoomScaleSheetLayoutView="90" workbookViewId="0">
      <pane ySplit="5" topLeftCell="A6" activePane="bottomLeft" state="frozen"/>
      <selection activeCell="A3" sqref="A3:E3"/>
      <selection pane="bottomLeft" activeCell="A2" sqref="A2:F2"/>
    </sheetView>
  </sheetViews>
  <sheetFormatPr defaultRowHeight="12.5" x14ac:dyDescent="0.25"/>
  <cols>
    <col min="1" max="1" width="9.26953125" style="448" customWidth="1"/>
    <col min="2" max="2" width="61.7265625" style="378" customWidth="1"/>
    <col min="3" max="3" width="7.7265625" style="378" customWidth="1"/>
    <col min="4" max="4" width="10.81640625" style="378" customWidth="1"/>
    <col min="5" max="5" width="14.453125" style="381" customWidth="1"/>
    <col min="6" max="6" width="14.26953125" style="381" customWidth="1"/>
    <col min="7" max="7" width="16.26953125" style="378" customWidth="1"/>
    <col min="8" max="256" width="9.1796875" style="378"/>
    <col min="257" max="257" width="8.1796875" style="378" customWidth="1"/>
    <col min="258" max="258" width="32" style="378" customWidth="1"/>
    <col min="259" max="259" width="6.453125" style="378" customWidth="1"/>
    <col min="260" max="260" width="9.54296875" style="378" customWidth="1"/>
    <col min="261" max="261" width="11.81640625" style="378" customWidth="1"/>
    <col min="262" max="262" width="18.26953125" style="378" customWidth="1"/>
    <col min="263" max="512" width="9.1796875" style="378"/>
    <col min="513" max="513" width="8.1796875" style="378" customWidth="1"/>
    <col min="514" max="514" width="32" style="378" customWidth="1"/>
    <col min="515" max="515" width="6.453125" style="378" customWidth="1"/>
    <col min="516" max="516" width="9.54296875" style="378" customWidth="1"/>
    <col min="517" max="517" width="11.81640625" style="378" customWidth="1"/>
    <col min="518" max="518" width="18.26953125" style="378" customWidth="1"/>
    <col min="519" max="768" width="9.1796875" style="378"/>
    <col min="769" max="769" width="8.1796875" style="378" customWidth="1"/>
    <col min="770" max="770" width="32" style="378" customWidth="1"/>
    <col min="771" max="771" width="6.453125" style="378" customWidth="1"/>
    <col min="772" max="772" width="9.54296875" style="378" customWidth="1"/>
    <col min="773" max="773" width="11.81640625" style="378" customWidth="1"/>
    <col min="774" max="774" width="18.26953125" style="378" customWidth="1"/>
    <col min="775" max="1024" width="9.1796875" style="378"/>
    <col min="1025" max="1025" width="8.1796875" style="378" customWidth="1"/>
    <col min="1026" max="1026" width="32" style="378" customWidth="1"/>
    <col min="1027" max="1027" width="6.453125" style="378" customWidth="1"/>
    <col min="1028" max="1028" width="9.54296875" style="378" customWidth="1"/>
    <col min="1029" max="1029" width="11.81640625" style="378" customWidth="1"/>
    <col min="1030" max="1030" width="18.26953125" style="378" customWidth="1"/>
    <col min="1031" max="1280" width="9.1796875" style="378"/>
    <col min="1281" max="1281" width="8.1796875" style="378" customWidth="1"/>
    <col min="1282" max="1282" width="32" style="378" customWidth="1"/>
    <col min="1283" max="1283" width="6.453125" style="378" customWidth="1"/>
    <col min="1284" max="1284" width="9.54296875" style="378" customWidth="1"/>
    <col min="1285" max="1285" width="11.81640625" style="378" customWidth="1"/>
    <col min="1286" max="1286" width="18.26953125" style="378" customWidth="1"/>
    <col min="1287" max="1536" width="9.1796875" style="378"/>
    <col min="1537" max="1537" width="8.1796875" style="378" customWidth="1"/>
    <col min="1538" max="1538" width="32" style="378" customWidth="1"/>
    <col min="1539" max="1539" width="6.453125" style="378" customWidth="1"/>
    <col min="1540" max="1540" width="9.54296875" style="378" customWidth="1"/>
    <col min="1541" max="1541" width="11.81640625" style="378" customWidth="1"/>
    <col min="1542" max="1542" width="18.26953125" style="378" customWidth="1"/>
    <col min="1543" max="1792" width="9.1796875" style="378"/>
    <col min="1793" max="1793" width="8.1796875" style="378" customWidth="1"/>
    <col min="1794" max="1794" width="32" style="378" customWidth="1"/>
    <col min="1795" max="1795" width="6.453125" style="378" customWidth="1"/>
    <col min="1796" max="1796" width="9.54296875" style="378" customWidth="1"/>
    <col min="1797" max="1797" width="11.81640625" style="378" customWidth="1"/>
    <col min="1798" max="1798" width="18.26953125" style="378" customWidth="1"/>
    <col min="1799" max="2048" width="9.1796875" style="378"/>
    <col min="2049" max="2049" width="8.1796875" style="378" customWidth="1"/>
    <col min="2050" max="2050" width="32" style="378" customWidth="1"/>
    <col min="2051" max="2051" width="6.453125" style="378" customWidth="1"/>
    <col min="2052" max="2052" width="9.54296875" style="378" customWidth="1"/>
    <col min="2053" max="2053" width="11.81640625" style="378" customWidth="1"/>
    <col min="2054" max="2054" width="18.26953125" style="378" customWidth="1"/>
    <col min="2055" max="2304" width="9.1796875" style="378"/>
    <col min="2305" max="2305" width="8.1796875" style="378" customWidth="1"/>
    <col min="2306" max="2306" width="32" style="378" customWidth="1"/>
    <col min="2307" max="2307" width="6.453125" style="378" customWidth="1"/>
    <col min="2308" max="2308" width="9.54296875" style="378" customWidth="1"/>
    <col min="2309" max="2309" width="11.81640625" style="378" customWidth="1"/>
    <col min="2310" max="2310" width="18.26953125" style="378" customWidth="1"/>
    <col min="2311" max="2560" width="9.1796875" style="378"/>
    <col min="2561" max="2561" width="8.1796875" style="378" customWidth="1"/>
    <col min="2562" max="2562" width="32" style="378" customWidth="1"/>
    <col min="2563" max="2563" width="6.453125" style="378" customWidth="1"/>
    <col min="2564" max="2564" width="9.54296875" style="378" customWidth="1"/>
    <col min="2565" max="2565" width="11.81640625" style="378" customWidth="1"/>
    <col min="2566" max="2566" width="18.26953125" style="378" customWidth="1"/>
    <col min="2567" max="2816" width="9.1796875" style="378"/>
    <col min="2817" max="2817" width="8.1796875" style="378" customWidth="1"/>
    <col min="2818" max="2818" width="32" style="378" customWidth="1"/>
    <col min="2819" max="2819" width="6.453125" style="378" customWidth="1"/>
    <col min="2820" max="2820" width="9.54296875" style="378" customWidth="1"/>
    <col min="2821" max="2821" width="11.81640625" style="378" customWidth="1"/>
    <col min="2822" max="2822" width="18.26953125" style="378" customWidth="1"/>
    <col min="2823" max="3072" width="9.1796875" style="378"/>
    <col min="3073" max="3073" width="8.1796875" style="378" customWidth="1"/>
    <col min="3074" max="3074" width="32" style="378" customWidth="1"/>
    <col min="3075" max="3075" width="6.453125" style="378" customWidth="1"/>
    <col min="3076" max="3076" width="9.54296875" style="378" customWidth="1"/>
    <col min="3077" max="3077" width="11.81640625" style="378" customWidth="1"/>
    <col min="3078" max="3078" width="18.26953125" style="378" customWidth="1"/>
    <col min="3079" max="3328" width="9.1796875" style="378"/>
    <col min="3329" max="3329" width="8.1796875" style="378" customWidth="1"/>
    <col min="3330" max="3330" width="32" style="378" customWidth="1"/>
    <col min="3331" max="3331" width="6.453125" style="378" customWidth="1"/>
    <col min="3332" max="3332" width="9.54296875" style="378" customWidth="1"/>
    <col min="3333" max="3333" width="11.81640625" style="378" customWidth="1"/>
    <col min="3334" max="3334" width="18.26953125" style="378" customWidth="1"/>
    <col min="3335" max="3584" width="9.1796875" style="378"/>
    <col min="3585" max="3585" width="8.1796875" style="378" customWidth="1"/>
    <col min="3586" max="3586" width="32" style="378" customWidth="1"/>
    <col min="3587" max="3587" width="6.453125" style="378" customWidth="1"/>
    <col min="3588" max="3588" width="9.54296875" style="378" customWidth="1"/>
    <col min="3589" max="3589" width="11.81640625" style="378" customWidth="1"/>
    <col min="3590" max="3590" width="18.26953125" style="378" customWidth="1"/>
    <col min="3591" max="3840" width="9.1796875" style="378"/>
    <col min="3841" max="3841" width="8.1796875" style="378" customWidth="1"/>
    <col min="3842" max="3842" width="32" style="378" customWidth="1"/>
    <col min="3843" max="3843" width="6.453125" style="378" customWidth="1"/>
    <col min="3844" max="3844" width="9.54296875" style="378" customWidth="1"/>
    <col min="3845" max="3845" width="11.81640625" style="378" customWidth="1"/>
    <col min="3846" max="3846" width="18.26953125" style="378" customWidth="1"/>
    <col min="3847" max="4096" width="9.1796875" style="378"/>
    <col min="4097" max="4097" width="8.1796875" style="378" customWidth="1"/>
    <col min="4098" max="4098" width="32" style="378" customWidth="1"/>
    <col min="4099" max="4099" width="6.453125" style="378" customWidth="1"/>
    <col min="4100" max="4100" width="9.54296875" style="378" customWidth="1"/>
    <col min="4101" max="4101" width="11.81640625" style="378" customWidth="1"/>
    <col min="4102" max="4102" width="18.26953125" style="378" customWidth="1"/>
    <col min="4103" max="4352" width="9.1796875" style="378"/>
    <col min="4353" max="4353" width="8.1796875" style="378" customWidth="1"/>
    <col min="4354" max="4354" width="32" style="378" customWidth="1"/>
    <col min="4355" max="4355" width="6.453125" style="378" customWidth="1"/>
    <col min="4356" max="4356" width="9.54296875" style="378" customWidth="1"/>
    <col min="4357" max="4357" width="11.81640625" style="378" customWidth="1"/>
    <col min="4358" max="4358" width="18.26953125" style="378" customWidth="1"/>
    <col min="4359" max="4608" width="9.1796875" style="378"/>
    <col min="4609" max="4609" width="8.1796875" style="378" customWidth="1"/>
    <col min="4610" max="4610" width="32" style="378" customWidth="1"/>
    <col min="4611" max="4611" width="6.453125" style="378" customWidth="1"/>
    <col min="4612" max="4612" width="9.54296875" style="378" customWidth="1"/>
    <col min="4613" max="4613" width="11.81640625" style="378" customWidth="1"/>
    <col min="4614" max="4614" width="18.26953125" style="378" customWidth="1"/>
    <col min="4615" max="4864" width="9.1796875" style="378"/>
    <col min="4865" max="4865" width="8.1796875" style="378" customWidth="1"/>
    <col min="4866" max="4866" width="32" style="378" customWidth="1"/>
    <col min="4867" max="4867" width="6.453125" style="378" customWidth="1"/>
    <col min="4868" max="4868" width="9.54296875" style="378" customWidth="1"/>
    <col min="4869" max="4869" width="11.81640625" style="378" customWidth="1"/>
    <col min="4870" max="4870" width="18.26953125" style="378" customWidth="1"/>
    <col min="4871" max="5120" width="9.1796875" style="378"/>
    <col min="5121" max="5121" width="8.1796875" style="378" customWidth="1"/>
    <col min="5122" max="5122" width="32" style="378" customWidth="1"/>
    <col min="5123" max="5123" width="6.453125" style="378" customWidth="1"/>
    <col min="5124" max="5124" width="9.54296875" style="378" customWidth="1"/>
    <col min="5125" max="5125" width="11.81640625" style="378" customWidth="1"/>
    <col min="5126" max="5126" width="18.26953125" style="378" customWidth="1"/>
    <col min="5127" max="5376" width="9.1796875" style="378"/>
    <col min="5377" max="5377" width="8.1796875" style="378" customWidth="1"/>
    <col min="5378" max="5378" width="32" style="378" customWidth="1"/>
    <col min="5379" max="5379" width="6.453125" style="378" customWidth="1"/>
    <col min="5380" max="5380" width="9.54296875" style="378" customWidth="1"/>
    <col min="5381" max="5381" width="11.81640625" style="378" customWidth="1"/>
    <col min="5382" max="5382" width="18.26953125" style="378" customWidth="1"/>
    <col min="5383" max="5632" width="9.1796875" style="378"/>
    <col min="5633" max="5633" width="8.1796875" style="378" customWidth="1"/>
    <col min="5634" max="5634" width="32" style="378" customWidth="1"/>
    <col min="5635" max="5635" width="6.453125" style="378" customWidth="1"/>
    <col min="5636" max="5636" width="9.54296875" style="378" customWidth="1"/>
    <col min="5637" max="5637" width="11.81640625" style="378" customWidth="1"/>
    <col min="5638" max="5638" width="18.26953125" style="378" customWidth="1"/>
    <col min="5639" max="5888" width="9.1796875" style="378"/>
    <col min="5889" max="5889" width="8.1796875" style="378" customWidth="1"/>
    <col min="5890" max="5890" width="32" style="378" customWidth="1"/>
    <col min="5891" max="5891" width="6.453125" style="378" customWidth="1"/>
    <col min="5892" max="5892" width="9.54296875" style="378" customWidth="1"/>
    <col min="5893" max="5893" width="11.81640625" style="378" customWidth="1"/>
    <col min="5894" max="5894" width="18.26953125" style="378" customWidth="1"/>
    <col min="5895" max="6144" width="9.1796875" style="378"/>
    <col min="6145" max="6145" width="8.1796875" style="378" customWidth="1"/>
    <col min="6146" max="6146" width="32" style="378" customWidth="1"/>
    <col min="6147" max="6147" width="6.453125" style="378" customWidth="1"/>
    <col min="6148" max="6148" width="9.54296875" style="378" customWidth="1"/>
    <col min="6149" max="6149" width="11.81640625" style="378" customWidth="1"/>
    <col min="6150" max="6150" width="18.26953125" style="378" customWidth="1"/>
    <col min="6151" max="6400" width="9.1796875" style="378"/>
    <col min="6401" max="6401" width="8.1796875" style="378" customWidth="1"/>
    <col min="6402" max="6402" width="32" style="378" customWidth="1"/>
    <col min="6403" max="6403" width="6.453125" style="378" customWidth="1"/>
    <col min="6404" max="6404" width="9.54296875" style="378" customWidth="1"/>
    <col min="6405" max="6405" width="11.81640625" style="378" customWidth="1"/>
    <col min="6406" max="6406" width="18.26953125" style="378" customWidth="1"/>
    <col min="6407" max="6656" width="9.1796875" style="378"/>
    <col min="6657" max="6657" width="8.1796875" style="378" customWidth="1"/>
    <col min="6658" max="6658" width="32" style="378" customWidth="1"/>
    <col min="6659" max="6659" width="6.453125" style="378" customWidth="1"/>
    <col min="6660" max="6660" width="9.54296875" style="378" customWidth="1"/>
    <col min="6661" max="6661" width="11.81640625" style="378" customWidth="1"/>
    <col min="6662" max="6662" width="18.26953125" style="378" customWidth="1"/>
    <col min="6663" max="6912" width="9.1796875" style="378"/>
    <col min="6913" max="6913" width="8.1796875" style="378" customWidth="1"/>
    <col min="6914" max="6914" width="32" style="378" customWidth="1"/>
    <col min="6915" max="6915" width="6.453125" style="378" customWidth="1"/>
    <col min="6916" max="6916" width="9.54296875" style="378" customWidth="1"/>
    <col min="6917" max="6917" width="11.81640625" style="378" customWidth="1"/>
    <col min="6918" max="6918" width="18.26953125" style="378" customWidth="1"/>
    <col min="6919" max="7168" width="9.1796875" style="378"/>
    <col min="7169" max="7169" width="8.1796875" style="378" customWidth="1"/>
    <col min="7170" max="7170" width="32" style="378" customWidth="1"/>
    <col min="7171" max="7171" width="6.453125" style="378" customWidth="1"/>
    <col min="7172" max="7172" width="9.54296875" style="378" customWidth="1"/>
    <col min="7173" max="7173" width="11.81640625" style="378" customWidth="1"/>
    <col min="7174" max="7174" width="18.26953125" style="378" customWidth="1"/>
    <col min="7175" max="7424" width="9.1796875" style="378"/>
    <col min="7425" max="7425" width="8.1796875" style="378" customWidth="1"/>
    <col min="7426" max="7426" width="32" style="378" customWidth="1"/>
    <col min="7427" max="7427" width="6.453125" style="378" customWidth="1"/>
    <col min="7428" max="7428" width="9.54296875" style="378" customWidth="1"/>
    <col min="7429" max="7429" width="11.81640625" style="378" customWidth="1"/>
    <col min="7430" max="7430" width="18.26953125" style="378" customWidth="1"/>
    <col min="7431" max="7680" width="9.1796875" style="378"/>
    <col min="7681" max="7681" width="8.1796875" style="378" customWidth="1"/>
    <col min="7682" max="7682" width="32" style="378" customWidth="1"/>
    <col min="7683" max="7683" width="6.453125" style="378" customWidth="1"/>
    <col min="7684" max="7684" width="9.54296875" style="378" customWidth="1"/>
    <col min="7685" max="7685" width="11.81640625" style="378" customWidth="1"/>
    <col min="7686" max="7686" width="18.26953125" style="378" customWidth="1"/>
    <col min="7687" max="7936" width="9.1796875" style="378"/>
    <col min="7937" max="7937" width="8.1796875" style="378" customWidth="1"/>
    <col min="7938" max="7938" width="32" style="378" customWidth="1"/>
    <col min="7939" max="7939" width="6.453125" style="378" customWidth="1"/>
    <col min="7940" max="7940" width="9.54296875" style="378" customWidth="1"/>
    <col min="7941" max="7941" width="11.81640625" style="378" customWidth="1"/>
    <col min="7942" max="7942" width="18.26953125" style="378" customWidth="1"/>
    <col min="7943" max="8192" width="9.1796875" style="378"/>
    <col min="8193" max="8193" width="8.1796875" style="378" customWidth="1"/>
    <col min="8194" max="8194" width="32" style="378" customWidth="1"/>
    <col min="8195" max="8195" width="6.453125" style="378" customWidth="1"/>
    <col min="8196" max="8196" width="9.54296875" style="378" customWidth="1"/>
    <col min="8197" max="8197" width="11.81640625" style="378" customWidth="1"/>
    <col min="8198" max="8198" width="18.26953125" style="378" customWidth="1"/>
    <col min="8199" max="8448" width="9.1796875" style="378"/>
    <col min="8449" max="8449" width="8.1796875" style="378" customWidth="1"/>
    <col min="8450" max="8450" width="32" style="378" customWidth="1"/>
    <col min="8451" max="8451" width="6.453125" style="378" customWidth="1"/>
    <col min="8452" max="8452" width="9.54296875" style="378" customWidth="1"/>
    <col min="8453" max="8453" width="11.81640625" style="378" customWidth="1"/>
    <col min="8454" max="8454" width="18.26953125" style="378" customWidth="1"/>
    <col min="8455" max="8704" width="9.1796875" style="378"/>
    <col min="8705" max="8705" width="8.1796875" style="378" customWidth="1"/>
    <col min="8706" max="8706" width="32" style="378" customWidth="1"/>
    <col min="8707" max="8707" width="6.453125" style="378" customWidth="1"/>
    <col min="8708" max="8708" width="9.54296875" style="378" customWidth="1"/>
    <col min="8709" max="8709" width="11.81640625" style="378" customWidth="1"/>
    <col min="8710" max="8710" width="18.26953125" style="378" customWidth="1"/>
    <col min="8711" max="8960" width="9.1796875" style="378"/>
    <col min="8961" max="8961" width="8.1796875" style="378" customWidth="1"/>
    <col min="8962" max="8962" width="32" style="378" customWidth="1"/>
    <col min="8963" max="8963" width="6.453125" style="378" customWidth="1"/>
    <col min="8964" max="8964" width="9.54296875" style="378" customWidth="1"/>
    <col min="8965" max="8965" width="11.81640625" style="378" customWidth="1"/>
    <col min="8966" max="8966" width="18.26953125" style="378" customWidth="1"/>
    <col min="8967" max="9216" width="9.1796875" style="378"/>
    <col min="9217" max="9217" width="8.1796875" style="378" customWidth="1"/>
    <col min="9218" max="9218" width="32" style="378" customWidth="1"/>
    <col min="9219" max="9219" width="6.453125" style="378" customWidth="1"/>
    <col min="9220" max="9220" width="9.54296875" style="378" customWidth="1"/>
    <col min="9221" max="9221" width="11.81640625" style="378" customWidth="1"/>
    <col min="9222" max="9222" width="18.26953125" style="378" customWidth="1"/>
    <col min="9223" max="9472" width="9.1796875" style="378"/>
    <col min="9473" max="9473" width="8.1796875" style="378" customWidth="1"/>
    <col min="9474" max="9474" width="32" style="378" customWidth="1"/>
    <col min="9475" max="9475" width="6.453125" style="378" customWidth="1"/>
    <col min="9476" max="9476" width="9.54296875" style="378" customWidth="1"/>
    <col min="9477" max="9477" width="11.81640625" style="378" customWidth="1"/>
    <col min="9478" max="9478" width="18.26953125" style="378" customWidth="1"/>
    <col min="9479" max="9728" width="9.1796875" style="378"/>
    <col min="9729" max="9729" width="8.1796875" style="378" customWidth="1"/>
    <col min="9730" max="9730" width="32" style="378" customWidth="1"/>
    <col min="9731" max="9731" width="6.453125" style="378" customWidth="1"/>
    <col min="9732" max="9732" width="9.54296875" style="378" customWidth="1"/>
    <col min="9733" max="9733" width="11.81640625" style="378" customWidth="1"/>
    <col min="9734" max="9734" width="18.26953125" style="378" customWidth="1"/>
    <col min="9735" max="9984" width="9.1796875" style="378"/>
    <col min="9985" max="9985" width="8.1796875" style="378" customWidth="1"/>
    <col min="9986" max="9986" width="32" style="378" customWidth="1"/>
    <col min="9987" max="9987" width="6.453125" style="378" customWidth="1"/>
    <col min="9988" max="9988" width="9.54296875" style="378" customWidth="1"/>
    <col min="9989" max="9989" width="11.81640625" style="378" customWidth="1"/>
    <col min="9990" max="9990" width="18.26953125" style="378" customWidth="1"/>
    <col min="9991" max="10240" width="9.1796875" style="378"/>
    <col min="10241" max="10241" width="8.1796875" style="378" customWidth="1"/>
    <col min="10242" max="10242" width="32" style="378" customWidth="1"/>
    <col min="10243" max="10243" width="6.453125" style="378" customWidth="1"/>
    <col min="10244" max="10244" width="9.54296875" style="378" customWidth="1"/>
    <col min="10245" max="10245" width="11.81640625" style="378" customWidth="1"/>
    <col min="10246" max="10246" width="18.26953125" style="378" customWidth="1"/>
    <col min="10247" max="10496" width="9.1796875" style="378"/>
    <col min="10497" max="10497" width="8.1796875" style="378" customWidth="1"/>
    <col min="10498" max="10498" width="32" style="378" customWidth="1"/>
    <col min="10499" max="10499" width="6.453125" style="378" customWidth="1"/>
    <col min="10500" max="10500" width="9.54296875" style="378" customWidth="1"/>
    <col min="10501" max="10501" width="11.81640625" style="378" customWidth="1"/>
    <col min="10502" max="10502" width="18.26953125" style="378" customWidth="1"/>
    <col min="10503" max="10752" width="9.1796875" style="378"/>
    <col min="10753" max="10753" width="8.1796875" style="378" customWidth="1"/>
    <col min="10754" max="10754" width="32" style="378" customWidth="1"/>
    <col min="10755" max="10755" width="6.453125" style="378" customWidth="1"/>
    <col min="10756" max="10756" width="9.54296875" style="378" customWidth="1"/>
    <col min="10757" max="10757" width="11.81640625" style="378" customWidth="1"/>
    <col min="10758" max="10758" width="18.26953125" style="378" customWidth="1"/>
    <col min="10759" max="11008" width="9.1796875" style="378"/>
    <col min="11009" max="11009" width="8.1796875" style="378" customWidth="1"/>
    <col min="11010" max="11010" width="32" style="378" customWidth="1"/>
    <col min="11011" max="11011" width="6.453125" style="378" customWidth="1"/>
    <col min="11012" max="11012" width="9.54296875" style="378" customWidth="1"/>
    <col min="11013" max="11013" width="11.81640625" style="378" customWidth="1"/>
    <col min="11014" max="11014" width="18.26953125" style="378" customWidth="1"/>
    <col min="11015" max="11264" width="9.1796875" style="378"/>
    <col min="11265" max="11265" width="8.1796875" style="378" customWidth="1"/>
    <col min="11266" max="11266" width="32" style="378" customWidth="1"/>
    <col min="11267" max="11267" width="6.453125" style="378" customWidth="1"/>
    <col min="11268" max="11268" width="9.54296875" style="378" customWidth="1"/>
    <col min="11269" max="11269" width="11.81640625" style="378" customWidth="1"/>
    <col min="11270" max="11270" width="18.26953125" style="378" customWidth="1"/>
    <col min="11271" max="11520" width="9.1796875" style="378"/>
    <col min="11521" max="11521" width="8.1796875" style="378" customWidth="1"/>
    <col min="11522" max="11522" width="32" style="378" customWidth="1"/>
    <col min="11523" max="11523" width="6.453125" style="378" customWidth="1"/>
    <col min="11524" max="11524" width="9.54296875" style="378" customWidth="1"/>
    <col min="11525" max="11525" width="11.81640625" style="378" customWidth="1"/>
    <col min="11526" max="11526" width="18.26953125" style="378" customWidth="1"/>
    <col min="11527" max="11776" width="9.1796875" style="378"/>
    <col min="11777" max="11777" width="8.1796875" style="378" customWidth="1"/>
    <col min="11778" max="11778" width="32" style="378" customWidth="1"/>
    <col min="11779" max="11779" width="6.453125" style="378" customWidth="1"/>
    <col min="11780" max="11780" width="9.54296875" style="378" customWidth="1"/>
    <col min="11781" max="11781" width="11.81640625" style="378" customWidth="1"/>
    <col min="11782" max="11782" width="18.26953125" style="378" customWidth="1"/>
    <col min="11783" max="12032" width="9.1796875" style="378"/>
    <col min="12033" max="12033" width="8.1796875" style="378" customWidth="1"/>
    <col min="12034" max="12034" width="32" style="378" customWidth="1"/>
    <col min="12035" max="12035" width="6.453125" style="378" customWidth="1"/>
    <col min="12036" max="12036" width="9.54296875" style="378" customWidth="1"/>
    <col min="12037" max="12037" width="11.81640625" style="378" customWidth="1"/>
    <col min="12038" max="12038" width="18.26953125" style="378" customWidth="1"/>
    <col min="12039" max="12288" width="9.1796875" style="378"/>
    <col min="12289" max="12289" width="8.1796875" style="378" customWidth="1"/>
    <col min="12290" max="12290" width="32" style="378" customWidth="1"/>
    <col min="12291" max="12291" width="6.453125" style="378" customWidth="1"/>
    <col min="12292" max="12292" width="9.54296875" style="378" customWidth="1"/>
    <col min="12293" max="12293" width="11.81640625" style="378" customWidth="1"/>
    <col min="12294" max="12294" width="18.26953125" style="378" customWidth="1"/>
    <col min="12295" max="12544" width="9.1796875" style="378"/>
    <col min="12545" max="12545" width="8.1796875" style="378" customWidth="1"/>
    <col min="12546" max="12546" width="32" style="378" customWidth="1"/>
    <col min="12547" max="12547" width="6.453125" style="378" customWidth="1"/>
    <col min="12548" max="12548" width="9.54296875" style="378" customWidth="1"/>
    <col min="12549" max="12549" width="11.81640625" style="378" customWidth="1"/>
    <col min="12550" max="12550" width="18.26953125" style="378" customWidth="1"/>
    <col min="12551" max="12800" width="9.1796875" style="378"/>
    <col min="12801" max="12801" width="8.1796875" style="378" customWidth="1"/>
    <col min="12802" max="12802" width="32" style="378" customWidth="1"/>
    <col min="12803" max="12803" width="6.453125" style="378" customWidth="1"/>
    <col min="12804" max="12804" width="9.54296875" style="378" customWidth="1"/>
    <col min="12805" max="12805" width="11.81640625" style="378" customWidth="1"/>
    <col min="12806" max="12806" width="18.26953125" style="378" customWidth="1"/>
    <col min="12807" max="13056" width="9.1796875" style="378"/>
    <col min="13057" max="13057" width="8.1796875" style="378" customWidth="1"/>
    <col min="13058" max="13058" width="32" style="378" customWidth="1"/>
    <col min="13059" max="13059" width="6.453125" style="378" customWidth="1"/>
    <col min="13060" max="13060" width="9.54296875" style="378" customWidth="1"/>
    <col min="13061" max="13061" width="11.81640625" style="378" customWidth="1"/>
    <col min="13062" max="13062" width="18.26953125" style="378" customWidth="1"/>
    <col min="13063" max="13312" width="9.1796875" style="378"/>
    <col min="13313" max="13313" width="8.1796875" style="378" customWidth="1"/>
    <col min="13314" max="13314" width="32" style="378" customWidth="1"/>
    <col min="13315" max="13315" width="6.453125" style="378" customWidth="1"/>
    <col min="13316" max="13316" width="9.54296875" style="378" customWidth="1"/>
    <col min="13317" max="13317" width="11.81640625" style="378" customWidth="1"/>
    <col min="13318" max="13318" width="18.26953125" style="378" customWidth="1"/>
    <col min="13319" max="13568" width="9.1796875" style="378"/>
    <col min="13569" max="13569" width="8.1796875" style="378" customWidth="1"/>
    <col min="13570" max="13570" width="32" style="378" customWidth="1"/>
    <col min="13571" max="13571" width="6.453125" style="378" customWidth="1"/>
    <col min="13572" max="13572" width="9.54296875" style="378" customWidth="1"/>
    <col min="13573" max="13573" width="11.81640625" style="378" customWidth="1"/>
    <col min="13574" max="13574" width="18.26953125" style="378" customWidth="1"/>
    <col min="13575" max="13824" width="9.1796875" style="378"/>
    <col min="13825" max="13825" width="8.1796875" style="378" customWidth="1"/>
    <col min="13826" max="13826" width="32" style="378" customWidth="1"/>
    <col min="13827" max="13827" width="6.453125" style="378" customWidth="1"/>
    <col min="13828" max="13828" width="9.54296875" style="378" customWidth="1"/>
    <col min="13829" max="13829" width="11.81640625" style="378" customWidth="1"/>
    <col min="13830" max="13830" width="18.26953125" style="378" customWidth="1"/>
    <col min="13831" max="14080" width="9.1796875" style="378"/>
    <col min="14081" max="14081" width="8.1796875" style="378" customWidth="1"/>
    <col min="14082" max="14082" width="32" style="378" customWidth="1"/>
    <col min="14083" max="14083" width="6.453125" style="378" customWidth="1"/>
    <col min="14084" max="14084" width="9.54296875" style="378" customWidth="1"/>
    <col min="14085" max="14085" width="11.81640625" style="378" customWidth="1"/>
    <col min="14086" max="14086" width="18.26953125" style="378" customWidth="1"/>
    <col min="14087" max="14336" width="9.1796875" style="378"/>
    <col min="14337" max="14337" width="8.1796875" style="378" customWidth="1"/>
    <col min="14338" max="14338" width="32" style="378" customWidth="1"/>
    <col min="14339" max="14339" width="6.453125" style="378" customWidth="1"/>
    <col min="14340" max="14340" width="9.54296875" style="378" customWidth="1"/>
    <col min="14341" max="14341" width="11.81640625" style="378" customWidth="1"/>
    <col min="14342" max="14342" width="18.26953125" style="378" customWidth="1"/>
    <col min="14343" max="14592" width="9.1796875" style="378"/>
    <col min="14593" max="14593" width="8.1796875" style="378" customWidth="1"/>
    <col min="14594" max="14594" width="32" style="378" customWidth="1"/>
    <col min="14595" max="14595" width="6.453125" style="378" customWidth="1"/>
    <col min="14596" max="14596" width="9.54296875" style="378" customWidth="1"/>
    <col min="14597" max="14597" width="11.81640625" style="378" customWidth="1"/>
    <col min="14598" max="14598" width="18.26953125" style="378" customWidth="1"/>
    <col min="14599" max="14848" width="9.1796875" style="378"/>
    <col min="14849" max="14849" width="8.1796875" style="378" customWidth="1"/>
    <col min="14850" max="14850" width="32" style="378" customWidth="1"/>
    <col min="14851" max="14851" width="6.453125" style="378" customWidth="1"/>
    <col min="14852" max="14852" width="9.54296875" style="378" customWidth="1"/>
    <col min="14853" max="14853" width="11.81640625" style="378" customWidth="1"/>
    <col min="14854" max="14854" width="18.26953125" style="378" customWidth="1"/>
    <col min="14855" max="15104" width="9.1796875" style="378"/>
    <col min="15105" max="15105" width="8.1796875" style="378" customWidth="1"/>
    <col min="15106" max="15106" width="32" style="378" customWidth="1"/>
    <col min="15107" max="15107" width="6.453125" style="378" customWidth="1"/>
    <col min="15108" max="15108" width="9.54296875" style="378" customWidth="1"/>
    <col min="15109" max="15109" width="11.81640625" style="378" customWidth="1"/>
    <col min="15110" max="15110" width="18.26953125" style="378" customWidth="1"/>
    <col min="15111" max="15360" width="9.1796875" style="378"/>
    <col min="15361" max="15361" width="8.1796875" style="378" customWidth="1"/>
    <col min="15362" max="15362" width="32" style="378" customWidth="1"/>
    <col min="15363" max="15363" width="6.453125" style="378" customWidth="1"/>
    <col min="15364" max="15364" width="9.54296875" style="378" customWidth="1"/>
    <col min="15365" max="15365" width="11.81640625" style="378" customWidth="1"/>
    <col min="15366" max="15366" width="18.26953125" style="378" customWidth="1"/>
    <col min="15367" max="15616" width="9.1796875" style="378"/>
    <col min="15617" max="15617" width="8.1796875" style="378" customWidth="1"/>
    <col min="15618" max="15618" width="32" style="378" customWidth="1"/>
    <col min="15619" max="15619" width="6.453125" style="378" customWidth="1"/>
    <col min="15620" max="15620" width="9.54296875" style="378" customWidth="1"/>
    <col min="15621" max="15621" width="11.81640625" style="378" customWidth="1"/>
    <col min="15622" max="15622" width="18.26953125" style="378" customWidth="1"/>
    <col min="15623" max="15872" width="9.1796875" style="378"/>
    <col min="15873" max="15873" width="8.1796875" style="378" customWidth="1"/>
    <col min="15874" max="15874" width="32" style="378" customWidth="1"/>
    <col min="15875" max="15875" width="6.453125" style="378" customWidth="1"/>
    <col min="15876" max="15876" width="9.54296875" style="378" customWidth="1"/>
    <col min="15877" max="15877" width="11.81640625" style="378" customWidth="1"/>
    <col min="15878" max="15878" width="18.26953125" style="378" customWidth="1"/>
    <col min="15879" max="16128" width="9.1796875" style="378"/>
    <col min="16129" max="16129" width="8.1796875" style="378" customWidth="1"/>
    <col min="16130" max="16130" width="32" style="378" customWidth="1"/>
    <col min="16131" max="16131" width="6.453125" style="378" customWidth="1"/>
    <col min="16132" max="16132" width="9.54296875" style="378" customWidth="1"/>
    <col min="16133" max="16133" width="11.81640625" style="378" customWidth="1"/>
    <col min="16134" max="16134" width="18.26953125" style="378" customWidth="1"/>
    <col min="16135" max="16384" width="9.1796875" style="378"/>
  </cols>
  <sheetData>
    <row r="1" spans="1:6" ht="13" x14ac:dyDescent="0.25">
      <c r="A1" s="2412" t="s">
        <v>0</v>
      </c>
      <c r="B1" s="2412"/>
      <c r="C1" s="2412"/>
      <c r="D1" s="2412"/>
      <c r="E1" s="2412"/>
      <c r="F1" s="2412"/>
    </row>
    <row r="2" spans="1:6" ht="13" x14ac:dyDescent="0.25">
      <c r="A2" s="2372" t="s">
        <v>2561</v>
      </c>
      <c r="B2" s="2372"/>
      <c r="C2" s="2372"/>
      <c r="D2" s="2372"/>
      <c r="E2" s="2372"/>
      <c r="F2" s="2372"/>
    </row>
    <row r="3" spans="1:6" ht="13" x14ac:dyDescent="0.25">
      <c r="A3" s="2386" t="s">
        <v>2077</v>
      </c>
      <c r="B3" s="2386"/>
      <c r="C3" s="2386"/>
      <c r="D3" s="2386"/>
      <c r="E3" s="2386"/>
      <c r="F3" s="2386"/>
    </row>
    <row r="4" spans="1:6" ht="13.5" thickBot="1" x14ac:dyDescent="0.35">
      <c r="A4" s="379" t="s">
        <v>2084</v>
      </c>
      <c r="C4" s="380"/>
      <c r="D4" s="380"/>
    </row>
    <row r="5" spans="1:6" ht="13" x14ac:dyDescent="0.3">
      <c r="A5" s="449" t="s">
        <v>1</v>
      </c>
      <c r="B5" s="450" t="s">
        <v>2</v>
      </c>
      <c r="C5" s="450" t="s">
        <v>3</v>
      </c>
      <c r="D5" s="450" t="s">
        <v>4</v>
      </c>
      <c r="E5" s="451" t="s">
        <v>5</v>
      </c>
      <c r="F5" s="452" t="s">
        <v>6</v>
      </c>
    </row>
    <row r="6" spans="1:6" x14ac:dyDescent="0.25">
      <c r="A6" s="387"/>
      <c r="B6" s="388"/>
      <c r="C6" s="388"/>
      <c r="D6" s="388"/>
      <c r="E6" s="389"/>
      <c r="F6" s="453"/>
    </row>
    <row r="7" spans="1:6" ht="13" x14ac:dyDescent="0.25">
      <c r="A7" s="387"/>
      <c r="B7" s="391" t="s">
        <v>84</v>
      </c>
      <c r="C7" s="392"/>
      <c r="D7" s="392"/>
      <c r="E7" s="454"/>
      <c r="F7" s="455"/>
    </row>
    <row r="8" spans="1:6" ht="25" x14ac:dyDescent="0.25">
      <c r="A8" s="387"/>
      <c r="B8" s="395" t="s">
        <v>2259</v>
      </c>
      <c r="C8" s="392"/>
      <c r="D8" s="392"/>
      <c r="E8" s="454"/>
      <c r="F8" s="455"/>
    </row>
    <row r="9" spans="1:6" x14ac:dyDescent="0.25">
      <c r="A9" s="387"/>
      <c r="B9" s="388"/>
      <c r="C9" s="392"/>
      <c r="D9" s="392"/>
      <c r="E9" s="454"/>
      <c r="F9" s="455"/>
    </row>
    <row r="10" spans="1:6" ht="13" x14ac:dyDescent="0.25">
      <c r="A10" s="387"/>
      <c r="B10" s="396" t="s">
        <v>85</v>
      </c>
      <c r="C10" s="392"/>
      <c r="D10" s="392"/>
      <c r="E10" s="454"/>
      <c r="F10" s="455"/>
    </row>
    <row r="11" spans="1:6" x14ac:dyDescent="0.25">
      <c r="A11" s="387"/>
      <c r="B11" s="388"/>
      <c r="C11" s="392"/>
      <c r="D11" s="392"/>
      <c r="E11" s="454"/>
      <c r="F11" s="455"/>
    </row>
    <row r="12" spans="1:6" ht="25" x14ac:dyDescent="0.25">
      <c r="A12" s="387"/>
      <c r="B12" s="397" t="s">
        <v>86</v>
      </c>
      <c r="C12" s="392"/>
      <c r="D12" s="392"/>
      <c r="E12" s="454"/>
      <c r="F12" s="455"/>
    </row>
    <row r="13" spans="1:6" x14ac:dyDescent="0.25">
      <c r="A13" s="387"/>
      <c r="B13" s="388"/>
      <c r="C13" s="392"/>
      <c r="D13" s="392"/>
      <c r="E13" s="398"/>
      <c r="F13" s="455"/>
    </row>
    <row r="14" spans="1:6" x14ac:dyDescent="0.25">
      <c r="A14" s="387" t="s">
        <v>87</v>
      </c>
      <c r="B14" s="399" t="s">
        <v>1245</v>
      </c>
      <c r="C14" s="392" t="s">
        <v>42</v>
      </c>
      <c r="D14" s="409">
        <v>31.39</v>
      </c>
      <c r="E14" s="398"/>
      <c r="F14" s="455">
        <f>D14*E14</f>
        <v>0</v>
      </c>
    </row>
    <row r="15" spans="1:6" x14ac:dyDescent="0.25">
      <c r="A15" s="387"/>
      <c r="B15" s="388"/>
      <c r="C15" s="392"/>
      <c r="D15" s="409"/>
      <c r="E15" s="398"/>
      <c r="F15" s="455"/>
    </row>
    <row r="16" spans="1:6" ht="25" x14ac:dyDescent="0.25">
      <c r="A16" s="387"/>
      <c r="B16" s="397" t="s">
        <v>235</v>
      </c>
      <c r="C16" s="392"/>
      <c r="D16" s="409"/>
      <c r="E16" s="398"/>
      <c r="F16" s="455"/>
    </row>
    <row r="17" spans="1:6" x14ac:dyDescent="0.25">
      <c r="A17" s="387"/>
      <c r="B17" s="388"/>
      <c r="C17" s="392"/>
      <c r="D17" s="409"/>
      <c r="E17" s="398"/>
      <c r="F17" s="455"/>
    </row>
    <row r="18" spans="1:6" x14ac:dyDescent="0.25">
      <c r="A18" s="387" t="s">
        <v>89</v>
      </c>
      <c r="B18" s="399" t="s">
        <v>1245</v>
      </c>
      <c r="C18" s="392" t="s">
        <v>42</v>
      </c>
      <c r="D18" s="409">
        <v>20.9</v>
      </c>
      <c r="E18" s="398"/>
      <c r="F18" s="455">
        <f>D18*E18</f>
        <v>0</v>
      </c>
    </row>
    <row r="19" spans="1:6" x14ac:dyDescent="0.25">
      <c r="A19" s="387"/>
      <c r="B19" s="388"/>
      <c r="C19" s="392"/>
      <c r="D19" s="409"/>
      <c r="E19" s="398"/>
      <c r="F19" s="455"/>
    </row>
    <row r="20" spans="1:6" ht="13" x14ac:dyDescent="0.25">
      <c r="A20" s="387"/>
      <c r="B20" s="396" t="s">
        <v>90</v>
      </c>
      <c r="C20" s="392"/>
      <c r="D20" s="409"/>
      <c r="E20" s="398"/>
      <c r="F20" s="455"/>
    </row>
    <row r="21" spans="1:6" x14ac:dyDescent="0.25">
      <c r="A21" s="387"/>
      <c r="B21" s="388"/>
      <c r="C21" s="392"/>
      <c r="D21" s="409"/>
      <c r="E21" s="398"/>
      <c r="F21" s="455"/>
    </row>
    <row r="22" spans="1:6" ht="25" x14ac:dyDescent="0.25">
      <c r="A22" s="387"/>
      <c r="B22" s="397" t="s">
        <v>91</v>
      </c>
      <c r="C22" s="392"/>
      <c r="D22" s="409"/>
      <c r="E22" s="398"/>
      <c r="F22" s="455"/>
    </row>
    <row r="23" spans="1:6" x14ac:dyDescent="0.25">
      <c r="A23" s="387"/>
      <c r="B23" s="388"/>
      <c r="C23" s="392"/>
      <c r="D23" s="409"/>
      <c r="E23" s="398"/>
      <c r="F23" s="455"/>
    </row>
    <row r="24" spans="1:6" x14ac:dyDescent="0.25">
      <c r="A24" s="387" t="s">
        <v>92</v>
      </c>
      <c r="B24" s="401" t="s">
        <v>1246</v>
      </c>
      <c r="C24" s="392" t="s">
        <v>42</v>
      </c>
      <c r="D24" s="409">
        <f>ROUNDUP(0.8*(D14+D18),2)</f>
        <v>41.839999999999996</v>
      </c>
      <c r="E24" s="398"/>
      <c r="F24" s="455">
        <f>D24*E24</f>
        <v>0</v>
      </c>
    </row>
    <row r="25" spans="1:6" x14ac:dyDescent="0.25">
      <c r="A25" s="387"/>
      <c r="B25" s="388"/>
      <c r="C25" s="392"/>
      <c r="D25" s="392"/>
      <c r="E25" s="398"/>
      <c r="F25" s="455"/>
    </row>
    <row r="26" spans="1:6" ht="13" x14ac:dyDescent="0.25">
      <c r="A26" s="403"/>
      <c r="B26" s="404" t="s">
        <v>95</v>
      </c>
      <c r="C26" s="392"/>
      <c r="D26" s="392"/>
      <c r="E26" s="398"/>
      <c r="F26" s="455"/>
    </row>
    <row r="27" spans="1:6" ht="13" x14ac:dyDescent="0.25">
      <c r="A27" s="403"/>
      <c r="B27" s="404"/>
      <c r="C27" s="392"/>
      <c r="D27" s="392"/>
      <c r="E27" s="398"/>
      <c r="F27" s="455"/>
    </row>
    <row r="28" spans="1:6" ht="13" x14ac:dyDescent="0.25">
      <c r="A28" s="405"/>
      <c r="B28" s="404" t="s">
        <v>96</v>
      </c>
      <c r="C28" s="392"/>
      <c r="D28" s="392"/>
      <c r="E28" s="398"/>
      <c r="F28" s="455"/>
    </row>
    <row r="29" spans="1:6" x14ac:dyDescent="0.25">
      <c r="A29" s="405"/>
      <c r="B29" s="407"/>
      <c r="C29" s="392"/>
      <c r="D29" s="392"/>
      <c r="E29" s="398"/>
      <c r="F29" s="455"/>
    </row>
    <row r="30" spans="1:6" ht="13" x14ac:dyDescent="0.25">
      <c r="A30" s="405"/>
      <c r="B30" s="404" t="s">
        <v>97</v>
      </c>
      <c r="C30" s="392"/>
      <c r="D30" s="392"/>
      <c r="E30" s="398"/>
      <c r="F30" s="455"/>
    </row>
    <row r="31" spans="1:6" ht="13" x14ac:dyDescent="0.25">
      <c r="A31" s="387"/>
      <c r="B31" s="391"/>
      <c r="C31" s="392"/>
      <c r="D31" s="392"/>
      <c r="E31" s="398"/>
      <c r="F31" s="455"/>
    </row>
    <row r="32" spans="1:6" ht="13" x14ac:dyDescent="0.25">
      <c r="A32" s="387"/>
      <c r="B32" s="391" t="s">
        <v>98</v>
      </c>
      <c r="C32" s="392"/>
      <c r="D32" s="392"/>
      <c r="E32" s="398"/>
      <c r="F32" s="455"/>
    </row>
    <row r="33" spans="1:6" ht="25" x14ac:dyDescent="0.25">
      <c r="A33" s="387"/>
      <c r="B33" s="397" t="s">
        <v>99</v>
      </c>
      <c r="C33" s="392"/>
      <c r="D33" s="392"/>
      <c r="E33" s="398"/>
      <c r="F33" s="455"/>
    </row>
    <row r="34" spans="1:6" ht="13" x14ac:dyDescent="0.25">
      <c r="A34" s="387"/>
      <c r="B34" s="391"/>
      <c r="C34" s="392"/>
      <c r="D34" s="392"/>
      <c r="E34" s="398"/>
      <c r="F34" s="455"/>
    </row>
    <row r="35" spans="1:6" ht="14.5" x14ac:dyDescent="0.25">
      <c r="A35" s="387" t="s">
        <v>1431</v>
      </c>
      <c r="B35" s="399" t="s">
        <v>101</v>
      </c>
      <c r="C35" s="392" t="s">
        <v>857</v>
      </c>
      <c r="D35" s="409">
        <v>3.92</v>
      </c>
      <c r="E35" s="398"/>
      <c r="F35" s="455">
        <f>D35*E35</f>
        <v>0</v>
      </c>
    </row>
    <row r="36" spans="1:6" ht="13" x14ac:dyDescent="0.25">
      <c r="A36" s="387"/>
      <c r="B36" s="391"/>
      <c r="C36" s="392"/>
      <c r="D36" s="392"/>
      <c r="E36" s="398"/>
      <c r="F36" s="455"/>
    </row>
    <row r="37" spans="1:6" ht="13" x14ac:dyDescent="0.25">
      <c r="A37" s="387"/>
      <c r="B37" s="391" t="s">
        <v>1338</v>
      </c>
      <c r="C37" s="392"/>
      <c r="D37" s="392"/>
      <c r="E37" s="454"/>
      <c r="F37" s="455"/>
    </row>
    <row r="38" spans="1:6" x14ac:dyDescent="0.25">
      <c r="A38" s="387"/>
      <c r="B38" s="388"/>
      <c r="C38" s="392"/>
      <c r="D38" s="392"/>
      <c r="E38" s="454"/>
      <c r="F38" s="455"/>
    </row>
    <row r="39" spans="1:6" ht="25" x14ac:dyDescent="0.25">
      <c r="A39" s="387"/>
      <c r="B39" s="397" t="s">
        <v>1388</v>
      </c>
      <c r="C39" s="392"/>
      <c r="D39" s="392"/>
      <c r="E39" s="454"/>
      <c r="F39" s="455"/>
    </row>
    <row r="40" spans="1:6" x14ac:dyDescent="0.25">
      <c r="A40" s="387"/>
      <c r="B40" s="388"/>
      <c r="C40" s="392"/>
      <c r="D40" s="392"/>
      <c r="E40" s="454"/>
      <c r="F40" s="455"/>
    </row>
    <row r="41" spans="1:6" ht="14.5" x14ac:dyDescent="0.25">
      <c r="A41" s="387" t="s">
        <v>1432</v>
      </c>
      <c r="B41" s="388" t="s">
        <v>106</v>
      </c>
      <c r="C41" s="392" t="s">
        <v>857</v>
      </c>
      <c r="D41" s="392">
        <f>14+20+5.8</f>
        <v>39.799999999999997</v>
      </c>
      <c r="E41" s="398"/>
      <c r="F41" s="455">
        <f>D41*E41</f>
        <v>0</v>
      </c>
    </row>
    <row r="42" spans="1:6" ht="13" x14ac:dyDescent="0.25">
      <c r="A42" s="387"/>
      <c r="B42" s="396"/>
      <c r="C42" s="392"/>
      <c r="D42" s="392"/>
      <c r="E42" s="398"/>
      <c r="F42" s="455"/>
    </row>
    <row r="43" spans="1:6" ht="13" x14ac:dyDescent="0.25">
      <c r="A43" s="387"/>
      <c r="B43" s="391" t="s">
        <v>110</v>
      </c>
      <c r="C43" s="392"/>
      <c r="D43" s="392"/>
      <c r="E43" s="398"/>
      <c r="F43" s="455"/>
    </row>
    <row r="44" spans="1:6" x14ac:dyDescent="0.25">
      <c r="A44" s="387"/>
      <c r="B44" s="397"/>
      <c r="C44" s="392"/>
      <c r="D44" s="392"/>
      <c r="E44" s="398"/>
      <c r="F44" s="455"/>
    </row>
    <row r="45" spans="1:6" ht="13" x14ac:dyDescent="0.25">
      <c r="A45" s="387"/>
      <c r="B45" s="391" t="s">
        <v>111</v>
      </c>
      <c r="C45" s="392"/>
      <c r="D45" s="392"/>
      <c r="E45" s="398"/>
      <c r="F45" s="455"/>
    </row>
    <row r="46" spans="1:6" x14ac:dyDescent="0.25">
      <c r="A46" s="387"/>
      <c r="B46" s="388"/>
      <c r="C46" s="392"/>
      <c r="D46" s="392"/>
      <c r="E46" s="398"/>
      <c r="F46" s="455"/>
    </row>
    <row r="47" spans="1:6" x14ac:dyDescent="0.25">
      <c r="A47" s="387"/>
      <c r="B47" s="397" t="s">
        <v>112</v>
      </c>
      <c r="C47" s="392"/>
      <c r="D47" s="392"/>
      <c r="E47" s="398"/>
      <c r="F47" s="455"/>
    </row>
    <row r="48" spans="1:6" x14ac:dyDescent="0.25">
      <c r="A48" s="387"/>
      <c r="B48" s="397"/>
      <c r="C48" s="392"/>
      <c r="D48" s="392"/>
      <c r="E48" s="398"/>
      <c r="F48" s="455"/>
    </row>
    <row r="49" spans="1:6" ht="14.5" x14ac:dyDescent="0.25">
      <c r="A49" s="387" t="s">
        <v>721</v>
      </c>
      <c r="B49" s="388" t="s">
        <v>315</v>
      </c>
      <c r="C49" s="392" t="s">
        <v>857</v>
      </c>
      <c r="D49" s="409">
        <f>D35</f>
        <v>3.92</v>
      </c>
      <c r="E49" s="398"/>
      <c r="F49" s="455">
        <f>D49*E49</f>
        <v>0</v>
      </c>
    </row>
    <row r="50" spans="1:6" x14ac:dyDescent="0.25">
      <c r="A50" s="387"/>
      <c r="B50" s="388"/>
      <c r="C50" s="392"/>
      <c r="D50" s="409"/>
      <c r="E50" s="398"/>
      <c r="F50" s="455"/>
    </row>
    <row r="51" spans="1:6" ht="13" x14ac:dyDescent="0.25">
      <c r="A51" s="387"/>
      <c r="B51" s="391" t="s">
        <v>115</v>
      </c>
      <c r="C51" s="392"/>
      <c r="D51" s="409"/>
      <c r="E51" s="398"/>
      <c r="F51" s="455"/>
    </row>
    <row r="52" spans="1:6" ht="13" x14ac:dyDescent="0.25">
      <c r="A52" s="387"/>
      <c r="B52" s="396"/>
      <c r="C52" s="392"/>
      <c r="D52" s="409"/>
      <c r="E52" s="398"/>
      <c r="F52" s="455"/>
    </row>
    <row r="53" spans="1:6" ht="25" x14ac:dyDescent="0.25">
      <c r="A53" s="387"/>
      <c r="B53" s="397" t="s">
        <v>1389</v>
      </c>
      <c r="C53" s="392"/>
      <c r="D53" s="409"/>
      <c r="E53" s="398"/>
      <c r="F53" s="455"/>
    </row>
    <row r="54" spans="1:6" x14ac:dyDescent="0.25">
      <c r="A54" s="387"/>
      <c r="B54" s="388"/>
      <c r="C54" s="392"/>
      <c r="D54" s="409"/>
      <c r="E54" s="398"/>
      <c r="F54" s="455"/>
    </row>
    <row r="55" spans="1:6" ht="14.5" x14ac:dyDescent="0.25">
      <c r="A55" s="387" t="s">
        <v>1430</v>
      </c>
      <c r="B55" s="388" t="s">
        <v>316</v>
      </c>
      <c r="C55" s="392" t="s">
        <v>857</v>
      </c>
      <c r="D55" s="409">
        <v>14</v>
      </c>
      <c r="E55" s="398"/>
      <c r="F55" s="455">
        <f>D55*E55</f>
        <v>0</v>
      </c>
    </row>
    <row r="56" spans="1:6" ht="13" x14ac:dyDescent="0.25">
      <c r="A56" s="403"/>
      <c r="B56" s="404"/>
      <c r="C56" s="392"/>
      <c r="D56" s="392"/>
      <c r="E56" s="398"/>
      <c r="F56" s="455"/>
    </row>
    <row r="57" spans="1:6" ht="25" x14ac:dyDescent="0.25">
      <c r="A57" s="403"/>
      <c r="B57" s="397" t="s">
        <v>1394</v>
      </c>
      <c r="C57" s="392"/>
      <c r="D57" s="392"/>
      <c r="E57" s="398"/>
      <c r="F57" s="455"/>
    </row>
    <row r="58" spans="1:6" x14ac:dyDescent="0.25">
      <c r="A58" s="405"/>
      <c r="B58" s="407"/>
      <c r="C58" s="392"/>
      <c r="D58" s="392"/>
      <c r="E58" s="398"/>
      <c r="F58" s="455"/>
    </row>
    <row r="59" spans="1:6" ht="14.5" x14ac:dyDescent="0.25">
      <c r="A59" s="405" t="s">
        <v>1439</v>
      </c>
      <c r="B59" s="407" t="s">
        <v>357</v>
      </c>
      <c r="C59" s="392" t="s">
        <v>857</v>
      </c>
      <c r="D59" s="419">
        <v>5.8</v>
      </c>
      <c r="E59" s="398"/>
      <c r="F59" s="455">
        <f>D59*E59</f>
        <v>0</v>
      </c>
    </row>
    <row r="60" spans="1:6" x14ac:dyDescent="0.25">
      <c r="A60" s="405"/>
      <c r="B60" s="407"/>
      <c r="C60" s="392"/>
      <c r="D60" s="419"/>
      <c r="E60" s="398"/>
      <c r="F60" s="455"/>
    </row>
    <row r="61" spans="1:6" ht="13" x14ac:dyDescent="0.25">
      <c r="A61" s="403"/>
      <c r="B61" s="397" t="s">
        <v>1395</v>
      </c>
      <c r="C61" s="392"/>
      <c r="D61" s="392"/>
      <c r="E61" s="398"/>
      <c r="F61" s="455"/>
    </row>
    <row r="62" spans="1:6" x14ac:dyDescent="0.25">
      <c r="A62" s="405"/>
      <c r="B62" s="407"/>
      <c r="C62" s="392"/>
      <c r="D62" s="392"/>
      <c r="E62" s="398"/>
      <c r="F62" s="455"/>
    </row>
    <row r="63" spans="1:6" ht="14.5" x14ac:dyDescent="0.25">
      <c r="A63" s="405" t="s">
        <v>1434</v>
      </c>
      <c r="B63" s="388" t="s">
        <v>316</v>
      </c>
      <c r="C63" s="392" t="s">
        <v>857</v>
      </c>
      <c r="D63" s="419">
        <v>20</v>
      </c>
      <c r="E63" s="398"/>
      <c r="F63" s="455">
        <f>D63*E63</f>
        <v>0</v>
      </c>
    </row>
    <row r="64" spans="1:6" x14ac:dyDescent="0.25">
      <c r="A64" s="872"/>
      <c r="B64" s="872"/>
      <c r="C64" s="872"/>
      <c r="D64" s="872"/>
      <c r="E64" s="872"/>
      <c r="F64" s="872"/>
    </row>
    <row r="65" spans="1:6" ht="13" thickBot="1" x14ac:dyDescent="0.3">
      <c r="A65" s="872"/>
      <c r="B65" s="872"/>
      <c r="C65" s="872"/>
      <c r="D65" s="872"/>
      <c r="E65" s="872"/>
      <c r="F65" s="872"/>
    </row>
    <row r="66" spans="1:6" ht="13.5" thickTop="1" x14ac:dyDescent="0.25">
      <c r="A66" s="2408" t="s">
        <v>102</v>
      </c>
      <c r="B66" s="2408"/>
      <c r="C66" s="2408"/>
      <c r="D66" s="2408"/>
      <c r="E66" s="2408"/>
      <c r="F66" s="1349">
        <f>SUM(F7:F65)</f>
        <v>0</v>
      </c>
    </row>
    <row r="67" spans="1:6" ht="13" x14ac:dyDescent="0.25">
      <c r="A67" s="387"/>
      <c r="B67" s="391" t="s">
        <v>120</v>
      </c>
      <c r="C67" s="392"/>
      <c r="D67" s="392"/>
      <c r="E67" s="398"/>
      <c r="F67" s="455"/>
    </row>
    <row r="68" spans="1:6" ht="13" x14ac:dyDescent="0.25">
      <c r="A68" s="387"/>
      <c r="B68" s="391"/>
      <c r="C68" s="392"/>
      <c r="D68" s="392"/>
      <c r="E68" s="398"/>
      <c r="F68" s="455"/>
    </row>
    <row r="69" spans="1:6" ht="13" x14ac:dyDescent="0.25">
      <c r="A69" s="387"/>
      <c r="B69" s="391" t="s">
        <v>121</v>
      </c>
      <c r="C69" s="392"/>
      <c r="D69" s="392"/>
      <c r="E69" s="398"/>
      <c r="F69" s="455"/>
    </row>
    <row r="70" spans="1:6" ht="13" x14ac:dyDescent="0.25">
      <c r="A70" s="387"/>
      <c r="B70" s="391"/>
      <c r="C70" s="392"/>
      <c r="D70" s="392"/>
      <c r="E70" s="398"/>
      <c r="F70" s="455"/>
    </row>
    <row r="71" spans="1:6" x14ac:dyDescent="0.25">
      <c r="A71" s="387"/>
      <c r="B71" s="397" t="s">
        <v>321</v>
      </c>
      <c r="C71" s="392"/>
      <c r="D71" s="392"/>
      <c r="E71" s="398"/>
      <c r="F71" s="455"/>
    </row>
    <row r="72" spans="1:6" ht="13" x14ac:dyDescent="0.25">
      <c r="A72" s="387"/>
      <c r="B72" s="391"/>
      <c r="C72" s="392"/>
      <c r="D72" s="392"/>
      <c r="E72" s="398"/>
      <c r="F72" s="455"/>
    </row>
    <row r="73" spans="1:6" x14ac:dyDescent="0.25">
      <c r="A73" s="387" t="s">
        <v>322</v>
      </c>
      <c r="B73" s="407" t="s">
        <v>129</v>
      </c>
      <c r="C73" s="392" t="s">
        <v>48</v>
      </c>
      <c r="D73" s="392">
        <v>11</v>
      </c>
      <c r="E73" s="398"/>
      <c r="F73" s="455">
        <f>D73*E73</f>
        <v>0</v>
      </c>
    </row>
    <row r="74" spans="1:6" x14ac:dyDescent="0.25">
      <c r="A74" s="387"/>
      <c r="B74" s="388"/>
      <c r="C74" s="392"/>
      <c r="D74" s="409"/>
      <c r="E74" s="398"/>
      <c r="F74" s="455"/>
    </row>
    <row r="75" spans="1:6" x14ac:dyDescent="0.25">
      <c r="A75" s="387"/>
      <c r="B75" s="397" t="s">
        <v>122</v>
      </c>
      <c r="C75" s="392"/>
      <c r="D75" s="392"/>
      <c r="E75" s="398"/>
      <c r="F75" s="455"/>
    </row>
    <row r="76" spans="1:6" x14ac:dyDescent="0.25">
      <c r="A76" s="387"/>
      <c r="B76" s="388"/>
      <c r="C76" s="392"/>
      <c r="D76" s="392"/>
      <c r="E76" s="398"/>
      <c r="F76" s="455"/>
    </row>
    <row r="77" spans="1:6" x14ac:dyDescent="0.25">
      <c r="A77" s="387"/>
      <c r="B77" s="388"/>
      <c r="C77" s="388"/>
      <c r="D77" s="388"/>
      <c r="E77" s="389"/>
      <c r="F77" s="453"/>
    </row>
    <row r="78" spans="1:6" ht="21.75" customHeight="1" x14ac:dyDescent="0.25">
      <c r="A78" s="387" t="s">
        <v>123</v>
      </c>
      <c r="B78" s="399" t="s">
        <v>124</v>
      </c>
      <c r="C78" s="392" t="s">
        <v>125</v>
      </c>
      <c r="D78" s="392">
        <v>53.7</v>
      </c>
      <c r="E78" s="398"/>
      <c r="F78" s="455">
        <f>D78*E78</f>
        <v>0</v>
      </c>
    </row>
    <row r="79" spans="1:6" ht="21.75" customHeight="1" x14ac:dyDescent="0.25">
      <c r="A79" s="387" t="s">
        <v>126</v>
      </c>
      <c r="B79" s="388" t="s">
        <v>127</v>
      </c>
      <c r="C79" s="392" t="s">
        <v>48</v>
      </c>
      <c r="D79" s="409">
        <v>12.1</v>
      </c>
      <c r="E79" s="398"/>
      <c r="F79" s="455">
        <f>D79*E79</f>
        <v>0</v>
      </c>
    </row>
    <row r="80" spans="1:6" x14ac:dyDescent="0.25">
      <c r="A80" s="387" t="s">
        <v>128</v>
      </c>
      <c r="B80" s="388" t="s">
        <v>129</v>
      </c>
      <c r="C80" s="392" t="s">
        <v>48</v>
      </c>
      <c r="D80" s="392">
        <v>142</v>
      </c>
      <c r="E80" s="398"/>
      <c r="F80" s="455">
        <f>D80*E80</f>
        <v>0</v>
      </c>
    </row>
    <row r="81" spans="1:6" x14ac:dyDescent="0.25">
      <c r="A81" s="387"/>
      <c r="B81" s="388"/>
      <c r="C81" s="388"/>
      <c r="D81" s="388"/>
      <c r="E81" s="389"/>
      <c r="F81" s="453"/>
    </row>
    <row r="82" spans="1:6" ht="13" x14ac:dyDescent="0.25">
      <c r="A82" s="387"/>
      <c r="B82" s="391" t="s">
        <v>130</v>
      </c>
      <c r="C82" s="392"/>
      <c r="D82" s="392"/>
      <c r="E82" s="398"/>
      <c r="F82" s="455"/>
    </row>
    <row r="83" spans="1:6" x14ac:dyDescent="0.25">
      <c r="A83" s="387"/>
      <c r="B83" s="388"/>
      <c r="C83" s="392"/>
      <c r="D83" s="392"/>
      <c r="E83" s="398"/>
      <c r="F83" s="455"/>
    </row>
    <row r="84" spans="1:6" ht="13" x14ac:dyDescent="0.25">
      <c r="A84" s="387"/>
      <c r="B84" s="396" t="s">
        <v>131</v>
      </c>
      <c r="C84" s="392"/>
      <c r="D84" s="392"/>
      <c r="E84" s="398"/>
      <c r="F84" s="455"/>
    </row>
    <row r="85" spans="1:6" x14ac:dyDescent="0.25">
      <c r="A85" s="387"/>
      <c r="B85" s="388"/>
      <c r="C85" s="392"/>
      <c r="D85" s="392"/>
      <c r="E85" s="398"/>
      <c r="F85" s="455"/>
    </row>
    <row r="86" spans="1:6" x14ac:dyDescent="0.25">
      <c r="A86" s="387"/>
      <c r="B86" s="397" t="s">
        <v>132</v>
      </c>
      <c r="C86" s="392"/>
      <c r="D86" s="392"/>
      <c r="E86" s="398"/>
      <c r="F86" s="455"/>
    </row>
    <row r="87" spans="1:6" x14ac:dyDescent="0.25">
      <c r="A87" s="387"/>
      <c r="B87" s="388"/>
      <c r="C87" s="392"/>
      <c r="D87" s="392"/>
      <c r="E87" s="398"/>
      <c r="F87" s="455"/>
    </row>
    <row r="88" spans="1:6" x14ac:dyDescent="0.25">
      <c r="A88" s="387" t="s">
        <v>133</v>
      </c>
      <c r="B88" s="388" t="s">
        <v>134</v>
      </c>
      <c r="C88" s="392" t="s">
        <v>40</v>
      </c>
      <c r="D88" s="392">
        <f>(D35+D41)*0.05</f>
        <v>2.1859999999999999</v>
      </c>
      <c r="E88" s="398"/>
      <c r="F88" s="455">
        <f>D88*E88</f>
        <v>0</v>
      </c>
    </row>
    <row r="89" spans="1:6" x14ac:dyDescent="0.25">
      <c r="A89" s="387"/>
      <c r="B89" s="388"/>
      <c r="C89" s="392"/>
      <c r="D89" s="392"/>
      <c r="E89" s="398"/>
      <c r="F89" s="455"/>
    </row>
    <row r="90" spans="1:6" ht="13" x14ac:dyDescent="0.25">
      <c r="A90" s="387"/>
      <c r="B90" s="391" t="s">
        <v>135</v>
      </c>
      <c r="C90" s="392"/>
      <c r="D90" s="392"/>
      <c r="E90" s="398"/>
      <c r="F90" s="455"/>
    </row>
    <row r="91" spans="1:6" x14ac:dyDescent="0.25">
      <c r="A91" s="387"/>
      <c r="B91" s="388"/>
      <c r="C91" s="392"/>
      <c r="D91" s="392"/>
      <c r="E91" s="398"/>
      <c r="F91" s="455"/>
    </row>
    <row r="92" spans="1:6" x14ac:dyDescent="0.25">
      <c r="A92" s="387"/>
      <c r="B92" s="397" t="s">
        <v>136</v>
      </c>
      <c r="C92" s="392"/>
      <c r="D92" s="392"/>
      <c r="E92" s="398"/>
      <c r="F92" s="455"/>
    </row>
    <row r="93" spans="1:6" x14ac:dyDescent="0.25">
      <c r="A93" s="387"/>
      <c r="B93" s="388"/>
      <c r="C93" s="392"/>
      <c r="D93" s="392"/>
      <c r="E93" s="398"/>
      <c r="F93" s="455"/>
    </row>
    <row r="94" spans="1:6" x14ac:dyDescent="0.25">
      <c r="A94" s="387" t="s">
        <v>137</v>
      </c>
      <c r="B94" s="388" t="s">
        <v>316</v>
      </c>
      <c r="C94" s="392" t="s">
        <v>125</v>
      </c>
      <c r="D94" s="392">
        <v>15.3</v>
      </c>
      <c r="E94" s="398"/>
      <c r="F94" s="455">
        <f>D94*E94</f>
        <v>0</v>
      </c>
    </row>
    <row r="95" spans="1:6" x14ac:dyDescent="0.25">
      <c r="A95" s="387"/>
      <c r="B95" s="388"/>
      <c r="C95" s="392"/>
      <c r="D95" s="392"/>
      <c r="E95" s="398"/>
      <c r="F95" s="455"/>
    </row>
    <row r="96" spans="1:6" ht="13" x14ac:dyDescent="0.25">
      <c r="A96" s="387"/>
      <c r="B96" s="391" t="s">
        <v>1391</v>
      </c>
      <c r="C96" s="392"/>
      <c r="D96" s="392"/>
      <c r="E96" s="398"/>
      <c r="F96" s="394"/>
    </row>
    <row r="97" spans="1:6" x14ac:dyDescent="0.25">
      <c r="A97" s="387"/>
      <c r="B97" s="388"/>
      <c r="C97" s="392"/>
      <c r="D97" s="392"/>
      <c r="E97" s="398"/>
      <c r="F97" s="394"/>
    </row>
    <row r="98" spans="1:6" x14ac:dyDescent="0.25">
      <c r="A98" s="387"/>
      <c r="B98" s="420" t="s">
        <v>1393</v>
      </c>
      <c r="C98" s="392"/>
      <c r="D98" s="392"/>
      <c r="E98" s="398"/>
      <c r="F98" s="394"/>
    </row>
    <row r="99" spans="1:6" ht="14.5" x14ac:dyDescent="0.25">
      <c r="A99" s="387" t="s">
        <v>1040</v>
      </c>
      <c r="B99" s="388" t="s">
        <v>1392</v>
      </c>
      <c r="C99" s="392" t="s">
        <v>548</v>
      </c>
      <c r="D99" s="392">
        <v>54.8</v>
      </c>
      <c r="E99" s="398"/>
      <c r="F99" s="394">
        <f>D99*E99</f>
        <v>0</v>
      </c>
    </row>
    <row r="100" spans="1:6" x14ac:dyDescent="0.25">
      <c r="A100" s="387"/>
      <c r="B100" s="388"/>
      <c r="C100" s="392"/>
      <c r="D100" s="392"/>
      <c r="E100" s="398"/>
      <c r="F100" s="394"/>
    </row>
    <row r="101" spans="1:6" ht="13" x14ac:dyDescent="0.25">
      <c r="A101" s="456"/>
      <c r="B101" s="457" t="s">
        <v>1435</v>
      </c>
      <c r="C101" s="456"/>
      <c r="D101" s="458"/>
      <c r="E101" s="424"/>
      <c r="F101" s="425"/>
    </row>
    <row r="102" spans="1:6" ht="25" x14ac:dyDescent="0.25">
      <c r="A102" s="426"/>
      <c r="B102" s="465" t="s">
        <v>1436</v>
      </c>
      <c r="C102" s="426"/>
      <c r="D102" s="459"/>
      <c r="E102" s="429"/>
      <c r="F102" s="429"/>
    </row>
    <row r="103" spans="1:6" ht="19.5" customHeight="1" x14ac:dyDescent="0.25">
      <c r="A103" s="430" t="s">
        <v>1443</v>
      </c>
      <c r="B103" s="431" t="s">
        <v>1707</v>
      </c>
      <c r="C103" s="432" t="s">
        <v>19</v>
      </c>
      <c r="D103" s="458">
        <v>3</v>
      </c>
      <c r="E103" s="433"/>
      <c r="F103" s="394">
        <f t="shared" ref="F103:F104" si="0">D103*E103</f>
        <v>0</v>
      </c>
    </row>
    <row r="104" spans="1:6" x14ac:dyDescent="0.25">
      <c r="A104" s="430" t="s">
        <v>1437</v>
      </c>
      <c r="B104" s="431" t="s">
        <v>1709</v>
      </c>
      <c r="C104" s="432" t="s">
        <v>19</v>
      </c>
      <c r="D104" s="458">
        <v>1</v>
      </c>
      <c r="E104" s="433"/>
      <c r="F104" s="394">
        <f t="shared" si="0"/>
        <v>0</v>
      </c>
    </row>
    <row r="105" spans="1:6" x14ac:dyDescent="0.25">
      <c r="A105" s="466"/>
      <c r="B105" s="431"/>
      <c r="C105" s="432"/>
      <c r="D105" s="458"/>
      <c r="E105" s="433"/>
      <c r="F105" s="467"/>
    </row>
    <row r="106" spans="1:6" ht="25" x14ac:dyDescent="0.25">
      <c r="A106" s="426"/>
      <c r="B106" s="465" t="s">
        <v>1440</v>
      </c>
      <c r="C106" s="426"/>
      <c r="D106" s="459"/>
      <c r="E106" s="429"/>
      <c r="F106" s="429"/>
    </row>
    <row r="107" spans="1:6" ht="20.25" customHeight="1" x14ac:dyDescent="0.25">
      <c r="A107" s="430" t="s">
        <v>1443</v>
      </c>
      <c r="B107" s="431" t="s">
        <v>1710</v>
      </c>
      <c r="C107" s="432" t="s">
        <v>19</v>
      </c>
      <c r="D107" s="458">
        <v>1</v>
      </c>
      <c r="E107" s="433"/>
      <c r="F107" s="394">
        <f>D107*E107</f>
        <v>0</v>
      </c>
    </row>
    <row r="108" spans="1:6" ht="20.25" customHeight="1" x14ac:dyDescent="0.25">
      <c r="A108" s="430" t="s">
        <v>1437</v>
      </c>
      <c r="B108" s="431" t="s">
        <v>1707</v>
      </c>
      <c r="C108" s="432" t="s">
        <v>19</v>
      </c>
      <c r="D108" s="458">
        <v>4</v>
      </c>
      <c r="E108" s="433"/>
      <c r="F108" s="394">
        <f t="shared" ref="F108:F110" si="1">D108*E108</f>
        <v>0</v>
      </c>
    </row>
    <row r="109" spans="1:6" ht="20.25" customHeight="1" x14ac:dyDescent="0.25">
      <c r="A109" s="430" t="s">
        <v>1437</v>
      </c>
      <c r="B109" s="431" t="s">
        <v>1711</v>
      </c>
      <c r="C109" s="432" t="s">
        <v>19</v>
      </c>
      <c r="D109" s="458">
        <v>2</v>
      </c>
      <c r="E109" s="433"/>
      <c r="F109" s="394">
        <f t="shared" si="1"/>
        <v>0</v>
      </c>
    </row>
    <row r="110" spans="1:6" x14ac:dyDescent="0.25">
      <c r="A110" s="430" t="s">
        <v>1444</v>
      </c>
      <c r="B110" s="431" t="s">
        <v>1709</v>
      </c>
      <c r="C110" s="432" t="s">
        <v>19</v>
      </c>
      <c r="D110" s="458">
        <v>2</v>
      </c>
      <c r="E110" s="433"/>
      <c r="F110" s="394">
        <f t="shared" si="1"/>
        <v>0</v>
      </c>
    </row>
    <row r="111" spans="1:6" x14ac:dyDescent="0.25">
      <c r="A111" s="466"/>
      <c r="B111" s="431"/>
      <c r="C111" s="432"/>
      <c r="D111" s="458"/>
      <c r="E111" s="433"/>
      <c r="F111" s="467"/>
    </row>
    <row r="112" spans="1:6" ht="13" x14ac:dyDescent="0.25">
      <c r="A112" s="387"/>
      <c r="B112" s="391" t="s">
        <v>139</v>
      </c>
      <c r="C112" s="392"/>
      <c r="D112" s="392"/>
      <c r="E112" s="398"/>
      <c r="F112" s="455"/>
    </row>
    <row r="113" spans="1:6" x14ac:dyDescent="0.25">
      <c r="A113" s="387"/>
      <c r="B113" s="388"/>
      <c r="C113" s="392"/>
      <c r="D113" s="392"/>
      <c r="E113" s="398"/>
      <c r="F113" s="455"/>
    </row>
    <row r="114" spans="1:6" ht="13" x14ac:dyDescent="0.25">
      <c r="A114" s="387"/>
      <c r="B114" s="391" t="s">
        <v>140</v>
      </c>
      <c r="C114" s="392"/>
      <c r="D114" s="392"/>
      <c r="E114" s="398"/>
      <c r="F114" s="455"/>
    </row>
    <row r="115" spans="1:6" x14ac:dyDescent="0.25">
      <c r="A115" s="387"/>
      <c r="B115" s="388"/>
      <c r="C115" s="392"/>
      <c r="D115" s="392"/>
      <c r="E115" s="398"/>
      <c r="F115" s="455"/>
    </row>
    <row r="116" spans="1:6" ht="13" x14ac:dyDescent="0.25">
      <c r="A116" s="387"/>
      <c r="B116" s="396" t="s">
        <v>175</v>
      </c>
      <c r="C116" s="392"/>
      <c r="D116" s="392"/>
      <c r="E116" s="454"/>
      <c r="F116" s="455"/>
    </row>
    <row r="117" spans="1:6" x14ac:dyDescent="0.25">
      <c r="A117" s="387"/>
      <c r="B117" s="388"/>
      <c r="C117" s="392"/>
      <c r="D117" s="392"/>
      <c r="E117" s="454"/>
      <c r="F117" s="455"/>
    </row>
    <row r="118" spans="1:6" ht="25" x14ac:dyDescent="0.25">
      <c r="A118" s="387"/>
      <c r="B118" s="397" t="s">
        <v>272</v>
      </c>
      <c r="C118" s="392"/>
      <c r="D118" s="392"/>
      <c r="E118" s="398"/>
      <c r="F118" s="461"/>
    </row>
    <row r="119" spans="1:6" x14ac:dyDescent="0.25">
      <c r="A119" s="387"/>
      <c r="B119" s="397"/>
      <c r="C119" s="392"/>
      <c r="D119" s="392"/>
      <c r="E119" s="398"/>
      <c r="F119" s="461"/>
    </row>
    <row r="120" spans="1:6" ht="18" customHeight="1" x14ac:dyDescent="0.25">
      <c r="A120" s="387" t="s">
        <v>323</v>
      </c>
      <c r="B120" s="388" t="s">
        <v>324</v>
      </c>
      <c r="C120" s="392" t="s">
        <v>19</v>
      </c>
      <c r="D120" s="392">
        <v>6</v>
      </c>
      <c r="E120" s="398"/>
      <c r="F120" s="455">
        <f>D120*E120</f>
        <v>0</v>
      </c>
    </row>
    <row r="121" spans="1:6" ht="18" customHeight="1" x14ac:dyDescent="0.25">
      <c r="A121" s="387" t="s">
        <v>325</v>
      </c>
      <c r="B121" s="388" t="s">
        <v>274</v>
      </c>
      <c r="C121" s="392" t="s">
        <v>19</v>
      </c>
      <c r="D121" s="392">
        <v>3</v>
      </c>
      <c r="E121" s="398"/>
      <c r="F121" s="455">
        <f>D121*E121</f>
        <v>0</v>
      </c>
    </row>
    <row r="122" spans="1:6" ht="13" x14ac:dyDescent="0.25">
      <c r="A122" s="387"/>
      <c r="B122" s="404"/>
      <c r="C122" s="392"/>
      <c r="D122" s="392"/>
      <c r="E122" s="398"/>
      <c r="F122" s="455"/>
    </row>
    <row r="123" spans="1:6" ht="13" x14ac:dyDescent="0.25">
      <c r="A123" s="405"/>
      <c r="B123" s="396" t="s">
        <v>181</v>
      </c>
      <c r="C123" s="392"/>
      <c r="D123" s="392"/>
      <c r="E123" s="454"/>
      <c r="F123" s="455"/>
    </row>
    <row r="124" spans="1:6" ht="13" x14ac:dyDescent="0.25">
      <c r="A124" s="387"/>
      <c r="B124" s="391"/>
      <c r="C124" s="392"/>
      <c r="D124" s="392"/>
      <c r="E124" s="454"/>
      <c r="F124" s="455"/>
    </row>
    <row r="125" spans="1:6" ht="25" x14ac:dyDescent="0.25">
      <c r="A125" s="387"/>
      <c r="B125" s="397" t="s">
        <v>326</v>
      </c>
      <c r="C125" s="392"/>
      <c r="D125" s="392"/>
      <c r="E125" s="454"/>
      <c r="F125" s="455"/>
    </row>
    <row r="126" spans="1:6" x14ac:dyDescent="0.25">
      <c r="A126" s="387"/>
      <c r="B126" s="399"/>
      <c r="C126" s="392"/>
      <c r="D126" s="392"/>
      <c r="E126" s="398"/>
      <c r="F126" s="455"/>
    </row>
    <row r="127" spans="1:6" ht="17.25" customHeight="1" x14ac:dyDescent="0.25">
      <c r="A127" s="387" t="s">
        <v>361</v>
      </c>
      <c r="B127" s="411" t="s">
        <v>1259</v>
      </c>
      <c r="C127" s="412" t="s">
        <v>19</v>
      </c>
      <c r="D127" s="435">
        <v>1</v>
      </c>
      <c r="E127" s="398"/>
      <c r="F127" s="455">
        <f>D127*E127</f>
        <v>0</v>
      </c>
    </row>
    <row r="128" spans="1:6" ht="17.25" customHeight="1" thickBot="1" x14ac:dyDescent="0.3">
      <c r="A128" s="387" t="s">
        <v>362</v>
      </c>
      <c r="B128" s="411" t="s">
        <v>363</v>
      </c>
      <c r="C128" s="412" t="s">
        <v>19</v>
      </c>
      <c r="D128" s="435">
        <v>5</v>
      </c>
      <c r="E128" s="398"/>
      <c r="F128" s="455">
        <f>D128*E128</f>
        <v>0</v>
      </c>
    </row>
    <row r="129" spans="1:6" ht="13.5" thickTop="1" x14ac:dyDescent="0.25">
      <c r="A129" s="2408" t="s">
        <v>102</v>
      </c>
      <c r="B129" s="2408"/>
      <c r="C129" s="2408"/>
      <c r="D129" s="2408"/>
      <c r="E129" s="2408"/>
      <c r="F129" s="1347">
        <f>SUM(F68:F128)</f>
        <v>0</v>
      </c>
    </row>
    <row r="130" spans="1:6" ht="13" x14ac:dyDescent="0.3">
      <c r="A130" s="387"/>
      <c r="B130" s="468" t="s">
        <v>378</v>
      </c>
      <c r="C130" s="392"/>
      <c r="D130" s="392"/>
      <c r="E130" s="398"/>
      <c r="F130" s="462"/>
    </row>
    <row r="131" spans="1:6" x14ac:dyDescent="0.25">
      <c r="A131" s="387"/>
      <c r="B131" s="388"/>
      <c r="C131" s="392"/>
      <c r="D131" s="392"/>
      <c r="E131" s="398"/>
      <c r="F131" s="462"/>
    </row>
    <row r="132" spans="1:6" ht="25" x14ac:dyDescent="0.25">
      <c r="A132" s="387"/>
      <c r="B132" s="397" t="s">
        <v>379</v>
      </c>
      <c r="C132" s="392"/>
      <c r="D132" s="392"/>
      <c r="E132" s="398"/>
      <c r="F132" s="462"/>
    </row>
    <row r="133" spans="1:6" ht="13" x14ac:dyDescent="0.3">
      <c r="A133" s="415"/>
      <c r="B133" s="416"/>
      <c r="C133" s="416"/>
      <c r="D133" s="416"/>
      <c r="E133" s="417"/>
      <c r="F133" s="460"/>
    </row>
    <row r="134" spans="1:6" x14ac:dyDescent="0.25">
      <c r="A134" s="387" t="s">
        <v>380</v>
      </c>
      <c r="B134" s="388" t="s">
        <v>381</v>
      </c>
      <c r="C134" s="392" t="s">
        <v>19</v>
      </c>
      <c r="D134" s="392">
        <v>2</v>
      </c>
      <c r="E134" s="398"/>
      <c r="F134" s="455">
        <f>D134*E134</f>
        <v>0</v>
      </c>
    </row>
    <row r="135" spans="1:6" ht="13" x14ac:dyDescent="0.3">
      <c r="A135" s="415"/>
      <c r="B135" s="416"/>
      <c r="C135" s="416"/>
      <c r="D135" s="416"/>
      <c r="E135" s="417"/>
      <c r="F135" s="460"/>
    </row>
    <row r="136" spans="1:6" ht="13" x14ac:dyDescent="0.25">
      <c r="A136" s="387"/>
      <c r="B136" s="396" t="s">
        <v>382</v>
      </c>
      <c r="C136" s="392"/>
      <c r="D136" s="392"/>
      <c r="E136" s="398"/>
      <c r="F136" s="462"/>
    </row>
    <row r="137" spans="1:6" x14ac:dyDescent="0.25">
      <c r="A137" s="387"/>
      <c r="B137" s="388"/>
      <c r="C137" s="392"/>
      <c r="D137" s="392"/>
      <c r="E137" s="398"/>
      <c r="F137" s="462"/>
    </row>
    <row r="138" spans="1:6" x14ac:dyDescent="0.25">
      <c r="A138" s="387"/>
      <c r="B138" s="397" t="s">
        <v>383</v>
      </c>
      <c r="C138" s="392"/>
      <c r="D138" s="392"/>
      <c r="E138" s="398"/>
      <c r="F138" s="462"/>
    </row>
    <row r="139" spans="1:6" x14ac:dyDescent="0.25">
      <c r="A139" s="387"/>
      <c r="B139" s="388"/>
      <c r="C139" s="392"/>
      <c r="D139" s="392"/>
      <c r="E139" s="398"/>
      <c r="F139" s="461"/>
    </row>
    <row r="140" spans="1:6" x14ac:dyDescent="0.25">
      <c r="A140" s="387" t="s">
        <v>329</v>
      </c>
      <c r="B140" s="388" t="s">
        <v>384</v>
      </c>
      <c r="C140" s="392" t="s">
        <v>19</v>
      </c>
      <c r="D140" s="392">
        <v>1</v>
      </c>
      <c r="E140" s="398"/>
      <c r="F140" s="455">
        <f>D140*E140</f>
        <v>0</v>
      </c>
    </row>
    <row r="141" spans="1:6" ht="13" x14ac:dyDescent="0.3">
      <c r="A141" s="415"/>
      <c r="B141" s="416"/>
      <c r="C141" s="416"/>
      <c r="D141" s="416"/>
      <c r="E141" s="417"/>
      <c r="F141" s="460"/>
    </row>
    <row r="142" spans="1:6" ht="13" x14ac:dyDescent="0.25">
      <c r="A142" s="387"/>
      <c r="B142" s="396" t="s">
        <v>183</v>
      </c>
      <c r="C142" s="392"/>
      <c r="D142" s="392"/>
      <c r="E142" s="398"/>
      <c r="F142" s="462"/>
    </row>
    <row r="143" spans="1:6" x14ac:dyDescent="0.25">
      <c r="A143" s="387"/>
      <c r="B143" s="388"/>
      <c r="C143" s="392"/>
      <c r="D143" s="392"/>
      <c r="E143" s="398"/>
      <c r="F143" s="462"/>
    </row>
    <row r="144" spans="1:6" ht="25" x14ac:dyDescent="0.25">
      <c r="A144" s="387"/>
      <c r="B144" s="397" t="s">
        <v>282</v>
      </c>
      <c r="C144" s="392"/>
      <c r="D144" s="392"/>
      <c r="E144" s="398"/>
      <c r="F144" s="462"/>
    </row>
    <row r="145" spans="1:6" x14ac:dyDescent="0.25">
      <c r="A145" s="387"/>
      <c r="B145" s="388"/>
      <c r="C145" s="392"/>
      <c r="D145" s="392"/>
      <c r="E145" s="398"/>
      <c r="F145" s="461"/>
    </row>
    <row r="146" spans="1:6" x14ac:dyDescent="0.25">
      <c r="A146" s="387" t="s">
        <v>331</v>
      </c>
      <c r="B146" s="388" t="s">
        <v>330</v>
      </c>
      <c r="C146" s="392" t="s">
        <v>19</v>
      </c>
      <c r="D146" s="392">
        <v>6</v>
      </c>
      <c r="E146" s="398"/>
      <c r="F146" s="455">
        <f>D146*E146</f>
        <v>0</v>
      </c>
    </row>
    <row r="147" spans="1:6" ht="13" x14ac:dyDescent="0.3">
      <c r="A147" s="415"/>
      <c r="B147" s="416"/>
      <c r="C147" s="416"/>
      <c r="D147" s="416"/>
      <c r="E147" s="417"/>
      <c r="F147" s="460"/>
    </row>
    <row r="148" spans="1:6" ht="13" x14ac:dyDescent="0.25">
      <c r="A148" s="387"/>
      <c r="B148" s="391" t="s">
        <v>144</v>
      </c>
      <c r="C148" s="392"/>
      <c r="D148" s="392"/>
      <c r="E148" s="454"/>
      <c r="F148" s="455"/>
    </row>
    <row r="149" spans="1:6" ht="13" x14ac:dyDescent="0.25">
      <c r="A149" s="387"/>
      <c r="B149" s="391"/>
      <c r="C149" s="392"/>
      <c r="D149" s="392"/>
      <c r="E149" s="454"/>
      <c r="F149" s="455"/>
    </row>
    <row r="150" spans="1:6" ht="37.5" x14ac:dyDescent="0.25">
      <c r="A150" s="387"/>
      <c r="B150" s="437" t="s">
        <v>332</v>
      </c>
      <c r="C150" s="392"/>
      <c r="D150" s="392"/>
      <c r="E150" s="454"/>
      <c r="F150" s="455"/>
    </row>
    <row r="151" spans="1:6" x14ac:dyDescent="0.25">
      <c r="A151" s="387"/>
      <c r="B151" s="397"/>
      <c r="C151" s="392"/>
      <c r="D151" s="392"/>
      <c r="E151" s="454"/>
      <c r="F151" s="455"/>
    </row>
    <row r="152" spans="1:6" ht="18" customHeight="1" x14ac:dyDescent="0.25">
      <c r="A152" s="387" t="s">
        <v>146</v>
      </c>
      <c r="B152" s="399" t="s">
        <v>333</v>
      </c>
      <c r="C152" s="392" t="s">
        <v>19</v>
      </c>
      <c r="D152" s="392">
        <v>2</v>
      </c>
      <c r="E152" s="398"/>
      <c r="F152" s="455">
        <f>D152*E152</f>
        <v>0</v>
      </c>
    </row>
    <row r="153" spans="1:6" ht="18" customHeight="1" x14ac:dyDescent="0.25">
      <c r="A153" s="387" t="s">
        <v>334</v>
      </c>
      <c r="B153" s="399" t="s">
        <v>385</v>
      </c>
      <c r="C153" s="392" t="s">
        <v>19</v>
      </c>
      <c r="D153" s="392">
        <v>2</v>
      </c>
      <c r="E153" s="398"/>
      <c r="F153" s="455">
        <f>D153*E153</f>
        <v>0</v>
      </c>
    </row>
    <row r="154" spans="1:6" ht="13" x14ac:dyDescent="0.3">
      <c r="A154" s="415"/>
      <c r="B154" s="416"/>
      <c r="C154" s="416"/>
      <c r="D154" s="416"/>
      <c r="E154" s="417"/>
      <c r="F154" s="460"/>
    </row>
    <row r="155" spans="1:6" ht="38.5" x14ac:dyDescent="0.3">
      <c r="A155" s="387"/>
      <c r="B155" s="437" t="s">
        <v>1260</v>
      </c>
      <c r="C155" s="392"/>
      <c r="D155" s="392"/>
      <c r="E155" s="398"/>
      <c r="F155" s="455"/>
    </row>
    <row r="156" spans="1:6" x14ac:dyDescent="0.25">
      <c r="A156" s="387"/>
      <c r="B156" s="399"/>
      <c r="C156" s="392"/>
      <c r="D156" s="392"/>
      <c r="E156" s="398"/>
      <c r="F156" s="455"/>
    </row>
    <row r="157" spans="1:6" ht="18" customHeight="1" x14ac:dyDescent="0.25">
      <c r="A157" s="387" t="s">
        <v>366</v>
      </c>
      <c r="B157" s="399" t="s">
        <v>333</v>
      </c>
      <c r="C157" s="392" t="s">
        <v>19</v>
      </c>
      <c r="D157" s="392">
        <v>2</v>
      </c>
      <c r="E157" s="398"/>
      <c r="F157" s="455">
        <f t="shared" ref="F157:F162" si="2">D157*E157</f>
        <v>0</v>
      </c>
    </row>
    <row r="158" spans="1:6" ht="18" customHeight="1" x14ac:dyDescent="0.25">
      <c r="A158" s="387" t="s">
        <v>368</v>
      </c>
      <c r="B158" s="399" t="s">
        <v>386</v>
      </c>
      <c r="C158" s="392" t="s">
        <v>19</v>
      </c>
      <c r="D158" s="392">
        <v>2</v>
      </c>
      <c r="E158" s="398"/>
      <c r="F158" s="455">
        <f t="shared" si="2"/>
        <v>0</v>
      </c>
    </row>
    <row r="159" spans="1:6" ht="18" customHeight="1" x14ac:dyDescent="0.25">
      <c r="A159" s="387" t="s">
        <v>340</v>
      </c>
      <c r="B159" s="399" t="s">
        <v>369</v>
      </c>
      <c r="C159" s="392" t="s">
        <v>19</v>
      </c>
      <c r="D159" s="392">
        <v>2</v>
      </c>
      <c r="E159" s="398"/>
      <c r="F159" s="455">
        <f t="shared" si="2"/>
        <v>0</v>
      </c>
    </row>
    <row r="160" spans="1:6" ht="18" customHeight="1" x14ac:dyDescent="0.25">
      <c r="A160" s="387" t="s">
        <v>370</v>
      </c>
      <c r="B160" s="399" t="s">
        <v>387</v>
      </c>
      <c r="C160" s="392" t="s">
        <v>19</v>
      </c>
      <c r="D160" s="392">
        <v>2</v>
      </c>
      <c r="E160" s="398"/>
      <c r="F160" s="455">
        <f t="shared" si="2"/>
        <v>0</v>
      </c>
    </row>
    <row r="161" spans="1:6" ht="18" customHeight="1" x14ac:dyDescent="0.25">
      <c r="A161" s="387" t="s">
        <v>372</v>
      </c>
      <c r="B161" s="399" t="s">
        <v>388</v>
      </c>
      <c r="C161" s="392" t="s">
        <v>19</v>
      </c>
      <c r="D161" s="392">
        <v>1</v>
      </c>
      <c r="E161" s="398"/>
      <c r="F161" s="455">
        <f t="shared" si="2"/>
        <v>0</v>
      </c>
    </row>
    <row r="162" spans="1:6" ht="18" customHeight="1" x14ac:dyDescent="0.25">
      <c r="A162" s="387" t="s">
        <v>374</v>
      </c>
      <c r="B162" s="399" t="s">
        <v>389</v>
      </c>
      <c r="C162" s="392" t="s">
        <v>19</v>
      </c>
      <c r="D162" s="392">
        <v>1</v>
      </c>
      <c r="E162" s="398"/>
      <c r="F162" s="455">
        <f t="shared" si="2"/>
        <v>0</v>
      </c>
    </row>
    <row r="163" spans="1:6" x14ac:dyDescent="0.25">
      <c r="A163" s="387"/>
      <c r="B163" s="399"/>
      <c r="C163" s="392"/>
      <c r="D163" s="392"/>
      <c r="E163" s="398"/>
      <c r="F163" s="455"/>
    </row>
    <row r="164" spans="1:6" ht="13" x14ac:dyDescent="0.25">
      <c r="A164" s="387"/>
      <c r="B164" s="396" t="s">
        <v>147</v>
      </c>
      <c r="C164" s="392"/>
      <c r="D164" s="392"/>
      <c r="E164" s="398"/>
      <c r="F164" s="455"/>
    </row>
    <row r="165" spans="1:6" x14ac:dyDescent="0.25">
      <c r="A165" s="387"/>
      <c r="B165" s="397"/>
      <c r="C165" s="392"/>
      <c r="D165" s="392"/>
      <c r="E165" s="398"/>
      <c r="F165" s="455"/>
    </row>
    <row r="166" spans="1:6" ht="25" x14ac:dyDescent="0.25">
      <c r="A166" s="387"/>
      <c r="B166" s="437" t="s">
        <v>343</v>
      </c>
      <c r="C166" s="392"/>
      <c r="D166" s="392"/>
      <c r="E166" s="398"/>
      <c r="F166" s="455"/>
    </row>
    <row r="167" spans="1:6" ht="15" customHeight="1" x14ac:dyDescent="0.25">
      <c r="A167" s="387"/>
      <c r="B167" s="399"/>
      <c r="C167" s="392"/>
      <c r="D167" s="392"/>
      <c r="E167" s="398"/>
      <c r="F167" s="455"/>
    </row>
    <row r="168" spans="1:6" ht="21" customHeight="1" x14ac:dyDescent="0.25">
      <c r="A168" s="387" t="s">
        <v>344</v>
      </c>
      <c r="B168" s="388" t="s">
        <v>390</v>
      </c>
      <c r="C168" s="392" t="s">
        <v>19</v>
      </c>
      <c r="D168" s="392">
        <v>1</v>
      </c>
      <c r="E168" s="398"/>
      <c r="F168" s="455">
        <f>D168*E168</f>
        <v>0</v>
      </c>
    </row>
    <row r="169" spans="1:6" ht="21" customHeight="1" x14ac:dyDescent="0.25">
      <c r="A169" s="387" t="s">
        <v>345</v>
      </c>
      <c r="B169" s="399" t="s">
        <v>330</v>
      </c>
      <c r="C169" s="392" t="s">
        <v>19</v>
      </c>
      <c r="D169" s="392">
        <v>3</v>
      </c>
      <c r="E169" s="398"/>
      <c r="F169" s="455">
        <f>D169*E169</f>
        <v>0</v>
      </c>
    </row>
    <row r="170" spans="1:6" ht="21" customHeight="1" x14ac:dyDescent="0.25">
      <c r="A170" s="387" t="s">
        <v>376</v>
      </c>
      <c r="B170" s="399" t="s">
        <v>384</v>
      </c>
      <c r="C170" s="392" t="s">
        <v>19</v>
      </c>
      <c r="D170" s="392">
        <v>5</v>
      </c>
      <c r="E170" s="398"/>
      <c r="F170" s="455">
        <f>D170*E170</f>
        <v>0</v>
      </c>
    </row>
    <row r="171" spans="1:6" ht="13" x14ac:dyDescent="0.3">
      <c r="A171" s="415"/>
      <c r="B171" s="416"/>
      <c r="C171" s="416"/>
      <c r="D171" s="416"/>
      <c r="E171" s="417"/>
      <c r="F171" s="460"/>
    </row>
    <row r="172" spans="1:6" x14ac:dyDescent="0.25">
      <c r="A172" s="387" t="s">
        <v>391</v>
      </c>
      <c r="B172" s="399" t="s">
        <v>284</v>
      </c>
      <c r="C172" s="392" t="s">
        <v>19</v>
      </c>
      <c r="D172" s="392">
        <v>3</v>
      </c>
      <c r="E172" s="398"/>
      <c r="F172" s="455">
        <f>D172*E172</f>
        <v>0</v>
      </c>
    </row>
    <row r="173" spans="1:6" ht="13" x14ac:dyDescent="0.3">
      <c r="A173" s="415"/>
      <c r="B173" s="416"/>
      <c r="C173" s="416"/>
      <c r="D173" s="416"/>
      <c r="E173" s="417"/>
      <c r="F173" s="460"/>
    </row>
    <row r="174" spans="1:6" ht="25" x14ac:dyDescent="0.25">
      <c r="A174" s="387"/>
      <c r="B174" s="397" t="s">
        <v>1701</v>
      </c>
      <c r="C174" s="392"/>
      <c r="D174" s="402"/>
      <c r="E174" s="398"/>
      <c r="F174" s="462"/>
    </row>
    <row r="175" spans="1:6" x14ac:dyDescent="0.25">
      <c r="A175" s="387"/>
      <c r="B175" s="388"/>
      <c r="C175" s="392"/>
      <c r="D175" s="402"/>
      <c r="E175" s="398"/>
      <c r="F175" s="461"/>
    </row>
    <row r="176" spans="1:6" x14ac:dyDescent="0.25">
      <c r="A176" s="387" t="s">
        <v>346</v>
      </c>
      <c r="B176" s="388" t="s">
        <v>172</v>
      </c>
      <c r="C176" s="392" t="s">
        <v>19</v>
      </c>
      <c r="D176" s="402">
        <v>5</v>
      </c>
      <c r="E176" s="398"/>
      <c r="F176" s="455">
        <f>D176*E176</f>
        <v>0</v>
      </c>
    </row>
    <row r="177" spans="1:6" x14ac:dyDescent="0.25">
      <c r="A177" s="387"/>
      <c r="B177" s="388"/>
      <c r="C177" s="392"/>
      <c r="D177" s="402"/>
      <c r="E177" s="398"/>
      <c r="F177" s="455"/>
    </row>
    <row r="178" spans="1:6" ht="13" x14ac:dyDescent="0.3">
      <c r="A178" s="439"/>
      <c r="B178" s="440" t="s">
        <v>199</v>
      </c>
      <c r="C178" s="441"/>
      <c r="D178" s="441"/>
      <c r="E178" s="442"/>
      <c r="F178" s="461"/>
    </row>
    <row r="179" spans="1:6" ht="13" x14ac:dyDescent="0.3">
      <c r="A179" s="439"/>
      <c r="B179" s="441"/>
      <c r="C179" s="441"/>
      <c r="D179" s="441"/>
      <c r="E179" s="442"/>
      <c r="F179" s="461"/>
    </row>
    <row r="180" spans="1:6" ht="25" x14ac:dyDescent="0.3">
      <c r="A180" s="439"/>
      <c r="B180" s="443" t="s">
        <v>1712</v>
      </c>
      <c r="C180" s="441"/>
      <c r="D180" s="441"/>
      <c r="E180" s="442"/>
      <c r="F180" s="461"/>
    </row>
    <row r="181" spans="1:6" x14ac:dyDescent="0.25">
      <c r="A181" s="387"/>
      <c r="B181" s="388"/>
      <c r="C181" s="392"/>
      <c r="D181" s="402"/>
      <c r="E181" s="398"/>
      <c r="F181" s="455"/>
    </row>
    <row r="182" spans="1:6" x14ac:dyDescent="0.25">
      <c r="A182" s="444" t="s">
        <v>202</v>
      </c>
      <c r="B182" s="388" t="s">
        <v>172</v>
      </c>
      <c r="C182" s="392" t="s">
        <v>19</v>
      </c>
      <c r="D182" s="402">
        <v>12</v>
      </c>
      <c r="E182" s="398"/>
      <c r="F182" s="455">
        <f>D182*E182</f>
        <v>0</v>
      </c>
    </row>
    <row r="183" spans="1:6" x14ac:dyDescent="0.25">
      <c r="A183" s="915"/>
      <c r="B183" s="915"/>
      <c r="C183" s="915"/>
      <c r="D183" s="915"/>
      <c r="E183" s="915"/>
      <c r="F183" s="915"/>
    </row>
    <row r="184" spans="1:6" x14ac:dyDescent="0.25">
      <c r="A184" s="915"/>
      <c r="B184" s="915"/>
      <c r="C184" s="915"/>
      <c r="D184" s="915"/>
      <c r="E184" s="915"/>
      <c r="F184" s="915"/>
    </row>
    <row r="185" spans="1:6" x14ac:dyDescent="0.25">
      <c r="A185" s="1319"/>
      <c r="B185" s="1319"/>
      <c r="C185" s="1319"/>
      <c r="D185" s="1319"/>
      <c r="E185" s="1319"/>
      <c r="F185" s="1319"/>
    </row>
    <row r="186" spans="1:6" x14ac:dyDescent="0.25">
      <c r="A186" s="915"/>
      <c r="B186" s="915"/>
      <c r="C186" s="915"/>
      <c r="D186" s="915"/>
      <c r="E186" s="915"/>
      <c r="F186" s="915"/>
    </row>
    <row r="187" spans="1:6" ht="13" thickBot="1" x14ac:dyDescent="0.3">
      <c r="A187" s="915"/>
      <c r="B187" s="915"/>
      <c r="C187" s="915"/>
      <c r="D187" s="915"/>
      <c r="E187" s="915"/>
      <c r="F187" s="915"/>
    </row>
    <row r="188" spans="1:6" ht="16.5" customHeight="1" thickTop="1" x14ac:dyDescent="0.25">
      <c r="A188" s="2408" t="s">
        <v>102</v>
      </c>
      <c r="B188" s="2408"/>
      <c r="C188" s="2408"/>
      <c r="D188" s="2408"/>
      <c r="E188" s="2408"/>
      <c r="F188" s="1347">
        <f>SUM(F132:F187)</f>
        <v>0</v>
      </c>
    </row>
    <row r="189" spans="1:6" ht="13" x14ac:dyDescent="0.25">
      <c r="A189" s="387"/>
      <c r="B189" s="396" t="s">
        <v>150</v>
      </c>
      <c r="C189" s="392"/>
      <c r="D189" s="392"/>
      <c r="E189" s="438"/>
      <c r="F189" s="455"/>
    </row>
    <row r="190" spans="1:6" ht="13" x14ac:dyDescent="0.25">
      <c r="A190" s="387"/>
      <c r="B190" s="396"/>
      <c r="C190" s="392"/>
      <c r="D190" s="392"/>
      <c r="E190" s="438"/>
      <c r="F190" s="455"/>
    </row>
    <row r="191" spans="1:6" ht="25" x14ac:dyDescent="0.25">
      <c r="A191" s="387" t="s">
        <v>1703</v>
      </c>
      <c r="B191" s="388" t="s">
        <v>392</v>
      </c>
      <c r="C191" s="392" t="s">
        <v>19</v>
      </c>
      <c r="D191" s="392">
        <v>2</v>
      </c>
      <c r="E191" s="398"/>
      <c r="F191" s="455">
        <f>D191*E191</f>
        <v>0</v>
      </c>
    </row>
    <row r="192" spans="1:6" x14ac:dyDescent="0.25">
      <c r="A192" s="387"/>
      <c r="B192" s="397"/>
      <c r="C192" s="392"/>
      <c r="D192" s="392"/>
      <c r="E192" s="438"/>
      <c r="F192" s="455"/>
    </row>
    <row r="193" spans="1:7" ht="25" x14ac:dyDescent="0.25">
      <c r="A193" s="387" t="s">
        <v>1704</v>
      </c>
      <c r="B193" s="388" t="s">
        <v>393</v>
      </c>
      <c r="C193" s="392" t="s">
        <v>857</v>
      </c>
      <c r="D193" s="392">
        <v>8</v>
      </c>
      <c r="E193" s="398"/>
      <c r="F193" s="455">
        <f>D193*E193</f>
        <v>0</v>
      </c>
      <c r="G193" s="2432"/>
    </row>
    <row r="194" spans="1:7" x14ac:dyDescent="0.25">
      <c r="A194" s="387"/>
      <c r="B194" s="397"/>
      <c r="C194" s="392"/>
      <c r="D194" s="392"/>
      <c r="E194" s="438"/>
      <c r="F194" s="455"/>
      <c r="G194" s="2432"/>
    </row>
    <row r="195" spans="1:7" ht="14.5" x14ac:dyDescent="0.25">
      <c r="A195" s="387" t="s">
        <v>1705</v>
      </c>
      <c r="B195" s="388" t="s">
        <v>394</v>
      </c>
      <c r="C195" s="392" t="s">
        <v>857</v>
      </c>
      <c r="D195" s="392">
        <v>8</v>
      </c>
      <c r="E195" s="398"/>
      <c r="F195" s="455">
        <f>D195*E195</f>
        <v>0</v>
      </c>
      <c r="G195" s="2432"/>
    </row>
    <row r="196" spans="1:7" ht="13" x14ac:dyDescent="0.3">
      <c r="A196" s="415"/>
      <c r="B196" s="388"/>
      <c r="C196" s="392"/>
      <c r="D196" s="392"/>
      <c r="E196" s="438"/>
      <c r="F196" s="455"/>
      <c r="G196" s="2432"/>
    </row>
    <row r="197" spans="1:7" ht="25" x14ac:dyDescent="0.25">
      <c r="A197" s="387" t="s">
        <v>1706</v>
      </c>
      <c r="B197" s="388" t="s">
        <v>395</v>
      </c>
      <c r="C197" s="392" t="s">
        <v>857</v>
      </c>
      <c r="D197" s="392">
        <v>12</v>
      </c>
      <c r="E197" s="398"/>
      <c r="F197" s="455">
        <f>D197*E197</f>
        <v>0</v>
      </c>
      <c r="G197" s="2432"/>
    </row>
    <row r="198" spans="1:7" ht="13" x14ac:dyDescent="0.25">
      <c r="A198" s="387"/>
      <c r="B198" s="396"/>
      <c r="C198" s="392"/>
      <c r="D198" s="392"/>
      <c r="E198" s="438"/>
      <c r="F198" s="455"/>
      <c r="G198" s="2432"/>
    </row>
    <row r="199" spans="1:7" ht="25" x14ac:dyDescent="0.25">
      <c r="A199" s="387" t="s">
        <v>1708</v>
      </c>
      <c r="B199" s="388" t="s">
        <v>396</v>
      </c>
      <c r="C199" s="392" t="s">
        <v>857</v>
      </c>
      <c r="D199" s="392">
        <v>8</v>
      </c>
      <c r="E199" s="398"/>
      <c r="F199" s="455">
        <f>D199*E199</f>
        <v>0</v>
      </c>
      <c r="G199" s="2432"/>
    </row>
    <row r="200" spans="1:7" ht="13" x14ac:dyDescent="0.25">
      <c r="A200" s="387"/>
      <c r="B200" s="396"/>
      <c r="C200" s="392"/>
      <c r="D200" s="392"/>
      <c r="E200" s="438"/>
      <c r="F200" s="455"/>
    </row>
    <row r="201" spans="1:7" x14ac:dyDescent="0.25">
      <c r="A201" s="387" t="s">
        <v>1713</v>
      </c>
      <c r="B201" s="469" t="s">
        <v>397</v>
      </c>
      <c r="C201" s="392" t="s">
        <v>8</v>
      </c>
      <c r="D201" s="392">
        <v>1</v>
      </c>
      <c r="E201" s="398"/>
      <c r="F201" s="455">
        <f>D201*E201</f>
        <v>0</v>
      </c>
    </row>
    <row r="202" spans="1:7" x14ac:dyDescent="0.25">
      <c r="A202" s="387"/>
      <c r="B202" s="388"/>
      <c r="C202" s="392"/>
      <c r="D202" s="392"/>
      <c r="E202" s="398"/>
      <c r="F202" s="455"/>
    </row>
    <row r="203" spans="1:7" ht="25" x14ac:dyDescent="0.25">
      <c r="A203" s="387" t="s">
        <v>1714</v>
      </c>
      <c r="B203" s="388" t="s">
        <v>353</v>
      </c>
      <c r="C203" s="392" t="s">
        <v>125</v>
      </c>
      <c r="D203" s="392">
        <v>33.299999999999997</v>
      </c>
      <c r="E203" s="398"/>
      <c r="F203" s="455">
        <f>D203*E203</f>
        <v>0</v>
      </c>
    </row>
    <row r="204" spans="1:7" ht="13" x14ac:dyDescent="0.3">
      <c r="A204" s="387"/>
      <c r="B204" s="416"/>
      <c r="C204" s="416"/>
      <c r="D204" s="416"/>
      <c r="E204" s="417"/>
      <c r="F204" s="460"/>
    </row>
    <row r="205" spans="1:7" ht="25" x14ac:dyDescent="0.25">
      <c r="A205" s="387" t="s">
        <v>1715</v>
      </c>
      <c r="B205" s="388" t="s">
        <v>354</v>
      </c>
      <c r="C205" s="392" t="s">
        <v>125</v>
      </c>
      <c r="D205" s="392">
        <v>66.599999999999994</v>
      </c>
      <c r="E205" s="398"/>
      <c r="F205" s="455">
        <f>D205*E205</f>
        <v>0</v>
      </c>
    </row>
    <row r="206" spans="1:7" x14ac:dyDescent="0.25">
      <c r="A206" s="387"/>
      <c r="B206" s="388"/>
      <c r="C206" s="392"/>
      <c r="D206" s="392"/>
      <c r="E206" s="398"/>
      <c r="F206" s="455"/>
    </row>
    <row r="207" spans="1:7" ht="37.5" x14ac:dyDescent="0.25">
      <c r="A207" s="387" t="s">
        <v>1716</v>
      </c>
      <c r="B207" s="388" t="s">
        <v>355</v>
      </c>
      <c r="C207" s="392" t="s">
        <v>19</v>
      </c>
      <c r="D207" s="392">
        <v>1</v>
      </c>
      <c r="E207" s="398"/>
      <c r="F207" s="455">
        <f>D207*E207</f>
        <v>0</v>
      </c>
    </row>
    <row r="208" spans="1:7" x14ac:dyDescent="0.25">
      <c r="A208" s="387"/>
      <c r="B208" s="388"/>
      <c r="C208" s="392"/>
      <c r="D208" s="392"/>
      <c r="E208" s="398"/>
      <c r="F208" s="455"/>
    </row>
    <row r="209" spans="1:6" x14ac:dyDescent="0.25">
      <c r="A209" s="387"/>
      <c r="B209" s="388"/>
      <c r="C209" s="392"/>
      <c r="D209" s="392"/>
      <c r="E209" s="398"/>
      <c r="F209" s="455"/>
    </row>
    <row r="210" spans="1:6" x14ac:dyDescent="0.25">
      <c r="A210" s="387"/>
      <c r="B210" s="388"/>
      <c r="C210" s="392"/>
      <c r="D210" s="392"/>
      <c r="E210" s="398"/>
      <c r="F210" s="455"/>
    </row>
    <row r="211" spans="1:6" x14ac:dyDescent="0.25">
      <c r="A211" s="387"/>
      <c r="B211" s="388"/>
      <c r="C211" s="392"/>
      <c r="D211" s="392"/>
      <c r="E211" s="398"/>
      <c r="F211" s="455"/>
    </row>
    <row r="212" spans="1:6" x14ac:dyDescent="0.25">
      <c r="A212" s="387"/>
      <c r="B212" s="388"/>
      <c r="C212" s="392"/>
      <c r="D212" s="392"/>
      <c r="E212" s="398"/>
      <c r="F212" s="455"/>
    </row>
    <row r="213" spans="1:6" x14ac:dyDescent="0.25">
      <c r="A213" s="387"/>
      <c r="B213" s="388"/>
      <c r="C213" s="392"/>
      <c r="D213" s="392"/>
      <c r="E213" s="398"/>
      <c r="F213" s="455"/>
    </row>
    <row r="214" spans="1:6" x14ac:dyDescent="0.25">
      <c r="A214" s="387"/>
      <c r="B214" s="388"/>
      <c r="C214" s="392"/>
      <c r="D214" s="392"/>
      <c r="E214" s="398"/>
      <c r="F214" s="455"/>
    </row>
    <row r="215" spans="1:6" x14ac:dyDescent="0.25">
      <c r="A215" s="387"/>
      <c r="B215" s="388"/>
      <c r="C215" s="392"/>
      <c r="D215" s="392"/>
      <c r="E215" s="398"/>
      <c r="F215" s="455"/>
    </row>
    <row r="216" spans="1:6" x14ac:dyDescent="0.25">
      <c r="A216" s="387"/>
      <c r="B216" s="388"/>
      <c r="C216" s="392"/>
      <c r="D216" s="392"/>
      <c r="E216" s="398"/>
      <c r="F216" s="455"/>
    </row>
    <row r="217" spans="1:6" x14ac:dyDescent="0.25">
      <c r="A217" s="387"/>
      <c r="B217" s="388"/>
      <c r="C217" s="392"/>
      <c r="D217" s="392"/>
      <c r="E217" s="398"/>
      <c r="F217" s="455"/>
    </row>
    <row r="218" spans="1:6" x14ac:dyDescent="0.25">
      <c r="A218" s="387"/>
      <c r="B218" s="388"/>
      <c r="C218" s="392"/>
      <c r="D218" s="392"/>
      <c r="E218" s="398"/>
      <c r="F218" s="455"/>
    </row>
    <row r="219" spans="1:6" x14ac:dyDescent="0.25">
      <c r="A219" s="387"/>
      <c r="B219" s="388"/>
      <c r="C219" s="392"/>
      <c r="D219" s="392"/>
      <c r="E219" s="398"/>
      <c r="F219" s="455"/>
    </row>
    <row r="220" spans="1:6" x14ac:dyDescent="0.25">
      <c r="A220" s="387"/>
      <c r="B220" s="868"/>
      <c r="C220" s="871"/>
      <c r="D220" s="871"/>
      <c r="E220" s="876"/>
      <c r="F220" s="455"/>
    </row>
    <row r="221" spans="1:6" x14ac:dyDescent="0.25">
      <c r="A221" s="387"/>
      <c r="B221" s="868"/>
      <c r="C221" s="871"/>
      <c r="D221" s="871"/>
      <c r="E221" s="876"/>
      <c r="F221" s="455"/>
    </row>
    <row r="222" spans="1:6" x14ac:dyDescent="0.25">
      <c r="A222" s="387"/>
      <c r="B222" s="868"/>
      <c r="C222" s="871"/>
      <c r="D222" s="871"/>
      <c r="E222" s="876"/>
      <c r="F222" s="455"/>
    </row>
    <row r="223" spans="1:6" x14ac:dyDescent="0.25">
      <c r="A223" s="387"/>
      <c r="B223" s="868"/>
      <c r="C223" s="871"/>
      <c r="D223" s="871"/>
      <c r="E223" s="876"/>
      <c r="F223" s="455"/>
    </row>
    <row r="224" spans="1:6" x14ac:dyDescent="0.25">
      <c r="A224" s="387"/>
      <c r="B224" s="868"/>
      <c r="C224" s="871"/>
      <c r="D224" s="871"/>
      <c r="E224" s="876"/>
      <c r="F224" s="455"/>
    </row>
    <row r="225" spans="1:6" x14ac:dyDescent="0.25">
      <c r="A225" s="387"/>
      <c r="B225" s="868"/>
      <c r="C225" s="871"/>
      <c r="D225" s="871"/>
      <c r="E225" s="876"/>
      <c r="F225" s="455"/>
    </row>
    <row r="226" spans="1:6" x14ac:dyDescent="0.25">
      <c r="A226" s="387"/>
      <c r="B226" s="868"/>
      <c r="C226" s="871"/>
      <c r="D226" s="871"/>
      <c r="E226" s="876"/>
      <c r="F226" s="455"/>
    </row>
    <row r="227" spans="1:6" x14ac:dyDescent="0.25">
      <c r="A227" s="387"/>
      <c r="B227" s="868"/>
      <c r="C227" s="871"/>
      <c r="D227" s="871"/>
      <c r="E227" s="876"/>
      <c r="F227" s="455"/>
    </row>
    <row r="228" spans="1:6" x14ac:dyDescent="0.25">
      <c r="A228" s="387"/>
      <c r="B228" s="868"/>
      <c r="C228" s="871"/>
      <c r="D228" s="871"/>
      <c r="E228" s="876"/>
      <c r="F228" s="455"/>
    </row>
    <row r="229" spans="1:6" x14ac:dyDescent="0.25">
      <c r="A229" s="387"/>
      <c r="B229" s="868"/>
      <c r="C229" s="871"/>
      <c r="D229" s="871"/>
      <c r="E229" s="876"/>
      <c r="F229" s="455"/>
    </row>
    <row r="230" spans="1:6" x14ac:dyDescent="0.25">
      <c r="A230" s="387"/>
      <c r="B230" s="868"/>
      <c r="C230" s="871"/>
      <c r="D230" s="871"/>
      <c r="E230" s="876"/>
      <c r="F230" s="455"/>
    </row>
    <row r="231" spans="1:6" x14ac:dyDescent="0.25">
      <c r="A231" s="387"/>
      <c r="B231" s="868"/>
      <c r="C231" s="871"/>
      <c r="D231" s="871"/>
      <c r="E231" s="876"/>
      <c r="F231" s="455"/>
    </row>
    <row r="232" spans="1:6" x14ac:dyDescent="0.25">
      <c r="A232" s="387"/>
      <c r="B232" s="868"/>
      <c r="C232" s="871"/>
      <c r="D232" s="871"/>
      <c r="E232" s="876"/>
      <c r="F232" s="455"/>
    </row>
    <row r="233" spans="1:6" x14ac:dyDescent="0.25">
      <c r="A233" s="387"/>
      <c r="B233" s="868"/>
      <c r="C233" s="871"/>
      <c r="D233" s="871"/>
      <c r="E233" s="876"/>
      <c r="F233" s="455"/>
    </row>
    <row r="234" spans="1:6" x14ac:dyDescent="0.25">
      <c r="A234" s="387"/>
      <c r="B234" s="868"/>
      <c r="C234" s="871"/>
      <c r="D234" s="871"/>
      <c r="E234" s="876"/>
      <c r="F234" s="455"/>
    </row>
    <row r="235" spans="1:6" x14ac:dyDescent="0.25">
      <c r="A235" s="387"/>
      <c r="B235" s="868"/>
      <c r="C235" s="871"/>
      <c r="D235" s="871"/>
      <c r="E235" s="876"/>
      <c r="F235" s="455"/>
    </row>
    <row r="236" spans="1:6" x14ac:dyDescent="0.25">
      <c r="A236" s="387"/>
      <c r="B236" s="868"/>
      <c r="C236" s="871"/>
      <c r="D236" s="871"/>
      <c r="E236" s="876"/>
      <c r="F236" s="455"/>
    </row>
    <row r="237" spans="1:6" x14ac:dyDescent="0.25">
      <c r="A237" s="387"/>
      <c r="B237" s="868"/>
      <c r="C237" s="871"/>
      <c r="D237" s="871"/>
      <c r="E237" s="876"/>
      <c r="F237" s="455"/>
    </row>
    <row r="238" spans="1:6" x14ac:dyDescent="0.25">
      <c r="A238" s="387"/>
      <c r="B238" s="868"/>
      <c r="C238" s="871"/>
      <c r="D238" s="871"/>
      <c r="E238" s="876"/>
      <c r="F238" s="455"/>
    </row>
    <row r="239" spans="1:6" x14ac:dyDescent="0.25">
      <c r="A239" s="387"/>
      <c r="B239" s="868"/>
      <c r="C239" s="871"/>
      <c r="D239" s="871"/>
      <c r="E239" s="876"/>
      <c r="F239" s="455"/>
    </row>
    <row r="240" spans="1:6" x14ac:dyDescent="0.25">
      <c r="A240" s="387"/>
      <c r="B240" s="868"/>
      <c r="C240" s="871"/>
      <c r="D240" s="871"/>
      <c r="E240" s="876"/>
      <c r="F240" s="455"/>
    </row>
    <row r="241" spans="1:6" x14ac:dyDescent="0.25">
      <c r="A241" s="387"/>
      <c r="B241" s="868"/>
      <c r="C241" s="871"/>
      <c r="D241" s="871"/>
      <c r="E241" s="876"/>
      <c r="F241" s="455"/>
    </row>
    <row r="242" spans="1:6" x14ac:dyDescent="0.25">
      <c r="A242" s="387"/>
      <c r="B242" s="868"/>
      <c r="C242" s="871"/>
      <c r="D242" s="871"/>
      <c r="E242" s="876"/>
      <c r="F242" s="455"/>
    </row>
    <row r="243" spans="1:6" x14ac:dyDescent="0.25">
      <c r="A243" s="387"/>
      <c r="B243" s="868"/>
      <c r="C243" s="871"/>
      <c r="D243" s="871"/>
      <c r="E243" s="876"/>
      <c r="F243" s="455"/>
    </row>
    <row r="244" spans="1:6" x14ac:dyDescent="0.25">
      <c r="A244" s="387"/>
      <c r="B244" s="868"/>
      <c r="C244" s="871"/>
      <c r="D244" s="871"/>
      <c r="E244" s="876"/>
      <c r="F244" s="455"/>
    </row>
    <row r="245" spans="1:6" x14ac:dyDescent="0.25">
      <c r="A245" s="387"/>
      <c r="B245" s="868"/>
      <c r="C245" s="871"/>
      <c r="D245" s="871"/>
      <c r="E245" s="876"/>
      <c r="F245" s="455"/>
    </row>
    <row r="246" spans="1:6" ht="13" thickBot="1" x14ac:dyDescent="0.3">
      <c r="A246" s="387"/>
      <c r="B246" s="388"/>
      <c r="C246" s="392"/>
      <c r="D246" s="392"/>
      <c r="E246" s="398"/>
      <c r="F246" s="455"/>
    </row>
    <row r="247" spans="1:6" ht="18" customHeight="1" thickTop="1" x14ac:dyDescent="0.25">
      <c r="A247" s="2408" t="s">
        <v>102</v>
      </c>
      <c r="B247" s="2408"/>
      <c r="C247" s="2408"/>
      <c r="D247" s="2408"/>
      <c r="E247" s="2408"/>
      <c r="F247" s="1347">
        <f>SUM(F190:F246)</f>
        <v>0</v>
      </c>
    </row>
    <row r="248" spans="1:6" x14ac:dyDescent="0.25">
      <c r="A248" s="387"/>
      <c r="B248" s="388"/>
      <c r="C248" s="392"/>
      <c r="D248" s="392"/>
      <c r="E248" s="398"/>
      <c r="F248" s="455"/>
    </row>
    <row r="249" spans="1:6" x14ac:dyDescent="0.25">
      <c r="A249" s="387"/>
      <c r="B249" s="388"/>
      <c r="C249" s="392"/>
      <c r="D249" s="392"/>
      <c r="E249" s="398"/>
      <c r="F249" s="455"/>
    </row>
    <row r="250" spans="1:6" x14ac:dyDescent="0.25">
      <c r="A250" s="387"/>
      <c r="B250" s="388"/>
      <c r="C250" s="392"/>
      <c r="D250" s="392"/>
      <c r="E250" s="398"/>
      <c r="F250" s="455"/>
    </row>
    <row r="251" spans="1:6" x14ac:dyDescent="0.25">
      <c r="A251" s="387"/>
      <c r="B251" s="388"/>
      <c r="C251" s="388"/>
      <c r="D251" s="388"/>
      <c r="E251" s="389"/>
      <c r="F251" s="453"/>
    </row>
    <row r="252" spans="1:6" ht="13" x14ac:dyDescent="0.25">
      <c r="A252" s="387"/>
      <c r="B252" s="391" t="s">
        <v>28</v>
      </c>
      <c r="C252" s="392"/>
      <c r="D252" s="392"/>
      <c r="E252" s="454"/>
      <c r="F252" s="455"/>
    </row>
    <row r="253" spans="1:6" x14ac:dyDescent="0.25">
      <c r="A253" s="387"/>
      <c r="B253" s="388"/>
      <c r="C253" s="392"/>
      <c r="D253" s="392"/>
      <c r="E253" s="454"/>
      <c r="F253" s="455"/>
    </row>
    <row r="254" spans="1:6" x14ac:dyDescent="0.25">
      <c r="A254" s="387"/>
      <c r="B254" s="388" t="s">
        <v>151</v>
      </c>
      <c r="C254" s="392"/>
      <c r="D254" s="392"/>
      <c r="E254" s="454"/>
      <c r="F254" s="455">
        <f>+F66</f>
        <v>0</v>
      </c>
    </row>
    <row r="255" spans="1:6" x14ac:dyDescent="0.25">
      <c r="A255" s="387"/>
      <c r="B255" s="388"/>
      <c r="C255" s="392"/>
      <c r="D255" s="392"/>
      <c r="E255" s="454"/>
      <c r="F255" s="455"/>
    </row>
    <row r="256" spans="1:6" x14ac:dyDescent="0.25">
      <c r="A256" s="387"/>
      <c r="B256" s="388" t="s">
        <v>152</v>
      </c>
      <c r="C256" s="392"/>
      <c r="D256" s="392"/>
      <c r="E256" s="454"/>
      <c r="F256" s="455">
        <f>+F129</f>
        <v>0</v>
      </c>
    </row>
    <row r="257" spans="1:6" ht="13" x14ac:dyDescent="0.25">
      <c r="A257" s="387"/>
      <c r="B257" s="396"/>
      <c r="C257" s="392"/>
      <c r="D257" s="392"/>
      <c r="E257" s="454"/>
      <c r="F257" s="455"/>
    </row>
    <row r="258" spans="1:6" x14ac:dyDescent="0.25">
      <c r="A258" s="387"/>
      <c r="B258" s="388" t="s">
        <v>153</v>
      </c>
      <c r="C258" s="392"/>
      <c r="D258" s="392"/>
      <c r="E258" s="454"/>
      <c r="F258" s="455">
        <f>+F188</f>
        <v>0</v>
      </c>
    </row>
    <row r="259" spans="1:6" x14ac:dyDescent="0.25">
      <c r="A259" s="387"/>
      <c r="B259" s="397"/>
      <c r="C259" s="392"/>
      <c r="D259" s="392"/>
      <c r="E259" s="454"/>
      <c r="F259" s="455"/>
    </row>
    <row r="260" spans="1:6" x14ac:dyDescent="0.25">
      <c r="A260" s="387"/>
      <c r="B260" s="388" t="s">
        <v>154</v>
      </c>
      <c r="C260" s="392"/>
      <c r="D260" s="392"/>
      <c r="E260" s="454"/>
      <c r="F260" s="455">
        <f>+F247</f>
        <v>0</v>
      </c>
    </row>
    <row r="261" spans="1:6" x14ac:dyDescent="0.25">
      <c r="A261" s="387"/>
      <c r="B261" s="388"/>
      <c r="C261" s="392"/>
      <c r="D261" s="392"/>
      <c r="E261" s="454"/>
      <c r="F261" s="455"/>
    </row>
    <row r="262" spans="1:6" x14ac:dyDescent="0.25">
      <c r="A262" s="387"/>
      <c r="B262" s="388"/>
      <c r="C262" s="392"/>
      <c r="D262" s="392"/>
      <c r="E262" s="454"/>
      <c r="F262" s="455"/>
    </row>
    <row r="263" spans="1:6" x14ac:dyDescent="0.25">
      <c r="A263" s="387"/>
      <c r="B263" s="397"/>
      <c r="C263" s="392"/>
      <c r="D263" s="392"/>
      <c r="E263" s="454"/>
      <c r="F263" s="455"/>
    </row>
    <row r="264" spans="1:6" x14ac:dyDescent="0.25">
      <c r="A264" s="387"/>
      <c r="B264" s="388"/>
      <c r="C264" s="392"/>
      <c r="D264" s="392"/>
      <c r="E264" s="454"/>
      <c r="F264" s="455"/>
    </row>
    <row r="265" spans="1:6" x14ac:dyDescent="0.25">
      <c r="A265" s="387"/>
      <c r="B265" s="388"/>
      <c r="C265" s="392"/>
      <c r="D265" s="392"/>
      <c r="E265" s="454"/>
      <c r="F265" s="455"/>
    </row>
    <row r="266" spans="1:6" x14ac:dyDescent="0.25">
      <c r="A266" s="387"/>
      <c r="B266" s="388"/>
      <c r="C266" s="392"/>
      <c r="D266" s="392"/>
      <c r="E266" s="454"/>
      <c r="F266" s="455"/>
    </row>
    <row r="267" spans="1:6" x14ac:dyDescent="0.25">
      <c r="A267" s="387"/>
      <c r="B267" s="388"/>
      <c r="C267" s="392"/>
      <c r="D267" s="392"/>
      <c r="E267" s="454"/>
      <c r="F267" s="455"/>
    </row>
    <row r="268" spans="1:6" x14ac:dyDescent="0.25">
      <c r="A268" s="387"/>
      <c r="B268" s="388"/>
      <c r="C268" s="392"/>
      <c r="D268" s="392"/>
      <c r="E268" s="454"/>
      <c r="F268" s="455"/>
    </row>
    <row r="269" spans="1:6" x14ac:dyDescent="0.25">
      <c r="A269" s="387"/>
      <c r="B269" s="388"/>
      <c r="C269" s="392"/>
      <c r="D269" s="392"/>
      <c r="E269" s="454"/>
      <c r="F269" s="455"/>
    </row>
    <row r="270" spans="1:6" x14ac:dyDescent="0.25">
      <c r="A270" s="387"/>
      <c r="B270" s="388"/>
      <c r="C270" s="392"/>
      <c r="D270" s="392"/>
      <c r="E270" s="454"/>
      <c r="F270" s="455"/>
    </row>
    <row r="271" spans="1:6" x14ac:dyDescent="0.25">
      <c r="A271" s="387"/>
      <c r="B271" s="388"/>
      <c r="C271" s="392"/>
      <c r="D271" s="392"/>
      <c r="E271" s="454"/>
      <c r="F271" s="455"/>
    </row>
    <row r="272" spans="1:6" x14ac:dyDescent="0.25">
      <c r="A272" s="387"/>
      <c r="B272" s="388"/>
      <c r="C272" s="392"/>
      <c r="D272" s="392"/>
      <c r="E272" s="454"/>
      <c r="F272" s="455"/>
    </row>
    <row r="273" spans="1:6" x14ac:dyDescent="0.25">
      <c r="A273" s="387"/>
      <c r="B273" s="388"/>
      <c r="C273" s="392"/>
      <c r="D273" s="392"/>
      <c r="E273" s="454"/>
      <c r="F273" s="455"/>
    </row>
    <row r="274" spans="1:6" x14ac:dyDescent="0.25">
      <c r="A274" s="387"/>
      <c r="B274" s="388"/>
      <c r="C274" s="392"/>
      <c r="D274" s="392"/>
      <c r="E274" s="454"/>
      <c r="F274" s="455"/>
    </row>
    <row r="275" spans="1:6" ht="13" x14ac:dyDescent="0.25">
      <c r="A275" s="387"/>
      <c r="B275" s="396"/>
      <c r="C275" s="392"/>
      <c r="D275" s="392"/>
      <c r="E275" s="454"/>
      <c r="F275" s="455"/>
    </row>
    <row r="276" spans="1:6" x14ac:dyDescent="0.25">
      <c r="A276" s="387"/>
      <c r="B276" s="388"/>
      <c r="C276" s="392"/>
      <c r="D276" s="392"/>
      <c r="E276" s="454"/>
      <c r="F276" s="455"/>
    </row>
    <row r="277" spans="1:6" x14ac:dyDescent="0.25">
      <c r="A277" s="387"/>
      <c r="B277" s="397"/>
      <c r="C277" s="392"/>
      <c r="D277" s="392"/>
      <c r="E277" s="454"/>
      <c r="F277" s="455"/>
    </row>
    <row r="278" spans="1:6" x14ac:dyDescent="0.25">
      <c r="A278" s="387"/>
      <c r="B278" s="388"/>
      <c r="C278" s="392"/>
      <c r="D278" s="392"/>
      <c r="E278" s="454"/>
      <c r="F278" s="455"/>
    </row>
    <row r="279" spans="1:6" x14ac:dyDescent="0.25">
      <c r="A279" s="387"/>
      <c r="B279" s="388"/>
      <c r="C279" s="392"/>
      <c r="D279" s="392"/>
      <c r="E279" s="454"/>
      <c r="F279" s="455"/>
    </row>
    <row r="280" spans="1:6" x14ac:dyDescent="0.25">
      <c r="A280" s="387"/>
      <c r="B280" s="388"/>
      <c r="C280" s="392"/>
      <c r="D280" s="392"/>
      <c r="E280" s="454"/>
      <c r="F280" s="455"/>
    </row>
    <row r="281" spans="1:6" ht="13" x14ac:dyDescent="0.25">
      <c r="A281" s="403"/>
      <c r="B281" s="404"/>
      <c r="C281" s="392"/>
      <c r="D281" s="392"/>
      <c r="E281" s="454"/>
      <c r="F281" s="455"/>
    </row>
    <row r="282" spans="1:6" ht="13" x14ac:dyDescent="0.25">
      <c r="A282" s="403"/>
      <c r="B282" s="404"/>
      <c r="C282" s="392"/>
      <c r="D282" s="392"/>
      <c r="E282" s="454"/>
      <c r="F282" s="455"/>
    </row>
    <row r="283" spans="1:6" x14ac:dyDescent="0.25">
      <c r="A283" s="405"/>
      <c r="B283" s="407"/>
      <c r="C283" s="392"/>
      <c r="D283" s="392"/>
      <c r="E283" s="454"/>
      <c r="F283" s="455"/>
    </row>
    <row r="284" spans="1:6" x14ac:dyDescent="0.25">
      <c r="A284" s="405"/>
      <c r="B284" s="407"/>
      <c r="C284" s="392"/>
      <c r="D284" s="392"/>
      <c r="E284" s="454"/>
      <c r="F284" s="455"/>
    </row>
    <row r="285" spans="1:6" x14ac:dyDescent="0.25">
      <c r="A285" s="405"/>
      <c r="B285" s="447"/>
      <c r="C285" s="392"/>
      <c r="D285" s="392"/>
      <c r="E285" s="454"/>
      <c r="F285" s="455"/>
    </row>
    <row r="286" spans="1:6" ht="13" x14ac:dyDescent="0.25">
      <c r="A286" s="387"/>
      <c r="B286" s="391"/>
      <c r="C286" s="392"/>
      <c r="D286" s="392"/>
      <c r="E286" s="454"/>
      <c r="F286" s="455"/>
    </row>
    <row r="287" spans="1:6" ht="13" x14ac:dyDescent="0.25">
      <c r="A287" s="387"/>
      <c r="B287" s="391"/>
      <c r="C287" s="392"/>
      <c r="D287" s="392"/>
      <c r="E287" s="454"/>
      <c r="F287" s="455"/>
    </row>
    <row r="288" spans="1:6" ht="13" x14ac:dyDescent="0.25">
      <c r="A288" s="387"/>
      <c r="B288" s="391"/>
      <c r="C288" s="392"/>
      <c r="D288" s="392"/>
      <c r="E288" s="454"/>
      <c r="F288" s="455"/>
    </row>
    <row r="289" spans="1:6" ht="13" x14ac:dyDescent="0.25">
      <c r="A289" s="387"/>
      <c r="B289" s="391"/>
      <c r="C289" s="392"/>
      <c r="D289" s="392"/>
      <c r="E289" s="454"/>
      <c r="F289" s="455"/>
    </row>
    <row r="290" spans="1:6" ht="13" x14ac:dyDescent="0.25">
      <c r="A290" s="387"/>
      <c r="B290" s="391"/>
      <c r="C290" s="392"/>
      <c r="D290" s="392"/>
      <c r="E290" s="454"/>
      <c r="F290" s="455"/>
    </row>
    <row r="291" spans="1:6" ht="13" x14ac:dyDescent="0.25">
      <c r="A291" s="387"/>
      <c r="B291" s="391"/>
      <c r="C291" s="392"/>
      <c r="D291" s="392"/>
      <c r="E291" s="454"/>
      <c r="F291" s="455"/>
    </row>
    <row r="292" spans="1:6" ht="13" x14ac:dyDescent="0.25">
      <c r="A292" s="387"/>
      <c r="B292" s="391"/>
      <c r="C292" s="392"/>
      <c r="D292" s="392"/>
      <c r="E292" s="454"/>
      <c r="F292" s="455"/>
    </row>
    <row r="293" spans="1:6" ht="13" x14ac:dyDescent="0.25">
      <c r="A293" s="387"/>
      <c r="B293" s="391"/>
      <c r="C293" s="392"/>
      <c r="D293" s="392"/>
      <c r="E293" s="454"/>
      <c r="F293" s="455"/>
    </row>
    <row r="294" spans="1:6" x14ac:dyDescent="0.25">
      <c r="A294" s="387"/>
      <c r="B294" s="407"/>
      <c r="C294" s="392"/>
      <c r="D294" s="392"/>
      <c r="E294" s="454"/>
      <c r="F294" s="455"/>
    </row>
    <row r="295" spans="1:6" x14ac:dyDescent="0.25">
      <c r="A295" s="387"/>
      <c r="B295" s="407"/>
      <c r="C295" s="392"/>
      <c r="D295" s="392"/>
      <c r="E295" s="454"/>
      <c r="F295" s="455"/>
    </row>
    <row r="296" spans="1:6" x14ac:dyDescent="0.25">
      <c r="A296" s="387"/>
      <c r="B296" s="407"/>
      <c r="C296" s="392"/>
      <c r="D296" s="392"/>
      <c r="E296" s="454"/>
      <c r="F296" s="455"/>
    </row>
    <row r="297" spans="1:6" ht="13" x14ac:dyDescent="0.25">
      <c r="A297" s="387"/>
      <c r="B297" s="391"/>
      <c r="C297" s="392"/>
      <c r="D297" s="392"/>
      <c r="E297" s="454"/>
      <c r="F297" s="455"/>
    </row>
    <row r="298" spans="1:6" ht="13" x14ac:dyDescent="0.25">
      <c r="A298" s="387"/>
      <c r="B298" s="391"/>
      <c r="C298" s="392"/>
      <c r="D298" s="392"/>
      <c r="E298" s="454"/>
      <c r="F298" s="455"/>
    </row>
    <row r="299" spans="1:6" ht="13" x14ac:dyDescent="0.25">
      <c r="A299" s="387"/>
      <c r="B299" s="870"/>
      <c r="C299" s="871"/>
      <c r="D299" s="871"/>
      <c r="E299" s="872"/>
      <c r="F299" s="455"/>
    </row>
    <row r="300" spans="1:6" ht="13" x14ac:dyDescent="0.25">
      <c r="A300" s="387"/>
      <c r="B300" s="870"/>
      <c r="C300" s="871"/>
      <c r="D300" s="871"/>
      <c r="E300" s="872"/>
      <c r="F300" s="455"/>
    </row>
    <row r="301" spans="1:6" ht="13" x14ac:dyDescent="0.25">
      <c r="A301" s="387"/>
      <c r="B301" s="870"/>
      <c r="C301" s="871"/>
      <c r="D301" s="871"/>
      <c r="E301" s="872"/>
      <c r="F301" s="455"/>
    </row>
    <row r="302" spans="1:6" ht="13" x14ac:dyDescent="0.25">
      <c r="A302" s="387"/>
      <c r="B302" s="870"/>
      <c r="C302" s="871"/>
      <c r="D302" s="871"/>
      <c r="E302" s="872"/>
      <c r="F302" s="455"/>
    </row>
    <row r="303" spans="1:6" ht="13" x14ac:dyDescent="0.25">
      <c r="A303" s="387"/>
      <c r="B303" s="870"/>
      <c r="C303" s="871"/>
      <c r="D303" s="871"/>
      <c r="E303" s="872"/>
      <c r="F303" s="455"/>
    </row>
    <row r="304" spans="1:6" ht="13" x14ac:dyDescent="0.25">
      <c r="A304" s="387"/>
      <c r="B304" s="870"/>
      <c r="C304" s="871"/>
      <c r="D304" s="871"/>
      <c r="E304" s="872"/>
      <c r="F304" s="455"/>
    </row>
    <row r="305" spans="1:6" ht="13" x14ac:dyDescent="0.25">
      <c r="A305" s="387"/>
      <c r="B305" s="870"/>
      <c r="C305" s="871"/>
      <c r="D305" s="871"/>
      <c r="E305" s="872"/>
      <c r="F305" s="455"/>
    </row>
    <row r="306" spans="1:6" ht="13" x14ac:dyDescent="0.25">
      <c r="A306" s="387"/>
      <c r="B306" s="391"/>
      <c r="C306" s="392"/>
      <c r="D306" s="392"/>
      <c r="E306" s="454"/>
      <c r="F306" s="455"/>
    </row>
    <row r="307" spans="1:6" ht="13" x14ac:dyDescent="0.25">
      <c r="A307" s="387"/>
      <c r="B307" s="870"/>
      <c r="C307" s="871"/>
      <c r="D307" s="871"/>
      <c r="E307" s="916"/>
      <c r="F307" s="464"/>
    </row>
    <row r="308" spans="1:6" ht="13" x14ac:dyDescent="0.25">
      <c r="A308" s="387"/>
      <c r="B308" s="870"/>
      <c r="C308" s="871"/>
      <c r="D308" s="871"/>
      <c r="E308" s="916"/>
      <c r="F308" s="464"/>
    </row>
    <row r="309" spans="1:6" ht="13" x14ac:dyDescent="0.25">
      <c r="A309" s="387"/>
      <c r="B309" s="870"/>
      <c r="C309" s="871"/>
      <c r="D309" s="871"/>
      <c r="E309" s="916"/>
      <c r="F309" s="464"/>
    </row>
    <row r="310" spans="1:6" ht="13" x14ac:dyDescent="0.25">
      <c r="A310" s="387"/>
      <c r="B310" s="870"/>
      <c r="C310" s="871"/>
      <c r="D310" s="871"/>
      <c r="E310" s="916"/>
      <c r="F310" s="464"/>
    </row>
    <row r="311" spans="1:6" ht="13" x14ac:dyDescent="0.25">
      <c r="A311" s="387"/>
      <c r="B311" s="870"/>
      <c r="C311" s="871"/>
      <c r="D311" s="871"/>
      <c r="E311" s="916"/>
      <c r="F311" s="464"/>
    </row>
    <row r="312" spans="1:6" ht="13" x14ac:dyDescent="0.25">
      <c r="A312" s="387"/>
      <c r="B312" s="870"/>
      <c r="C312" s="871"/>
      <c r="D312" s="871"/>
      <c r="E312" s="916"/>
      <c r="F312" s="464"/>
    </row>
    <row r="313" spans="1:6" ht="13" x14ac:dyDescent="0.25">
      <c r="A313" s="387"/>
      <c r="B313" s="870"/>
      <c r="C313" s="871"/>
      <c r="D313" s="871"/>
      <c r="E313" s="916"/>
      <c r="F313" s="464"/>
    </row>
    <row r="314" spans="1:6" x14ac:dyDescent="0.25">
      <c r="A314" s="387"/>
      <c r="B314" s="411"/>
      <c r="C314" s="411"/>
      <c r="D314" s="411"/>
      <c r="E314" s="463"/>
      <c r="F314" s="464"/>
    </row>
    <row r="315" spans="1:6" x14ac:dyDescent="0.25">
      <c r="A315" s="387"/>
      <c r="B315" s="885"/>
      <c r="C315" s="885"/>
      <c r="D315" s="885"/>
      <c r="E315" s="463"/>
      <c r="F315" s="464"/>
    </row>
    <row r="316" spans="1:6" ht="13" thickBot="1" x14ac:dyDescent="0.3">
      <c r="A316" s="387"/>
      <c r="B316" s="885"/>
      <c r="C316" s="885"/>
      <c r="D316" s="885"/>
      <c r="E316" s="463"/>
      <c r="F316" s="464"/>
    </row>
    <row r="317" spans="1:6" ht="20.25" customHeight="1" thickTop="1" x14ac:dyDescent="0.25">
      <c r="A317" s="2407" t="s">
        <v>509</v>
      </c>
      <c r="B317" s="2407"/>
      <c r="C317" s="2407"/>
      <c r="D317" s="2407"/>
      <c r="E317" s="2407"/>
      <c r="F317" s="1333">
        <f>SUM(F252:F316)</f>
        <v>0</v>
      </c>
    </row>
  </sheetData>
  <mergeCells count="9">
    <mergeCell ref="G193:G199"/>
    <mergeCell ref="A188:E188"/>
    <mergeCell ref="A247:E247"/>
    <mergeCell ref="A317:E317"/>
    <mergeCell ref="A1:F1"/>
    <mergeCell ref="A2:F2"/>
    <mergeCell ref="A66:E66"/>
    <mergeCell ref="A129:E129"/>
    <mergeCell ref="A3:F3"/>
  </mergeCells>
  <pageMargins left="0.70866141732283472" right="0.47244094488188981" top="0.74803149606299213" bottom="0.51181102362204722" header="0.31496062992125984" footer="0.31496062992125984"/>
  <pageSetup paperSize="9" scale="76" orientation="portrait" r:id="rId1"/>
  <headerFooter>
    <oddFooter xml:space="preserve">&amp;CALA-ORA. Bill Nr. 5.4 Pg &amp;P of &amp;N&amp;R </oddFooter>
  </headerFooter>
  <rowBreaks count="2" manualBreakCount="2">
    <brk id="66" max="5" man="1"/>
    <brk id="129"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8"/>
  <sheetViews>
    <sheetView view="pageBreakPreview" zoomScale="90" zoomScaleNormal="100" zoomScaleSheetLayoutView="90" workbookViewId="0">
      <pane ySplit="5" topLeftCell="A67" activePane="bottomLeft" state="frozen"/>
      <selection activeCell="A3" sqref="A3:E3"/>
      <selection pane="bottomLeft" activeCell="A2" sqref="A2:F2"/>
    </sheetView>
  </sheetViews>
  <sheetFormatPr defaultRowHeight="12.5" x14ac:dyDescent="0.25"/>
  <cols>
    <col min="1" max="1" width="9.26953125" style="448" customWidth="1"/>
    <col min="2" max="2" width="61.7265625" style="378" customWidth="1"/>
    <col min="3" max="3" width="7.7265625" style="378" customWidth="1"/>
    <col min="4" max="4" width="10.81640625" style="378" customWidth="1"/>
    <col min="5" max="5" width="14.453125" style="471" customWidth="1"/>
    <col min="6" max="6" width="14.26953125" style="471" customWidth="1"/>
    <col min="7" max="7" width="16.54296875" style="547" customWidth="1"/>
    <col min="8" max="256" width="9.1796875" style="378"/>
    <col min="257" max="257" width="8.1796875" style="378" customWidth="1"/>
    <col min="258" max="258" width="32" style="378" customWidth="1"/>
    <col min="259" max="259" width="6.453125" style="378" customWidth="1"/>
    <col min="260" max="260" width="9.54296875" style="378" customWidth="1"/>
    <col min="261" max="261" width="11.81640625" style="378" customWidth="1"/>
    <col min="262" max="262" width="18.26953125" style="378" customWidth="1"/>
    <col min="263" max="512" width="9.1796875" style="378"/>
    <col min="513" max="513" width="8.1796875" style="378" customWidth="1"/>
    <col min="514" max="514" width="32" style="378" customWidth="1"/>
    <col min="515" max="515" width="6.453125" style="378" customWidth="1"/>
    <col min="516" max="516" width="9.54296875" style="378" customWidth="1"/>
    <col min="517" max="517" width="11.81640625" style="378" customWidth="1"/>
    <col min="518" max="518" width="18.26953125" style="378" customWidth="1"/>
    <col min="519" max="768" width="9.1796875" style="378"/>
    <col min="769" max="769" width="8.1796875" style="378" customWidth="1"/>
    <col min="770" max="770" width="32" style="378" customWidth="1"/>
    <col min="771" max="771" width="6.453125" style="378" customWidth="1"/>
    <col min="772" max="772" width="9.54296875" style="378" customWidth="1"/>
    <col min="773" max="773" width="11.81640625" style="378" customWidth="1"/>
    <col min="774" max="774" width="18.26953125" style="378" customWidth="1"/>
    <col min="775" max="1024" width="9.1796875" style="378"/>
    <col min="1025" max="1025" width="8.1796875" style="378" customWidth="1"/>
    <col min="1026" max="1026" width="32" style="378" customWidth="1"/>
    <col min="1027" max="1027" width="6.453125" style="378" customWidth="1"/>
    <col min="1028" max="1028" width="9.54296875" style="378" customWidth="1"/>
    <col min="1029" max="1029" width="11.81640625" style="378" customWidth="1"/>
    <col min="1030" max="1030" width="18.26953125" style="378" customWidth="1"/>
    <col min="1031" max="1280" width="9.1796875" style="378"/>
    <col min="1281" max="1281" width="8.1796875" style="378" customWidth="1"/>
    <col min="1282" max="1282" width="32" style="378" customWidth="1"/>
    <col min="1283" max="1283" width="6.453125" style="378" customWidth="1"/>
    <col min="1284" max="1284" width="9.54296875" style="378" customWidth="1"/>
    <col min="1285" max="1285" width="11.81640625" style="378" customWidth="1"/>
    <col min="1286" max="1286" width="18.26953125" style="378" customWidth="1"/>
    <col min="1287" max="1536" width="9.1796875" style="378"/>
    <col min="1537" max="1537" width="8.1796875" style="378" customWidth="1"/>
    <col min="1538" max="1538" width="32" style="378" customWidth="1"/>
    <col min="1539" max="1539" width="6.453125" style="378" customWidth="1"/>
    <col min="1540" max="1540" width="9.54296875" style="378" customWidth="1"/>
    <col min="1541" max="1541" width="11.81640625" style="378" customWidth="1"/>
    <col min="1542" max="1542" width="18.26953125" style="378" customWidth="1"/>
    <col min="1543" max="1792" width="9.1796875" style="378"/>
    <col min="1793" max="1793" width="8.1796875" style="378" customWidth="1"/>
    <col min="1794" max="1794" width="32" style="378" customWidth="1"/>
    <col min="1795" max="1795" width="6.453125" style="378" customWidth="1"/>
    <col min="1796" max="1796" width="9.54296875" style="378" customWidth="1"/>
    <col min="1797" max="1797" width="11.81640625" style="378" customWidth="1"/>
    <col min="1798" max="1798" width="18.26953125" style="378" customWidth="1"/>
    <col min="1799" max="2048" width="9.1796875" style="378"/>
    <col min="2049" max="2049" width="8.1796875" style="378" customWidth="1"/>
    <col min="2050" max="2050" width="32" style="378" customWidth="1"/>
    <col min="2051" max="2051" width="6.453125" style="378" customWidth="1"/>
    <col min="2052" max="2052" width="9.54296875" style="378" customWidth="1"/>
    <col min="2053" max="2053" width="11.81640625" style="378" customWidth="1"/>
    <col min="2054" max="2054" width="18.26953125" style="378" customWidth="1"/>
    <col min="2055" max="2304" width="9.1796875" style="378"/>
    <col min="2305" max="2305" width="8.1796875" style="378" customWidth="1"/>
    <col min="2306" max="2306" width="32" style="378" customWidth="1"/>
    <col min="2307" max="2307" width="6.453125" style="378" customWidth="1"/>
    <col min="2308" max="2308" width="9.54296875" style="378" customWidth="1"/>
    <col min="2309" max="2309" width="11.81640625" style="378" customWidth="1"/>
    <col min="2310" max="2310" width="18.26953125" style="378" customWidth="1"/>
    <col min="2311" max="2560" width="9.1796875" style="378"/>
    <col min="2561" max="2561" width="8.1796875" style="378" customWidth="1"/>
    <col min="2562" max="2562" width="32" style="378" customWidth="1"/>
    <col min="2563" max="2563" width="6.453125" style="378" customWidth="1"/>
    <col min="2564" max="2564" width="9.54296875" style="378" customWidth="1"/>
    <col min="2565" max="2565" width="11.81640625" style="378" customWidth="1"/>
    <col min="2566" max="2566" width="18.26953125" style="378" customWidth="1"/>
    <col min="2567" max="2816" width="9.1796875" style="378"/>
    <col min="2817" max="2817" width="8.1796875" style="378" customWidth="1"/>
    <col min="2818" max="2818" width="32" style="378" customWidth="1"/>
    <col min="2819" max="2819" width="6.453125" style="378" customWidth="1"/>
    <col min="2820" max="2820" width="9.54296875" style="378" customWidth="1"/>
    <col min="2821" max="2821" width="11.81640625" style="378" customWidth="1"/>
    <col min="2822" max="2822" width="18.26953125" style="378" customWidth="1"/>
    <col min="2823" max="3072" width="9.1796875" style="378"/>
    <col min="3073" max="3073" width="8.1796875" style="378" customWidth="1"/>
    <col min="3074" max="3074" width="32" style="378" customWidth="1"/>
    <col min="3075" max="3075" width="6.453125" style="378" customWidth="1"/>
    <col min="3076" max="3076" width="9.54296875" style="378" customWidth="1"/>
    <col min="3077" max="3077" width="11.81640625" style="378" customWidth="1"/>
    <col min="3078" max="3078" width="18.26953125" style="378" customWidth="1"/>
    <col min="3079" max="3328" width="9.1796875" style="378"/>
    <col min="3329" max="3329" width="8.1796875" style="378" customWidth="1"/>
    <col min="3330" max="3330" width="32" style="378" customWidth="1"/>
    <col min="3331" max="3331" width="6.453125" style="378" customWidth="1"/>
    <col min="3332" max="3332" width="9.54296875" style="378" customWidth="1"/>
    <col min="3333" max="3333" width="11.81640625" style="378" customWidth="1"/>
    <col min="3334" max="3334" width="18.26953125" style="378" customWidth="1"/>
    <col min="3335" max="3584" width="9.1796875" style="378"/>
    <col min="3585" max="3585" width="8.1796875" style="378" customWidth="1"/>
    <col min="3586" max="3586" width="32" style="378" customWidth="1"/>
    <col min="3587" max="3587" width="6.453125" style="378" customWidth="1"/>
    <col min="3588" max="3588" width="9.54296875" style="378" customWidth="1"/>
    <col min="3589" max="3589" width="11.81640625" style="378" customWidth="1"/>
    <col min="3590" max="3590" width="18.26953125" style="378" customWidth="1"/>
    <col min="3591" max="3840" width="9.1796875" style="378"/>
    <col min="3841" max="3841" width="8.1796875" style="378" customWidth="1"/>
    <col min="3842" max="3842" width="32" style="378" customWidth="1"/>
    <col min="3843" max="3843" width="6.453125" style="378" customWidth="1"/>
    <col min="3844" max="3844" width="9.54296875" style="378" customWidth="1"/>
    <col min="3845" max="3845" width="11.81640625" style="378" customWidth="1"/>
    <col min="3846" max="3846" width="18.26953125" style="378" customWidth="1"/>
    <col min="3847" max="4096" width="9.1796875" style="378"/>
    <col min="4097" max="4097" width="8.1796875" style="378" customWidth="1"/>
    <col min="4098" max="4098" width="32" style="378" customWidth="1"/>
    <col min="4099" max="4099" width="6.453125" style="378" customWidth="1"/>
    <col min="4100" max="4100" width="9.54296875" style="378" customWidth="1"/>
    <col min="4101" max="4101" width="11.81640625" style="378" customWidth="1"/>
    <col min="4102" max="4102" width="18.26953125" style="378" customWidth="1"/>
    <col min="4103" max="4352" width="9.1796875" style="378"/>
    <col min="4353" max="4353" width="8.1796875" style="378" customWidth="1"/>
    <col min="4354" max="4354" width="32" style="378" customWidth="1"/>
    <col min="4355" max="4355" width="6.453125" style="378" customWidth="1"/>
    <col min="4356" max="4356" width="9.54296875" style="378" customWidth="1"/>
    <col min="4357" max="4357" width="11.81640625" style="378" customWidth="1"/>
    <col min="4358" max="4358" width="18.26953125" style="378" customWidth="1"/>
    <col min="4359" max="4608" width="9.1796875" style="378"/>
    <col min="4609" max="4609" width="8.1796875" style="378" customWidth="1"/>
    <col min="4610" max="4610" width="32" style="378" customWidth="1"/>
    <col min="4611" max="4611" width="6.453125" style="378" customWidth="1"/>
    <col min="4612" max="4612" width="9.54296875" style="378" customWidth="1"/>
    <col min="4613" max="4613" width="11.81640625" style="378" customWidth="1"/>
    <col min="4614" max="4614" width="18.26953125" style="378" customWidth="1"/>
    <col min="4615" max="4864" width="9.1796875" style="378"/>
    <col min="4865" max="4865" width="8.1796875" style="378" customWidth="1"/>
    <col min="4866" max="4866" width="32" style="378" customWidth="1"/>
    <col min="4867" max="4867" width="6.453125" style="378" customWidth="1"/>
    <col min="4868" max="4868" width="9.54296875" style="378" customWidth="1"/>
    <col min="4869" max="4869" width="11.81640625" style="378" customWidth="1"/>
    <col min="4870" max="4870" width="18.26953125" style="378" customWidth="1"/>
    <col min="4871" max="5120" width="9.1796875" style="378"/>
    <col min="5121" max="5121" width="8.1796875" style="378" customWidth="1"/>
    <col min="5122" max="5122" width="32" style="378" customWidth="1"/>
    <col min="5123" max="5123" width="6.453125" style="378" customWidth="1"/>
    <col min="5124" max="5124" width="9.54296875" style="378" customWidth="1"/>
    <col min="5125" max="5125" width="11.81640625" style="378" customWidth="1"/>
    <col min="5126" max="5126" width="18.26953125" style="378" customWidth="1"/>
    <col min="5127" max="5376" width="9.1796875" style="378"/>
    <col min="5377" max="5377" width="8.1796875" style="378" customWidth="1"/>
    <col min="5378" max="5378" width="32" style="378" customWidth="1"/>
    <col min="5379" max="5379" width="6.453125" style="378" customWidth="1"/>
    <col min="5380" max="5380" width="9.54296875" style="378" customWidth="1"/>
    <col min="5381" max="5381" width="11.81640625" style="378" customWidth="1"/>
    <col min="5382" max="5382" width="18.26953125" style="378" customWidth="1"/>
    <col min="5383" max="5632" width="9.1796875" style="378"/>
    <col min="5633" max="5633" width="8.1796875" style="378" customWidth="1"/>
    <col min="5634" max="5634" width="32" style="378" customWidth="1"/>
    <col min="5635" max="5635" width="6.453125" style="378" customWidth="1"/>
    <col min="5636" max="5636" width="9.54296875" style="378" customWidth="1"/>
    <col min="5637" max="5637" width="11.81640625" style="378" customWidth="1"/>
    <col min="5638" max="5638" width="18.26953125" style="378" customWidth="1"/>
    <col min="5639" max="5888" width="9.1796875" style="378"/>
    <col min="5889" max="5889" width="8.1796875" style="378" customWidth="1"/>
    <col min="5890" max="5890" width="32" style="378" customWidth="1"/>
    <col min="5891" max="5891" width="6.453125" style="378" customWidth="1"/>
    <col min="5892" max="5892" width="9.54296875" style="378" customWidth="1"/>
    <col min="5893" max="5893" width="11.81640625" style="378" customWidth="1"/>
    <col min="5894" max="5894" width="18.26953125" style="378" customWidth="1"/>
    <col min="5895" max="6144" width="9.1796875" style="378"/>
    <col min="6145" max="6145" width="8.1796875" style="378" customWidth="1"/>
    <col min="6146" max="6146" width="32" style="378" customWidth="1"/>
    <col min="6147" max="6147" width="6.453125" style="378" customWidth="1"/>
    <col min="6148" max="6148" width="9.54296875" style="378" customWidth="1"/>
    <col min="6149" max="6149" width="11.81640625" style="378" customWidth="1"/>
    <col min="6150" max="6150" width="18.26953125" style="378" customWidth="1"/>
    <col min="6151" max="6400" width="9.1796875" style="378"/>
    <col min="6401" max="6401" width="8.1796875" style="378" customWidth="1"/>
    <col min="6402" max="6402" width="32" style="378" customWidth="1"/>
    <col min="6403" max="6403" width="6.453125" style="378" customWidth="1"/>
    <col min="6404" max="6404" width="9.54296875" style="378" customWidth="1"/>
    <col min="6405" max="6405" width="11.81640625" style="378" customWidth="1"/>
    <col min="6406" max="6406" width="18.26953125" style="378" customWidth="1"/>
    <col min="6407" max="6656" width="9.1796875" style="378"/>
    <col min="6657" max="6657" width="8.1796875" style="378" customWidth="1"/>
    <col min="6658" max="6658" width="32" style="378" customWidth="1"/>
    <col min="6659" max="6659" width="6.453125" style="378" customWidth="1"/>
    <col min="6660" max="6660" width="9.54296875" style="378" customWidth="1"/>
    <col min="6661" max="6661" width="11.81640625" style="378" customWidth="1"/>
    <col min="6662" max="6662" width="18.26953125" style="378" customWidth="1"/>
    <col min="6663" max="6912" width="9.1796875" style="378"/>
    <col min="6913" max="6913" width="8.1796875" style="378" customWidth="1"/>
    <col min="6914" max="6914" width="32" style="378" customWidth="1"/>
    <col min="6915" max="6915" width="6.453125" style="378" customWidth="1"/>
    <col min="6916" max="6916" width="9.54296875" style="378" customWidth="1"/>
    <col min="6917" max="6917" width="11.81640625" style="378" customWidth="1"/>
    <col min="6918" max="6918" width="18.26953125" style="378" customWidth="1"/>
    <col min="6919" max="7168" width="9.1796875" style="378"/>
    <col min="7169" max="7169" width="8.1796875" style="378" customWidth="1"/>
    <col min="7170" max="7170" width="32" style="378" customWidth="1"/>
    <col min="7171" max="7171" width="6.453125" style="378" customWidth="1"/>
    <col min="7172" max="7172" width="9.54296875" style="378" customWidth="1"/>
    <col min="7173" max="7173" width="11.81640625" style="378" customWidth="1"/>
    <col min="7174" max="7174" width="18.26953125" style="378" customWidth="1"/>
    <col min="7175" max="7424" width="9.1796875" style="378"/>
    <col min="7425" max="7425" width="8.1796875" style="378" customWidth="1"/>
    <col min="7426" max="7426" width="32" style="378" customWidth="1"/>
    <col min="7427" max="7427" width="6.453125" style="378" customWidth="1"/>
    <col min="7428" max="7428" width="9.54296875" style="378" customWidth="1"/>
    <col min="7429" max="7429" width="11.81640625" style="378" customWidth="1"/>
    <col min="7430" max="7430" width="18.26953125" style="378" customWidth="1"/>
    <col min="7431" max="7680" width="9.1796875" style="378"/>
    <col min="7681" max="7681" width="8.1796875" style="378" customWidth="1"/>
    <col min="7682" max="7682" width="32" style="378" customWidth="1"/>
    <col min="7683" max="7683" width="6.453125" style="378" customWidth="1"/>
    <col min="7684" max="7684" width="9.54296875" style="378" customWidth="1"/>
    <col min="7685" max="7685" width="11.81640625" style="378" customWidth="1"/>
    <col min="7686" max="7686" width="18.26953125" style="378" customWidth="1"/>
    <col min="7687" max="7936" width="9.1796875" style="378"/>
    <col min="7937" max="7937" width="8.1796875" style="378" customWidth="1"/>
    <col min="7938" max="7938" width="32" style="378" customWidth="1"/>
    <col min="7939" max="7939" width="6.453125" style="378" customWidth="1"/>
    <col min="7940" max="7940" width="9.54296875" style="378" customWidth="1"/>
    <col min="7941" max="7941" width="11.81640625" style="378" customWidth="1"/>
    <col min="7942" max="7942" width="18.26953125" style="378" customWidth="1"/>
    <col min="7943" max="8192" width="9.1796875" style="378"/>
    <col min="8193" max="8193" width="8.1796875" style="378" customWidth="1"/>
    <col min="8194" max="8194" width="32" style="378" customWidth="1"/>
    <col min="8195" max="8195" width="6.453125" style="378" customWidth="1"/>
    <col min="8196" max="8196" width="9.54296875" style="378" customWidth="1"/>
    <col min="8197" max="8197" width="11.81640625" style="378" customWidth="1"/>
    <col min="8198" max="8198" width="18.26953125" style="378" customWidth="1"/>
    <col min="8199" max="8448" width="9.1796875" style="378"/>
    <col min="8449" max="8449" width="8.1796875" style="378" customWidth="1"/>
    <col min="8450" max="8450" width="32" style="378" customWidth="1"/>
    <col min="8451" max="8451" width="6.453125" style="378" customWidth="1"/>
    <col min="8452" max="8452" width="9.54296875" style="378" customWidth="1"/>
    <col min="8453" max="8453" width="11.81640625" style="378" customWidth="1"/>
    <col min="8454" max="8454" width="18.26953125" style="378" customWidth="1"/>
    <col min="8455" max="8704" width="9.1796875" style="378"/>
    <col min="8705" max="8705" width="8.1796875" style="378" customWidth="1"/>
    <col min="8706" max="8706" width="32" style="378" customWidth="1"/>
    <col min="8707" max="8707" width="6.453125" style="378" customWidth="1"/>
    <col min="8708" max="8708" width="9.54296875" style="378" customWidth="1"/>
    <col min="8709" max="8709" width="11.81640625" style="378" customWidth="1"/>
    <col min="8710" max="8710" width="18.26953125" style="378" customWidth="1"/>
    <col min="8711" max="8960" width="9.1796875" style="378"/>
    <col min="8961" max="8961" width="8.1796875" style="378" customWidth="1"/>
    <col min="8962" max="8962" width="32" style="378" customWidth="1"/>
    <col min="8963" max="8963" width="6.453125" style="378" customWidth="1"/>
    <col min="8964" max="8964" width="9.54296875" style="378" customWidth="1"/>
    <col min="8965" max="8965" width="11.81640625" style="378" customWidth="1"/>
    <col min="8966" max="8966" width="18.26953125" style="378" customWidth="1"/>
    <col min="8967" max="9216" width="9.1796875" style="378"/>
    <col min="9217" max="9217" width="8.1796875" style="378" customWidth="1"/>
    <col min="9218" max="9218" width="32" style="378" customWidth="1"/>
    <col min="9219" max="9219" width="6.453125" style="378" customWidth="1"/>
    <col min="9220" max="9220" width="9.54296875" style="378" customWidth="1"/>
    <col min="9221" max="9221" width="11.81640625" style="378" customWidth="1"/>
    <col min="9222" max="9222" width="18.26953125" style="378" customWidth="1"/>
    <col min="9223" max="9472" width="9.1796875" style="378"/>
    <col min="9473" max="9473" width="8.1796875" style="378" customWidth="1"/>
    <col min="9474" max="9474" width="32" style="378" customWidth="1"/>
    <col min="9475" max="9475" width="6.453125" style="378" customWidth="1"/>
    <col min="9476" max="9476" width="9.54296875" style="378" customWidth="1"/>
    <col min="9477" max="9477" width="11.81640625" style="378" customWidth="1"/>
    <col min="9478" max="9478" width="18.26953125" style="378" customWidth="1"/>
    <col min="9479" max="9728" width="9.1796875" style="378"/>
    <col min="9729" max="9729" width="8.1796875" style="378" customWidth="1"/>
    <col min="9730" max="9730" width="32" style="378" customWidth="1"/>
    <col min="9731" max="9731" width="6.453125" style="378" customWidth="1"/>
    <col min="9732" max="9732" width="9.54296875" style="378" customWidth="1"/>
    <col min="9733" max="9733" width="11.81640625" style="378" customWidth="1"/>
    <col min="9734" max="9734" width="18.26953125" style="378" customWidth="1"/>
    <col min="9735" max="9984" width="9.1796875" style="378"/>
    <col min="9985" max="9985" width="8.1796875" style="378" customWidth="1"/>
    <col min="9986" max="9986" width="32" style="378" customWidth="1"/>
    <col min="9987" max="9987" width="6.453125" style="378" customWidth="1"/>
    <col min="9988" max="9988" width="9.54296875" style="378" customWidth="1"/>
    <col min="9989" max="9989" width="11.81640625" style="378" customWidth="1"/>
    <col min="9990" max="9990" width="18.26953125" style="378" customWidth="1"/>
    <col min="9991" max="10240" width="9.1796875" style="378"/>
    <col min="10241" max="10241" width="8.1796875" style="378" customWidth="1"/>
    <col min="10242" max="10242" width="32" style="378" customWidth="1"/>
    <col min="10243" max="10243" width="6.453125" style="378" customWidth="1"/>
    <col min="10244" max="10244" width="9.54296875" style="378" customWidth="1"/>
    <col min="10245" max="10245" width="11.81640625" style="378" customWidth="1"/>
    <col min="10246" max="10246" width="18.26953125" style="378" customWidth="1"/>
    <col min="10247" max="10496" width="9.1796875" style="378"/>
    <col min="10497" max="10497" width="8.1796875" style="378" customWidth="1"/>
    <col min="10498" max="10498" width="32" style="378" customWidth="1"/>
    <col min="10499" max="10499" width="6.453125" style="378" customWidth="1"/>
    <col min="10500" max="10500" width="9.54296875" style="378" customWidth="1"/>
    <col min="10501" max="10501" width="11.81640625" style="378" customWidth="1"/>
    <col min="10502" max="10502" width="18.26953125" style="378" customWidth="1"/>
    <col min="10503" max="10752" width="9.1796875" style="378"/>
    <col min="10753" max="10753" width="8.1796875" style="378" customWidth="1"/>
    <col min="10754" max="10754" width="32" style="378" customWidth="1"/>
    <col min="10755" max="10755" width="6.453125" style="378" customWidth="1"/>
    <col min="10756" max="10756" width="9.54296875" style="378" customWidth="1"/>
    <col min="10757" max="10757" width="11.81640625" style="378" customWidth="1"/>
    <col min="10758" max="10758" width="18.26953125" style="378" customWidth="1"/>
    <col min="10759" max="11008" width="9.1796875" style="378"/>
    <col min="11009" max="11009" width="8.1796875" style="378" customWidth="1"/>
    <col min="11010" max="11010" width="32" style="378" customWidth="1"/>
    <col min="11011" max="11011" width="6.453125" style="378" customWidth="1"/>
    <col min="11012" max="11012" width="9.54296875" style="378" customWidth="1"/>
    <col min="11013" max="11013" width="11.81640625" style="378" customWidth="1"/>
    <col min="11014" max="11014" width="18.26953125" style="378" customWidth="1"/>
    <col min="11015" max="11264" width="9.1796875" style="378"/>
    <col min="11265" max="11265" width="8.1796875" style="378" customWidth="1"/>
    <col min="11266" max="11266" width="32" style="378" customWidth="1"/>
    <col min="11267" max="11267" width="6.453125" style="378" customWidth="1"/>
    <col min="11268" max="11268" width="9.54296875" style="378" customWidth="1"/>
    <col min="11269" max="11269" width="11.81640625" style="378" customWidth="1"/>
    <col min="11270" max="11270" width="18.26953125" style="378" customWidth="1"/>
    <col min="11271" max="11520" width="9.1796875" style="378"/>
    <col min="11521" max="11521" width="8.1796875" style="378" customWidth="1"/>
    <col min="11522" max="11522" width="32" style="378" customWidth="1"/>
    <col min="11523" max="11523" width="6.453125" style="378" customWidth="1"/>
    <col min="11524" max="11524" width="9.54296875" style="378" customWidth="1"/>
    <col min="11525" max="11525" width="11.81640625" style="378" customWidth="1"/>
    <col min="11526" max="11526" width="18.26953125" style="378" customWidth="1"/>
    <col min="11527" max="11776" width="9.1796875" style="378"/>
    <col min="11777" max="11777" width="8.1796875" style="378" customWidth="1"/>
    <col min="11778" max="11778" width="32" style="378" customWidth="1"/>
    <col min="11779" max="11779" width="6.453125" style="378" customWidth="1"/>
    <col min="11780" max="11780" width="9.54296875" style="378" customWidth="1"/>
    <col min="11781" max="11781" width="11.81640625" style="378" customWidth="1"/>
    <col min="11782" max="11782" width="18.26953125" style="378" customWidth="1"/>
    <col min="11783" max="12032" width="9.1796875" style="378"/>
    <col min="12033" max="12033" width="8.1796875" style="378" customWidth="1"/>
    <col min="12034" max="12034" width="32" style="378" customWidth="1"/>
    <col min="12035" max="12035" width="6.453125" style="378" customWidth="1"/>
    <col min="12036" max="12036" width="9.54296875" style="378" customWidth="1"/>
    <col min="12037" max="12037" width="11.81640625" style="378" customWidth="1"/>
    <col min="12038" max="12038" width="18.26953125" style="378" customWidth="1"/>
    <col min="12039" max="12288" width="9.1796875" style="378"/>
    <col min="12289" max="12289" width="8.1796875" style="378" customWidth="1"/>
    <col min="12290" max="12290" width="32" style="378" customWidth="1"/>
    <col min="12291" max="12291" width="6.453125" style="378" customWidth="1"/>
    <col min="12292" max="12292" width="9.54296875" style="378" customWidth="1"/>
    <col min="12293" max="12293" width="11.81640625" style="378" customWidth="1"/>
    <col min="12294" max="12294" width="18.26953125" style="378" customWidth="1"/>
    <col min="12295" max="12544" width="9.1796875" style="378"/>
    <col min="12545" max="12545" width="8.1796875" style="378" customWidth="1"/>
    <col min="12546" max="12546" width="32" style="378" customWidth="1"/>
    <col min="12547" max="12547" width="6.453125" style="378" customWidth="1"/>
    <col min="12548" max="12548" width="9.54296875" style="378" customWidth="1"/>
    <col min="12549" max="12549" width="11.81640625" style="378" customWidth="1"/>
    <col min="12550" max="12550" width="18.26953125" style="378" customWidth="1"/>
    <col min="12551" max="12800" width="9.1796875" style="378"/>
    <col min="12801" max="12801" width="8.1796875" style="378" customWidth="1"/>
    <col min="12802" max="12802" width="32" style="378" customWidth="1"/>
    <col min="12803" max="12803" width="6.453125" style="378" customWidth="1"/>
    <col min="12804" max="12804" width="9.54296875" style="378" customWidth="1"/>
    <col min="12805" max="12805" width="11.81640625" style="378" customWidth="1"/>
    <col min="12806" max="12806" width="18.26953125" style="378" customWidth="1"/>
    <col min="12807" max="13056" width="9.1796875" style="378"/>
    <col min="13057" max="13057" width="8.1796875" style="378" customWidth="1"/>
    <col min="13058" max="13058" width="32" style="378" customWidth="1"/>
    <col min="13059" max="13059" width="6.453125" style="378" customWidth="1"/>
    <col min="13060" max="13060" width="9.54296875" style="378" customWidth="1"/>
    <col min="13061" max="13061" width="11.81640625" style="378" customWidth="1"/>
    <col min="13062" max="13062" width="18.26953125" style="378" customWidth="1"/>
    <col min="13063" max="13312" width="9.1796875" style="378"/>
    <col min="13313" max="13313" width="8.1796875" style="378" customWidth="1"/>
    <col min="13314" max="13314" width="32" style="378" customWidth="1"/>
    <col min="13315" max="13315" width="6.453125" style="378" customWidth="1"/>
    <col min="13316" max="13316" width="9.54296875" style="378" customWidth="1"/>
    <col min="13317" max="13317" width="11.81640625" style="378" customWidth="1"/>
    <col min="13318" max="13318" width="18.26953125" style="378" customWidth="1"/>
    <col min="13319" max="13568" width="9.1796875" style="378"/>
    <col min="13569" max="13569" width="8.1796875" style="378" customWidth="1"/>
    <col min="13570" max="13570" width="32" style="378" customWidth="1"/>
    <col min="13571" max="13571" width="6.453125" style="378" customWidth="1"/>
    <col min="13572" max="13572" width="9.54296875" style="378" customWidth="1"/>
    <col min="13573" max="13573" width="11.81640625" style="378" customWidth="1"/>
    <col min="13574" max="13574" width="18.26953125" style="378" customWidth="1"/>
    <col min="13575" max="13824" width="9.1796875" style="378"/>
    <col min="13825" max="13825" width="8.1796875" style="378" customWidth="1"/>
    <col min="13826" max="13826" width="32" style="378" customWidth="1"/>
    <col min="13827" max="13827" width="6.453125" style="378" customWidth="1"/>
    <col min="13828" max="13828" width="9.54296875" style="378" customWidth="1"/>
    <col min="13829" max="13829" width="11.81640625" style="378" customWidth="1"/>
    <col min="13830" max="13830" width="18.26953125" style="378" customWidth="1"/>
    <col min="13831" max="14080" width="9.1796875" style="378"/>
    <col min="14081" max="14081" width="8.1796875" style="378" customWidth="1"/>
    <col min="14082" max="14082" width="32" style="378" customWidth="1"/>
    <col min="14083" max="14083" width="6.453125" style="378" customWidth="1"/>
    <col min="14084" max="14084" width="9.54296875" style="378" customWidth="1"/>
    <col min="14085" max="14085" width="11.81640625" style="378" customWidth="1"/>
    <col min="14086" max="14086" width="18.26953125" style="378" customWidth="1"/>
    <col min="14087" max="14336" width="9.1796875" style="378"/>
    <col min="14337" max="14337" width="8.1796875" style="378" customWidth="1"/>
    <col min="14338" max="14338" width="32" style="378" customWidth="1"/>
    <col min="14339" max="14339" width="6.453125" style="378" customWidth="1"/>
    <col min="14340" max="14340" width="9.54296875" style="378" customWidth="1"/>
    <col min="14341" max="14341" width="11.81640625" style="378" customWidth="1"/>
    <col min="14342" max="14342" width="18.26953125" style="378" customWidth="1"/>
    <col min="14343" max="14592" width="9.1796875" style="378"/>
    <col min="14593" max="14593" width="8.1796875" style="378" customWidth="1"/>
    <col min="14594" max="14594" width="32" style="378" customWidth="1"/>
    <col min="14595" max="14595" width="6.453125" style="378" customWidth="1"/>
    <col min="14596" max="14596" width="9.54296875" style="378" customWidth="1"/>
    <col min="14597" max="14597" width="11.81640625" style="378" customWidth="1"/>
    <col min="14598" max="14598" width="18.26953125" style="378" customWidth="1"/>
    <col min="14599" max="14848" width="9.1796875" style="378"/>
    <col min="14849" max="14849" width="8.1796875" style="378" customWidth="1"/>
    <col min="14850" max="14850" width="32" style="378" customWidth="1"/>
    <col min="14851" max="14851" width="6.453125" style="378" customWidth="1"/>
    <col min="14852" max="14852" width="9.54296875" style="378" customWidth="1"/>
    <col min="14853" max="14853" width="11.81640625" style="378" customWidth="1"/>
    <col min="14854" max="14854" width="18.26953125" style="378" customWidth="1"/>
    <col min="14855" max="15104" width="9.1796875" style="378"/>
    <col min="15105" max="15105" width="8.1796875" style="378" customWidth="1"/>
    <col min="15106" max="15106" width="32" style="378" customWidth="1"/>
    <col min="15107" max="15107" width="6.453125" style="378" customWidth="1"/>
    <col min="15108" max="15108" width="9.54296875" style="378" customWidth="1"/>
    <col min="15109" max="15109" width="11.81640625" style="378" customWidth="1"/>
    <col min="15110" max="15110" width="18.26953125" style="378" customWidth="1"/>
    <col min="15111" max="15360" width="9.1796875" style="378"/>
    <col min="15361" max="15361" width="8.1796875" style="378" customWidth="1"/>
    <col min="15362" max="15362" width="32" style="378" customWidth="1"/>
    <col min="15363" max="15363" width="6.453125" style="378" customWidth="1"/>
    <col min="15364" max="15364" width="9.54296875" style="378" customWidth="1"/>
    <col min="15365" max="15365" width="11.81640625" style="378" customWidth="1"/>
    <col min="15366" max="15366" width="18.26953125" style="378" customWidth="1"/>
    <col min="15367" max="15616" width="9.1796875" style="378"/>
    <col min="15617" max="15617" width="8.1796875" style="378" customWidth="1"/>
    <col min="15618" max="15618" width="32" style="378" customWidth="1"/>
    <col min="15619" max="15619" width="6.453125" style="378" customWidth="1"/>
    <col min="15620" max="15620" width="9.54296875" style="378" customWidth="1"/>
    <col min="15621" max="15621" width="11.81640625" style="378" customWidth="1"/>
    <col min="15622" max="15622" width="18.26953125" style="378" customWidth="1"/>
    <col min="15623" max="15872" width="9.1796875" style="378"/>
    <col min="15873" max="15873" width="8.1796875" style="378" customWidth="1"/>
    <col min="15874" max="15874" width="32" style="378" customWidth="1"/>
    <col min="15875" max="15875" width="6.453125" style="378" customWidth="1"/>
    <col min="15876" max="15876" width="9.54296875" style="378" customWidth="1"/>
    <col min="15877" max="15877" width="11.81640625" style="378" customWidth="1"/>
    <col min="15878" max="15878" width="18.26953125" style="378" customWidth="1"/>
    <col min="15879" max="16128" width="9.1796875" style="378"/>
    <col min="16129" max="16129" width="8.1796875" style="378" customWidth="1"/>
    <col min="16130" max="16130" width="32" style="378" customWidth="1"/>
    <col min="16131" max="16131" width="6.453125" style="378" customWidth="1"/>
    <col min="16132" max="16132" width="9.54296875" style="378" customWidth="1"/>
    <col min="16133" max="16133" width="11.81640625" style="378" customWidth="1"/>
    <col min="16134" max="16134" width="18.26953125" style="378" customWidth="1"/>
    <col min="16135" max="16384" width="9.1796875" style="378"/>
  </cols>
  <sheetData>
    <row r="1" spans="1:6" ht="13" x14ac:dyDescent="0.25">
      <c r="A1" s="2412" t="s">
        <v>0</v>
      </c>
      <c r="B1" s="2412"/>
      <c r="C1" s="2412"/>
      <c r="D1" s="2412"/>
      <c r="E1" s="2412"/>
      <c r="F1" s="2412"/>
    </row>
    <row r="2" spans="1:6" ht="13" x14ac:dyDescent="0.25">
      <c r="A2" s="2372" t="s">
        <v>2561</v>
      </c>
      <c r="B2" s="2372"/>
      <c r="C2" s="2372"/>
      <c r="D2" s="2372"/>
      <c r="E2" s="2372"/>
      <c r="F2" s="2372"/>
    </row>
    <row r="3" spans="1:6" ht="13" x14ac:dyDescent="0.25">
      <c r="A3" s="2386" t="s">
        <v>2077</v>
      </c>
      <c r="B3" s="2386"/>
      <c r="C3" s="2386"/>
      <c r="D3" s="2386"/>
      <c r="E3" s="2386"/>
      <c r="F3" s="2386"/>
    </row>
    <row r="4" spans="1:6" ht="13" x14ac:dyDescent="0.3">
      <c r="A4" s="379" t="s">
        <v>2085</v>
      </c>
      <c r="C4" s="380"/>
      <c r="D4" s="380"/>
    </row>
    <row r="5" spans="1:6" ht="13" x14ac:dyDescent="0.3">
      <c r="A5" s="630" t="s">
        <v>1</v>
      </c>
      <c r="B5" s="631" t="s">
        <v>2</v>
      </c>
      <c r="C5" s="631" t="s">
        <v>3</v>
      </c>
      <c r="D5" s="631" t="s">
        <v>4</v>
      </c>
      <c r="E5" s="632" t="s">
        <v>5</v>
      </c>
      <c r="F5" s="632" t="s">
        <v>6</v>
      </c>
    </row>
    <row r="6" spans="1:6" x14ac:dyDescent="0.25">
      <c r="A6" s="868"/>
      <c r="B6" s="868"/>
      <c r="C6" s="868"/>
      <c r="D6" s="868"/>
      <c r="E6" s="919"/>
      <c r="F6" s="919"/>
    </row>
    <row r="7" spans="1:6" ht="13" x14ac:dyDescent="0.25">
      <c r="A7" s="868"/>
      <c r="B7" s="870" t="s">
        <v>84</v>
      </c>
      <c r="C7" s="871"/>
      <c r="D7" s="871"/>
      <c r="E7" s="918"/>
      <c r="F7" s="918"/>
    </row>
    <row r="8" spans="1:6" ht="25" x14ac:dyDescent="0.25">
      <c r="A8" s="868"/>
      <c r="B8" s="873" t="s">
        <v>1721</v>
      </c>
      <c r="C8" s="871"/>
      <c r="D8" s="871"/>
      <c r="E8" s="918"/>
      <c r="F8" s="918"/>
    </row>
    <row r="9" spans="1:6" x14ac:dyDescent="0.25">
      <c r="A9" s="868"/>
      <c r="B9" s="868"/>
      <c r="C9" s="871"/>
      <c r="D9" s="871"/>
      <c r="E9" s="918"/>
      <c r="F9" s="918"/>
    </row>
    <row r="10" spans="1:6" ht="13" x14ac:dyDescent="0.25">
      <c r="A10" s="868"/>
      <c r="B10" s="874" t="s">
        <v>85</v>
      </c>
      <c r="C10" s="871"/>
      <c r="D10" s="871"/>
      <c r="E10" s="920"/>
      <c r="F10" s="918"/>
    </row>
    <row r="11" spans="1:6" x14ac:dyDescent="0.25">
      <c r="A11" s="868"/>
      <c r="B11" s="868"/>
      <c r="C11" s="871"/>
      <c r="D11" s="871"/>
      <c r="E11" s="920"/>
      <c r="F11" s="918"/>
    </row>
    <row r="12" spans="1:6" ht="25" x14ac:dyDescent="0.25">
      <c r="A12" s="868"/>
      <c r="B12" s="875" t="s">
        <v>86</v>
      </c>
      <c r="C12" s="871"/>
      <c r="D12" s="871"/>
      <c r="E12" s="920"/>
      <c r="F12" s="918"/>
    </row>
    <row r="13" spans="1:6" x14ac:dyDescent="0.25">
      <c r="A13" s="868"/>
      <c r="B13" s="868"/>
      <c r="C13" s="871"/>
      <c r="D13" s="871"/>
      <c r="E13" s="920"/>
      <c r="F13" s="918"/>
    </row>
    <row r="14" spans="1:6" x14ac:dyDescent="0.25">
      <c r="A14" s="868" t="s">
        <v>87</v>
      </c>
      <c r="B14" s="877" t="s">
        <v>1245</v>
      </c>
      <c r="C14" s="871" t="s">
        <v>42</v>
      </c>
      <c r="D14" s="882">
        <v>31.84</v>
      </c>
      <c r="E14" s="921"/>
      <c r="F14" s="918">
        <f>D14*E14</f>
        <v>0</v>
      </c>
    </row>
    <row r="15" spans="1:6" x14ac:dyDescent="0.25">
      <c r="A15" s="868"/>
      <c r="B15" s="868"/>
      <c r="C15" s="871"/>
      <c r="D15" s="882"/>
      <c r="E15" s="920"/>
      <c r="F15" s="918"/>
    </row>
    <row r="16" spans="1:6" ht="25" x14ac:dyDescent="0.25">
      <c r="A16" s="868"/>
      <c r="B16" s="875" t="s">
        <v>235</v>
      </c>
      <c r="C16" s="871"/>
      <c r="D16" s="882"/>
      <c r="E16" s="920"/>
      <c r="F16" s="918"/>
    </row>
    <row r="17" spans="1:6" x14ac:dyDescent="0.25">
      <c r="A17" s="868"/>
      <c r="B17" s="868"/>
      <c r="C17" s="871"/>
      <c r="D17" s="882"/>
      <c r="E17" s="921"/>
      <c r="F17" s="918"/>
    </row>
    <row r="18" spans="1:6" x14ac:dyDescent="0.25">
      <c r="A18" s="868" t="s">
        <v>89</v>
      </c>
      <c r="B18" s="877" t="s">
        <v>1245</v>
      </c>
      <c r="C18" s="871" t="s">
        <v>42</v>
      </c>
      <c r="D18" s="882">
        <v>21.2</v>
      </c>
      <c r="E18" s="921"/>
      <c r="F18" s="918">
        <f>D18*E18</f>
        <v>0</v>
      </c>
    </row>
    <row r="19" spans="1:6" x14ac:dyDescent="0.25">
      <c r="A19" s="868"/>
      <c r="B19" s="868"/>
      <c r="C19" s="871"/>
      <c r="D19" s="882"/>
      <c r="E19" s="921"/>
      <c r="F19" s="918"/>
    </row>
    <row r="20" spans="1:6" ht="13" x14ac:dyDescent="0.25">
      <c r="A20" s="868"/>
      <c r="B20" s="874" t="s">
        <v>90</v>
      </c>
      <c r="C20" s="871"/>
      <c r="D20" s="882"/>
      <c r="E20" s="921"/>
      <c r="F20" s="918"/>
    </row>
    <row r="21" spans="1:6" x14ac:dyDescent="0.25">
      <c r="A21" s="868"/>
      <c r="B21" s="868"/>
      <c r="C21" s="871"/>
      <c r="D21" s="882"/>
      <c r="E21" s="921"/>
      <c r="F21" s="918"/>
    </row>
    <row r="22" spans="1:6" ht="25" x14ac:dyDescent="0.25">
      <c r="A22" s="868"/>
      <c r="B22" s="875" t="s">
        <v>91</v>
      </c>
      <c r="C22" s="871"/>
      <c r="D22" s="882"/>
      <c r="E22" s="921"/>
      <c r="F22" s="918"/>
    </row>
    <row r="23" spans="1:6" x14ac:dyDescent="0.25">
      <c r="A23" s="868"/>
      <c r="B23" s="868"/>
      <c r="C23" s="871"/>
      <c r="D23" s="882"/>
      <c r="E23" s="921"/>
      <c r="F23" s="918"/>
    </row>
    <row r="24" spans="1:6" x14ac:dyDescent="0.25">
      <c r="A24" s="868" t="s">
        <v>92</v>
      </c>
      <c r="B24" s="879" t="s">
        <v>1246</v>
      </c>
      <c r="C24" s="871" t="s">
        <v>42</v>
      </c>
      <c r="D24" s="878">
        <f>ROUND(0.8*(D14+D18),0)</f>
        <v>42</v>
      </c>
      <c r="E24" s="922"/>
      <c r="F24" s="918">
        <f>D24*E24</f>
        <v>0</v>
      </c>
    </row>
    <row r="25" spans="1:6" x14ac:dyDescent="0.25">
      <c r="A25" s="868"/>
      <c r="B25" s="868"/>
      <c r="C25" s="871"/>
      <c r="D25" s="882"/>
      <c r="E25" s="921"/>
      <c r="F25" s="918"/>
    </row>
    <row r="26" spans="1:6" ht="13" x14ac:dyDescent="0.25">
      <c r="A26" s="880"/>
      <c r="B26" s="880" t="s">
        <v>95</v>
      </c>
      <c r="C26" s="871"/>
      <c r="D26" s="871"/>
      <c r="E26" s="921"/>
      <c r="F26" s="918"/>
    </row>
    <row r="27" spans="1:6" ht="13" x14ac:dyDescent="0.25">
      <c r="A27" s="880"/>
      <c r="B27" s="880"/>
      <c r="C27" s="871"/>
      <c r="D27" s="871"/>
      <c r="E27" s="921"/>
      <c r="F27" s="918"/>
    </row>
    <row r="28" spans="1:6" ht="13" x14ac:dyDescent="0.25">
      <c r="A28" s="881"/>
      <c r="B28" s="870" t="s">
        <v>96</v>
      </c>
      <c r="C28" s="871"/>
      <c r="D28" s="871"/>
      <c r="E28" s="921"/>
      <c r="F28" s="918"/>
    </row>
    <row r="29" spans="1:6" x14ac:dyDescent="0.25">
      <c r="A29" s="881"/>
      <c r="B29" s="883"/>
      <c r="C29" s="871"/>
      <c r="D29" s="871"/>
      <c r="E29" s="921"/>
      <c r="F29" s="918"/>
    </row>
    <row r="30" spans="1:6" ht="13" x14ac:dyDescent="0.25">
      <c r="A30" s="881"/>
      <c r="B30" s="870" t="s">
        <v>97</v>
      </c>
      <c r="C30" s="871"/>
      <c r="D30" s="871"/>
      <c r="E30" s="921"/>
      <c r="F30" s="918"/>
    </row>
    <row r="31" spans="1:6" ht="13" x14ac:dyDescent="0.25">
      <c r="A31" s="868"/>
      <c r="B31" s="870"/>
      <c r="C31" s="871"/>
      <c r="D31" s="871"/>
      <c r="E31" s="921"/>
      <c r="F31" s="918"/>
    </row>
    <row r="32" spans="1:6" ht="13" x14ac:dyDescent="0.25">
      <c r="A32" s="868"/>
      <c r="B32" s="870" t="s">
        <v>98</v>
      </c>
      <c r="C32" s="871"/>
      <c r="D32" s="871"/>
      <c r="E32" s="921"/>
      <c r="F32" s="918"/>
    </row>
    <row r="33" spans="1:6" ht="25" x14ac:dyDescent="0.25">
      <c r="A33" s="868"/>
      <c r="B33" s="877" t="s">
        <v>99</v>
      </c>
      <c r="C33" s="871"/>
      <c r="D33" s="871"/>
      <c r="E33" s="921"/>
      <c r="F33" s="918"/>
    </row>
    <row r="34" spans="1:6" ht="13" x14ac:dyDescent="0.25">
      <c r="A34" s="868"/>
      <c r="B34" s="870"/>
      <c r="C34" s="871"/>
      <c r="D34" s="871"/>
      <c r="E34" s="921"/>
      <c r="F34" s="918"/>
    </row>
    <row r="35" spans="1:6" ht="14.5" x14ac:dyDescent="0.25">
      <c r="A35" s="868" t="s">
        <v>1431</v>
      </c>
      <c r="B35" s="877" t="s">
        <v>101</v>
      </c>
      <c r="C35" s="871" t="s">
        <v>857</v>
      </c>
      <c r="D35" s="882">
        <v>3.76</v>
      </c>
      <c r="E35" s="921"/>
      <c r="F35" s="918">
        <f>D35*E35</f>
        <v>0</v>
      </c>
    </row>
    <row r="36" spans="1:6" ht="13" x14ac:dyDescent="0.25">
      <c r="A36" s="868"/>
      <c r="B36" s="870"/>
      <c r="C36" s="871"/>
      <c r="D36" s="878"/>
      <c r="E36" s="921"/>
      <c r="F36" s="918"/>
    </row>
    <row r="37" spans="1:6" ht="13" x14ac:dyDescent="0.25">
      <c r="A37" s="868"/>
      <c r="B37" s="870" t="s">
        <v>1338</v>
      </c>
      <c r="C37" s="871"/>
      <c r="D37" s="871"/>
      <c r="E37" s="918"/>
      <c r="F37" s="918"/>
    </row>
    <row r="38" spans="1:6" x14ac:dyDescent="0.25">
      <c r="A38" s="868"/>
      <c r="B38" s="868"/>
      <c r="C38" s="871"/>
      <c r="D38" s="871"/>
      <c r="E38" s="920"/>
      <c r="F38" s="918"/>
    </row>
    <row r="39" spans="1:6" ht="25" x14ac:dyDescent="0.25">
      <c r="A39" s="868"/>
      <c r="B39" s="875" t="s">
        <v>1388</v>
      </c>
      <c r="C39" s="871"/>
      <c r="D39" s="871"/>
      <c r="E39" s="921"/>
      <c r="F39" s="918"/>
    </row>
    <row r="40" spans="1:6" x14ac:dyDescent="0.25">
      <c r="A40" s="868"/>
      <c r="B40" s="868"/>
      <c r="C40" s="871"/>
      <c r="D40" s="871"/>
      <c r="E40" s="921"/>
      <c r="F40" s="918"/>
    </row>
    <row r="41" spans="1:6" ht="14.5" x14ac:dyDescent="0.25">
      <c r="A41" s="868" t="s">
        <v>1432</v>
      </c>
      <c r="B41" s="868" t="s">
        <v>106</v>
      </c>
      <c r="C41" s="871" t="s">
        <v>857</v>
      </c>
      <c r="D41" s="878">
        <f>14.2+18.2+10.3+9.9</f>
        <v>52.6</v>
      </c>
      <c r="E41" s="921"/>
      <c r="F41" s="918">
        <f>D41*E41</f>
        <v>0</v>
      </c>
    </row>
    <row r="42" spans="1:6" x14ac:dyDescent="0.25">
      <c r="A42" s="868"/>
      <c r="B42" s="868"/>
      <c r="C42" s="871"/>
      <c r="D42" s="871"/>
      <c r="E42" s="921"/>
      <c r="F42" s="918"/>
    </row>
    <row r="43" spans="1:6" ht="13" x14ac:dyDescent="0.25">
      <c r="A43" s="868"/>
      <c r="B43" s="870" t="s">
        <v>110</v>
      </c>
      <c r="C43" s="871"/>
      <c r="D43" s="871"/>
      <c r="E43" s="921"/>
      <c r="F43" s="918"/>
    </row>
    <row r="44" spans="1:6" x14ac:dyDescent="0.25">
      <c r="A44" s="868"/>
      <c r="B44" s="875"/>
      <c r="C44" s="871"/>
      <c r="D44" s="871"/>
      <c r="E44" s="921"/>
      <c r="F44" s="918"/>
    </row>
    <row r="45" spans="1:6" ht="13" x14ac:dyDescent="0.25">
      <c r="A45" s="868"/>
      <c r="B45" s="870" t="s">
        <v>111</v>
      </c>
      <c r="C45" s="871"/>
      <c r="D45" s="871"/>
      <c r="E45" s="917"/>
      <c r="F45" s="918"/>
    </row>
    <row r="46" spans="1:6" x14ac:dyDescent="0.25">
      <c r="A46" s="868"/>
      <c r="B46" s="868"/>
      <c r="C46" s="871"/>
      <c r="D46" s="871"/>
      <c r="E46" s="917"/>
      <c r="F46" s="918"/>
    </row>
    <row r="47" spans="1:6" x14ac:dyDescent="0.25">
      <c r="A47" s="868"/>
      <c r="B47" s="875" t="s">
        <v>112</v>
      </c>
      <c r="C47" s="871"/>
      <c r="D47" s="871"/>
      <c r="E47" s="917"/>
      <c r="F47" s="918"/>
    </row>
    <row r="48" spans="1:6" x14ac:dyDescent="0.25">
      <c r="A48" s="868"/>
      <c r="B48" s="875"/>
      <c r="C48" s="871"/>
      <c r="D48" s="871"/>
      <c r="E48" s="917"/>
      <c r="F48" s="918"/>
    </row>
    <row r="49" spans="1:6" ht="14.5" x14ac:dyDescent="0.25">
      <c r="A49" s="868" t="s">
        <v>721</v>
      </c>
      <c r="B49" s="868" t="s">
        <v>315</v>
      </c>
      <c r="C49" s="871" t="s">
        <v>857</v>
      </c>
      <c r="D49" s="878">
        <f>D35</f>
        <v>3.76</v>
      </c>
      <c r="E49" s="917"/>
      <c r="F49" s="918">
        <f>D49*E49</f>
        <v>0</v>
      </c>
    </row>
    <row r="50" spans="1:6" ht="13" x14ac:dyDescent="0.25">
      <c r="A50" s="868"/>
      <c r="B50" s="874"/>
      <c r="C50" s="871"/>
      <c r="D50" s="878"/>
      <c r="E50" s="917"/>
      <c r="F50" s="918"/>
    </row>
    <row r="51" spans="1:6" ht="13" x14ac:dyDescent="0.25">
      <c r="A51" s="868"/>
      <c r="B51" s="870" t="s">
        <v>115</v>
      </c>
      <c r="C51" s="871"/>
      <c r="D51" s="878"/>
      <c r="E51" s="917"/>
      <c r="F51" s="918"/>
    </row>
    <row r="52" spans="1:6" ht="13" x14ac:dyDescent="0.25">
      <c r="A52" s="868"/>
      <c r="B52" s="874"/>
      <c r="C52" s="871"/>
      <c r="D52" s="878"/>
      <c r="E52" s="917"/>
      <c r="F52" s="918"/>
    </row>
    <row r="53" spans="1:6" ht="25" x14ac:dyDescent="0.25">
      <c r="A53" s="868"/>
      <c r="B53" s="875" t="s">
        <v>1389</v>
      </c>
      <c r="C53" s="871"/>
      <c r="D53" s="878"/>
      <c r="E53" s="917"/>
      <c r="F53" s="918"/>
    </row>
    <row r="54" spans="1:6" x14ac:dyDescent="0.25">
      <c r="A54" s="868"/>
      <c r="B54" s="868"/>
      <c r="C54" s="871"/>
      <c r="D54" s="878"/>
      <c r="E54" s="917"/>
      <c r="F54" s="918"/>
    </row>
    <row r="55" spans="1:6" ht="14.5" x14ac:dyDescent="0.25">
      <c r="A55" s="868" t="s">
        <v>117</v>
      </c>
      <c r="B55" s="868" t="s">
        <v>316</v>
      </c>
      <c r="C55" s="871" t="s">
        <v>857</v>
      </c>
      <c r="D55" s="878">
        <f>14.2</f>
        <v>14.2</v>
      </c>
      <c r="E55" s="917"/>
      <c r="F55" s="918">
        <f>D55*E55</f>
        <v>0</v>
      </c>
    </row>
    <row r="56" spans="1:6" x14ac:dyDescent="0.25">
      <c r="A56" s="868"/>
      <c r="B56" s="868"/>
      <c r="C56" s="871"/>
      <c r="D56" s="878"/>
      <c r="E56" s="917"/>
      <c r="F56" s="918"/>
    </row>
    <row r="57" spans="1:6" ht="25" x14ac:dyDescent="0.25">
      <c r="A57" s="880"/>
      <c r="B57" s="875" t="s">
        <v>1394</v>
      </c>
      <c r="C57" s="871"/>
      <c r="D57" s="871"/>
      <c r="E57" s="917"/>
      <c r="F57" s="918"/>
    </row>
    <row r="58" spans="1:6" x14ac:dyDescent="0.25">
      <c r="A58" s="881"/>
      <c r="B58" s="883"/>
      <c r="C58" s="871"/>
      <c r="D58" s="871"/>
      <c r="E58" s="917"/>
      <c r="F58" s="918"/>
    </row>
    <row r="59" spans="1:6" ht="14.5" x14ac:dyDescent="0.25">
      <c r="A59" s="881" t="s">
        <v>1439</v>
      </c>
      <c r="B59" s="883" t="s">
        <v>357</v>
      </c>
      <c r="C59" s="871" t="s">
        <v>857</v>
      </c>
      <c r="D59" s="871">
        <f>9.9</f>
        <v>9.9</v>
      </c>
      <c r="E59" s="917"/>
      <c r="F59" s="918">
        <f>D59*E59</f>
        <v>0</v>
      </c>
    </row>
    <row r="60" spans="1:6" x14ac:dyDescent="0.25">
      <c r="A60" s="868"/>
      <c r="B60" s="868"/>
      <c r="C60" s="871"/>
      <c r="D60" s="878"/>
      <c r="E60" s="917"/>
      <c r="F60" s="918"/>
    </row>
    <row r="61" spans="1:6" ht="13" x14ac:dyDescent="0.25">
      <c r="A61" s="880"/>
      <c r="B61" s="875" t="s">
        <v>1395</v>
      </c>
      <c r="C61" s="871"/>
      <c r="D61" s="871"/>
      <c r="E61" s="917"/>
      <c r="F61" s="918"/>
    </row>
    <row r="62" spans="1:6" x14ac:dyDescent="0.25">
      <c r="A62" s="881"/>
      <c r="B62" s="883"/>
      <c r="C62" s="871"/>
      <c r="D62" s="871"/>
      <c r="E62" s="917"/>
      <c r="F62" s="918"/>
    </row>
    <row r="63" spans="1:6" ht="14.5" x14ac:dyDescent="0.25">
      <c r="A63" s="881" t="s">
        <v>1434</v>
      </c>
      <c r="B63" s="868" t="s">
        <v>316</v>
      </c>
      <c r="C63" s="871" t="s">
        <v>857</v>
      </c>
      <c r="D63" s="871">
        <f>(18.2+10.3)</f>
        <v>28.5</v>
      </c>
      <c r="E63" s="917"/>
      <c r="F63" s="918">
        <f>D63*E63</f>
        <v>0</v>
      </c>
    </row>
    <row r="64" spans="1:6" ht="13" thickBot="1" x14ac:dyDescent="0.3">
      <c r="A64" s="918"/>
      <c r="B64" s="918"/>
      <c r="C64" s="918"/>
      <c r="D64" s="918"/>
      <c r="E64" s="918"/>
      <c r="F64" s="918"/>
    </row>
    <row r="65" spans="1:6" ht="18.75" customHeight="1" thickTop="1" x14ac:dyDescent="0.25">
      <c r="A65" s="2408" t="s">
        <v>102</v>
      </c>
      <c r="B65" s="2408"/>
      <c r="C65" s="2408"/>
      <c r="D65" s="2408"/>
      <c r="E65" s="2408"/>
      <c r="F65" s="1347">
        <f>SUM(F7:F64)</f>
        <v>0</v>
      </c>
    </row>
    <row r="66" spans="1:6" ht="25" x14ac:dyDescent="0.25">
      <c r="A66" s="868"/>
      <c r="B66" s="875" t="s">
        <v>1397</v>
      </c>
      <c r="C66" s="871"/>
      <c r="D66" s="878"/>
      <c r="E66" s="917"/>
      <c r="F66" s="918"/>
    </row>
    <row r="67" spans="1:6" x14ac:dyDescent="0.25">
      <c r="A67" s="868"/>
      <c r="B67" s="868"/>
      <c r="C67" s="871"/>
      <c r="D67" s="878"/>
      <c r="E67" s="917"/>
      <c r="F67" s="918"/>
    </row>
    <row r="68" spans="1:6" ht="14.5" x14ac:dyDescent="0.25">
      <c r="A68" s="868" t="s">
        <v>1441</v>
      </c>
      <c r="B68" s="868" t="s">
        <v>1261</v>
      </c>
      <c r="C68" s="871" t="s">
        <v>857</v>
      </c>
      <c r="D68" s="878">
        <v>0.35</v>
      </c>
      <c r="E68" s="917"/>
      <c r="F68" s="918">
        <f>D68*E68</f>
        <v>0</v>
      </c>
    </row>
    <row r="69" spans="1:6" x14ac:dyDescent="0.25">
      <c r="A69" s="868"/>
      <c r="B69" s="868"/>
      <c r="C69" s="871"/>
      <c r="D69" s="878"/>
      <c r="E69" s="917"/>
      <c r="F69" s="918"/>
    </row>
    <row r="70" spans="1:6" ht="13" x14ac:dyDescent="0.25">
      <c r="A70" s="868"/>
      <c r="B70" s="870" t="s">
        <v>120</v>
      </c>
      <c r="C70" s="871"/>
      <c r="D70" s="871"/>
      <c r="E70" s="921"/>
      <c r="F70" s="918"/>
    </row>
    <row r="71" spans="1:6" ht="13" x14ac:dyDescent="0.25">
      <c r="A71" s="868"/>
      <c r="B71" s="870"/>
      <c r="C71" s="871"/>
      <c r="D71" s="871"/>
      <c r="E71" s="921"/>
      <c r="F71" s="918"/>
    </row>
    <row r="72" spans="1:6" ht="13" x14ac:dyDescent="0.25">
      <c r="A72" s="868"/>
      <c r="B72" s="874" t="s">
        <v>121</v>
      </c>
      <c r="C72" s="871"/>
      <c r="D72" s="871"/>
      <c r="E72" s="921"/>
      <c r="F72" s="918"/>
    </row>
    <row r="73" spans="1:6" ht="13" x14ac:dyDescent="0.25">
      <c r="A73" s="868"/>
      <c r="B73" s="870"/>
      <c r="C73" s="871"/>
      <c r="D73" s="871"/>
      <c r="E73" s="921"/>
      <c r="F73" s="918"/>
    </row>
    <row r="74" spans="1:6" x14ac:dyDescent="0.25">
      <c r="A74" s="868"/>
      <c r="B74" s="875" t="s">
        <v>321</v>
      </c>
      <c r="C74" s="871"/>
      <c r="D74" s="871"/>
      <c r="E74" s="921"/>
      <c r="F74" s="918"/>
    </row>
    <row r="75" spans="1:6" ht="13" x14ac:dyDescent="0.3">
      <c r="A75" s="902"/>
      <c r="B75" s="903"/>
      <c r="C75" s="903"/>
      <c r="D75" s="903"/>
      <c r="E75" s="923"/>
      <c r="F75" s="923"/>
    </row>
    <row r="76" spans="1:6" x14ac:dyDescent="0.25">
      <c r="A76" s="868" t="s">
        <v>322</v>
      </c>
      <c r="B76" s="868" t="s">
        <v>129</v>
      </c>
      <c r="C76" s="871" t="s">
        <v>48</v>
      </c>
      <c r="D76" s="910">
        <v>33.39</v>
      </c>
      <c r="E76" s="921"/>
      <c r="F76" s="918">
        <f>D76*E76</f>
        <v>0</v>
      </c>
    </row>
    <row r="77" spans="1:6" ht="13" x14ac:dyDescent="0.25">
      <c r="A77" s="868"/>
      <c r="B77" s="870"/>
      <c r="C77" s="871"/>
      <c r="D77" s="871"/>
      <c r="E77" s="921"/>
      <c r="F77" s="918"/>
    </row>
    <row r="78" spans="1:6" x14ac:dyDescent="0.25">
      <c r="A78" s="868"/>
      <c r="B78" s="875" t="s">
        <v>122</v>
      </c>
      <c r="C78" s="871"/>
      <c r="D78" s="871"/>
      <c r="E78" s="921"/>
      <c r="F78" s="918"/>
    </row>
    <row r="79" spans="1:6" x14ac:dyDescent="0.25">
      <c r="A79" s="868"/>
      <c r="B79" s="877"/>
      <c r="C79" s="871"/>
      <c r="D79" s="871"/>
      <c r="E79" s="921"/>
      <c r="F79" s="918"/>
    </row>
    <row r="80" spans="1:6" ht="19.5" customHeight="1" x14ac:dyDescent="0.25">
      <c r="A80" s="868" t="s">
        <v>123</v>
      </c>
      <c r="B80" s="877" t="s">
        <v>124</v>
      </c>
      <c r="C80" s="871" t="s">
        <v>125</v>
      </c>
      <c r="D80" s="871">
        <v>27.6</v>
      </c>
      <c r="E80" s="921"/>
      <c r="F80" s="918">
        <f>D80*E80</f>
        <v>0</v>
      </c>
    </row>
    <row r="81" spans="1:6" ht="19.5" customHeight="1" x14ac:dyDescent="0.25">
      <c r="A81" s="868" t="s">
        <v>128</v>
      </c>
      <c r="B81" s="877" t="s">
        <v>129</v>
      </c>
      <c r="C81" s="871" t="s">
        <v>48</v>
      </c>
      <c r="D81" s="871">
        <v>181.3</v>
      </c>
      <c r="E81" s="921"/>
      <c r="F81" s="918">
        <f>D81*E81</f>
        <v>0</v>
      </c>
    </row>
    <row r="82" spans="1:6" ht="13" x14ac:dyDescent="0.3">
      <c r="A82" s="902"/>
      <c r="B82" s="903"/>
      <c r="C82" s="903"/>
      <c r="D82" s="903"/>
      <c r="E82" s="923"/>
      <c r="F82" s="923"/>
    </row>
    <row r="83" spans="1:6" ht="13" x14ac:dyDescent="0.25">
      <c r="A83" s="868"/>
      <c r="B83" s="870" t="s">
        <v>130</v>
      </c>
      <c r="C83" s="871"/>
      <c r="D83" s="871"/>
      <c r="E83" s="921"/>
      <c r="F83" s="918"/>
    </row>
    <row r="84" spans="1:6" x14ac:dyDescent="0.25">
      <c r="A84" s="868"/>
      <c r="B84" s="868"/>
      <c r="C84" s="871"/>
      <c r="D84" s="871"/>
      <c r="E84" s="921"/>
      <c r="F84" s="918"/>
    </row>
    <row r="85" spans="1:6" ht="13" x14ac:dyDescent="0.25">
      <c r="A85" s="868"/>
      <c r="B85" s="870" t="s">
        <v>131</v>
      </c>
      <c r="C85" s="871"/>
      <c r="D85" s="871"/>
      <c r="E85" s="921"/>
      <c r="F85" s="918"/>
    </row>
    <row r="86" spans="1:6" x14ac:dyDescent="0.25">
      <c r="A86" s="868"/>
      <c r="B86" s="868"/>
      <c r="C86" s="871"/>
      <c r="D86" s="871"/>
      <c r="E86" s="921"/>
      <c r="F86" s="918"/>
    </row>
    <row r="87" spans="1:6" x14ac:dyDescent="0.25">
      <c r="A87" s="868"/>
      <c r="B87" s="875" t="s">
        <v>132</v>
      </c>
      <c r="C87" s="871"/>
      <c r="D87" s="871"/>
      <c r="E87" s="921"/>
      <c r="F87" s="918"/>
    </row>
    <row r="88" spans="1:6" ht="13" x14ac:dyDescent="0.25">
      <c r="A88" s="868"/>
      <c r="B88" s="874"/>
      <c r="C88" s="871"/>
      <c r="D88" s="871"/>
      <c r="E88" s="921"/>
      <c r="F88" s="918"/>
    </row>
    <row r="89" spans="1:6" x14ac:dyDescent="0.25">
      <c r="A89" s="868" t="s">
        <v>133</v>
      </c>
      <c r="B89" s="868" t="s">
        <v>134</v>
      </c>
      <c r="C89" s="871" t="s">
        <v>40</v>
      </c>
      <c r="D89" s="871">
        <f>(D41)*0.05</f>
        <v>2.6300000000000003</v>
      </c>
      <c r="E89" s="921"/>
      <c r="F89" s="918">
        <f>D89*E89</f>
        <v>0</v>
      </c>
    </row>
    <row r="90" spans="1:6" x14ac:dyDescent="0.25">
      <c r="A90" s="868"/>
      <c r="B90" s="875"/>
      <c r="C90" s="871"/>
      <c r="D90" s="871"/>
      <c r="E90" s="921"/>
      <c r="F90" s="918"/>
    </row>
    <row r="91" spans="1:6" ht="13" x14ac:dyDescent="0.25">
      <c r="A91" s="868"/>
      <c r="B91" s="874" t="s">
        <v>135</v>
      </c>
      <c r="C91" s="871"/>
      <c r="D91" s="871"/>
      <c r="E91" s="921"/>
      <c r="F91" s="918"/>
    </row>
    <row r="92" spans="1:6" x14ac:dyDescent="0.25">
      <c r="A92" s="868"/>
      <c r="B92" s="868"/>
      <c r="C92" s="871"/>
      <c r="D92" s="871"/>
      <c r="E92" s="921"/>
      <c r="F92" s="918"/>
    </row>
    <row r="93" spans="1:6" x14ac:dyDescent="0.25">
      <c r="A93" s="868"/>
      <c r="B93" s="875" t="s">
        <v>136</v>
      </c>
      <c r="C93" s="871"/>
      <c r="D93" s="871"/>
      <c r="E93" s="921"/>
      <c r="F93" s="918"/>
    </row>
    <row r="94" spans="1:6" x14ac:dyDescent="0.25">
      <c r="A94" s="868"/>
      <c r="B94" s="875"/>
      <c r="C94" s="871"/>
      <c r="D94" s="871"/>
      <c r="E94" s="921"/>
      <c r="F94" s="918"/>
    </row>
    <row r="95" spans="1:6" x14ac:dyDescent="0.25">
      <c r="A95" s="868" t="s">
        <v>137</v>
      </c>
      <c r="B95" s="868" t="s">
        <v>138</v>
      </c>
      <c r="C95" s="871" t="s">
        <v>125</v>
      </c>
      <c r="D95" s="871">
        <v>12</v>
      </c>
      <c r="E95" s="921"/>
      <c r="F95" s="918">
        <f>D95*E95</f>
        <v>0</v>
      </c>
    </row>
    <row r="96" spans="1:6" x14ac:dyDescent="0.25">
      <c r="A96" s="868"/>
      <c r="B96" s="868"/>
      <c r="C96" s="871"/>
      <c r="D96" s="871"/>
      <c r="E96" s="921"/>
      <c r="F96" s="918"/>
    </row>
    <row r="97" spans="1:6" ht="13" x14ac:dyDescent="0.25">
      <c r="A97" s="868"/>
      <c r="B97" s="870" t="s">
        <v>1391</v>
      </c>
      <c r="C97" s="871"/>
      <c r="D97" s="871"/>
      <c r="E97" s="876"/>
      <c r="F97" s="887"/>
    </row>
    <row r="98" spans="1:6" x14ac:dyDescent="0.25">
      <c r="A98" s="868"/>
      <c r="B98" s="868"/>
      <c r="C98" s="871"/>
      <c r="D98" s="871"/>
      <c r="E98" s="876"/>
      <c r="F98" s="887"/>
    </row>
    <row r="99" spans="1:6" x14ac:dyDescent="0.25">
      <c r="A99" s="868"/>
      <c r="B99" s="888" t="s">
        <v>1393</v>
      </c>
      <c r="C99" s="871"/>
      <c r="D99" s="871"/>
      <c r="E99" s="876"/>
      <c r="F99" s="887"/>
    </row>
    <row r="100" spans="1:6" ht="14.5" x14ac:dyDescent="0.25">
      <c r="A100" s="868" t="s">
        <v>1040</v>
      </c>
      <c r="B100" s="868" t="s">
        <v>1392</v>
      </c>
      <c r="C100" s="871" t="s">
        <v>548</v>
      </c>
      <c r="D100" s="871">
        <v>33</v>
      </c>
      <c r="E100" s="876"/>
      <c r="F100" s="887">
        <f>D100*E100</f>
        <v>0</v>
      </c>
    </row>
    <row r="101" spans="1:6" x14ac:dyDescent="0.25">
      <c r="A101" s="868"/>
      <c r="B101" s="868"/>
      <c r="C101" s="871"/>
      <c r="D101" s="871"/>
      <c r="E101" s="876"/>
      <c r="F101" s="887"/>
    </row>
    <row r="102" spans="1:6" ht="13" x14ac:dyDescent="0.25">
      <c r="A102" s="889"/>
      <c r="B102" s="890" t="s">
        <v>1435</v>
      </c>
      <c r="C102" s="889"/>
      <c r="D102" s="891"/>
      <c r="E102" s="892"/>
      <c r="F102" s="893"/>
    </row>
    <row r="103" spans="1:6" ht="25" x14ac:dyDescent="0.25">
      <c r="A103" s="894"/>
      <c r="B103" s="924" t="s">
        <v>1436</v>
      </c>
      <c r="C103" s="894"/>
      <c r="D103" s="896"/>
      <c r="E103" s="897"/>
      <c r="F103" s="897"/>
    </row>
    <row r="104" spans="1:6" ht="20.25" customHeight="1" x14ac:dyDescent="0.25">
      <c r="A104" s="898" t="s">
        <v>1443</v>
      </c>
      <c r="B104" s="899" t="s">
        <v>1710</v>
      </c>
      <c r="C104" s="900" t="s">
        <v>19</v>
      </c>
      <c r="D104" s="891">
        <v>26</v>
      </c>
      <c r="E104" s="901"/>
      <c r="F104" s="887">
        <f>D104*E104</f>
        <v>0</v>
      </c>
    </row>
    <row r="105" spans="1:6" ht="20.25" customHeight="1" x14ac:dyDescent="0.25">
      <c r="A105" s="898" t="s">
        <v>1437</v>
      </c>
      <c r="B105" s="899" t="s">
        <v>1707</v>
      </c>
      <c r="C105" s="900" t="s">
        <v>19</v>
      </c>
      <c r="D105" s="891">
        <v>6</v>
      </c>
      <c r="E105" s="901"/>
      <c r="F105" s="887">
        <f t="shared" ref="F105:F106" si="0">D105*E105</f>
        <v>0</v>
      </c>
    </row>
    <row r="106" spans="1:6" ht="20.25" customHeight="1" x14ac:dyDescent="0.25">
      <c r="A106" s="898" t="s">
        <v>1444</v>
      </c>
      <c r="B106" s="899" t="s">
        <v>1709</v>
      </c>
      <c r="C106" s="900" t="s">
        <v>19</v>
      </c>
      <c r="D106" s="891">
        <v>3</v>
      </c>
      <c r="E106" s="901"/>
      <c r="F106" s="887">
        <f t="shared" si="0"/>
        <v>0</v>
      </c>
    </row>
    <row r="107" spans="1:6" x14ac:dyDescent="0.25">
      <c r="A107" s="898"/>
      <c r="B107" s="899"/>
      <c r="C107" s="900"/>
      <c r="D107" s="891"/>
      <c r="E107" s="901"/>
      <c r="F107" s="887"/>
    </row>
    <row r="108" spans="1:6" ht="13" x14ac:dyDescent="0.25">
      <c r="A108" s="868"/>
      <c r="B108" s="874" t="s">
        <v>139</v>
      </c>
      <c r="C108" s="871"/>
      <c r="D108" s="871"/>
      <c r="E108" s="921"/>
      <c r="F108" s="918"/>
    </row>
    <row r="109" spans="1:6" ht="13" x14ac:dyDescent="0.25">
      <c r="A109" s="868"/>
      <c r="B109" s="874"/>
      <c r="C109" s="871"/>
      <c r="D109" s="871"/>
      <c r="E109" s="921"/>
      <c r="F109" s="918"/>
    </row>
    <row r="110" spans="1:6" ht="13" x14ac:dyDescent="0.25">
      <c r="A110" s="868"/>
      <c r="B110" s="874" t="s">
        <v>140</v>
      </c>
      <c r="C110" s="871"/>
      <c r="D110" s="871"/>
      <c r="E110" s="921"/>
      <c r="F110" s="918"/>
    </row>
    <row r="111" spans="1:6" x14ac:dyDescent="0.25">
      <c r="A111" s="868"/>
      <c r="B111" s="875"/>
      <c r="C111" s="871"/>
      <c r="D111" s="871"/>
      <c r="E111" s="921"/>
      <c r="F111" s="918"/>
    </row>
    <row r="112" spans="1:6" ht="13" x14ac:dyDescent="0.25">
      <c r="A112" s="868"/>
      <c r="B112" s="874" t="s">
        <v>175</v>
      </c>
      <c r="C112" s="871"/>
      <c r="D112" s="871"/>
      <c r="E112" s="918"/>
      <c r="F112" s="918"/>
    </row>
    <row r="113" spans="1:6" x14ac:dyDescent="0.25">
      <c r="A113" s="868"/>
      <c r="B113" s="868"/>
      <c r="C113" s="871"/>
      <c r="D113" s="871"/>
      <c r="E113" s="918"/>
      <c r="F113" s="918"/>
    </row>
    <row r="114" spans="1:6" ht="25" x14ac:dyDescent="0.25">
      <c r="A114" s="868"/>
      <c r="B114" s="875" t="s">
        <v>272</v>
      </c>
      <c r="C114" s="871"/>
      <c r="D114" s="871"/>
      <c r="E114" s="917"/>
      <c r="F114" s="925"/>
    </row>
    <row r="115" spans="1:6" ht="13" x14ac:dyDescent="0.25">
      <c r="A115" s="868"/>
      <c r="B115" s="874"/>
      <c r="C115" s="871"/>
      <c r="D115" s="871"/>
      <c r="E115" s="921"/>
      <c r="F115" s="918"/>
    </row>
    <row r="116" spans="1:6" ht="19.5" customHeight="1" x14ac:dyDescent="0.25">
      <c r="A116" s="868" t="s">
        <v>323</v>
      </c>
      <c r="B116" s="868" t="s">
        <v>324</v>
      </c>
      <c r="C116" s="871" t="s">
        <v>19</v>
      </c>
      <c r="D116" s="871">
        <v>4</v>
      </c>
      <c r="E116" s="917"/>
      <c r="F116" s="918">
        <f>D116*E116</f>
        <v>0</v>
      </c>
    </row>
    <row r="117" spans="1:6" ht="19.5" customHeight="1" x14ac:dyDescent="0.25">
      <c r="A117" s="868" t="s">
        <v>325</v>
      </c>
      <c r="B117" s="868" t="s">
        <v>274</v>
      </c>
      <c r="C117" s="871" t="s">
        <v>19</v>
      </c>
      <c r="D117" s="871">
        <v>2</v>
      </c>
      <c r="E117" s="917"/>
      <c r="F117" s="918">
        <f>D117*E117</f>
        <v>0</v>
      </c>
    </row>
    <row r="118" spans="1:6" x14ac:dyDescent="0.25">
      <c r="A118" s="868"/>
      <c r="B118" s="877"/>
      <c r="C118" s="871"/>
      <c r="D118" s="871"/>
      <c r="E118" s="921"/>
      <c r="F118" s="918"/>
    </row>
    <row r="119" spans="1:6" ht="25" x14ac:dyDescent="0.25">
      <c r="A119" s="868"/>
      <c r="B119" s="875" t="s">
        <v>326</v>
      </c>
      <c r="C119" s="871"/>
      <c r="D119" s="871"/>
      <c r="E119" s="921"/>
      <c r="F119" s="918"/>
    </row>
    <row r="120" spans="1:6" x14ac:dyDescent="0.25">
      <c r="A120" s="868"/>
      <c r="B120" s="877"/>
      <c r="C120" s="871"/>
      <c r="D120" s="871"/>
      <c r="E120" s="921"/>
      <c r="F120" s="918"/>
    </row>
    <row r="121" spans="1:6" x14ac:dyDescent="0.25">
      <c r="A121" s="868" t="s">
        <v>361</v>
      </c>
      <c r="B121" s="868" t="s">
        <v>401</v>
      </c>
      <c r="C121" s="871" t="s">
        <v>19</v>
      </c>
      <c r="D121" s="871">
        <v>1</v>
      </c>
      <c r="E121" s="917"/>
      <c r="F121" s="918">
        <f>D121*E121</f>
        <v>0</v>
      </c>
    </row>
    <row r="122" spans="1:6" x14ac:dyDescent="0.25">
      <c r="A122" s="868"/>
      <c r="B122" s="877"/>
      <c r="C122" s="871"/>
      <c r="D122" s="871"/>
      <c r="E122" s="921"/>
      <c r="F122" s="918"/>
    </row>
    <row r="123" spans="1:6" ht="13" x14ac:dyDescent="0.25">
      <c r="A123" s="868"/>
      <c r="B123" s="874" t="s">
        <v>141</v>
      </c>
      <c r="C123" s="871"/>
      <c r="D123" s="871"/>
      <c r="E123" s="921"/>
      <c r="F123" s="918"/>
    </row>
    <row r="124" spans="1:6" ht="13" x14ac:dyDescent="0.25">
      <c r="A124" s="868"/>
      <c r="B124" s="874"/>
      <c r="C124" s="871"/>
      <c r="D124" s="871"/>
      <c r="E124" s="921"/>
      <c r="F124" s="918"/>
    </row>
    <row r="125" spans="1:6" ht="25" x14ac:dyDescent="0.25">
      <c r="A125" s="868"/>
      <c r="B125" s="875" t="s">
        <v>142</v>
      </c>
      <c r="C125" s="871"/>
      <c r="D125" s="871"/>
      <c r="E125" s="921"/>
      <c r="F125" s="918"/>
    </row>
    <row r="126" spans="1:6" ht="13" x14ac:dyDescent="0.25">
      <c r="A126" s="868"/>
      <c r="B126" s="874"/>
      <c r="C126" s="871"/>
      <c r="D126" s="871"/>
      <c r="E126" s="921"/>
      <c r="F126" s="918"/>
    </row>
    <row r="127" spans="1:6" ht="13" thickBot="1" x14ac:dyDescent="0.3">
      <c r="A127" s="868" t="s">
        <v>143</v>
      </c>
      <c r="B127" s="868" t="s">
        <v>185</v>
      </c>
      <c r="C127" s="871" t="s">
        <v>19</v>
      </c>
      <c r="D127" s="871">
        <v>2</v>
      </c>
      <c r="E127" s="921"/>
      <c r="F127" s="918">
        <f>D127*E127</f>
        <v>0</v>
      </c>
    </row>
    <row r="128" spans="1:6" ht="20.25" customHeight="1" thickTop="1" x14ac:dyDescent="0.25">
      <c r="A128" s="2408" t="s">
        <v>102</v>
      </c>
      <c r="B128" s="2408"/>
      <c r="C128" s="2408"/>
      <c r="D128" s="2408"/>
      <c r="E128" s="2408"/>
      <c r="F128" s="1347">
        <f>SUM(F67:F127)</f>
        <v>0</v>
      </c>
    </row>
    <row r="129" spans="1:6" ht="13" x14ac:dyDescent="0.25">
      <c r="A129" s="868"/>
      <c r="B129" s="874" t="s">
        <v>183</v>
      </c>
      <c r="C129" s="871"/>
      <c r="D129" s="871"/>
      <c r="E129" s="917"/>
      <c r="F129" s="917"/>
    </row>
    <row r="130" spans="1:6" x14ac:dyDescent="0.25">
      <c r="A130" s="868"/>
      <c r="B130" s="868"/>
      <c r="C130" s="871"/>
      <c r="D130" s="871"/>
      <c r="E130" s="917"/>
      <c r="F130" s="917"/>
    </row>
    <row r="131" spans="1:6" ht="25" x14ac:dyDescent="0.25">
      <c r="A131" s="868"/>
      <c r="B131" s="875" t="s">
        <v>282</v>
      </c>
      <c r="C131" s="871"/>
      <c r="D131" s="871"/>
      <c r="E131" s="917"/>
      <c r="F131" s="917"/>
    </row>
    <row r="132" spans="1:6" x14ac:dyDescent="0.25">
      <c r="A132" s="868"/>
      <c r="B132" s="868"/>
      <c r="C132" s="871"/>
      <c r="D132" s="871"/>
      <c r="E132" s="917"/>
      <c r="F132" s="925"/>
    </row>
    <row r="133" spans="1:6" ht="18.75" customHeight="1" x14ac:dyDescent="0.25">
      <c r="A133" s="868" t="s">
        <v>329</v>
      </c>
      <c r="B133" s="868" t="s">
        <v>330</v>
      </c>
      <c r="C133" s="871" t="s">
        <v>19</v>
      </c>
      <c r="D133" s="871">
        <v>6</v>
      </c>
      <c r="E133" s="917"/>
      <c r="F133" s="918">
        <f>D133*E133</f>
        <v>0</v>
      </c>
    </row>
    <row r="134" spans="1:6" ht="18.75" customHeight="1" x14ac:dyDescent="0.25">
      <c r="A134" s="868" t="s">
        <v>331</v>
      </c>
      <c r="B134" s="868" t="s">
        <v>384</v>
      </c>
      <c r="C134" s="871" t="s">
        <v>19</v>
      </c>
      <c r="D134" s="871">
        <v>1</v>
      </c>
      <c r="E134" s="917"/>
      <c r="F134" s="918">
        <f>D134*E134</f>
        <v>0</v>
      </c>
    </row>
    <row r="135" spans="1:6" ht="18.75" customHeight="1" x14ac:dyDescent="0.25">
      <c r="A135" s="868" t="s">
        <v>365</v>
      </c>
      <c r="B135" s="868" t="s">
        <v>284</v>
      </c>
      <c r="C135" s="871" t="s">
        <v>19</v>
      </c>
      <c r="D135" s="871">
        <v>1</v>
      </c>
      <c r="E135" s="917"/>
      <c r="F135" s="918">
        <f>D135*E135</f>
        <v>0</v>
      </c>
    </row>
    <row r="136" spans="1:6" ht="13" x14ac:dyDescent="0.25">
      <c r="A136" s="868"/>
      <c r="B136" s="870"/>
      <c r="C136" s="871"/>
      <c r="D136" s="871"/>
      <c r="E136" s="921"/>
      <c r="F136" s="919"/>
    </row>
    <row r="137" spans="1:6" ht="13" x14ac:dyDescent="0.25">
      <c r="A137" s="868"/>
      <c r="B137" s="870" t="s">
        <v>144</v>
      </c>
      <c r="C137" s="871"/>
      <c r="D137" s="871"/>
      <c r="E137" s="921"/>
      <c r="F137" s="919"/>
    </row>
    <row r="138" spans="1:6" ht="13" x14ac:dyDescent="0.25">
      <c r="A138" s="868"/>
      <c r="B138" s="870"/>
      <c r="C138" s="871"/>
      <c r="D138" s="871"/>
      <c r="E138" s="921"/>
      <c r="F138" s="919"/>
    </row>
    <row r="139" spans="1:6" ht="37.5" x14ac:dyDescent="0.25">
      <c r="A139" s="868"/>
      <c r="B139" s="875" t="s">
        <v>332</v>
      </c>
      <c r="C139" s="871"/>
      <c r="D139" s="871"/>
      <c r="E139" s="921"/>
      <c r="F139" s="919"/>
    </row>
    <row r="140" spans="1:6" x14ac:dyDescent="0.25">
      <c r="A140" s="868"/>
      <c r="B140" s="875"/>
      <c r="C140" s="871"/>
      <c r="D140" s="871"/>
      <c r="E140" s="921"/>
      <c r="F140" s="919"/>
    </row>
    <row r="141" spans="1:6" ht="21" customHeight="1" x14ac:dyDescent="0.25">
      <c r="A141" s="868" t="s">
        <v>146</v>
      </c>
      <c r="B141" s="877" t="s">
        <v>333</v>
      </c>
      <c r="C141" s="871" t="s">
        <v>19</v>
      </c>
      <c r="D141" s="871">
        <v>5</v>
      </c>
      <c r="E141" s="921"/>
      <c r="F141" s="918">
        <f>D141*E141</f>
        <v>0</v>
      </c>
    </row>
    <row r="142" spans="1:6" ht="21" customHeight="1" x14ac:dyDescent="0.25">
      <c r="A142" s="868" t="s">
        <v>334</v>
      </c>
      <c r="B142" s="877" t="s">
        <v>335</v>
      </c>
      <c r="C142" s="871" t="s">
        <v>19</v>
      </c>
      <c r="D142" s="871">
        <v>1</v>
      </c>
      <c r="E142" s="921"/>
      <c r="F142" s="918">
        <f>D142*E142</f>
        <v>0</v>
      </c>
    </row>
    <row r="143" spans="1:6" ht="21" customHeight="1" x14ac:dyDescent="0.25">
      <c r="A143" s="868" t="s">
        <v>366</v>
      </c>
      <c r="B143" s="877" t="s">
        <v>367</v>
      </c>
      <c r="C143" s="871" t="s">
        <v>19</v>
      </c>
      <c r="D143" s="871">
        <v>1</v>
      </c>
      <c r="E143" s="921"/>
      <c r="F143" s="918">
        <f>D143*E143</f>
        <v>0</v>
      </c>
    </row>
    <row r="144" spans="1:6" x14ac:dyDescent="0.25">
      <c r="A144" s="868"/>
      <c r="B144" s="877"/>
      <c r="C144" s="871"/>
      <c r="D144" s="871"/>
      <c r="E144" s="917"/>
      <c r="F144" s="918"/>
    </row>
    <row r="145" spans="1:6" ht="25" x14ac:dyDescent="0.25">
      <c r="A145" s="868"/>
      <c r="B145" s="875" t="s">
        <v>402</v>
      </c>
      <c r="C145" s="871"/>
      <c r="D145" s="871"/>
      <c r="E145" s="921"/>
      <c r="F145" s="919"/>
    </row>
    <row r="146" spans="1:6" x14ac:dyDescent="0.25">
      <c r="A146" s="868"/>
      <c r="B146" s="868"/>
      <c r="C146" s="871"/>
      <c r="D146" s="871"/>
      <c r="E146" s="921"/>
      <c r="F146" s="919"/>
    </row>
    <row r="147" spans="1:6" ht="21" customHeight="1" x14ac:dyDescent="0.25">
      <c r="A147" s="868" t="s">
        <v>368</v>
      </c>
      <c r="B147" s="877" t="s">
        <v>403</v>
      </c>
      <c r="C147" s="871" t="s">
        <v>19</v>
      </c>
      <c r="D147" s="871">
        <v>2</v>
      </c>
      <c r="E147" s="921"/>
      <c r="F147" s="918">
        <f>D147*E147</f>
        <v>0</v>
      </c>
    </row>
    <row r="148" spans="1:6" ht="21" customHeight="1" x14ac:dyDescent="0.25">
      <c r="A148" s="868" t="s">
        <v>340</v>
      </c>
      <c r="B148" s="868" t="s">
        <v>404</v>
      </c>
      <c r="C148" s="871" t="s">
        <v>19</v>
      </c>
      <c r="D148" s="871">
        <v>1</v>
      </c>
      <c r="E148" s="921"/>
      <c r="F148" s="918">
        <f>D148*E148</f>
        <v>0</v>
      </c>
    </row>
    <row r="149" spans="1:6" ht="21" customHeight="1" x14ac:dyDescent="0.25">
      <c r="A149" s="868" t="s">
        <v>370</v>
      </c>
      <c r="B149" s="877" t="s">
        <v>367</v>
      </c>
      <c r="C149" s="871" t="s">
        <v>19</v>
      </c>
      <c r="D149" s="871">
        <v>1</v>
      </c>
      <c r="E149" s="917"/>
      <c r="F149" s="918">
        <f>D149*E149</f>
        <v>0</v>
      </c>
    </row>
    <row r="150" spans="1:6" x14ac:dyDescent="0.25">
      <c r="A150" s="868"/>
      <c r="B150" s="877"/>
      <c r="C150" s="871"/>
      <c r="D150" s="871"/>
      <c r="E150" s="917"/>
      <c r="F150" s="918"/>
    </row>
    <row r="151" spans="1:6" ht="13" x14ac:dyDescent="0.25">
      <c r="A151" s="868"/>
      <c r="B151" s="874" t="s">
        <v>147</v>
      </c>
      <c r="C151" s="871"/>
      <c r="D151" s="871"/>
      <c r="E151" s="921"/>
      <c r="F151" s="919"/>
    </row>
    <row r="152" spans="1:6" x14ac:dyDescent="0.25">
      <c r="A152" s="868"/>
      <c r="B152" s="875"/>
      <c r="C152" s="871"/>
      <c r="D152" s="871"/>
      <c r="E152" s="921"/>
      <c r="F152" s="919"/>
    </row>
    <row r="153" spans="1:6" ht="25" x14ac:dyDescent="0.25">
      <c r="A153" s="868"/>
      <c r="B153" s="875" t="s">
        <v>343</v>
      </c>
      <c r="C153" s="871"/>
      <c r="D153" s="871"/>
      <c r="E153" s="921"/>
      <c r="F153" s="919"/>
    </row>
    <row r="154" spans="1:6" x14ac:dyDescent="0.25">
      <c r="A154" s="868"/>
      <c r="B154" s="868"/>
      <c r="C154" s="871"/>
      <c r="D154" s="871"/>
      <c r="E154" s="921"/>
      <c r="F154" s="919"/>
    </row>
    <row r="155" spans="1:6" ht="21" customHeight="1" x14ac:dyDescent="0.25">
      <c r="A155" s="868" t="s">
        <v>344</v>
      </c>
      <c r="B155" s="868" t="s">
        <v>185</v>
      </c>
      <c r="C155" s="871" t="s">
        <v>19</v>
      </c>
      <c r="D155" s="871">
        <v>2</v>
      </c>
      <c r="E155" s="917"/>
      <c r="F155" s="918">
        <f>D155*E155</f>
        <v>0</v>
      </c>
    </row>
    <row r="156" spans="1:6" ht="21" customHeight="1" x14ac:dyDescent="0.25">
      <c r="A156" s="868" t="s">
        <v>345</v>
      </c>
      <c r="B156" s="868" t="s">
        <v>324</v>
      </c>
      <c r="C156" s="871" t="s">
        <v>19</v>
      </c>
      <c r="D156" s="871">
        <v>6</v>
      </c>
      <c r="E156" s="917"/>
      <c r="F156" s="918">
        <f>D156*E156</f>
        <v>0</v>
      </c>
    </row>
    <row r="157" spans="1:6" ht="21" customHeight="1" x14ac:dyDescent="0.25">
      <c r="A157" s="868" t="s">
        <v>376</v>
      </c>
      <c r="B157" s="877" t="s">
        <v>284</v>
      </c>
      <c r="C157" s="871" t="s">
        <v>19</v>
      </c>
      <c r="D157" s="871">
        <v>2</v>
      </c>
      <c r="E157" s="917"/>
      <c r="F157" s="918">
        <f>D157*E157</f>
        <v>0</v>
      </c>
    </row>
    <row r="158" spans="1:6" x14ac:dyDescent="0.25">
      <c r="A158" s="868"/>
      <c r="B158" s="877"/>
      <c r="C158" s="871"/>
      <c r="D158" s="871"/>
      <c r="E158" s="917"/>
      <c r="F158" s="918"/>
    </row>
    <row r="159" spans="1:6" ht="25" x14ac:dyDescent="0.25">
      <c r="A159" s="868"/>
      <c r="B159" s="875" t="s">
        <v>1717</v>
      </c>
      <c r="C159" s="871"/>
      <c r="D159" s="910"/>
      <c r="E159" s="917"/>
      <c r="F159" s="917"/>
    </row>
    <row r="160" spans="1:6" ht="13" x14ac:dyDescent="0.3">
      <c r="A160" s="868"/>
      <c r="B160" s="903"/>
      <c r="C160" s="871"/>
      <c r="D160" s="910"/>
      <c r="E160" s="917"/>
      <c r="F160" s="917"/>
    </row>
    <row r="161" spans="1:6" x14ac:dyDescent="0.25">
      <c r="A161" s="868" t="s">
        <v>346</v>
      </c>
      <c r="B161" s="868" t="s">
        <v>172</v>
      </c>
      <c r="C161" s="871" t="s">
        <v>19</v>
      </c>
      <c r="D161" s="910">
        <v>1</v>
      </c>
      <c r="E161" s="917"/>
      <c r="F161" s="918">
        <f>D161*E161</f>
        <v>0</v>
      </c>
    </row>
    <row r="162" spans="1:6" x14ac:dyDescent="0.25">
      <c r="A162" s="868"/>
      <c r="B162" s="868"/>
      <c r="C162" s="871"/>
      <c r="D162" s="910"/>
      <c r="E162" s="917"/>
      <c r="F162" s="918"/>
    </row>
    <row r="163" spans="1:6" ht="13" x14ac:dyDescent="0.25">
      <c r="A163" s="868"/>
      <c r="B163" s="874" t="s">
        <v>405</v>
      </c>
      <c r="C163" s="871"/>
      <c r="D163" s="871"/>
      <c r="E163" s="917"/>
      <c r="F163" s="918"/>
    </row>
    <row r="164" spans="1:6" x14ac:dyDescent="0.25">
      <c r="A164" s="868"/>
      <c r="B164" s="877"/>
      <c r="C164" s="871"/>
      <c r="D164" s="871"/>
      <c r="E164" s="917"/>
      <c r="F164" s="918"/>
    </row>
    <row r="165" spans="1:6" ht="25" x14ac:dyDescent="0.25">
      <c r="A165" s="868"/>
      <c r="B165" s="888" t="s">
        <v>406</v>
      </c>
      <c r="C165" s="871"/>
      <c r="D165" s="871"/>
      <c r="E165" s="921"/>
      <c r="F165" s="919"/>
    </row>
    <row r="166" spans="1:6" x14ac:dyDescent="0.25">
      <c r="A166" s="868"/>
      <c r="B166" s="875"/>
      <c r="C166" s="871"/>
      <c r="D166" s="871"/>
      <c r="E166" s="921"/>
      <c r="F166" s="919"/>
    </row>
    <row r="167" spans="1:6" ht="18.75" customHeight="1" x14ac:dyDescent="0.25">
      <c r="A167" s="868" t="s">
        <v>407</v>
      </c>
      <c r="B167" s="868" t="s">
        <v>408</v>
      </c>
      <c r="C167" s="871" t="s">
        <v>19</v>
      </c>
      <c r="D167" s="871">
        <v>2</v>
      </c>
      <c r="E167" s="921"/>
      <c r="F167" s="918">
        <f>D167*E167</f>
        <v>0</v>
      </c>
    </row>
    <row r="168" spans="1:6" ht="18.75" customHeight="1" x14ac:dyDescent="0.25">
      <c r="A168" s="868" t="s">
        <v>409</v>
      </c>
      <c r="B168" s="877" t="s">
        <v>1791</v>
      </c>
      <c r="C168" s="871" t="s">
        <v>19</v>
      </c>
      <c r="D168" s="871">
        <v>1</v>
      </c>
      <c r="E168" s="921"/>
      <c r="F168" s="918">
        <f>D168*E168</f>
        <v>0</v>
      </c>
    </row>
    <row r="169" spans="1:6" x14ac:dyDescent="0.25">
      <c r="A169" s="868"/>
      <c r="B169" s="868"/>
      <c r="C169" s="871"/>
      <c r="D169" s="910"/>
      <c r="E169" s="917"/>
      <c r="F169" s="918"/>
    </row>
    <row r="170" spans="1:6" x14ac:dyDescent="0.25">
      <c r="A170" s="868"/>
      <c r="B170" s="868"/>
      <c r="C170" s="871"/>
      <c r="D170" s="910"/>
      <c r="E170" s="917"/>
      <c r="F170" s="918"/>
    </row>
    <row r="171" spans="1:6" x14ac:dyDescent="0.25">
      <c r="A171" s="868"/>
      <c r="B171" s="868"/>
      <c r="C171" s="871"/>
      <c r="D171" s="910"/>
      <c r="E171" s="917"/>
      <c r="F171" s="918"/>
    </row>
    <row r="172" spans="1:6" x14ac:dyDescent="0.25">
      <c r="A172" s="868"/>
      <c r="B172" s="868"/>
      <c r="C172" s="871"/>
      <c r="D172" s="910"/>
      <c r="E172" s="917"/>
      <c r="F172" s="918"/>
    </row>
    <row r="173" spans="1:6" x14ac:dyDescent="0.25">
      <c r="A173" s="868"/>
      <c r="B173" s="868"/>
      <c r="C173" s="871"/>
      <c r="D173" s="910"/>
      <c r="E173" s="917"/>
      <c r="F173" s="918"/>
    </row>
    <row r="174" spans="1:6" x14ac:dyDescent="0.25">
      <c r="A174" s="868"/>
      <c r="B174" s="868"/>
      <c r="C174" s="871"/>
      <c r="D174" s="910"/>
      <c r="E174" s="917"/>
      <c r="F174" s="918"/>
    </row>
    <row r="175" spans="1:6" x14ac:dyDescent="0.25">
      <c r="A175" s="868"/>
      <c r="B175" s="868"/>
      <c r="C175" s="871"/>
      <c r="D175" s="910"/>
      <c r="E175" s="917"/>
      <c r="F175" s="918"/>
    </row>
    <row r="176" spans="1:6" x14ac:dyDescent="0.25">
      <c r="A176" s="868"/>
      <c r="B176" s="868"/>
      <c r="C176" s="871"/>
      <c r="D176" s="910"/>
      <c r="E176" s="917"/>
      <c r="F176" s="918"/>
    </row>
    <row r="177" spans="1:7" x14ac:dyDescent="0.25">
      <c r="A177" s="868"/>
      <c r="B177" s="868"/>
      <c r="C177" s="871"/>
      <c r="D177" s="910"/>
      <c r="E177" s="917"/>
      <c r="F177" s="918"/>
    </row>
    <row r="178" spans="1:7" x14ac:dyDescent="0.25">
      <c r="A178" s="868"/>
      <c r="B178" s="868"/>
      <c r="C178" s="871"/>
      <c r="D178" s="910"/>
      <c r="E178" s="917"/>
      <c r="F178" s="918"/>
    </row>
    <row r="179" spans="1:7" x14ac:dyDescent="0.25">
      <c r="A179" s="868"/>
      <c r="B179" s="868"/>
      <c r="C179" s="871"/>
      <c r="D179" s="910"/>
      <c r="E179" s="917"/>
      <c r="F179" s="918"/>
    </row>
    <row r="180" spans="1:7" ht="13" thickBot="1" x14ac:dyDescent="0.3">
      <c r="A180" s="868"/>
      <c r="B180" s="868"/>
      <c r="C180" s="871"/>
      <c r="D180" s="910"/>
      <c r="E180" s="917"/>
      <c r="F180" s="918"/>
    </row>
    <row r="181" spans="1:7" ht="18.75" customHeight="1" thickTop="1" x14ac:dyDescent="0.25">
      <c r="A181" s="2408" t="s">
        <v>102</v>
      </c>
      <c r="B181" s="2408"/>
      <c r="C181" s="2408"/>
      <c r="D181" s="2408"/>
      <c r="E181" s="2408"/>
      <c r="F181" s="1347">
        <f>SUM(F129:F180)</f>
        <v>0</v>
      </c>
    </row>
    <row r="182" spans="1:7" x14ac:dyDescent="0.25">
      <c r="A182" s="868"/>
      <c r="B182" s="868"/>
      <c r="C182" s="871"/>
      <c r="D182" s="910"/>
      <c r="E182" s="917"/>
      <c r="F182" s="918"/>
    </row>
    <row r="183" spans="1:7" ht="13" x14ac:dyDescent="0.25">
      <c r="A183" s="868"/>
      <c r="B183" s="874" t="s">
        <v>150</v>
      </c>
      <c r="C183" s="871"/>
      <c r="D183" s="871"/>
      <c r="E183" s="918"/>
      <c r="F183" s="918"/>
    </row>
    <row r="184" spans="1:7" x14ac:dyDescent="0.25">
      <c r="A184" s="868"/>
      <c r="B184" s="868"/>
      <c r="C184" s="871"/>
      <c r="D184" s="871"/>
      <c r="E184" s="921"/>
      <c r="F184" s="918"/>
    </row>
    <row r="185" spans="1:7" ht="25" x14ac:dyDescent="0.25">
      <c r="A185" s="868" t="s">
        <v>1703</v>
      </c>
      <c r="B185" s="868" t="s">
        <v>410</v>
      </c>
      <c r="C185" s="871" t="s">
        <v>548</v>
      </c>
      <c r="D185" s="871">
        <v>39.4</v>
      </c>
      <c r="E185" s="917"/>
      <c r="F185" s="918">
        <f>D185*E185</f>
        <v>0</v>
      </c>
    </row>
    <row r="186" spans="1:7" x14ac:dyDescent="0.25">
      <c r="A186" s="868"/>
      <c r="B186" s="868"/>
      <c r="C186" s="871"/>
      <c r="D186" s="871"/>
      <c r="E186" s="917"/>
      <c r="F186" s="918"/>
    </row>
    <row r="187" spans="1:7" ht="25" x14ac:dyDescent="0.25">
      <c r="A187" s="868" t="s">
        <v>1704</v>
      </c>
      <c r="B187" s="868" t="s">
        <v>1779</v>
      </c>
      <c r="C187" s="871" t="s">
        <v>8</v>
      </c>
      <c r="D187" s="871">
        <v>1</v>
      </c>
      <c r="E187" s="917"/>
      <c r="F187" s="918">
        <f>D187*E187</f>
        <v>0</v>
      </c>
    </row>
    <row r="188" spans="1:7" ht="13" x14ac:dyDescent="0.25">
      <c r="A188" s="868"/>
      <c r="B188" s="874"/>
      <c r="C188" s="871"/>
      <c r="D188" s="871"/>
      <c r="E188" s="917"/>
      <c r="F188" s="918"/>
    </row>
    <row r="189" spans="1:7" ht="25" x14ac:dyDescent="0.25">
      <c r="A189" s="868" t="s">
        <v>1705</v>
      </c>
      <c r="B189" s="868" t="s">
        <v>1792</v>
      </c>
      <c r="C189" s="871" t="s">
        <v>19</v>
      </c>
      <c r="D189" s="871">
        <v>2</v>
      </c>
      <c r="E189" s="917"/>
      <c r="F189" s="918">
        <f>D189*E189</f>
        <v>0</v>
      </c>
      <c r="G189" s="548"/>
    </row>
    <row r="190" spans="1:7" ht="13" x14ac:dyDescent="0.3">
      <c r="A190" s="902"/>
      <c r="B190" s="875"/>
      <c r="C190" s="871"/>
      <c r="D190" s="871"/>
      <c r="E190" s="921"/>
      <c r="F190" s="918"/>
    </row>
    <row r="191" spans="1:7" x14ac:dyDescent="0.25">
      <c r="A191" s="868" t="s">
        <v>1706</v>
      </c>
      <c r="B191" s="868" t="s">
        <v>1793</v>
      </c>
      <c r="C191" s="871" t="s">
        <v>8</v>
      </c>
      <c r="D191" s="871">
        <v>1</v>
      </c>
      <c r="E191" s="917"/>
      <c r="F191" s="918">
        <f>D191*E191</f>
        <v>0</v>
      </c>
      <c r="G191" s="548"/>
    </row>
    <row r="192" spans="1:7" x14ac:dyDescent="0.25">
      <c r="A192" s="868"/>
      <c r="B192" s="868"/>
      <c r="C192" s="871"/>
      <c r="D192" s="871"/>
      <c r="E192" s="921"/>
      <c r="F192" s="920"/>
    </row>
    <row r="193" spans="1:7" x14ac:dyDescent="0.25">
      <c r="A193" s="868" t="s">
        <v>1708</v>
      </c>
      <c r="B193" s="868" t="s">
        <v>411</v>
      </c>
      <c r="C193" s="871" t="s">
        <v>8</v>
      </c>
      <c r="D193" s="871">
        <v>1</v>
      </c>
      <c r="E193" s="917"/>
      <c r="F193" s="918">
        <f>D193*E193</f>
        <v>0</v>
      </c>
    </row>
    <row r="194" spans="1:7" x14ac:dyDescent="0.25">
      <c r="A194" s="868"/>
      <c r="B194" s="875"/>
      <c r="C194" s="871"/>
      <c r="D194" s="871"/>
      <c r="E194" s="921"/>
      <c r="F194" s="918"/>
    </row>
    <row r="195" spans="1:7" ht="25" x14ac:dyDescent="0.25">
      <c r="A195" s="868" t="s">
        <v>1713</v>
      </c>
      <c r="B195" s="881" t="s">
        <v>412</v>
      </c>
      <c r="C195" s="871" t="s">
        <v>42</v>
      </c>
      <c r="D195" s="871">
        <v>4.0999999999999996</v>
      </c>
      <c r="E195" s="917"/>
      <c r="F195" s="918">
        <f>D195*E195</f>
        <v>0</v>
      </c>
      <c r="G195" s="548"/>
    </row>
    <row r="196" spans="1:7" x14ac:dyDescent="0.25">
      <c r="A196" s="868"/>
      <c r="B196" s="881"/>
      <c r="C196" s="871"/>
      <c r="D196" s="871"/>
      <c r="E196" s="917"/>
      <c r="F196" s="918"/>
    </row>
    <row r="197" spans="1:7" x14ac:dyDescent="0.25">
      <c r="A197" s="868"/>
      <c r="B197" s="881"/>
      <c r="C197" s="871"/>
      <c r="D197" s="871"/>
      <c r="E197" s="917"/>
      <c r="F197" s="918"/>
    </row>
    <row r="198" spans="1:7" x14ac:dyDescent="0.25">
      <c r="A198" s="868"/>
      <c r="B198" s="881"/>
      <c r="C198" s="871"/>
      <c r="D198" s="871"/>
      <c r="E198" s="917"/>
      <c r="F198" s="918"/>
    </row>
    <row r="199" spans="1:7" x14ac:dyDescent="0.25">
      <c r="A199" s="868"/>
      <c r="B199" s="881"/>
      <c r="C199" s="871"/>
      <c r="D199" s="871"/>
      <c r="E199" s="917"/>
      <c r="F199" s="918"/>
    </row>
    <row r="200" spans="1:7" x14ac:dyDescent="0.25">
      <c r="A200" s="868"/>
      <c r="B200" s="881"/>
      <c r="C200" s="871"/>
      <c r="D200" s="871"/>
      <c r="E200" s="917"/>
      <c r="F200" s="918"/>
    </row>
    <row r="201" spans="1:7" x14ac:dyDescent="0.25">
      <c r="A201" s="868"/>
      <c r="B201" s="881"/>
      <c r="C201" s="871"/>
      <c r="D201" s="871"/>
      <c r="E201" s="917"/>
      <c r="F201" s="918"/>
    </row>
    <row r="202" spans="1:7" x14ac:dyDescent="0.25">
      <c r="A202" s="868"/>
      <c r="B202" s="881"/>
      <c r="C202" s="871"/>
      <c r="D202" s="871"/>
      <c r="E202" s="917"/>
      <c r="F202" s="918"/>
    </row>
    <row r="203" spans="1:7" x14ac:dyDescent="0.25">
      <c r="A203" s="868"/>
      <c r="B203" s="881"/>
      <c r="C203" s="871"/>
      <c r="D203" s="871"/>
      <c r="E203" s="917"/>
      <c r="F203" s="918"/>
    </row>
    <row r="204" spans="1:7" x14ac:dyDescent="0.25">
      <c r="A204" s="868"/>
      <c r="B204" s="881"/>
      <c r="C204" s="871"/>
      <c r="D204" s="871"/>
      <c r="E204" s="917"/>
      <c r="F204" s="918"/>
    </row>
    <row r="205" spans="1:7" x14ac:dyDescent="0.25">
      <c r="A205" s="868"/>
      <c r="B205" s="881"/>
      <c r="C205" s="871"/>
      <c r="D205" s="871"/>
      <c r="E205" s="917"/>
      <c r="F205" s="918"/>
    </row>
    <row r="206" spans="1:7" x14ac:dyDescent="0.25">
      <c r="A206" s="868"/>
      <c r="B206" s="881"/>
      <c r="C206" s="871"/>
      <c r="D206" s="871"/>
      <c r="E206" s="917"/>
      <c r="F206" s="918"/>
    </row>
    <row r="207" spans="1:7" x14ac:dyDescent="0.25">
      <c r="A207" s="868"/>
      <c r="B207" s="881"/>
      <c r="C207" s="871"/>
      <c r="D207" s="871"/>
      <c r="E207" s="917"/>
      <c r="F207" s="918"/>
    </row>
    <row r="208" spans="1:7" x14ac:dyDescent="0.25">
      <c r="A208" s="868"/>
      <c r="B208" s="881"/>
      <c r="C208" s="871"/>
      <c r="D208" s="871"/>
      <c r="E208" s="917"/>
      <c r="F208" s="918"/>
    </row>
    <row r="209" spans="1:6" x14ac:dyDescent="0.25">
      <c r="A209" s="868"/>
      <c r="B209" s="881"/>
      <c r="C209" s="871"/>
      <c r="D209" s="871"/>
      <c r="E209" s="917"/>
      <c r="F209" s="918"/>
    </row>
    <row r="210" spans="1:6" x14ac:dyDescent="0.25">
      <c r="A210" s="868"/>
      <c r="B210" s="881"/>
      <c r="C210" s="871"/>
      <c r="D210" s="871"/>
      <c r="E210" s="917"/>
      <c r="F210" s="918"/>
    </row>
    <row r="211" spans="1:6" x14ac:dyDescent="0.25">
      <c r="A211" s="868"/>
      <c r="B211" s="881"/>
      <c r="C211" s="871"/>
      <c r="D211" s="871"/>
      <c r="E211" s="917"/>
      <c r="F211" s="918"/>
    </row>
    <row r="212" spans="1:6" x14ac:dyDescent="0.25">
      <c r="A212" s="868"/>
      <c r="B212" s="881"/>
      <c r="C212" s="871"/>
      <c r="D212" s="871"/>
      <c r="E212" s="917"/>
      <c r="F212" s="918"/>
    </row>
    <row r="213" spans="1:6" x14ac:dyDescent="0.25">
      <c r="A213" s="868"/>
      <c r="B213" s="881"/>
      <c r="C213" s="871"/>
      <c r="D213" s="871"/>
      <c r="E213" s="917"/>
      <c r="F213" s="918"/>
    </row>
    <row r="214" spans="1:6" x14ac:dyDescent="0.25">
      <c r="A214" s="868"/>
      <c r="B214" s="881"/>
      <c r="C214" s="871"/>
      <c r="D214" s="871"/>
      <c r="E214" s="917"/>
      <c r="F214" s="918"/>
    </row>
    <row r="215" spans="1:6" x14ac:dyDescent="0.25">
      <c r="A215" s="868"/>
      <c r="B215" s="881"/>
      <c r="C215" s="871"/>
      <c r="D215" s="871"/>
      <c r="E215" s="917"/>
      <c r="F215" s="918"/>
    </row>
    <row r="216" spans="1:6" x14ac:dyDescent="0.25">
      <c r="A216" s="868"/>
      <c r="B216" s="881"/>
      <c r="C216" s="871"/>
      <c r="D216" s="871"/>
      <c r="E216" s="917"/>
      <c r="F216" s="918"/>
    </row>
    <row r="217" spans="1:6" x14ac:dyDescent="0.25">
      <c r="A217" s="868"/>
      <c r="B217" s="881"/>
      <c r="C217" s="871"/>
      <c r="D217" s="871"/>
      <c r="E217" s="917"/>
      <c r="F217" s="918"/>
    </row>
    <row r="218" spans="1:6" x14ac:dyDescent="0.25">
      <c r="A218" s="868"/>
      <c r="B218" s="881"/>
      <c r="C218" s="871"/>
      <c r="D218" s="871"/>
      <c r="E218" s="917"/>
      <c r="F218" s="918"/>
    </row>
    <row r="219" spans="1:6" x14ac:dyDescent="0.25">
      <c r="A219" s="868"/>
      <c r="B219" s="881"/>
      <c r="C219" s="871"/>
      <c r="D219" s="871"/>
      <c r="E219" s="917"/>
      <c r="F219" s="918"/>
    </row>
    <row r="220" spans="1:6" x14ac:dyDescent="0.25">
      <c r="A220" s="868"/>
      <c r="B220" s="881"/>
      <c r="C220" s="871"/>
      <c r="D220" s="871"/>
      <c r="E220" s="917"/>
      <c r="F220" s="918"/>
    </row>
    <row r="221" spans="1:6" x14ac:dyDescent="0.25">
      <c r="A221" s="868"/>
      <c r="B221" s="881"/>
      <c r="C221" s="871"/>
      <c r="D221" s="871"/>
      <c r="E221" s="917"/>
      <c r="F221" s="918"/>
    </row>
    <row r="222" spans="1:6" x14ac:dyDescent="0.25">
      <c r="A222" s="868"/>
      <c r="B222" s="881"/>
      <c r="C222" s="871"/>
      <c r="D222" s="871"/>
      <c r="E222" s="917"/>
      <c r="F222" s="918"/>
    </row>
    <row r="223" spans="1:6" x14ac:dyDescent="0.25">
      <c r="A223" s="868"/>
      <c r="B223" s="881"/>
      <c r="C223" s="871"/>
      <c r="D223" s="871"/>
      <c r="E223" s="917"/>
      <c r="F223" s="918"/>
    </row>
    <row r="224" spans="1:6" x14ac:dyDescent="0.25">
      <c r="A224" s="868"/>
      <c r="B224" s="881"/>
      <c r="C224" s="871"/>
      <c r="D224" s="871"/>
      <c r="E224" s="917"/>
      <c r="F224" s="918"/>
    </row>
    <row r="225" spans="1:6" x14ac:dyDescent="0.25">
      <c r="A225" s="868"/>
      <c r="B225" s="881"/>
      <c r="C225" s="871"/>
      <c r="D225" s="871"/>
      <c r="E225" s="917"/>
      <c r="F225" s="918"/>
    </row>
    <row r="226" spans="1:6" x14ac:dyDescent="0.25">
      <c r="A226" s="868"/>
      <c r="B226" s="881"/>
      <c r="C226" s="871"/>
      <c r="D226" s="871"/>
      <c r="E226" s="917"/>
      <c r="F226" s="918"/>
    </row>
    <row r="227" spans="1:6" x14ac:dyDescent="0.25">
      <c r="A227" s="868"/>
      <c r="B227" s="881"/>
      <c r="C227" s="871"/>
      <c r="D227" s="871"/>
      <c r="E227" s="917"/>
      <c r="F227" s="918"/>
    </row>
    <row r="228" spans="1:6" x14ac:dyDescent="0.25">
      <c r="A228" s="868"/>
      <c r="B228" s="881"/>
      <c r="C228" s="871"/>
      <c r="D228" s="871"/>
      <c r="E228" s="917"/>
      <c r="F228" s="918"/>
    </row>
    <row r="229" spans="1:6" x14ac:dyDescent="0.25">
      <c r="A229" s="868"/>
      <c r="B229" s="881"/>
      <c r="C229" s="871"/>
      <c r="D229" s="871"/>
      <c r="E229" s="917"/>
      <c r="F229" s="918"/>
    </row>
    <row r="230" spans="1:6" x14ac:dyDescent="0.25">
      <c r="A230" s="868"/>
      <c r="B230" s="881"/>
      <c r="C230" s="871"/>
      <c r="D230" s="871"/>
      <c r="E230" s="917"/>
      <c r="F230" s="918"/>
    </row>
    <row r="231" spans="1:6" x14ac:dyDescent="0.25">
      <c r="A231" s="868"/>
      <c r="B231" s="881"/>
      <c r="C231" s="871"/>
      <c r="D231" s="871"/>
      <c r="E231" s="917"/>
      <c r="F231" s="918"/>
    </row>
    <row r="232" spans="1:6" x14ac:dyDescent="0.25">
      <c r="A232" s="868"/>
      <c r="B232" s="881"/>
      <c r="C232" s="871"/>
      <c r="D232" s="871"/>
      <c r="E232" s="917"/>
      <c r="F232" s="918"/>
    </row>
    <row r="233" spans="1:6" x14ac:dyDescent="0.25">
      <c r="A233" s="868"/>
      <c r="B233" s="881"/>
      <c r="C233" s="871"/>
      <c r="D233" s="871"/>
      <c r="E233" s="917"/>
      <c r="F233" s="918"/>
    </row>
    <row r="234" spans="1:6" x14ac:dyDescent="0.25">
      <c r="A234" s="868"/>
      <c r="B234" s="881"/>
      <c r="C234" s="871"/>
      <c r="D234" s="871"/>
      <c r="E234" s="917"/>
      <c r="F234" s="918"/>
    </row>
    <row r="235" spans="1:6" x14ac:dyDescent="0.25">
      <c r="A235" s="868"/>
      <c r="B235" s="881"/>
      <c r="C235" s="871"/>
      <c r="D235" s="871"/>
      <c r="E235" s="917"/>
      <c r="F235" s="918"/>
    </row>
    <row r="236" spans="1:6" x14ac:dyDescent="0.25">
      <c r="A236" s="868"/>
      <c r="B236" s="881"/>
      <c r="C236" s="871"/>
      <c r="D236" s="871"/>
      <c r="E236" s="917"/>
      <c r="F236" s="918"/>
    </row>
    <row r="237" spans="1:6" x14ac:dyDescent="0.25">
      <c r="A237" s="868"/>
      <c r="B237" s="881"/>
      <c r="C237" s="871"/>
      <c r="D237" s="871"/>
      <c r="E237" s="917"/>
      <c r="F237" s="918"/>
    </row>
    <row r="238" spans="1:6" x14ac:dyDescent="0.25">
      <c r="A238" s="868"/>
      <c r="B238" s="881"/>
      <c r="C238" s="871"/>
      <c r="D238" s="871"/>
      <c r="E238" s="917"/>
      <c r="F238" s="918"/>
    </row>
    <row r="239" spans="1:6" x14ac:dyDescent="0.25">
      <c r="A239" s="868"/>
      <c r="B239" s="881"/>
      <c r="C239" s="871"/>
      <c r="D239" s="871"/>
      <c r="E239" s="917"/>
      <c r="F239" s="918"/>
    </row>
    <row r="240" spans="1:6" x14ac:dyDescent="0.25">
      <c r="A240" s="868"/>
      <c r="B240" s="881"/>
      <c r="C240" s="871"/>
      <c r="D240" s="871"/>
      <c r="E240" s="917"/>
      <c r="F240" s="918"/>
    </row>
    <row r="241" spans="1:6" x14ac:dyDescent="0.25">
      <c r="A241" s="868"/>
      <c r="B241" s="881"/>
      <c r="C241" s="871"/>
      <c r="D241" s="871"/>
      <c r="E241" s="917"/>
      <c r="F241" s="918"/>
    </row>
    <row r="242" spans="1:6" x14ac:dyDescent="0.25">
      <c r="A242" s="868"/>
      <c r="B242" s="881"/>
      <c r="C242" s="871"/>
      <c r="D242" s="871"/>
      <c r="E242" s="917"/>
      <c r="F242" s="918"/>
    </row>
    <row r="243" spans="1:6" x14ac:dyDescent="0.25">
      <c r="A243" s="868"/>
      <c r="B243" s="881"/>
      <c r="C243" s="871"/>
      <c r="D243" s="871"/>
      <c r="E243" s="917"/>
      <c r="F243" s="918"/>
    </row>
    <row r="244" spans="1:6" x14ac:dyDescent="0.25">
      <c r="A244" s="868"/>
      <c r="B244" s="881"/>
      <c r="C244" s="871"/>
      <c r="D244" s="871"/>
      <c r="E244" s="917"/>
      <c r="F244" s="918"/>
    </row>
    <row r="245" spans="1:6" x14ac:dyDescent="0.25">
      <c r="A245" s="868"/>
      <c r="B245" s="881"/>
      <c r="C245" s="871"/>
      <c r="D245" s="871"/>
      <c r="E245" s="917"/>
      <c r="F245" s="918"/>
    </row>
    <row r="246" spans="1:6" x14ac:dyDescent="0.25">
      <c r="A246" s="868"/>
      <c r="B246" s="881"/>
      <c r="C246" s="871"/>
      <c r="D246" s="871"/>
      <c r="E246" s="917"/>
      <c r="F246" s="918"/>
    </row>
    <row r="247" spans="1:6" x14ac:dyDescent="0.25">
      <c r="A247" s="868"/>
      <c r="B247" s="881"/>
      <c r="C247" s="871"/>
      <c r="D247" s="871"/>
      <c r="E247" s="917"/>
      <c r="F247" s="918"/>
    </row>
    <row r="248" spans="1:6" ht="13" thickBot="1" x14ac:dyDescent="0.3">
      <c r="A248" s="868"/>
      <c r="B248" s="881"/>
      <c r="C248" s="871"/>
      <c r="D248" s="871"/>
      <c r="E248" s="917"/>
      <c r="F248" s="918"/>
    </row>
    <row r="249" spans="1:6" ht="18.75" customHeight="1" thickTop="1" x14ac:dyDescent="0.25">
      <c r="A249" s="2408" t="s">
        <v>102</v>
      </c>
      <c r="B249" s="2408"/>
      <c r="C249" s="2408"/>
      <c r="D249" s="2408"/>
      <c r="E249" s="2408"/>
      <c r="F249" s="1347">
        <f>SUM(F182:F248)</f>
        <v>0</v>
      </c>
    </row>
    <row r="250" spans="1:6" x14ac:dyDescent="0.25">
      <c r="A250" s="868"/>
      <c r="B250" s="881"/>
      <c r="C250" s="871"/>
      <c r="D250" s="871"/>
      <c r="E250" s="917"/>
      <c r="F250" s="918"/>
    </row>
    <row r="251" spans="1:6" x14ac:dyDescent="0.25">
      <c r="A251" s="868"/>
      <c r="B251" s="881"/>
      <c r="C251" s="871"/>
      <c r="D251" s="871"/>
      <c r="E251" s="917"/>
      <c r="F251" s="918"/>
    </row>
    <row r="252" spans="1:6" x14ac:dyDescent="0.25">
      <c r="A252" s="868"/>
      <c r="B252" s="881"/>
      <c r="C252" s="871"/>
      <c r="D252" s="871"/>
      <c r="E252" s="917"/>
      <c r="F252" s="918"/>
    </row>
    <row r="253" spans="1:6" ht="13" x14ac:dyDescent="0.25">
      <c r="A253" s="868"/>
      <c r="B253" s="874"/>
      <c r="C253" s="871"/>
      <c r="D253" s="871"/>
      <c r="E253" s="917"/>
      <c r="F253" s="918"/>
    </row>
    <row r="254" spans="1:6" x14ac:dyDescent="0.25">
      <c r="A254" s="868"/>
      <c r="B254" s="868"/>
      <c r="C254" s="868"/>
      <c r="D254" s="868"/>
      <c r="E254" s="919"/>
      <c r="F254" s="919"/>
    </row>
    <row r="255" spans="1:6" ht="13" x14ac:dyDescent="0.25">
      <c r="A255" s="868"/>
      <c r="B255" s="874" t="s">
        <v>28</v>
      </c>
      <c r="C255" s="871"/>
      <c r="D255" s="871"/>
      <c r="E255" s="918"/>
      <c r="F255" s="918"/>
    </row>
    <row r="256" spans="1:6" x14ac:dyDescent="0.25">
      <c r="A256" s="868"/>
      <c r="B256" s="868"/>
      <c r="C256" s="871"/>
      <c r="D256" s="871"/>
      <c r="E256" s="918"/>
      <c r="F256" s="918"/>
    </row>
    <row r="257" spans="1:6" x14ac:dyDescent="0.25">
      <c r="A257" s="868"/>
      <c r="B257" s="868" t="s">
        <v>151</v>
      </c>
      <c r="C257" s="871"/>
      <c r="D257" s="871"/>
      <c r="E257" s="918"/>
      <c r="F257" s="918">
        <f>+F65</f>
        <v>0</v>
      </c>
    </row>
    <row r="258" spans="1:6" x14ac:dyDescent="0.25">
      <c r="A258" s="868"/>
      <c r="B258" s="868"/>
      <c r="C258" s="871"/>
      <c r="D258" s="871"/>
      <c r="E258" s="918"/>
      <c r="F258" s="918"/>
    </row>
    <row r="259" spans="1:6" x14ac:dyDescent="0.25">
      <c r="A259" s="868"/>
      <c r="B259" s="868" t="s">
        <v>152</v>
      </c>
      <c r="C259" s="871"/>
      <c r="D259" s="871"/>
      <c r="E259" s="918"/>
      <c r="F259" s="918">
        <f>+F128</f>
        <v>0</v>
      </c>
    </row>
    <row r="260" spans="1:6" ht="13" x14ac:dyDescent="0.25">
      <c r="A260" s="868"/>
      <c r="B260" s="874"/>
      <c r="C260" s="871"/>
      <c r="D260" s="871"/>
      <c r="E260" s="918"/>
      <c r="F260" s="918"/>
    </row>
    <row r="261" spans="1:6" x14ac:dyDescent="0.25">
      <c r="A261" s="868"/>
      <c r="B261" s="868" t="s">
        <v>153</v>
      </c>
      <c r="C261" s="871"/>
      <c r="D261" s="871"/>
      <c r="E261" s="918"/>
      <c r="F261" s="918">
        <f>+F181</f>
        <v>0</v>
      </c>
    </row>
    <row r="262" spans="1:6" x14ac:dyDescent="0.25">
      <c r="A262" s="868"/>
      <c r="B262" s="875"/>
      <c r="C262" s="871"/>
      <c r="D262" s="871"/>
      <c r="E262" s="918"/>
      <c r="F262" s="918"/>
    </row>
    <row r="263" spans="1:6" x14ac:dyDescent="0.25">
      <c r="A263" s="868"/>
      <c r="B263" s="868" t="s">
        <v>154</v>
      </c>
      <c r="C263" s="871"/>
      <c r="D263" s="871"/>
      <c r="E263" s="918"/>
      <c r="F263" s="918">
        <f>+F249</f>
        <v>0</v>
      </c>
    </row>
    <row r="264" spans="1:6" x14ac:dyDescent="0.25">
      <c r="A264" s="868"/>
      <c r="B264" s="868"/>
      <c r="C264" s="871"/>
      <c r="D264" s="871"/>
      <c r="E264" s="918"/>
      <c r="F264" s="918"/>
    </row>
    <row r="265" spans="1:6" x14ac:dyDescent="0.25">
      <c r="A265" s="868"/>
      <c r="B265" s="868"/>
      <c r="C265" s="871"/>
      <c r="D265" s="871"/>
      <c r="E265" s="918"/>
      <c r="F265" s="918"/>
    </row>
    <row r="266" spans="1:6" x14ac:dyDescent="0.25">
      <c r="A266" s="868"/>
      <c r="B266" s="868"/>
      <c r="C266" s="871"/>
      <c r="D266" s="871"/>
      <c r="E266" s="918"/>
      <c r="F266" s="918"/>
    </row>
    <row r="267" spans="1:6" x14ac:dyDescent="0.25">
      <c r="A267" s="868"/>
      <c r="B267" s="868"/>
      <c r="C267" s="871"/>
      <c r="D267" s="871"/>
      <c r="E267" s="918"/>
      <c r="F267" s="918"/>
    </row>
    <row r="268" spans="1:6" x14ac:dyDescent="0.25">
      <c r="A268" s="868"/>
      <c r="B268" s="868"/>
      <c r="C268" s="871"/>
      <c r="D268" s="871"/>
      <c r="E268" s="918"/>
      <c r="F268" s="918"/>
    </row>
    <row r="269" spans="1:6" x14ac:dyDescent="0.25">
      <c r="A269" s="868"/>
      <c r="B269" s="868"/>
      <c r="C269" s="871"/>
      <c r="D269" s="871"/>
      <c r="E269" s="918"/>
      <c r="F269" s="918"/>
    </row>
    <row r="270" spans="1:6" x14ac:dyDescent="0.25">
      <c r="A270" s="868"/>
      <c r="B270" s="868"/>
      <c r="C270" s="871"/>
      <c r="D270" s="871"/>
      <c r="E270" s="918"/>
      <c r="F270" s="918"/>
    </row>
    <row r="271" spans="1:6" ht="13" x14ac:dyDescent="0.25">
      <c r="A271" s="868"/>
      <c r="B271" s="874"/>
      <c r="C271" s="871"/>
      <c r="D271" s="871"/>
      <c r="E271" s="918"/>
      <c r="F271" s="918"/>
    </row>
    <row r="272" spans="1:6" x14ac:dyDescent="0.25">
      <c r="A272" s="868"/>
      <c r="B272" s="868"/>
      <c r="C272" s="871"/>
      <c r="D272" s="871"/>
      <c r="E272" s="918"/>
      <c r="F272" s="918"/>
    </row>
    <row r="273" spans="1:6" x14ac:dyDescent="0.25">
      <c r="A273" s="868"/>
      <c r="B273" s="875"/>
      <c r="C273" s="871"/>
      <c r="D273" s="871"/>
      <c r="E273" s="918"/>
      <c r="F273" s="918"/>
    </row>
    <row r="274" spans="1:6" x14ac:dyDescent="0.25">
      <c r="A274" s="868"/>
      <c r="B274" s="868"/>
      <c r="C274" s="871"/>
      <c r="D274" s="871"/>
      <c r="E274" s="918"/>
      <c r="F274" s="918"/>
    </row>
    <row r="275" spans="1:6" x14ac:dyDescent="0.25">
      <c r="A275" s="868"/>
      <c r="B275" s="868"/>
      <c r="C275" s="871"/>
      <c r="D275" s="871"/>
      <c r="E275" s="918"/>
      <c r="F275" s="918"/>
    </row>
    <row r="276" spans="1:6" x14ac:dyDescent="0.25">
      <c r="A276" s="868"/>
      <c r="B276" s="868"/>
      <c r="C276" s="871"/>
      <c r="D276" s="871"/>
      <c r="E276" s="918"/>
      <c r="F276" s="918"/>
    </row>
    <row r="277" spans="1:6" x14ac:dyDescent="0.25">
      <c r="A277" s="868"/>
      <c r="B277" s="868"/>
      <c r="C277" s="871"/>
      <c r="D277" s="871"/>
      <c r="E277" s="918"/>
      <c r="F277" s="918"/>
    </row>
    <row r="278" spans="1:6" ht="13" x14ac:dyDescent="0.25">
      <c r="A278" s="880"/>
      <c r="B278" s="880"/>
      <c r="C278" s="871"/>
      <c r="D278" s="871"/>
      <c r="E278" s="918"/>
      <c r="F278" s="918"/>
    </row>
    <row r="279" spans="1:6" x14ac:dyDescent="0.25">
      <c r="A279" s="868"/>
      <c r="B279" s="868"/>
      <c r="C279" s="871"/>
      <c r="D279" s="871"/>
      <c r="E279" s="918"/>
      <c r="F279" s="918"/>
    </row>
    <row r="280" spans="1:6" x14ac:dyDescent="0.25">
      <c r="A280" s="881"/>
      <c r="B280" s="883"/>
      <c r="C280" s="871"/>
      <c r="D280" s="871"/>
      <c r="E280" s="918"/>
      <c r="F280" s="918"/>
    </row>
    <row r="281" spans="1:6" x14ac:dyDescent="0.25">
      <c r="A281" s="881"/>
      <c r="B281" s="883"/>
      <c r="C281" s="871"/>
      <c r="D281" s="871"/>
      <c r="E281" s="918"/>
      <c r="F281" s="918"/>
    </row>
    <row r="282" spans="1:6" ht="13" x14ac:dyDescent="0.25">
      <c r="A282" s="881"/>
      <c r="B282" s="874"/>
      <c r="C282" s="871"/>
      <c r="D282" s="871"/>
      <c r="E282" s="918"/>
      <c r="F282" s="918"/>
    </row>
    <row r="283" spans="1:6" ht="13" x14ac:dyDescent="0.25">
      <c r="A283" s="881"/>
      <c r="B283" s="874"/>
      <c r="C283" s="871"/>
      <c r="D283" s="871"/>
      <c r="E283" s="918"/>
      <c r="F283" s="918"/>
    </row>
    <row r="284" spans="1:6" ht="13" x14ac:dyDescent="0.25">
      <c r="A284" s="881"/>
      <c r="B284" s="874"/>
      <c r="C284" s="871"/>
      <c r="D284" s="871"/>
      <c r="E284" s="918"/>
      <c r="F284" s="918"/>
    </row>
    <row r="285" spans="1:6" ht="13" x14ac:dyDescent="0.25">
      <c r="A285" s="881"/>
      <c r="B285" s="874"/>
      <c r="C285" s="871"/>
      <c r="D285" s="871"/>
      <c r="E285" s="918"/>
      <c r="F285" s="918"/>
    </row>
    <row r="286" spans="1:6" ht="13" x14ac:dyDescent="0.25">
      <c r="A286" s="881"/>
      <c r="B286" s="874"/>
      <c r="C286" s="871"/>
      <c r="D286" s="871"/>
      <c r="E286" s="918"/>
      <c r="F286" s="918"/>
    </row>
    <row r="287" spans="1:6" ht="13" x14ac:dyDescent="0.25">
      <c r="A287" s="881"/>
      <c r="B287" s="874"/>
      <c r="C287" s="871"/>
      <c r="D287" s="871"/>
      <c r="E287" s="918"/>
      <c r="F287" s="918"/>
    </row>
    <row r="288" spans="1:6" ht="13" x14ac:dyDescent="0.25">
      <c r="A288" s="881"/>
      <c r="B288" s="874"/>
      <c r="C288" s="871"/>
      <c r="D288" s="871"/>
      <c r="E288" s="918"/>
      <c r="F288" s="918"/>
    </row>
    <row r="289" spans="1:6" ht="13" x14ac:dyDescent="0.25">
      <c r="A289" s="881"/>
      <c r="B289" s="874"/>
      <c r="C289" s="871"/>
      <c r="D289" s="871"/>
      <c r="E289" s="918"/>
      <c r="F289" s="918"/>
    </row>
    <row r="290" spans="1:6" ht="13" x14ac:dyDescent="0.25">
      <c r="A290" s="868"/>
      <c r="B290" s="870"/>
      <c r="C290" s="871"/>
      <c r="D290" s="871"/>
      <c r="E290" s="918"/>
      <c r="F290" s="918"/>
    </row>
    <row r="291" spans="1:6" x14ac:dyDescent="0.25">
      <c r="A291" s="868"/>
      <c r="B291" s="868"/>
      <c r="C291" s="871"/>
      <c r="D291" s="871"/>
      <c r="E291" s="918"/>
      <c r="F291" s="918"/>
    </row>
    <row r="292" spans="1:6" x14ac:dyDescent="0.25">
      <c r="A292" s="868"/>
      <c r="B292" s="868"/>
      <c r="C292" s="871"/>
      <c r="D292" s="871"/>
      <c r="E292" s="918"/>
      <c r="F292" s="918"/>
    </row>
    <row r="293" spans="1:6" x14ac:dyDescent="0.25">
      <c r="A293" s="868"/>
      <c r="B293" s="868"/>
      <c r="C293" s="871"/>
      <c r="D293" s="871"/>
      <c r="E293" s="918"/>
      <c r="F293" s="918"/>
    </row>
    <row r="294" spans="1:6" x14ac:dyDescent="0.25">
      <c r="A294" s="868"/>
      <c r="B294" s="868"/>
      <c r="C294" s="871"/>
      <c r="D294" s="871"/>
      <c r="E294" s="918"/>
      <c r="F294" s="918"/>
    </row>
    <row r="295" spans="1:6" x14ac:dyDescent="0.25">
      <c r="A295" s="868"/>
      <c r="B295" s="868"/>
      <c r="C295" s="871"/>
      <c r="D295" s="871"/>
      <c r="E295" s="918"/>
      <c r="F295" s="918"/>
    </row>
    <row r="296" spans="1:6" x14ac:dyDescent="0.25">
      <c r="A296" s="868"/>
      <c r="B296" s="868"/>
      <c r="C296" s="871"/>
      <c r="D296" s="871"/>
      <c r="E296" s="918"/>
      <c r="F296" s="918"/>
    </row>
    <row r="297" spans="1:6" x14ac:dyDescent="0.25">
      <c r="A297" s="868"/>
      <c r="B297" s="868"/>
      <c r="C297" s="871"/>
      <c r="D297" s="871"/>
      <c r="E297" s="918"/>
      <c r="F297" s="918"/>
    </row>
    <row r="298" spans="1:6" x14ac:dyDescent="0.25">
      <c r="A298" s="868"/>
      <c r="B298" s="877"/>
      <c r="C298" s="871"/>
      <c r="D298" s="871"/>
      <c r="E298" s="918"/>
      <c r="F298" s="918"/>
    </row>
    <row r="299" spans="1:6" x14ac:dyDescent="0.25">
      <c r="A299" s="868"/>
      <c r="B299" s="883"/>
      <c r="C299" s="868"/>
      <c r="D299" s="871"/>
      <c r="E299" s="918"/>
      <c r="F299" s="918"/>
    </row>
    <row r="300" spans="1:6" x14ac:dyDescent="0.25">
      <c r="A300" s="868"/>
      <c r="B300" s="877"/>
      <c r="C300" s="871"/>
      <c r="D300" s="871"/>
      <c r="E300" s="918"/>
      <c r="F300" s="918"/>
    </row>
    <row r="301" spans="1:6" x14ac:dyDescent="0.25">
      <c r="A301" s="868"/>
      <c r="B301" s="877"/>
      <c r="C301" s="871"/>
      <c r="D301" s="871"/>
      <c r="E301" s="918"/>
      <c r="F301" s="918"/>
    </row>
    <row r="302" spans="1:6" ht="13" x14ac:dyDescent="0.25">
      <c r="A302" s="868"/>
      <c r="B302" s="870"/>
      <c r="C302" s="871"/>
      <c r="D302" s="871"/>
      <c r="E302" s="918"/>
      <c r="F302" s="918"/>
    </row>
    <row r="303" spans="1:6" x14ac:dyDescent="0.25">
      <c r="A303" s="868"/>
      <c r="B303" s="868"/>
      <c r="C303" s="871"/>
      <c r="D303" s="871"/>
      <c r="E303" s="918"/>
      <c r="F303" s="918"/>
    </row>
    <row r="304" spans="1:6" x14ac:dyDescent="0.25">
      <c r="A304" s="868"/>
      <c r="B304" s="868"/>
      <c r="C304" s="871"/>
      <c r="D304" s="871"/>
      <c r="E304" s="918"/>
      <c r="F304" s="918"/>
    </row>
    <row r="305" spans="1:6" x14ac:dyDescent="0.25">
      <c r="A305" s="868"/>
      <c r="B305" s="875"/>
      <c r="C305" s="871"/>
      <c r="D305" s="871"/>
      <c r="E305" s="918"/>
      <c r="F305" s="918"/>
    </row>
    <row r="306" spans="1:6" x14ac:dyDescent="0.25">
      <c r="A306" s="868"/>
      <c r="B306" s="877"/>
      <c r="C306" s="871"/>
      <c r="D306" s="871"/>
      <c r="E306" s="918"/>
      <c r="F306" s="918"/>
    </row>
    <row r="307" spans="1:6" ht="13" thickBot="1" x14ac:dyDescent="0.3">
      <c r="A307" s="926"/>
      <c r="B307" s="885"/>
      <c r="C307" s="906"/>
      <c r="D307" s="906"/>
      <c r="E307" s="927"/>
      <c r="F307" s="927"/>
    </row>
    <row r="308" spans="1:6" ht="18.75" customHeight="1" thickTop="1" x14ac:dyDescent="0.25">
      <c r="A308" s="2407" t="s">
        <v>509</v>
      </c>
      <c r="B308" s="2407"/>
      <c r="C308" s="2407"/>
      <c r="D308" s="2407"/>
      <c r="E308" s="2407"/>
      <c r="F308" s="1333">
        <f>SUM(F257:F307)</f>
        <v>0</v>
      </c>
    </row>
  </sheetData>
  <mergeCells count="8">
    <mergeCell ref="A1:F1"/>
    <mergeCell ref="A2:F2"/>
    <mergeCell ref="A308:E308"/>
    <mergeCell ref="A65:E65"/>
    <mergeCell ref="A128:E128"/>
    <mergeCell ref="A181:E181"/>
    <mergeCell ref="A249:E249"/>
    <mergeCell ref="A3:F3"/>
  </mergeCells>
  <pageMargins left="0.70866141732283472" right="0.47244094488188981" top="0.74803149606299213" bottom="0.51181102362204722" header="0.31496062992125984" footer="0.31496062992125984"/>
  <pageSetup paperSize="9" scale="76" orientation="portrait" r:id="rId1"/>
  <headerFooter>
    <oddFooter>&amp;CALA-ORA. Bill Nr. 5.5 Pg &amp;P of &amp;N</oddFooter>
  </headerFooter>
  <rowBreaks count="4" manualBreakCount="4">
    <brk id="65" max="5" man="1"/>
    <brk id="128" max="5" man="1"/>
    <brk id="181" max="5" man="1"/>
    <brk id="249"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2"/>
  <sheetViews>
    <sheetView view="pageBreakPreview" zoomScale="90" zoomScaleNormal="100" zoomScaleSheetLayoutView="90" workbookViewId="0">
      <pane ySplit="5" topLeftCell="A254" activePane="bottomLeft" state="frozen"/>
      <selection activeCell="A3" sqref="A3:E3"/>
      <selection pane="bottomLeft" activeCell="A2" sqref="A2:F2"/>
    </sheetView>
  </sheetViews>
  <sheetFormatPr defaultRowHeight="12.5" x14ac:dyDescent="0.25"/>
  <cols>
    <col min="1" max="1" width="9.26953125" style="448" customWidth="1"/>
    <col min="2" max="2" width="61.7265625" style="378" customWidth="1"/>
    <col min="3" max="3" width="7.7265625" style="378" customWidth="1"/>
    <col min="4" max="4" width="10.81640625" style="378" customWidth="1"/>
    <col min="5" max="5" width="13.26953125" style="471" customWidth="1"/>
    <col min="6" max="6" width="15.1796875" style="471" customWidth="1"/>
    <col min="7" max="256" width="9.1796875" style="378"/>
    <col min="257" max="257" width="8.1796875" style="378" customWidth="1"/>
    <col min="258" max="258" width="32" style="378" customWidth="1"/>
    <col min="259" max="259" width="6.453125" style="378" customWidth="1"/>
    <col min="260" max="260" width="9.54296875" style="378" customWidth="1"/>
    <col min="261" max="261" width="11.81640625" style="378" customWidth="1"/>
    <col min="262" max="262" width="18.26953125" style="378" customWidth="1"/>
    <col min="263" max="512" width="9.1796875" style="378"/>
    <col min="513" max="513" width="8.1796875" style="378" customWidth="1"/>
    <col min="514" max="514" width="32" style="378" customWidth="1"/>
    <col min="515" max="515" width="6.453125" style="378" customWidth="1"/>
    <col min="516" max="516" width="9.54296875" style="378" customWidth="1"/>
    <col min="517" max="517" width="11.81640625" style="378" customWidth="1"/>
    <col min="518" max="518" width="18.26953125" style="378" customWidth="1"/>
    <col min="519" max="768" width="9.1796875" style="378"/>
    <col min="769" max="769" width="8.1796875" style="378" customWidth="1"/>
    <col min="770" max="770" width="32" style="378" customWidth="1"/>
    <col min="771" max="771" width="6.453125" style="378" customWidth="1"/>
    <col min="772" max="772" width="9.54296875" style="378" customWidth="1"/>
    <col min="773" max="773" width="11.81640625" style="378" customWidth="1"/>
    <col min="774" max="774" width="18.26953125" style="378" customWidth="1"/>
    <col min="775" max="1024" width="9.1796875" style="378"/>
    <col min="1025" max="1025" width="8.1796875" style="378" customWidth="1"/>
    <col min="1026" max="1026" width="32" style="378" customWidth="1"/>
    <col min="1027" max="1027" width="6.453125" style="378" customWidth="1"/>
    <col min="1028" max="1028" width="9.54296875" style="378" customWidth="1"/>
    <col min="1029" max="1029" width="11.81640625" style="378" customWidth="1"/>
    <col min="1030" max="1030" width="18.26953125" style="378" customWidth="1"/>
    <col min="1031" max="1280" width="9.1796875" style="378"/>
    <col min="1281" max="1281" width="8.1796875" style="378" customWidth="1"/>
    <col min="1282" max="1282" width="32" style="378" customWidth="1"/>
    <col min="1283" max="1283" width="6.453125" style="378" customWidth="1"/>
    <col min="1284" max="1284" width="9.54296875" style="378" customWidth="1"/>
    <col min="1285" max="1285" width="11.81640625" style="378" customWidth="1"/>
    <col min="1286" max="1286" width="18.26953125" style="378" customWidth="1"/>
    <col min="1287" max="1536" width="9.1796875" style="378"/>
    <col min="1537" max="1537" width="8.1796875" style="378" customWidth="1"/>
    <col min="1538" max="1538" width="32" style="378" customWidth="1"/>
    <col min="1539" max="1539" width="6.453125" style="378" customWidth="1"/>
    <col min="1540" max="1540" width="9.54296875" style="378" customWidth="1"/>
    <col min="1541" max="1541" width="11.81640625" style="378" customWidth="1"/>
    <col min="1542" max="1542" width="18.26953125" style="378" customWidth="1"/>
    <col min="1543" max="1792" width="9.1796875" style="378"/>
    <col min="1793" max="1793" width="8.1796875" style="378" customWidth="1"/>
    <col min="1794" max="1794" width="32" style="378" customWidth="1"/>
    <col min="1795" max="1795" width="6.453125" style="378" customWidth="1"/>
    <col min="1796" max="1796" width="9.54296875" style="378" customWidth="1"/>
    <col min="1797" max="1797" width="11.81640625" style="378" customWidth="1"/>
    <col min="1798" max="1798" width="18.26953125" style="378" customWidth="1"/>
    <col min="1799" max="2048" width="9.1796875" style="378"/>
    <col min="2049" max="2049" width="8.1796875" style="378" customWidth="1"/>
    <col min="2050" max="2050" width="32" style="378" customWidth="1"/>
    <col min="2051" max="2051" width="6.453125" style="378" customWidth="1"/>
    <col min="2052" max="2052" width="9.54296875" style="378" customWidth="1"/>
    <col min="2053" max="2053" width="11.81640625" style="378" customWidth="1"/>
    <col min="2054" max="2054" width="18.26953125" style="378" customWidth="1"/>
    <col min="2055" max="2304" width="9.1796875" style="378"/>
    <col min="2305" max="2305" width="8.1796875" style="378" customWidth="1"/>
    <col min="2306" max="2306" width="32" style="378" customWidth="1"/>
    <col min="2307" max="2307" width="6.453125" style="378" customWidth="1"/>
    <col min="2308" max="2308" width="9.54296875" style="378" customWidth="1"/>
    <col min="2309" max="2309" width="11.81640625" style="378" customWidth="1"/>
    <col min="2310" max="2310" width="18.26953125" style="378" customWidth="1"/>
    <col min="2311" max="2560" width="9.1796875" style="378"/>
    <col min="2561" max="2561" width="8.1796875" style="378" customWidth="1"/>
    <col min="2562" max="2562" width="32" style="378" customWidth="1"/>
    <col min="2563" max="2563" width="6.453125" style="378" customWidth="1"/>
    <col min="2564" max="2564" width="9.54296875" style="378" customWidth="1"/>
    <col min="2565" max="2565" width="11.81640625" style="378" customWidth="1"/>
    <col min="2566" max="2566" width="18.26953125" style="378" customWidth="1"/>
    <col min="2567" max="2816" width="9.1796875" style="378"/>
    <col min="2817" max="2817" width="8.1796875" style="378" customWidth="1"/>
    <col min="2818" max="2818" width="32" style="378" customWidth="1"/>
    <col min="2819" max="2819" width="6.453125" style="378" customWidth="1"/>
    <col min="2820" max="2820" width="9.54296875" style="378" customWidth="1"/>
    <col min="2821" max="2821" width="11.81640625" style="378" customWidth="1"/>
    <col min="2822" max="2822" width="18.26953125" style="378" customWidth="1"/>
    <col min="2823" max="3072" width="9.1796875" style="378"/>
    <col min="3073" max="3073" width="8.1796875" style="378" customWidth="1"/>
    <col min="3074" max="3074" width="32" style="378" customWidth="1"/>
    <col min="3075" max="3075" width="6.453125" style="378" customWidth="1"/>
    <col min="3076" max="3076" width="9.54296875" style="378" customWidth="1"/>
    <col min="3077" max="3077" width="11.81640625" style="378" customWidth="1"/>
    <col min="3078" max="3078" width="18.26953125" style="378" customWidth="1"/>
    <col min="3079" max="3328" width="9.1796875" style="378"/>
    <col min="3329" max="3329" width="8.1796875" style="378" customWidth="1"/>
    <col min="3330" max="3330" width="32" style="378" customWidth="1"/>
    <col min="3331" max="3331" width="6.453125" style="378" customWidth="1"/>
    <col min="3332" max="3332" width="9.54296875" style="378" customWidth="1"/>
    <col min="3333" max="3333" width="11.81640625" style="378" customWidth="1"/>
    <col min="3334" max="3334" width="18.26953125" style="378" customWidth="1"/>
    <col min="3335" max="3584" width="9.1796875" style="378"/>
    <col min="3585" max="3585" width="8.1796875" style="378" customWidth="1"/>
    <col min="3586" max="3586" width="32" style="378" customWidth="1"/>
    <col min="3587" max="3587" width="6.453125" style="378" customWidth="1"/>
    <col min="3588" max="3588" width="9.54296875" style="378" customWidth="1"/>
    <col min="3589" max="3589" width="11.81640625" style="378" customWidth="1"/>
    <col min="3590" max="3590" width="18.26953125" style="378" customWidth="1"/>
    <col min="3591" max="3840" width="9.1796875" style="378"/>
    <col min="3841" max="3841" width="8.1796875" style="378" customWidth="1"/>
    <col min="3842" max="3842" width="32" style="378" customWidth="1"/>
    <col min="3843" max="3843" width="6.453125" style="378" customWidth="1"/>
    <col min="3844" max="3844" width="9.54296875" style="378" customWidth="1"/>
    <col min="3845" max="3845" width="11.81640625" style="378" customWidth="1"/>
    <col min="3846" max="3846" width="18.26953125" style="378" customWidth="1"/>
    <col min="3847" max="4096" width="9.1796875" style="378"/>
    <col min="4097" max="4097" width="8.1796875" style="378" customWidth="1"/>
    <col min="4098" max="4098" width="32" style="378" customWidth="1"/>
    <col min="4099" max="4099" width="6.453125" style="378" customWidth="1"/>
    <col min="4100" max="4100" width="9.54296875" style="378" customWidth="1"/>
    <col min="4101" max="4101" width="11.81640625" style="378" customWidth="1"/>
    <col min="4102" max="4102" width="18.26953125" style="378" customWidth="1"/>
    <col min="4103" max="4352" width="9.1796875" style="378"/>
    <col min="4353" max="4353" width="8.1796875" style="378" customWidth="1"/>
    <col min="4354" max="4354" width="32" style="378" customWidth="1"/>
    <col min="4355" max="4355" width="6.453125" style="378" customWidth="1"/>
    <col min="4356" max="4356" width="9.54296875" style="378" customWidth="1"/>
    <col min="4357" max="4357" width="11.81640625" style="378" customWidth="1"/>
    <col min="4358" max="4358" width="18.26953125" style="378" customWidth="1"/>
    <col min="4359" max="4608" width="9.1796875" style="378"/>
    <col min="4609" max="4609" width="8.1796875" style="378" customWidth="1"/>
    <col min="4610" max="4610" width="32" style="378" customWidth="1"/>
    <col min="4611" max="4611" width="6.453125" style="378" customWidth="1"/>
    <col min="4612" max="4612" width="9.54296875" style="378" customWidth="1"/>
    <col min="4613" max="4613" width="11.81640625" style="378" customWidth="1"/>
    <col min="4614" max="4614" width="18.26953125" style="378" customWidth="1"/>
    <col min="4615" max="4864" width="9.1796875" style="378"/>
    <col min="4865" max="4865" width="8.1796875" style="378" customWidth="1"/>
    <col min="4866" max="4866" width="32" style="378" customWidth="1"/>
    <col min="4867" max="4867" width="6.453125" style="378" customWidth="1"/>
    <col min="4868" max="4868" width="9.54296875" style="378" customWidth="1"/>
    <col min="4869" max="4869" width="11.81640625" style="378" customWidth="1"/>
    <col min="4870" max="4870" width="18.26953125" style="378" customWidth="1"/>
    <col min="4871" max="5120" width="9.1796875" style="378"/>
    <col min="5121" max="5121" width="8.1796875" style="378" customWidth="1"/>
    <col min="5122" max="5122" width="32" style="378" customWidth="1"/>
    <col min="5123" max="5123" width="6.453125" style="378" customWidth="1"/>
    <col min="5124" max="5124" width="9.54296875" style="378" customWidth="1"/>
    <col min="5125" max="5125" width="11.81640625" style="378" customWidth="1"/>
    <col min="5126" max="5126" width="18.26953125" style="378" customWidth="1"/>
    <col min="5127" max="5376" width="9.1796875" style="378"/>
    <col min="5377" max="5377" width="8.1796875" style="378" customWidth="1"/>
    <col min="5378" max="5378" width="32" style="378" customWidth="1"/>
    <col min="5379" max="5379" width="6.453125" style="378" customWidth="1"/>
    <col min="5380" max="5380" width="9.54296875" style="378" customWidth="1"/>
    <col min="5381" max="5381" width="11.81640625" style="378" customWidth="1"/>
    <col min="5382" max="5382" width="18.26953125" style="378" customWidth="1"/>
    <col min="5383" max="5632" width="9.1796875" style="378"/>
    <col min="5633" max="5633" width="8.1796875" style="378" customWidth="1"/>
    <col min="5634" max="5634" width="32" style="378" customWidth="1"/>
    <col min="5635" max="5635" width="6.453125" style="378" customWidth="1"/>
    <col min="5636" max="5636" width="9.54296875" style="378" customWidth="1"/>
    <col min="5637" max="5637" width="11.81640625" style="378" customWidth="1"/>
    <col min="5638" max="5638" width="18.26953125" style="378" customWidth="1"/>
    <col min="5639" max="5888" width="9.1796875" style="378"/>
    <col min="5889" max="5889" width="8.1796875" style="378" customWidth="1"/>
    <col min="5890" max="5890" width="32" style="378" customWidth="1"/>
    <col min="5891" max="5891" width="6.453125" style="378" customWidth="1"/>
    <col min="5892" max="5892" width="9.54296875" style="378" customWidth="1"/>
    <col min="5893" max="5893" width="11.81640625" style="378" customWidth="1"/>
    <col min="5894" max="5894" width="18.26953125" style="378" customWidth="1"/>
    <col min="5895" max="6144" width="9.1796875" style="378"/>
    <col min="6145" max="6145" width="8.1796875" style="378" customWidth="1"/>
    <col min="6146" max="6146" width="32" style="378" customWidth="1"/>
    <col min="6147" max="6147" width="6.453125" style="378" customWidth="1"/>
    <col min="6148" max="6148" width="9.54296875" style="378" customWidth="1"/>
    <col min="6149" max="6149" width="11.81640625" style="378" customWidth="1"/>
    <col min="6150" max="6150" width="18.26953125" style="378" customWidth="1"/>
    <col min="6151" max="6400" width="9.1796875" style="378"/>
    <col min="6401" max="6401" width="8.1796875" style="378" customWidth="1"/>
    <col min="6402" max="6402" width="32" style="378" customWidth="1"/>
    <col min="6403" max="6403" width="6.453125" style="378" customWidth="1"/>
    <col min="6404" max="6404" width="9.54296875" style="378" customWidth="1"/>
    <col min="6405" max="6405" width="11.81640625" style="378" customWidth="1"/>
    <col min="6406" max="6406" width="18.26953125" style="378" customWidth="1"/>
    <col min="6407" max="6656" width="9.1796875" style="378"/>
    <col min="6657" max="6657" width="8.1796875" style="378" customWidth="1"/>
    <col min="6658" max="6658" width="32" style="378" customWidth="1"/>
    <col min="6659" max="6659" width="6.453125" style="378" customWidth="1"/>
    <col min="6660" max="6660" width="9.54296875" style="378" customWidth="1"/>
    <col min="6661" max="6661" width="11.81640625" style="378" customWidth="1"/>
    <col min="6662" max="6662" width="18.26953125" style="378" customWidth="1"/>
    <col min="6663" max="6912" width="9.1796875" style="378"/>
    <col min="6913" max="6913" width="8.1796875" style="378" customWidth="1"/>
    <col min="6914" max="6914" width="32" style="378" customWidth="1"/>
    <col min="6915" max="6915" width="6.453125" style="378" customWidth="1"/>
    <col min="6916" max="6916" width="9.54296875" style="378" customWidth="1"/>
    <col min="6917" max="6917" width="11.81640625" style="378" customWidth="1"/>
    <col min="6918" max="6918" width="18.26953125" style="378" customWidth="1"/>
    <col min="6919" max="7168" width="9.1796875" style="378"/>
    <col min="7169" max="7169" width="8.1796875" style="378" customWidth="1"/>
    <col min="7170" max="7170" width="32" style="378" customWidth="1"/>
    <col min="7171" max="7171" width="6.453125" style="378" customWidth="1"/>
    <col min="7172" max="7172" width="9.54296875" style="378" customWidth="1"/>
    <col min="7173" max="7173" width="11.81640625" style="378" customWidth="1"/>
    <col min="7174" max="7174" width="18.26953125" style="378" customWidth="1"/>
    <col min="7175" max="7424" width="9.1796875" style="378"/>
    <col min="7425" max="7425" width="8.1796875" style="378" customWidth="1"/>
    <col min="7426" max="7426" width="32" style="378" customWidth="1"/>
    <col min="7427" max="7427" width="6.453125" style="378" customWidth="1"/>
    <col min="7428" max="7428" width="9.54296875" style="378" customWidth="1"/>
    <col min="7429" max="7429" width="11.81640625" style="378" customWidth="1"/>
    <col min="7430" max="7430" width="18.26953125" style="378" customWidth="1"/>
    <col min="7431" max="7680" width="9.1796875" style="378"/>
    <col min="7681" max="7681" width="8.1796875" style="378" customWidth="1"/>
    <col min="7682" max="7682" width="32" style="378" customWidth="1"/>
    <col min="7683" max="7683" width="6.453125" style="378" customWidth="1"/>
    <col min="7684" max="7684" width="9.54296875" style="378" customWidth="1"/>
    <col min="7685" max="7685" width="11.81640625" style="378" customWidth="1"/>
    <col min="7686" max="7686" width="18.26953125" style="378" customWidth="1"/>
    <col min="7687" max="7936" width="9.1796875" style="378"/>
    <col min="7937" max="7937" width="8.1796875" style="378" customWidth="1"/>
    <col min="7938" max="7938" width="32" style="378" customWidth="1"/>
    <col min="7939" max="7939" width="6.453125" style="378" customWidth="1"/>
    <col min="7940" max="7940" width="9.54296875" style="378" customWidth="1"/>
    <col min="7941" max="7941" width="11.81640625" style="378" customWidth="1"/>
    <col min="7942" max="7942" width="18.26953125" style="378" customWidth="1"/>
    <col min="7943" max="8192" width="9.1796875" style="378"/>
    <col min="8193" max="8193" width="8.1796875" style="378" customWidth="1"/>
    <col min="8194" max="8194" width="32" style="378" customWidth="1"/>
    <col min="8195" max="8195" width="6.453125" style="378" customWidth="1"/>
    <col min="8196" max="8196" width="9.54296875" style="378" customWidth="1"/>
    <col min="8197" max="8197" width="11.81640625" style="378" customWidth="1"/>
    <col min="8198" max="8198" width="18.26953125" style="378" customWidth="1"/>
    <col min="8199" max="8448" width="9.1796875" style="378"/>
    <col min="8449" max="8449" width="8.1796875" style="378" customWidth="1"/>
    <col min="8450" max="8450" width="32" style="378" customWidth="1"/>
    <col min="8451" max="8451" width="6.453125" style="378" customWidth="1"/>
    <col min="8452" max="8452" width="9.54296875" style="378" customWidth="1"/>
    <col min="8453" max="8453" width="11.81640625" style="378" customWidth="1"/>
    <col min="8454" max="8454" width="18.26953125" style="378" customWidth="1"/>
    <col min="8455" max="8704" width="9.1796875" style="378"/>
    <col min="8705" max="8705" width="8.1796875" style="378" customWidth="1"/>
    <col min="8706" max="8706" width="32" style="378" customWidth="1"/>
    <col min="8707" max="8707" width="6.453125" style="378" customWidth="1"/>
    <col min="8708" max="8708" width="9.54296875" style="378" customWidth="1"/>
    <col min="8709" max="8709" width="11.81640625" style="378" customWidth="1"/>
    <col min="8710" max="8710" width="18.26953125" style="378" customWidth="1"/>
    <col min="8711" max="8960" width="9.1796875" style="378"/>
    <col min="8961" max="8961" width="8.1796875" style="378" customWidth="1"/>
    <col min="8962" max="8962" width="32" style="378" customWidth="1"/>
    <col min="8963" max="8963" width="6.453125" style="378" customWidth="1"/>
    <col min="8964" max="8964" width="9.54296875" style="378" customWidth="1"/>
    <col min="8965" max="8965" width="11.81640625" style="378" customWidth="1"/>
    <col min="8966" max="8966" width="18.26953125" style="378" customWidth="1"/>
    <col min="8967" max="9216" width="9.1796875" style="378"/>
    <col min="9217" max="9217" width="8.1796875" style="378" customWidth="1"/>
    <col min="9218" max="9218" width="32" style="378" customWidth="1"/>
    <col min="9219" max="9219" width="6.453125" style="378" customWidth="1"/>
    <col min="9220" max="9220" width="9.54296875" style="378" customWidth="1"/>
    <col min="9221" max="9221" width="11.81640625" style="378" customWidth="1"/>
    <col min="9222" max="9222" width="18.26953125" style="378" customWidth="1"/>
    <col min="9223" max="9472" width="9.1796875" style="378"/>
    <col min="9473" max="9473" width="8.1796875" style="378" customWidth="1"/>
    <col min="9474" max="9474" width="32" style="378" customWidth="1"/>
    <col min="9475" max="9475" width="6.453125" style="378" customWidth="1"/>
    <col min="9476" max="9476" width="9.54296875" style="378" customWidth="1"/>
    <col min="9477" max="9477" width="11.81640625" style="378" customWidth="1"/>
    <col min="9478" max="9478" width="18.26953125" style="378" customWidth="1"/>
    <col min="9479" max="9728" width="9.1796875" style="378"/>
    <col min="9729" max="9729" width="8.1796875" style="378" customWidth="1"/>
    <col min="9730" max="9730" width="32" style="378" customWidth="1"/>
    <col min="9731" max="9731" width="6.453125" style="378" customWidth="1"/>
    <col min="9732" max="9732" width="9.54296875" style="378" customWidth="1"/>
    <col min="9733" max="9733" width="11.81640625" style="378" customWidth="1"/>
    <col min="9734" max="9734" width="18.26953125" style="378" customWidth="1"/>
    <col min="9735" max="9984" width="9.1796875" style="378"/>
    <col min="9985" max="9985" width="8.1796875" style="378" customWidth="1"/>
    <col min="9986" max="9986" width="32" style="378" customWidth="1"/>
    <col min="9987" max="9987" width="6.453125" style="378" customWidth="1"/>
    <col min="9988" max="9988" width="9.54296875" style="378" customWidth="1"/>
    <col min="9989" max="9989" width="11.81640625" style="378" customWidth="1"/>
    <col min="9990" max="9990" width="18.26953125" style="378" customWidth="1"/>
    <col min="9991" max="10240" width="9.1796875" style="378"/>
    <col min="10241" max="10241" width="8.1796875" style="378" customWidth="1"/>
    <col min="10242" max="10242" width="32" style="378" customWidth="1"/>
    <col min="10243" max="10243" width="6.453125" style="378" customWidth="1"/>
    <col min="10244" max="10244" width="9.54296875" style="378" customWidth="1"/>
    <col min="10245" max="10245" width="11.81640625" style="378" customWidth="1"/>
    <col min="10246" max="10246" width="18.26953125" style="378" customWidth="1"/>
    <col min="10247" max="10496" width="9.1796875" style="378"/>
    <col min="10497" max="10497" width="8.1796875" style="378" customWidth="1"/>
    <col min="10498" max="10498" width="32" style="378" customWidth="1"/>
    <col min="10499" max="10499" width="6.453125" style="378" customWidth="1"/>
    <col min="10500" max="10500" width="9.54296875" style="378" customWidth="1"/>
    <col min="10501" max="10501" width="11.81640625" style="378" customWidth="1"/>
    <col min="10502" max="10502" width="18.26953125" style="378" customWidth="1"/>
    <col min="10503" max="10752" width="9.1796875" style="378"/>
    <col min="10753" max="10753" width="8.1796875" style="378" customWidth="1"/>
    <col min="10754" max="10754" width="32" style="378" customWidth="1"/>
    <col min="10755" max="10755" width="6.453125" style="378" customWidth="1"/>
    <col min="10756" max="10756" width="9.54296875" style="378" customWidth="1"/>
    <col min="10757" max="10757" width="11.81640625" style="378" customWidth="1"/>
    <col min="10758" max="10758" width="18.26953125" style="378" customWidth="1"/>
    <col min="10759" max="11008" width="9.1796875" style="378"/>
    <col min="11009" max="11009" width="8.1796875" style="378" customWidth="1"/>
    <col min="11010" max="11010" width="32" style="378" customWidth="1"/>
    <col min="11011" max="11011" width="6.453125" style="378" customWidth="1"/>
    <col min="11012" max="11012" width="9.54296875" style="378" customWidth="1"/>
    <col min="11013" max="11013" width="11.81640625" style="378" customWidth="1"/>
    <col min="11014" max="11014" width="18.26953125" style="378" customWidth="1"/>
    <col min="11015" max="11264" width="9.1796875" style="378"/>
    <col min="11265" max="11265" width="8.1796875" style="378" customWidth="1"/>
    <col min="11266" max="11266" width="32" style="378" customWidth="1"/>
    <col min="11267" max="11267" width="6.453125" style="378" customWidth="1"/>
    <col min="11268" max="11268" width="9.54296875" style="378" customWidth="1"/>
    <col min="11269" max="11269" width="11.81640625" style="378" customWidth="1"/>
    <col min="11270" max="11270" width="18.26953125" style="378" customWidth="1"/>
    <col min="11271" max="11520" width="9.1796875" style="378"/>
    <col min="11521" max="11521" width="8.1796875" style="378" customWidth="1"/>
    <col min="11522" max="11522" width="32" style="378" customWidth="1"/>
    <col min="11523" max="11523" width="6.453125" style="378" customWidth="1"/>
    <col min="11524" max="11524" width="9.54296875" style="378" customWidth="1"/>
    <col min="11525" max="11525" width="11.81640625" style="378" customWidth="1"/>
    <col min="11526" max="11526" width="18.26953125" style="378" customWidth="1"/>
    <col min="11527" max="11776" width="9.1796875" style="378"/>
    <col min="11777" max="11777" width="8.1796875" style="378" customWidth="1"/>
    <col min="11778" max="11778" width="32" style="378" customWidth="1"/>
    <col min="11779" max="11779" width="6.453125" style="378" customWidth="1"/>
    <col min="11780" max="11780" width="9.54296875" style="378" customWidth="1"/>
    <col min="11781" max="11781" width="11.81640625" style="378" customWidth="1"/>
    <col min="11782" max="11782" width="18.26953125" style="378" customWidth="1"/>
    <col min="11783" max="12032" width="9.1796875" style="378"/>
    <col min="12033" max="12033" width="8.1796875" style="378" customWidth="1"/>
    <col min="12034" max="12034" width="32" style="378" customWidth="1"/>
    <col min="12035" max="12035" width="6.453125" style="378" customWidth="1"/>
    <col min="12036" max="12036" width="9.54296875" style="378" customWidth="1"/>
    <col min="12037" max="12037" width="11.81640625" style="378" customWidth="1"/>
    <col min="12038" max="12038" width="18.26953125" style="378" customWidth="1"/>
    <col min="12039" max="12288" width="9.1796875" style="378"/>
    <col min="12289" max="12289" width="8.1796875" style="378" customWidth="1"/>
    <col min="12290" max="12290" width="32" style="378" customWidth="1"/>
    <col min="12291" max="12291" width="6.453125" style="378" customWidth="1"/>
    <col min="12292" max="12292" width="9.54296875" style="378" customWidth="1"/>
    <col min="12293" max="12293" width="11.81640625" style="378" customWidth="1"/>
    <col min="12294" max="12294" width="18.26953125" style="378" customWidth="1"/>
    <col min="12295" max="12544" width="9.1796875" style="378"/>
    <col min="12545" max="12545" width="8.1796875" style="378" customWidth="1"/>
    <col min="12546" max="12546" width="32" style="378" customWidth="1"/>
    <col min="12547" max="12547" width="6.453125" style="378" customWidth="1"/>
    <col min="12548" max="12548" width="9.54296875" style="378" customWidth="1"/>
    <col min="12549" max="12549" width="11.81640625" style="378" customWidth="1"/>
    <col min="12550" max="12550" width="18.26953125" style="378" customWidth="1"/>
    <col min="12551" max="12800" width="9.1796875" style="378"/>
    <col min="12801" max="12801" width="8.1796875" style="378" customWidth="1"/>
    <col min="12802" max="12802" width="32" style="378" customWidth="1"/>
    <col min="12803" max="12803" width="6.453125" style="378" customWidth="1"/>
    <col min="12804" max="12804" width="9.54296875" style="378" customWidth="1"/>
    <col min="12805" max="12805" width="11.81640625" style="378" customWidth="1"/>
    <col min="12806" max="12806" width="18.26953125" style="378" customWidth="1"/>
    <col min="12807" max="13056" width="9.1796875" style="378"/>
    <col min="13057" max="13057" width="8.1796875" style="378" customWidth="1"/>
    <col min="13058" max="13058" width="32" style="378" customWidth="1"/>
    <col min="13059" max="13059" width="6.453125" style="378" customWidth="1"/>
    <col min="13060" max="13060" width="9.54296875" style="378" customWidth="1"/>
    <col min="13061" max="13061" width="11.81640625" style="378" customWidth="1"/>
    <col min="13062" max="13062" width="18.26953125" style="378" customWidth="1"/>
    <col min="13063" max="13312" width="9.1796875" style="378"/>
    <col min="13313" max="13313" width="8.1796875" style="378" customWidth="1"/>
    <col min="13314" max="13314" width="32" style="378" customWidth="1"/>
    <col min="13315" max="13315" width="6.453125" style="378" customWidth="1"/>
    <col min="13316" max="13316" width="9.54296875" style="378" customWidth="1"/>
    <col min="13317" max="13317" width="11.81640625" style="378" customWidth="1"/>
    <col min="13318" max="13318" width="18.26953125" style="378" customWidth="1"/>
    <col min="13319" max="13568" width="9.1796875" style="378"/>
    <col min="13569" max="13569" width="8.1796875" style="378" customWidth="1"/>
    <col min="13570" max="13570" width="32" style="378" customWidth="1"/>
    <col min="13571" max="13571" width="6.453125" style="378" customWidth="1"/>
    <col min="13572" max="13572" width="9.54296875" style="378" customWidth="1"/>
    <col min="13573" max="13573" width="11.81640625" style="378" customWidth="1"/>
    <col min="13574" max="13574" width="18.26953125" style="378" customWidth="1"/>
    <col min="13575" max="13824" width="9.1796875" style="378"/>
    <col min="13825" max="13825" width="8.1796875" style="378" customWidth="1"/>
    <col min="13826" max="13826" width="32" style="378" customWidth="1"/>
    <col min="13827" max="13827" width="6.453125" style="378" customWidth="1"/>
    <col min="13828" max="13828" width="9.54296875" style="378" customWidth="1"/>
    <col min="13829" max="13829" width="11.81640625" style="378" customWidth="1"/>
    <col min="13830" max="13830" width="18.26953125" style="378" customWidth="1"/>
    <col min="13831" max="14080" width="9.1796875" style="378"/>
    <col min="14081" max="14081" width="8.1796875" style="378" customWidth="1"/>
    <col min="14082" max="14082" width="32" style="378" customWidth="1"/>
    <col min="14083" max="14083" width="6.453125" style="378" customWidth="1"/>
    <col min="14084" max="14084" width="9.54296875" style="378" customWidth="1"/>
    <col min="14085" max="14085" width="11.81640625" style="378" customWidth="1"/>
    <col min="14086" max="14086" width="18.26953125" style="378" customWidth="1"/>
    <col min="14087" max="14336" width="9.1796875" style="378"/>
    <col min="14337" max="14337" width="8.1796875" style="378" customWidth="1"/>
    <col min="14338" max="14338" width="32" style="378" customWidth="1"/>
    <col min="14339" max="14339" width="6.453125" style="378" customWidth="1"/>
    <col min="14340" max="14340" width="9.54296875" style="378" customWidth="1"/>
    <col min="14341" max="14341" width="11.81640625" style="378" customWidth="1"/>
    <col min="14342" max="14342" width="18.26953125" style="378" customWidth="1"/>
    <col min="14343" max="14592" width="9.1796875" style="378"/>
    <col min="14593" max="14593" width="8.1796875" style="378" customWidth="1"/>
    <col min="14594" max="14594" width="32" style="378" customWidth="1"/>
    <col min="14595" max="14595" width="6.453125" style="378" customWidth="1"/>
    <col min="14596" max="14596" width="9.54296875" style="378" customWidth="1"/>
    <col min="14597" max="14597" width="11.81640625" style="378" customWidth="1"/>
    <col min="14598" max="14598" width="18.26953125" style="378" customWidth="1"/>
    <col min="14599" max="14848" width="9.1796875" style="378"/>
    <col min="14849" max="14849" width="8.1796875" style="378" customWidth="1"/>
    <col min="14850" max="14850" width="32" style="378" customWidth="1"/>
    <col min="14851" max="14851" width="6.453125" style="378" customWidth="1"/>
    <col min="14852" max="14852" width="9.54296875" style="378" customWidth="1"/>
    <col min="14853" max="14853" width="11.81640625" style="378" customWidth="1"/>
    <col min="14854" max="14854" width="18.26953125" style="378" customWidth="1"/>
    <col min="14855" max="15104" width="9.1796875" style="378"/>
    <col min="15105" max="15105" width="8.1796875" style="378" customWidth="1"/>
    <col min="15106" max="15106" width="32" style="378" customWidth="1"/>
    <col min="15107" max="15107" width="6.453125" style="378" customWidth="1"/>
    <col min="15108" max="15108" width="9.54296875" style="378" customWidth="1"/>
    <col min="15109" max="15109" width="11.81640625" style="378" customWidth="1"/>
    <col min="15110" max="15110" width="18.26953125" style="378" customWidth="1"/>
    <col min="15111" max="15360" width="9.1796875" style="378"/>
    <col min="15361" max="15361" width="8.1796875" style="378" customWidth="1"/>
    <col min="15362" max="15362" width="32" style="378" customWidth="1"/>
    <col min="15363" max="15363" width="6.453125" style="378" customWidth="1"/>
    <col min="15364" max="15364" width="9.54296875" style="378" customWidth="1"/>
    <col min="15365" max="15365" width="11.81640625" style="378" customWidth="1"/>
    <col min="15366" max="15366" width="18.26953125" style="378" customWidth="1"/>
    <col min="15367" max="15616" width="9.1796875" style="378"/>
    <col min="15617" max="15617" width="8.1796875" style="378" customWidth="1"/>
    <col min="15618" max="15618" width="32" style="378" customWidth="1"/>
    <col min="15619" max="15619" width="6.453125" style="378" customWidth="1"/>
    <col min="15620" max="15620" width="9.54296875" style="378" customWidth="1"/>
    <col min="15621" max="15621" width="11.81640625" style="378" customWidth="1"/>
    <col min="15622" max="15622" width="18.26953125" style="378" customWidth="1"/>
    <col min="15623" max="15872" width="9.1796875" style="378"/>
    <col min="15873" max="15873" width="8.1796875" style="378" customWidth="1"/>
    <col min="15874" max="15874" width="32" style="378" customWidth="1"/>
    <col min="15875" max="15875" width="6.453125" style="378" customWidth="1"/>
    <col min="15876" max="15876" width="9.54296875" style="378" customWidth="1"/>
    <col min="15877" max="15877" width="11.81640625" style="378" customWidth="1"/>
    <col min="15878" max="15878" width="18.26953125" style="378" customWidth="1"/>
    <col min="15879" max="16128" width="9.1796875" style="378"/>
    <col min="16129" max="16129" width="8.1796875" style="378" customWidth="1"/>
    <col min="16130" max="16130" width="32" style="378" customWidth="1"/>
    <col min="16131" max="16131" width="6.453125" style="378" customWidth="1"/>
    <col min="16132" max="16132" width="9.54296875" style="378" customWidth="1"/>
    <col min="16133" max="16133" width="11.81640625" style="378" customWidth="1"/>
    <col min="16134" max="16134" width="18.26953125" style="378" customWidth="1"/>
    <col min="16135" max="16384" width="9.1796875" style="378"/>
  </cols>
  <sheetData>
    <row r="1" spans="1:6" ht="13" x14ac:dyDescent="0.25">
      <c r="A1" s="2412" t="s">
        <v>0</v>
      </c>
      <c r="B1" s="2412"/>
      <c r="C1" s="2412"/>
      <c r="D1" s="2412"/>
      <c r="E1" s="2412"/>
      <c r="F1" s="2412"/>
    </row>
    <row r="2" spans="1:6" ht="13" x14ac:dyDescent="0.25">
      <c r="A2" s="2372" t="s">
        <v>2561</v>
      </c>
      <c r="B2" s="2372"/>
      <c r="C2" s="2372"/>
      <c r="D2" s="2372"/>
      <c r="E2" s="2372"/>
      <c r="F2" s="2372"/>
    </row>
    <row r="3" spans="1:6" ht="13" x14ac:dyDescent="0.25">
      <c r="A3" s="2386" t="s">
        <v>2077</v>
      </c>
      <c r="B3" s="2386"/>
      <c r="C3" s="2386"/>
      <c r="D3" s="2386"/>
      <c r="E3" s="2386"/>
      <c r="F3" s="2386"/>
    </row>
    <row r="4" spans="1:6" ht="13" x14ac:dyDescent="0.3">
      <c r="A4" s="379" t="s">
        <v>2086</v>
      </c>
      <c r="C4" s="380"/>
      <c r="D4" s="380"/>
    </row>
    <row r="5" spans="1:6" ht="13" x14ac:dyDescent="0.25">
      <c r="A5" s="928" t="s">
        <v>1</v>
      </c>
      <c r="B5" s="928" t="s">
        <v>2</v>
      </c>
      <c r="C5" s="928" t="s">
        <v>3</v>
      </c>
      <c r="D5" s="928" t="s">
        <v>4</v>
      </c>
      <c r="E5" s="929" t="s">
        <v>5</v>
      </c>
      <c r="F5" s="929" t="s">
        <v>6</v>
      </c>
    </row>
    <row r="6" spans="1:6" x14ac:dyDescent="0.25">
      <c r="A6" s="868"/>
      <c r="B6" s="868"/>
      <c r="C6" s="868"/>
      <c r="D6" s="868"/>
      <c r="E6" s="919"/>
      <c r="F6" s="919"/>
    </row>
    <row r="7" spans="1:6" ht="13" x14ac:dyDescent="0.25">
      <c r="A7" s="868"/>
      <c r="B7" s="870" t="s">
        <v>84</v>
      </c>
      <c r="C7" s="868"/>
      <c r="D7" s="868"/>
      <c r="E7" s="919"/>
      <c r="F7" s="920"/>
    </row>
    <row r="8" spans="1:6" ht="25" x14ac:dyDescent="0.25">
      <c r="A8" s="868"/>
      <c r="B8" s="873" t="s">
        <v>2260</v>
      </c>
      <c r="C8" s="868"/>
      <c r="D8" s="871"/>
      <c r="E8" s="919"/>
      <c r="F8" s="920"/>
    </row>
    <row r="9" spans="1:6" x14ac:dyDescent="0.25">
      <c r="A9" s="868"/>
      <c r="B9" s="868"/>
      <c r="C9" s="868"/>
      <c r="D9" s="871"/>
      <c r="E9" s="920"/>
      <c r="F9" s="920"/>
    </row>
    <row r="10" spans="1:6" ht="13" x14ac:dyDescent="0.25">
      <c r="A10" s="868"/>
      <c r="B10" s="874" t="s">
        <v>85</v>
      </c>
      <c r="C10" s="868"/>
      <c r="D10" s="871"/>
      <c r="E10" s="917"/>
      <c r="F10" s="930"/>
    </row>
    <row r="11" spans="1:6" x14ac:dyDescent="0.25">
      <c r="A11" s="868"/>
      <c r="B11" s="868"/>
      <c r="C11" s="868"/>
      <c r="D11" s="871"/>
      <c r="E11" s="917"/>
      <c r="F11" s="930"/>
    </row>
    <row r="12" spans="1:6" ht="13" x14ac:dyDescent="0.25">
      <c r="A12" s="868"/>
      <c r="B12" s="874" t="s">
        <v>232</v>
      </c>
      <c r="C12" s="868"/>
      <c r="D12" s="871"/>
      <c r="E12" s="917"/>
      <c r="F12" s="930"/>
    </row>
    <row r="13" spans="1:6" x14ac:dyDescent="0.25">
      <c r="A13" s="868"/>
      <c r="B13" s="888"/>
      <c r="C13" s="868"/>
      <c r="D13" s="871"/>
      <c r="E13" s="917"/>
      <c r="F13" s="930"/>
    </row>
    <row r="14" spans="1:6" ht="14.5" x14ac:dyDescent="0.25">
      <c r="A14" s="868" t="s">
        <v>233</v>
      </c>
      <c r="B14" s="877" t="s">
        <v>234</v>
      </c>
      <c r="C14" s="871" t="s">
        <v>548</v>
      </c>
      <c r="D14" s="931">
        <v>40.299999999999997</v>
      </c>
      <c r="E14" s="917"/>
      <c r="F14" s="920">
        <f>D14*E14</f>
        <v>0</v>
      </c>
    </row>
    <row r="15" spans="1:6" x14ac:dyDescent="0.25">
      <c r="A15" s="868"/>
      <c r="B15" s="868"/>
      <c r="C15" s="871"/>
      <c r="D15" s="871"/>
      <c r="E15" s="917"/>
      <c r="F15" s="930"/>
    </row>
    <row r="16" spans="1:6" ht="25" x14ac:dyDescent="0.25">
      <c r="A16" s="868"/>
      <c r="B16" s="875" t="s">
        <v>86</v>
      </c>
      <c r="C16" s="871"/>
      <c r="D16" s="871"/>
      <c r="E16" s="917"/>
      <c r="F16" s="930"/>
    </row>
    <row r="17" spans="1:6" x14ac:dyDescent="0.25">
      <c r="A17" s="868"/>
      <c r="B17" s="868"/>
      <c r="C17" s="871"/>
      <c r="D17" s="871"/>
      <c r="E17" s="917"/>
      <c r="F17" s="930"/>
    </row>
    <row r="18" spans="1:6" x14ac:dyDescent="0.25">
      <c r="A18" s="868" t="s">
        <v>87</v>
      </c>
      <c r="B18" s="877" t="s">
        <v>1264</v>
      </c>
      <c r="C18" s="871" t="s">
        <v>42</v>
      </c>
      <c r="D18" s="878">
        <v>26.1</v>
      </c>
      <c r="E18" s="917"/>
      <c r="F18" s="920">
        <f>D18*E18</f>
        <v>0</v>
      </c>
    </row>
    <row r="19" spans="1:6" x14ac:dyDescent="0.25">
      <c r="A19" s="868"/>
      <c r="B19" s="868"/>
      <c r="C19" s="871"/>
      <c r="D19" s="907"/>
      <c r="E19" s="917"/>
      <c r="F19" s="930"/>
    </row>
    <row r="20" spans="1:6" ht="25" x14ac:dyDescent="0.25">
      <c r="A20" s="868"/>
      <c r="B20" s="875" t="s">
        <v>235</v>
      </c>
      <c r="C20" s="871"/>
      <c r="D20" s="907"/>
      <c r="E20" s="917"/>
      <c r="F20" s="930"/>
    </row>
    <row r="21" spans="1:6" x14ac:dyDescent="0.25">
      <c r="A21" s="868"/>
      <c r="B21" s="868"/>
      <c r="C21" s="871"/>
      <c r="D21" s="907"/>
      <c r="E21" s="917"/>
      <c r="F21" s="930"/>
    </row>
    <row r="22" spans="1:6" x14ac:dyDescent="0.25">
      <c r="A22" s="868" t="s">
        <v>89</v>
      </c>
      <c r="B22" s="877" t="s">
        <v>1264</v>
      </c>
      <c r="C22" s="871" t="s">
        <v>42</v>
      </c>
      <c r="D22" s="878">
        <v>12.2</v>
      </c>
      <c r="E22" s="917"/>
      <c r="F22" s="920">
        <f>D22*E22</f>
        <v>0</v>
      </c>
    </row>
    <row r="23" spans="1:6" x14ac:dyDescent="0.25">
      <c r="A23" s="868"/>
      <c r="B23" s="888"/>
      <c r="C23" s="868"/>
      <c r="D23" s="871"/>
      <c r="E23" s="917"/>
      <c r="F23" s="917"/>
    </row>
    <row r="24" spans="1:6" ht="13" x14ac:dyDescent="0.25">
      <c r="A24" s="868"/>
      <c r="B24" s="874" t="s">
        <v>90</v>
      </c>
      <c r="C24" s="868"/>
      <c r="D24" s="868"/>
      <c r="E24" s="919"/>
      <c r="F24" s="919"/>
    </row>
    <row r="25" spans="1:6" x14ac:dyDescent="0.25">
      <c r="A25" s="868"/>
      <c r="B25" s="868"/>
      <c r="C25" s="868"/>
      <c r="D25" s="868"/>
      <c r="E25" s="919"/>
      <c r="F25" s="919"/>
    </row>
    <row r="26" spans="1:6" ht="25" x14ac:dyDescent="0.25">
      <c r="A26" s="868"/>
      <c r="B26" s="875" t="s">
        <v>91</v>
      </c>
      <c r="C26" s="868"/>
      <c r="D26" s="868"/>
      <c r="E26" s="919"/>
      <c r="F26" s="919"/>
    </row>
    <row r="27" spans="1:6" x14ac:dyDescent="0.25">
      <c r="A27" s="868"/>
      <c r="B27" s="868"/>
      <c r="C27" s="868"/>
      <c r="D27" s="868"/>
      <c r="E27" s="919"/>
      <c r="F27" s="919"/>
    </row>
    <row r="28" spans="1:6" x14ac:dyDescent="0.25">
      <c r="A28" s="868" t="s">
        <v>92</v>
      </c>
      <c r="B28" s="879" t="s">
        <v>1246</v>
      </c>
      <c r="C28" s="871" t="s">
        <v>42</v>
      </c>
      <c r="D28" s="878">
        <f>(D18+D22)*0.8</f>
        <v>30.64</v>
      </c>
      <c r="E28" s="917"/>
      <c r="F28" s="920">
        <f>D28*E28</f>
        <v>0</v>
      </c>
    </row>
    <row r="29" spans="1:6" x14ac:dyDescent="0.25">
      <c r="A29" s="868"/>
      <c r="B29" s="868"/>
      <c r="C29" s="871"/>
      <c r="D29" s="907"/>
      <c r="E29" s="917"/>
      <c r="F29" s="930"/>
    </row>
    <row r="30" spans="1:6" ht="13" x14ac:dyDescent="0.25">
      <c r="A30" s="868"/>
      <c r="B30" s="874" t="s">
        <v>236</v>
      </c>
      <c r="C30" s="871"/>
      <c r="D30" s="907"/>
      <c r="E30" s="932"/>
      <c r="F30" s="930"/>
    </row>
    <row r="31" spans="1:6" x14ac:dyDescent="0.25">
      <c r="A31" s="868"/>
      <c r="B31" s="868"/>
      <c r="C31" s="871"/>
      <c r="D31" s="907"/>
      <c r="E31" s="917"/>
      <c r="F31" s="930"/>
    </row>
    <row r="32" spans="1:6" ht="14.5" x14ac:dyDescent="0.25">
      <c r="A32" s="868" t="s">
        <v>237</v>
      </c>
      <c r="B32" s="877" t="s">
        <v>238</v>
      </c>
      <c r="C32" s="871" t="s">
        <v>548</v>
      </c>
      <c r="D32" s="931">
        <f>D14</f>
        <v>40.299999999999997</v>
      </c>
      <c r="E32" s="917"/>
      <c r="F32" s="920">
        <f>D32*E32</f>
        <v>0</v>
      </c>
    </row>
    <row r="33" spans="1:6" x14ac:dyDescent="0.25">
      <c r="A33" s="868"/>
      <c r="B33" s="868"/>
      <c r="C33" s="868"/>
      <c r="D33" s="907"/>
      <c r="E33" s="917"/>
      <c r="F33" s="930"/>
    </row>
    <row r="34" spans="1:6" ht="13" x14ac:dyDescent="0.25">
      <c r="A34" s="880"/>
      <c r="B34" s="880" t="s">
        <v>95</v>
      </c>
      <c r="C34" s="871"/>
      <c r="D34" s="871"/>
      <c r="E34" s="917"/>
      <c r="F34" s="920"/>
    </row>
    <row r="35" spans="1:6" ht="13" x14ac:dyDescent="0.25">
      <c r="A35" s="880"/>
      <c r="B35" s="880"/>
      <c r="C35" s="871"/>
      <c r="D35" s="871"/>
      <c r="E35" s="917"/>
      <c r="F35" s="920"/>
    </row>
    <row r="36" spans="1:6" ht="13" x14ac:dyDescent="0.25">
      <c r="A36" s="881"/>
      <c r="B36" s="880" t="s">
        <v>96</v>
      </c>
      <c r="C36" s="871"/>
      <c r="D36" s="871"/>
      <c r="E36" s="917"/>
      <c r="F36" s="920"/>
    </row>
    <row r="37" spans="1:6" x14ac:dyDescent="0.25">
      <c r="A37" s="881"/>
      <c r="B37" s="883"/>
      <c r="C37" s="871"/>
      <c r="D37" s="871"/>
      <c r="E37" s="917"/>
      <c r="F37" s="920"/>
    </row>
    <row r="38" spans="1:6" ht="13" x14ac:dyDescent="0.25">
      <c r="A38" s="881"/>
      <c r="B38" s="880" t="s">
        <v>97</v>
      </c>
      <c r="C38" s="871"/>
      <c r="D38" s="871"/>
      <c r="E38" s="917"/>
      <c r="F38" s="920"/>
    </row>
    <row r="39" spans="1:6" ht="13" x14ac:dyDescent="0.25">
      <c r="A39" s="868"/>
      <c r="B39" s="870"/>
      <c r="C39" s="871"/>
      <c r="D39" s="871"/>
      <c r="E39" s="917"/>
      <c r="F39" s="920"/>
    </row>
    <row r="40" spans="1:6" ht="13" x14ac:dyDescent="0.25">
      <c r="A40" s="868"/>
      <c r="B40" s="870" t="s">
        <v>98</v>
      </c>
      <c r="C40" s="871"/>
      <c r="D40" s="871"/>
      <c r="E40" s="917"/>
      <c r="F40" s="920"/>
    </row>
    <row r="41" spans="1:6" ht="25" x14ac:dyDescent="0.25">
      <c r="A41" s="868"/>
      <c r="B41" s="875" t="s">
        <v>99</v>
      </c>
      <c r="C41" s="871"/>
      <c r="D41" s="871"/>
      <c r="E41" s="917"/>
      <c r="F41" s="920"/>
    </row>
    <row r="42" spans="1:6" ht="13" x14ac:dyDescent="0.25">
      <c r="A42" s="868"/>
      <c r="B42" s="870"/>
      <c r="C42" s="871"/>
      <c r="D42" s="871"/>
      <c r="E42" s="917"/>
      <c r="F42" s="920"/>
    </row>
    <row r="43" spans="1:6" ht="14.5" x14ac:dyDescent="0.25">
      <c r="A43" s="868" t="s">
        <v>100</v>
      </c>
      <c r="B43" s="877" t="s">
        <v>101</v>
      </c>
      <c r="C43" s="871" t="s">
        <v>857</v>
      </c>
      <c r="D43" s="878">
        <v>2.7</v>
      </c>
      <c r="E43" s="917"/>
      <c r="F43" s="920">
        <f>D43*E43</f>
        <v>0</v>
      </c>
    </row>
    <row r="44" spans="1:6" x14ac:dyDescent="0.25">
      <c r="A44" s="868"/>
      <c r="B44" s="868"/>
      <c r="C44" s="868"/>
      <c r="D44" s="907"/>
      <c r="E44" s="917"/>
      <c r="F44" s="930"/>
    </row>
    <row r="45" spans="1:6" ht="13" x14ac:dyDescent="0.25">
      <c r="A45" s="868"/>
      <c r="B45" s="870" t="s">
        <v>1338</v>
      </c>
      <c r="C45" s="871"/>
      <c r="D45" s="871"/>
      <c r="E45" s="920"/>
      <c r="F45" s="920"/>
    </row>
    <row r="46" spans="1:6" x14ac:dyDescent="0.25">
      <c r="A46" s="868"/>
      <c r="B46" s="868"/>
      <c r="C46" s="871"/>
      <c r="D46" s="871"/>
      <c r="E46" s="920"/>
      <c r="F46" s="920"/>
    </row>
    <row r="47" spans="1:6" ht="25" x14ac:dyDescent="0.25">
      <c r="A47" s="868"/>
      <c r="B47" s="875" t="s">
        <v>1388</v>
      </c>
      <c r="C47" s="871"/>
      <c r="D47" s="871"/>
      <c r="E47" s="920"/>
      <c r="F47" s="920"/>
    </row>
    <row r="48" spans="1:6" x14ac:dyDescent="0.25">
      <c r="A48" s="868"/>
      <c r="B48" s="868"/>
      <c r="C48" s="871"/>
      <c r="D48" s="871"/>
      <c r="E48" s="920"/>
      <c r="F48" s="920"/>
    </row>
    <row r="49" spans="1:6" ht="14.5" x14ac:dyDescent="0.25">
      <c r="A49" s="868" t="s">
        <v>109</v>
      </c>
      <c r="B49" s="868" t="s">
        <v>106</v>
      </c>
      <c r="C49" s="871" t="s">
        <v>857</v>
      </c>
      <c r="D49" s="871">
        <f>10.7+8</f>
        <v>18.7</v>
      </c>
      <c r="E49" s="917"/>
      <c r="F49" s="920">
        <f>D49*E49</f>
        <v>0</v>
      </c>
    </row>
    <row r="50" spans="1:6" ht="13" x14ac:dyDescent="0.25">
      <c r="A50" s="868"/>
      <c r="B50" s="933"/>
      <c r="C50" s="868"/>
      <c r="D50" s="934"/>
      <c r="E50" s="917"/>
      <c r="F50" s="930"/>
    </row>
    <row r="51" spans="1:6" ht="13" x14ac:dyDescent="0.25">
      <c r="A51" s="868"/>
      <c r="B51" s="870" t="s">
        <v>110</v>
      </c>
      <c r="C51" s="871"/>
      <c r="D51" s="871"/>
      <c r="E51" s="917"/>
      <c r="F51" s="920"/>
    </row>
    <row r="52" spans="1:6" x14ac:dyDescent="0.25">
      <c r="A52" s="868"/>
      <c r="B52" s="875"/>
      <c r="C52" s="871"/>
      <c r="D52" s="871"/>
      <c r="E52" s="917"/>
      <c r="F52" s="920"/>
    </row>
    <row r="53" spans="1:6" ht="13" x14ac:dyDescent="0.25">
      <c r="A53" s="868"/>
      <c r="B53" s="870" t="s">
        <v>111</v>
      </c>
      <c r="C53" s="871"/>
      <c r="D53" s="871"/>
      <c r="E53" s="917"/>
      <c r="F53" s="920"/>
    </row>
    <row r="54" spans="1:6" x14ac:dyDescent="0.25">
      <c r="A54" s="868"/>
      <c r="B54" s="868"/>
      <c r="C54" s="871"/>
      <c r="D54" s="871"/>
      <c r="E54" s="917"/>
      <c r="F54" s="920"/>
    </row>
    <row r="55" spans="1:6" x14ac:dyDescent="0.25">
      <c r="A55" s="868"/>
      <c r="B55" s="875" t="s">
        <v>112</v>
      </c>
      <c r="C55" s="871"/>
      <c r="D55" s="871"/>
      <c r="E55" s="917"/>
      <c r="F55" s="920"/>
    </row>
    <row r="56" spans="1:6" x14ac:dyDescent="0.25">
      <c r="A56" s="868"/>
      <c r="B56" s="875"/>
      <c r="C56" s="871"/>
      <c r="D56" s="871"/>
      <c r="E56" s="917"/>
      <c r="F56" s="920"/>
    </row>
    <row r="57" spans="1:6" ht="14.5" x14ac:dyDescent="0.25">
      <c r="A57" s="868" t="s">
        <v>113</v>
      </c>
      <c r="B57" s="868" t="s">
        <v>315</v>
      </c>
      <c r="C57" s="871" t="s">
        <v>857</v>
      </c>
      <c r="D57" s="878">
        <f>D43</f>
        <v>2.7</v>
      </c>
      <c r="E57" s="917"/>
      <c r="F57" s="920">
        <f>D57*E57</f>
        <v>0</v>
      </c>
    </row>
    <row r="58" spans="1:6" x14ac:dyDescent="0.25">
      <c r="A58" s="868"/>
      <c r="B58" s="868"/>
      <c r="C58" s="871"/>
      <c r="D58" s="907"/>
      <c r="E58" s="917"/>
      <c r="F58" s="930"/>
    </row>
    <row r="59" spans="1:6" ht="13" x14ac:dyDescent="0.25">
      <c r="A59" s="868"/>
      <c r="B59" s="870" t="s">
        <v>115</v>
      </c>
      <c r="C59" s="871"/>
      <c r="D59" s="878"/>
      <c r="E59" s="917"/>
      <c r="F59" s="920"/>
    </row>
    <row r="60" spans="1:6" ht="13" x14ac:dyDescent="0.25">
      <c r="A60" s="868"/>
      <c r="B60" s="874"/>
      <c r="C60" s="871"/>
      <c r="D60" s="878"/>
      <c r="E60" s="917"/>
      <c r="F60" s="920"/>
    </row>
    <row r="61" spans="1:6" ht="25" x14ac:dyDescent="0.25">
      <c r="A61" s="868"/>
      <c r="B61" s="875" t="s">
        <v>1389</v>
      </c>
      <c r="C61" s="871"/>
      <c r="D61" s="878"/>
      <c r="E61" s="917"/>
      <c r="F61" s="920"/>
    </row>
    <row r="62" spans="1:6" x14ac:dyDescent="0.25">
      <c r="A62" s="868"/>
      <c r="B62" s="868"/>
      <c r="C62" s="871"/>
      <c r="D62" s="878"/>
      <c r="E62" s="917"/>
      <c r="F62" s="920"/>
    </row>
    <row r="63" spans="1:6" ht="14.5" x14ac:dyDescent="0.25">
      <c r="A63" s="868" t="s">
        <v>117</v>
      </c>
      <c r="B63" s="868" t="s">
        <v>316</v>
      </c>
      <c r="C63" s="871" t="s">
        <v>857</v>
      </c>
      <c r="D63" s="878">
        <v>6.7</v>
      </c>
      <c r="E63" s="917"/>
      <c r="F63" s="920">
        <f>D63*E63</f>
        <v>0</v>
      </c>
    </row>
    <row r="64" spans="1:6" x14ac:dyDescent="0.25">
      <c r="A64" s="868"/>
      <c r="B64" s="868"/>
      <c r="C64" s="871"/>
      <c r="D64" s="878"/>
      <c r="E64" s="917"/>
      <c r="F64" s="920"/>
    </row>
    <row r="65" spans="1:6" ht="13.5" thickBot="1" x14ac:dyDescent="0.3">
      <c r="A65" s="880"/>
      <c r="B65" s="880"/>
      <c r="C65" s="871"/>
      <c r="D65" s="871"/>
      <c r="E65" s="917"/>
      <c r="F65" s="920"/>
    </row>
    <row r="66" spans="1:6" ht="18.75" customHeight="1" thickTop="1" x14ac:dyDescent="0.25">
      <c r="A66" s="2408" t="s">
        <v>102</v>
      </c>
      <c r="B66" s="2408"/>
      <c r="C66" s="2408"/>
      <c r="D66" s="2408"/>
      <c r="E66" s="2408"/>
      <c r="F66" s="1347">
        <f>SUM(F8:F65)</f>
        <v>0</v>
      </c>
    </row>
    <row r="67" spans="1:6" ht="25" x14ac:dyDescent="0.25">
      <c r="A67" s="880"/>
      <c r="B67" s="875" t="s">
        <v>1394</v>
      </c>
      <c r="C67" s="871"/>
      <c r="D67" s="871"/>
      <c r="E67" s="917"/>
      <c r="F67" s="920"/>
    </row>
    <row r="68" spans="1:6" x14ac:dyDescent="0.25">
      <c r="A68" s="881"/>
      <c r="B68" s="883"/>
      <c r="C68" s="871"/>
      <c r="D68" s="871"/>
      <c r="E68" s="917"/>
      <c r="F68" s="920"/>
    </row>
    <row r="69" spans="1:6" ht="14.5" x14ac:dyDescent="0.25">
      <c r="A69" s="881" t="s">
        <v>356</v>
      </c>
      <c r="B69" s="883" t="s">
        <v>357</v>
      </c>
      <c r="C69" s="871" t="s">
        <v>857</v>
      </c>
      <c r="D69" s="871">
        <v>1.3</v>
      </c>
      <c r="E69" s="917"/>
      <c r="F69" s="920">
        <f>D69*E69</f>
        <v>0</v>
      </c>
    </row>
    <row r="70" spans="1:6" x14ac:dyDescent="0.25">
      <c r="A70" s="881"/>
      <c r="B70" s="883"/>
      <c r="C70" s="871"/>
      <c r="D70" s="871"/>
      <c r="E70" s="917"/>
      <c r="F70" s="920"/>
    </row>
    <row r="71" spans="1:6" ht="13" x14ac:dyDescent="0.25">
      <c r="A71" s="880"/>
      <c r="B71" s="875" t="s">
        <v>1395</v>
      </c>
      <c r="C71" s="871"/>
      <c r="D71" s="871"/>
      <c r="E71" s="917"/>
      <c r="F71" s="920"/>
    </row>
    <row r="72" spans="1:6" x14ac:dyDescent="0.25">
      <c r="A72" s="881"/>
      <c r="B72" s="883"/>
      <c r="C72" s="871"/>
      <c r="D72" s="871"/>
      <c r="E72" s="917"/>
      <c r="F72" s="920"/>
    </row>
    <row r="73" spans="1:6" ht="14.5" x14ac:dyDescent="0.25">
      <c r="A73" s="881" t="s">
        <v>119</v>
      </c>
      <c r="B73" s="868" t="s">
        <v>316</v>
      </c>
      <c r="C73" s="871" t="s">
        <v>857</v>
      </c>
      <c r="D73" s="871">
        <v>10.7</v>
      </c>
      <c r="E73" s="917"/>
      <c r="F73" s="920">
        <f>D73*E73</f>
        <v>0</v>
      </c>
    </row>
    <row r="74" spans="1:6" x14ac:dyDescent="0.25">
      <c r="A74" s="881"/>
      <c r="B74" s="868"/>
      <c r="C74" s="871"/>
      <c r="D74" s="871"/>
      <c r="E74" s="917"/>
      <c r="F74" s="920"/>
    </row>
    <row r="75" spans="1:6" ht="13" x14ac:dyDescent="0.25">
      <c r="A75" s="868"/>
      <c r="B75" s="870" t="s">
        <v>120</v>
      </c>
      <c r="C75" s="871"/>
      <c r="D75" s="871"/>
      <c r="E75" s="917"/>
      <c r="F75" s="920"/>
    </row>
    <row r="76" spans="1:6" ht="13" x14ac:dyDescent="0.25">
      <c r="A76" s="868"/>
      <c r="B76" s="870"/>
      <c r="C76" s="871"/>
      <c r="D76" s="871"/>
      <c r="E76" s="917"/>
      <c r="F76" s="920"/>
    </row>
    <row r="77" spans="1:6" ht="13" x14ac:dyDescent="0.25">
      <c r="A77" s="868"/>
      <c r="B77" s="870" t="s">
        <v>121</v>
      </c>
      <c r="C77" s="871"/>
      <c r="D77" s="871"/>
      <c r="E77" s="917"/>
      <c r="F77" s="920"/>
    </row>
    <row r="78" spans="1:6" ht="13" x14ac:dyDescent="0.25">
      <c r="A78" s="868"/>
      <c r="B78" s="870"/>
      <c r="C78" s="871"/>
      <c r="D78" s="871"/>
      <c r="E78" s="917"/>
      <c r="F78" s="920"/>
    </row>
    <row r="79" spans="1:6" x14ac:dyDescent="0.25">
      <c r="A79" s="868"/>
      <c r="B79" s="875" t="s">
        <v>321</v>
      </c>
      <c r="C79" s="871"/>
      <c r="D79" s="871"/>
      <c r="E79" s="917"/>
      <c r="F79" s="920"/>
    </row>
    <row r="80" spans="1:6" ht="13" x14ac:dyDescent="0.25">
      <c r="A80" s="868"/>
      <c r="B80" s="870"/>
      <c r="C80" s="871"/>
      <c r="D80" s="871"/>
      <c r="E80" s="917"/>
      <c r="F80" s="920"/>
    </row>
    <row r="81" spans="1:6" x14ac:dyDescent="0.25">
      <c r="A81" s="868" t="s">
        <v>322</v>
      </c>
      <c r="B81" s="883" t="s">
        <v>413</v>
      </c>
      <c r="C81" s="871" t="s">
        <v>48</v>
      </c>
      <c r="D81" s="871">
        <v>4.5</v>
      </c>
      <c r="E81" s="917"/>
      <c r="F81" s="920">
        <f>D81*E81</f>
        <v>0</v>
      </c>
    </row>
    <row r="82" spans="1:6" x14ac:dyDescent="0.25">
      <c r="A82" s="868"/>
      <c r="B82" s="868"/>
      <c r="C82" s="868"/>
      <c r="D82" s="934"/>
      <c r="E82" s="917"/>
      <c r="F82" s="930"/>
    </row>
    <row r="83" spans="1:6" x14ac:dyDescent="0.25">
      <c r="A83" s="868"/>
      <c r="B83" s="875" t="s">
        <v>122</v>
      </c>
      <c r="C83" s="871"/>
      <c r="D83" s="871"/>
      <c r="E83" s="917"/>
      <c r="F83" s="920"/>
    </row>
    <row r="84" spans="1:6" x14ac:dyDescent="0.25">
      <c r="A84" s="868"/>
      <c r="B84" s="877"/>
      <c r="C84" s="871"/>
      <c r="D84" s="871"/>
      <c r="E84" s="917"/>
      <c r="F84" s="920"/>
    </row>
    <row r="85" spans="1:6" ht="19.5" customHeight="1" x14ac:dyDescent="0.25">
      <c r="A85" s="868" t="s">
        <v>123</v>
      </c>
      <c r="B85" s="877" t="s">
        <v>124</v>
      </c>
      <c r="C85" s="871" t="s">
        <v>125</v>
      </c>
      <c r="D85" s="871">
        <v>28.6</v>
      </c>
      <c r="E85" s="917"/>
      <c r="F85" s="920">
        <f>D85*E85</f>
        <v>0</v>
      </c>
    </row>
    <row r="86" spans="1:6" ht="19.5" customHeight="1" x14ac:dyDescent="0.25">
      <c r="A86" s="868" t="s">
        <v>126</v>
      </c>
      <c r="B86" s="868" t="s">
        <v>127</v>
      </c>
      <c r="C86" s="871" t="s">
        <v>48</v>
      </c>
      <c r="D86" s="871">
        <v>7.3</v>
      </c>
      <c r="E86" s="917"/>
      <c r="F86" s="920">
        <f>D86*E86</f>
        <v>0</v>
      </c>
    </row>
    <row r="87" spans="1:6" ht="19.5" customHeight="1" x14ac:dyDescent="0.25">
      <c r="A87" s="868" t="s">
        <v>128</v>
      </c>
      <c r="B87" s="868" t="s">
        <v>129</v>
      </c>
      <c r="C87" s="871" t="s">
        <v>48</v>
      </c>
      <c r="D87" s="871">
        <v>85</v>
      </c>
      <c r="E87" s="917"/>
      <c r="F87" s="920">
        <f>D87*E87</f>
        <v>0</v>
      </c>
    </row>
    <row r="88" spans="1:6" ht="13" x14ac:dyDescent="0.25">
      <c r="A88" s="868"/>
      <c r="B88" s="870"/>
      <c r="C88" s="868"/>
      <c r="D88" s="868"/>
      <c r="E88" s="919"/>
      <c r="F88" s="930"/>
    </row>
    <row r="89" spans="1:6" ht="13" x14ac:dyDescent="0.25">
      <c r="A89" s="868"/>
      <c r="B89" s="870" t="s">
        <v>130</v>
      </c>
      <c r="C89" s="871"/>
      <c r="D89" s="871"/>
      <c r="E89" s="917"/>
      <c r="F89" s="920"/>
    </row>
    <row r="90" spans="1:6" x14ac:dyDescent="0.25">
      <c r="A90" s="868"/>
      <c r="B90" s="868"/>
      <c r="C90" s="871"/>
      <c r="D90" s="871"/>
      <c r="E90" s="917"/>
      <c r="F90" s="920"/>
    </row>
    <row r="91" spans="1:6" ht="13" x14ac:dyDescent="0.25">
      <c r="A91" s="868"/>
      <c r="B91" s="874" t="s">
        <v>131</v>
      </c>
      <c r="C91" s="871"/>
      <c r="D91" s="871"/>
      <c r="E91" s="917"/>
      <c r="F91" s="920"/>
    </row>
    <row r="92" spans="1:6" x14ac:dyDescent="0.25">
      <c r="A92" s="868"/>
      <c r="B92" s="868"/>
      <c r="C92" s="871"/>
      <c r="D92" s="871"/>
      <c r="E92" s="917"/>
      <c r="F92" s="920"/>
    </row>
    <row r="93" spans="1:6" x14ac:dyDescent="0.25">
      <c r="A93" s="868"/>
      <c r="B93" s="875" t="s">
        <v>132</v>
      </c>
      <c r="C93" s="871"/>
      <c r="D93" s="871"/>
      <c r="E93" s="917"/>
      <c r="F93" s="920"/>
    </row>
    <row r="94" spans="1:6" x14ac:dyDescent="0.25">
      <c r="A94" s="868"/>
      <c r="B94" s="868"/>
      <c r="C94" s="871"/>
      <c r="D94" s="871"/>
      <c r="E94" s="917"/>
      <c r="F94" s="920"/>
    </row>
    <row r="95" spans="1:6" x14ac:dyDescent="0.25">
      <c r="A95" s="868" t="s">
        <v>133</v>
      </c>
      <c r="B95" s="868" t="s">
        <v>134</v>
      </c>
      <c r="C95" s="871" t="s">
        <v>40</v>
      </c>
      <c r="D95" s="871">
        <f>(D49)*0.05</f>
        <v>0.93500000000000005</v>
      </c>
      <c r="E95" s="917"/>
      <c r="F95" s="920">
        <f>D95*E95</f>
        <v>0</v>
      </c>
    </row>
    <row r="96" spans="1:6" x14ac:dyDescent="0.25">
      <c r="A96" s="868"/>
      <c r="B96" s="868"/>
      <c r="C96" s="871"/>
      <c r="D96" s="871"/>
      <c r="E96" s="917"/>
      <c r="F96" s="920"/>
    </row>
    <row r="97" spans="1:6" ht="13" x14ac:dyDescent="0.25">
      <c r="A97" s="868"/>
      <c r="B97" s="870" t="s">
        <v>135</v>
      </c>
      <c r="C97" s="871"/>
      <c r="D97" s="871"/>
      <c r="E97" s="917"/>
      <c r="F97" s="920"/>
    </row>
    <row r="98" spans="1:6" x14ac:dyDescent="0.25">
      <c r="A98" s="868"/>
      <c r="B98" s="868"/>
      <c r="C98" s="871"/>
      <c r="D98" s="871"/>
      <c r="E98" s="917"/>
      <c r="F98" s="920"/>
    </row>
    <row r="99" spans="1:6" x14ac:dyDescent="0.25">
      <c r="A99" s="868"/>
      <c r="B99" s="875" t="s">
        <v>136</v>
      </c>
      <c r="C99" s="871"/>
      <c r="D99" s="871"/>
      <c r="E99" s="917"/>
      <c r="F99" s="920"/>
    </row>
    <row r="100" spans="1:6" x14ac:dyDescent="0.25">
      <c r="A100" s="868"/>
      <c r="B100" s="868"/>
      <c r="C100" s="871"/>
      <c r="D100" s="871"/>
      <c r="E100" s="917"/>
      <c r="F100" s="920"/>
    </row>
    <row r="101" spans="1:6" x14ac:dyDescent="0.25">
      <c r="A101" s="868" t="s">
        <v>137</v>
      </c>
      <c r="B101" s="868" t="s">
        <v>316</v>
      </c>
      <c r="C101" s="871" t="s">
        <v>125</v>
      </c>
      <c r="D101" s="871">
        <v>22</v>
      </c>
      <c r="E101" s="917"/>
      <c r="F101" s="920">
        <f>D101*E101</f>
        <v>0</v>
      </c>
    </row>
    <row r="102" spans="1:6" x14ac:dyDescent="0.25">
      <c r="A102" s="868"/>
      <c r="B102" s="868"/>
      <c r="C102" s="871"/>
      <c r="D102" s="871"/>
      <c r="E102" s="917"/>
      <c r="F102" s="920"/>
    </row>
    <row r="103" spans="1:6" ht="13" x14ac:dyDescent="0.25">
      <c r="A103" s="868"/>
      <c r="B103" s="870" t="s">
        <v>1391</v>
      </c>
      <c r="C103" s="871"/>
      <c r="D103" s="871"/>
      <c r="E103" s="876"/>
      <c r="F103" s="887"/>
    </row>
    <row r="104" spans="1:6" x14ac:dyDescent="0.25">
      <c r="A104" s="868"/>
      <c r="B104" s="868"/>
      <c r="C104" s="871"/>
      <c r="D104" s="871"/>
      <c r="E104" s="876"/>
      <c r="F104" s="887"/>
    </row>
    <row r="105" spans="1:6" x14ac:dyDescent="0.25">
      <c r="A105" s="868"/>
      <c r="B105" s="888" t="s">
        <v>1393</v>
      </c>
      <c r="C105" s="871"/>
      <c r="D105" s="871"/>
      <c r="E105" s="876"/>
      <c r="F105" s="887"/>
    </row>
    <row r="106" spans="1:6" ht="14.5" x14ac:dyDescent="0.25">
      <c r="A106" s="868" t="s">
        <v>1040</v>
      </c>
      <c r="B106" s="868" t="s">
        <v>1392</v>
      </c>
      <c r="C106" s="871" t="s">
        <v>548</v>
      </c>
      <c r="D106" s="871">
        <v>21</v>
      </c>
      <c r="E106" s="876"/>
      <c r="F106" s="887">
        <f>D106*E106</f>
        <v>0</v>
      </c>
    </row>
    <row r="107" spans="1:6" x14ac:dyDescent="0.25">
      <c r="A107" s="868"/>
      <c r="B107" s="868"/>
      <c r="C107" s="871"/>
      <c r="D107" s="871"/>
      <c r="E107" s="876"/>
      <c r="F107" s="887"/>
    </row>
    <row r="108" spans="1:6" ht="13" x14ac:dyDescent="0.25">
      <c r="A108" s="889"/>
      <c r="B108" s="890" t="s">
        <v>1435</v>
      </c>
      <c r="C108" s="889"/>
      <c r="D108" s="891"/>
      <c r="E108" s="892"/>
      <c r="F108" s="893"/>
    </row>
    <row r="109" spans="1:6" ht="25" x14ac:dyDescent="0.25">
      <c r="A109" s="894"/>
      <c r="B109" s="924" t="s">
        <v>1436</v>
      </c>
      <c r="C109" s="894"/>
      <c r="D109" s="896"/>
      <c r="E109" s="897"/>
      <c r="F109" s="897"/>
    </row>
    <row r="110" spans="1:6" x14ac:dyDescent="0.25">
      <c r="A110" s="898" t="s">
        <v>1718</v>
      </c>
      <c r="B110" s="899" t="s">
        <v>1711</v>
      </c>
      <c r="C110" s="900" t="s">
        <v>19</v>
      </c>
      <c r="D110" s="891">
        <v>3</v>
      </c>
      <c r="E110" s="901"/>
      <c r="F110" s="887">
        <f t="shared" ref="F110" si="0">D110*E110</f>
        <v>0</v>
      </c>
    </row>
    <row r="111" spans="1:6" x14ac:dyDescent="0.25">
      <c r="A111" s="898"/>
      <c r="B111" s="899"/>
      <c r="C111" s="900"/>
      <c r="D111" s="891"/>
      <c r="E111" s="901"/>
      <c r="F111" s="935"/>
    </row>
    <row r="112" spans="1:6" ht="13" x14ac:dyDescent="0.25">
      <c r="A112" s="868"/>
      <c r="B112" s="933" t="s">
        <v>239</v>
      </c>
      <c r="C112" s="868"/>
      <c r="D112" s="934"/>
      <c r="E112" s="917"/>
      <c r="F112" s="930"/>
    </row>
    <row r="113" spans="1:6" ht="13" x14ac:dyDescent="0.25">
      <c r="A113" s="868"/>
      <c r="B113" s="874"/>
      <c r="C113" s="868"/>
      <c r="D113" s="934"/>
      <c r="E113" s="917"/>
      <c r="F113" s="930"/>
    </row>
    <row r="114" spans="1:6" ht="13" x14ac:dyDescent="0.3">
      <c r="A114" s="868"/>
      <c r="B114" s="936" t="s">
        <v>414</v>
      </c>
      <c r="C114" s="868"/>
      <c r="D114" s="907"/>
      <c r="E114" s="917"/>
      <c r="F114" s="917"/>
    </row>
    <row r="115" spans="1:6" ht="13" x14ac:dyDescent="0.3">
      <c r="A115" s="868"/>
      <c r="B115" s="936"/>
      <c r="C115" s="868"/>
      <c r="D115" s="907"/>
      <c r="E115" s="917"/>
      <c r="F115" s="917"/>
    </row>
    <row r="116" spans="1:6" x14ac:dyDescent="0.25">
      <c r="A116" s="868"/>
      <c r="B116" s="908" t="s">
        <v>415</v>
      </c>
      <c r="C116" s="868"/>
      <c r="D116" s="907"/>
      <c r="E116" s="917"/>
      <c r="F116" s="917"/>
    </row>
    <row r="117" spans="1:6" x14ac:dyDescent="0.25">
      <c r="A117" s="868"/>
      <c r="B117" s="868"/>
      <c r="C117" s="868"/>
      <c r="D117" s="907"/>
      <c r="E117" s="917"/>
      <c r="F117" s="930"/>
    </row>
    <row r="118" spans="1:6" ht="18.75" customHeight="1" x14ac:dyDescent="0.25">
      <c r="A118" s="885" t="s">
        <v>416</v>
      </c>
      <c r="B118" s="873" t="s">
        <v>172</v>
      </c>
      <c r="C118" s="871" t="s">
        <v>125</v>
      </c>
      <c r="D118" s="907">
        <v>10</v>
      </c>
      <c r="E118" s="917"/>
      <c r="F118" s="920">
        <f>D118*E118</f>
        <v>0</v>
      </c>
    </row>
    <row r="119" spans="1:6" ht="18.75" customHeight="1" x14ac:dyDescent="0.25">
      <c r="A119" s="885" t="s">
        <v>417</v>
      </c>
      <c r="B119" s="873" t="s">
        <v>201</v>
      </c>
      <c r="C119" s="871" t="s">
        <v>125</v>
      </c>
      <c r="D119" s="907">
        <v>20</v>
      </c>
      <c r="E119" s="917"/>
      <c r="F119" s="920">
        <f>D119*E119</f>
        <v>0</v>
      </c>
    </row>
    <row r="120" spans="1:6" ht="18.75" customHeight="1" x14ac:dyDescent="0.25">
      <c r="A120" s="885" t="s">
        <v>418</v>
      </c>
      <c r="B120" s="873" t="s">
        <v>419</v>
      </c>
      <c r="C120" s="871" t="s">
        <v>125</v>
      </c>
      <c r="D120" s="907">
        <v>5</v>
      </c>
      <c r="E120" s="917"/>
      <c r="F120" s="920">
        <f>D120*E120</f>
        <v>0</v>
      </c>
    </row>
    <row r="121" spans="1:6" x14ac:dyDescent="0.25">
      <c r="A121" s="868"/>
      <c r="B121" s="868"/>
      <c r="C121" s="871"/>
      <c r="D121" s="907"/>
      <c r="E121" s="917"/>
      <c r="F121" s="930"/>
    </row>
    <row r="122" spans="1:6" ht="13" x14ac:dyDescent="0.25">
      <c r="A122" s="868"/>
      <c r="B122" s="870" t="s">
        <v>139</v>
      </c>
      <c r="C122" s="871"/>
      <c r="D122" s="871"/>
      <c r="E122" s="917"/>
      <c r="F122" s="920"/>
    </row>
    <row r="123" spans="1:6" x14ac:dyDescent="0.25">
      <c r="A123" s="868"/>
      <c r="B123" s="868"/>
      <c r="C123" s="871"/>
      <c r="D123" s="871"/>
      <c r="E123" s="917"/>
      <c r="F123" s="920"/>
    </row>
    <row r="124" spans="1:6" ht="13" x14ac:dyDescent="0.25">
      <c r="A124" s="868"/>
      <c r="B124" s="870" t="s">
        <v>140</v>
      </c>
      <c r="C124" s="871"/>
      <c r="D124" s="871"/>
      <c r="E124" s="917"/>
      <c r="F124" s="920"/>
    </row>
    <row r="125" spans="1:6" x14ac:dyDescent="0.25">
      <c r="A125" s="868"/>
      <c r="B125" s="868"/>
      <c r="C125" s="871"/>
      <c r="D125" s="871"/>
      <c r="E125" s="917"/>
      <c r="F125" s="920"/>
    </row>
    <row r="126" spans="1:6" ht="13" x14ac:dyDescent="0.25">
      <c r="A126" s="868"/>
      <c r="B126" s="874" t="s">
        <v>183</v>
      </c>
      <c r="C126" s="871"/>
      <c r="D126" s="871"/>
      <c r="E126" s="917"/>
      <c r="F126" s="917"/>
    </row>
    <row r="127" spans="1:6" x14ac:dyDescent="0.25">
      <c r="A127" s="868"/>
      <c r="B127" s="868"/>
      <c r="C127" s="871"/>
      <c r="D127" s="871"/>
      <c r="E127" s="917"/>
      <c r="F127" s="917"/>
    </row>
    <row r="128" spans="1:6" ht="25" x14ac:dyDescent="0.25">
      <c r="A128" s="868"/>
      <c r="B128" s="875" t="s">
        <v>282</v>
      </c>
      <c r="C128" s="871"/>
      <c r="D128" s="871"/>
      <c r="E128" s="917"/>
      <c r="F128" s="917"/>
    </row>
    <row r="129" spans="1:6" x14ac:dyDescent="0.25">
      <c r="A129" s="868"/>
      <c r="B129" s="868"/>
      <c r="C129" s="871"/>
      <c r="D129" s="871"/>
      <c r="E129" s="917"/>
      <c r="F129" s="930"/>
    </row>
    <row r="130" spans="1:6" ht="13" thickBot="1" x14ac:dyDescent="0.3">
      <c r="A130" s="868" t="s">
        <v>283</v>
      </c>
      <c r="B130" s="868" t="s">
        <v>384</v>
      </c>
      <c r="C130" s="871" t="s">
        <v>19</v>
      </c>
      <c r="D130" s="871">
        <v>2</v>
      </c>
      <c r="E130" s="917"/>
      <c r="F130" s="920">
        <f>D130*E130</f>
        <v>0</v>
      </c>
    </row>
    <row r="131" spans="1:6" ht="18.75" customHeight="1" thickTop="1" x14ac:dyDescent="0.25">
      <c r="A131" s="2408" t="s">
        <v>102</v>
      </c>
      <c r="B131" s="2408"/>
      <c r="C131" s="2408"/>
      <c r="D131" s="2408"/>
      <c r="E131" s="2408"/>
      <c r="F131" s="1347">
        <f>SUM(F68:F130)</f>
        <v>0</v>
      </c>
    </row>
    <row r="132" spans="1:6" ht="13" x14ac:dyDescent="0.25">
      <c r="A132" s="868"/>
      <c r="B132" s="870" t="s">
        <v>144</v>
      </c>
      <c r="C132" s="871"/>
      <c r="D132" s="871"/>
      <c r="E132" s="917"/>
      <c r="F132" s="917"/>
    </row>
    <row r="133" spans="1:6" ht="13" x14ac:dyDescent="0.25">
      <c r="A133" s="868"/>
      <c r="B133" s="870"/>
      <c r="C133" s="871"/>
      <c r="D133" s="871"/>
      <c r="E133" s="917"/>
      <c r="F133" s="917"/>
    </row>
    <row r="134" spans="1:6" ht="37.5" x14ac:dyDescent="0.25">
      <c r="A134" s="868"/>
      <c r="B134" s="908" t="s">
        <v>332</v>
      </c>
      <c r="C134" s="871"/>
      <c r="D134" s="871"/>
      <c r="E134" s="917"/>
      <c r="F134" s="917"/>
    </row>
    <row r="135" spans="1:6" ht="13" x14ac:dyDescent="0.25">
      <c r="A135" s="874"/>
      <c r="B135" s="874"/>
      <c r="C135" s="874"/>
      <c r="D135" s="874"/>
      <c r="E135" s="937"/>
      <c r="F135" s="937"/>
    </row>
    <row r="136" spans="1:6" x14ac:dyDescent="0.25">
      <c r="A136" s="868" t="s">
        <v>146</v>
      </c>
      <c r="B136" s="877" t="s">
        <v>385</v>
      </c>
      <c r="C136" s="871" t="s">
        <v>19</v>
      </c>
      <c r="D136" s="871">
        <v>2</v>
      </c>
      <c r="E136" s="876"/>
      <c r="F136" s="872">
        <f>D136*E136</f>
        <v>0</v>
      </c>
    </row>
    <row r="137" spans="1:6" x14ac:dyDescent="0.25">
      <c r="A137" s="868"/>
      <c r="B137" s="877"/>
      <c r="C137" s="871"/>
      <c r="D137" s="871"/>
      <c r="E137" s="876"/>
      <c r="F137" s="872"/>
    </row>
    <row r="138" spans="1:6" ht="38.5" x14ac:dyDescent="0.3">
      <c r="A138" s="868"/>
      <c r="B138" s="908" t="s">
        <v>1260</v>
      </c>
      <c r="C138" s="871"/>
      <c r="D138" s="871"/>
      <c r="E138" s="876"/>
      <c r="F138" s="872"/>
    </row>
    <row r="139" spans="1:6" x14ac:dyDescent="0.25">
      <c r="A139" s="868"/>
      <c r="B139" s="877"/>
      <c r="C139" s="871"/>
      <c r="D139" s="871"/>
      <c r="E139" s="876"/>
      <c r="F139" s="872"/>
    </row>
    <row r="140" spans="1:6" ht="20.25" customHeight="1" x14ac:dyDescent="0.25">
      <c r="A140" s="868" t="s">
        <v>334</v>
      </c>
      <c r="B140" s="877" t="s">
        <v>387</v>
      </c>
      <c r="C140" s="871" t="s">
        <v>19</v>
      </c>
      <c r="D140" s="871">
        <v>2</v>
      </c>
      <c r="E140" s="876"/>
      <c r="F140" s="872">
        <f t="shared" ref="F140:F142" si="1">D140*E140</f>
        <v>0</v>
      </c>
    </row>
    <row r="141" spans="1:6" ht="20.25" customHeight="1" x14ac:dyDescent="0.25">
      <c r="A141" s="868" t="s">
        <v>366</v>
      </c>
      <c r="B141" s="877" t="s">
        <v>388</v>
      </c>
      <c r="C141" s="871" t="s">
        <v>19</v>
      </c>
      <c r="D141" s="871">
        <v>1</v>
      </c>
      <c r="E141" s="876"/>
      <c r="F141" s="872">
        <f t="shared" si="1"/>
        <v>0</v>
      </c>
    </row>
    <row r="142" spans="1:6" ht="20.25" customHeight="1" x14ac:dyDescent="0.25">
      <c r="A142" s="868" t="s">
        <v>368</v>
      </c>
      <c r="B142" s="877" t="s">
        <v>389</v>
      </c>
      <c r="C142" s="871" t="s">
        <v>19</v>
      </c>
      <c r="D142" s="871">
        <v>1</v>
      </c>
      <c r="E142" s="876"/>
      <c r="F142" s="872">
        <f t="shared" si="1"/>
        <v>0</v>
      </c>
    </row>
    <row r="143" spans="1:6" ht="13" x14ac:dyDescent="0.3">
      <c r="A143" s="902"/>
      <c r="B143" s="903"/>
      <c r="C143" s="903"/>
      <c r="D143" s="903"/>
      <c r="E143" s="923"/>
      <c r="F143" s="923"/>
    </row>
    <row r="144" spans="1:6" ht="13" x14ac:dyDescent="0.3">
      <c r="A144" s="868"/>
      <c r="B144" s="874" t="s">
        <v>147</v>
      </c>
      <c r="C144" s="871"/>
      <c r="D144" s="871"/>
      <c r="E144" s="923"/>
      <c r="F144" s="923"/>
    </row>
    <row r="145" spans="1:6" ht="13" x14ac:dyDescent="0.3">
      <c r="A145" s="868"/>
      <c r="B145" s="875"/>
      <c r="C145" s="871"/>
      <c r="D145" s="871"/>
      <c r="E145" s="923"/>
      <c r="F145" s="923"/>
    </row>
    <row r="146" spans="1:6" ht="25" x14ac:dyDescent="0.3">
      <c r="A146" s="868"/>
      <c r="B146" s="875" t="s">
        <v>343</v>
      </c>
      <c r="C146" s="871"/>
      <c r="D146" s="871"/>
      <c r="E146" s="923"/>
      <c r="F146" s="923"/>
    </row>
    <row r="147" spans="1:6" ht="13" x14ac:dyDescent="0.3">
      <c r="A147" s="868"/>
      <c r="B147" s="868"/>
      <c r="C147" s="871"/>
      <c r="D147" s="871"/>
      <c r="E147" s="923"/>
      <c r="F147" s="923"/>
    </row>
    <row r="148" spans="1:6" x14ac:dyDescent="0.25">
      <c r="A148" s="868" t="s">
        <v>344</v>
      </c>
      <c r="B148" s="868" t="s">
        <v>268</v>
      </c>
      <c r="C148" s="871" t="s">
        <v>19</v>
      </c>
      <c r="D148" s="871">
        <v>2</v>
      </c>
      <c r="E148" s="917"/>
      <c r="F148" s="920">
        <f>D148*E148</f>
        <v>0</v>
      </c>
    </row>
    <row r="149" spans="1:6" ht="13" x14ac:dyDescent="0.3">
      <c r="A149" s="868"/>
      <c r="B149" s="868"/>
      <c r="C149" s="871"/>
      <c r="D149" s="871"/>
      <c r="E149" s="923"/>
      <c r="F149" s="923"/>
    </row>
    <row r="150" spans="1:6" ht="25" x14ac:dyDescent="0.3">
      <c r="A150" s="868"/>
      <c r="B150" s="875" t="s">
        <v>1701</v>
      </c>
      <c r="C150" s="871"/>
      <c r="D150" s="910"/>
      <c r="E150" s="923"/>
      <c r="F150" s="923"/>
    </row>
    <row r="151" spans="1:6" ht="13" x14ac:dyDescent="0.3">
      <c r="A151" s="868"/>
      <c r="B151" s="903"/>
      <c r="C151" s="871"/>
      <c r="D151" s="910"/>
      <c r="E151" s="923"/>
      <c r="F151" s="923"/>
    </row>
    <row r="152" spans="1:6" x14ac:dyDescent="0.25">
      <c r="A152" s="868" t="s">
        <v>347</v>
      </c>
      <c r="B152" s="868" t="s">
        <v>420</v>
      </c>
      <c r="C152" s="871" t="s">
        <v>19</v>
      </c>
      <c r="D152" s="910">
        <v>2</v>
      </c>
      <c r="E152" s="917"/>
      <c r="F152" s="920">
        <f>D152*E152</f>
        <v>0</v>
      </c>
    </row>
    <row r="153" spans="1:6" ht="13" x14ac:dyDescent="0.3">
      <c r="A153" s="902"/>
      <c r="B153" s="903"/>
      <c r="C153" s="903"/>
      <c r="D153" s="903"/>
      <c r="E153" s="923"/>
      <c r="F153" s="923"/>
    </row>
    <row r="154" spans="1:6" ht="13" x14ac:dyDescent="0.25">
      <c r="A154" s="868"/>
      <c r="B154" s="870" t="s">
        <v>290</v>
      </c>
      <c r="C154" s="871"/>
      <c r="D154" s="910"/>
      <c r="E154" s="917"/>
      <c r="F154" s="917"/>
    </row>
    <row r="155" spans="1:6" x14ac:dyDescent="0.25">
      <c r="A155" s="868"/>
      <c r="B155" s="868"/>
      <c r="C155" s="871"/>
      <c r="D155" s="910"/>
      <c r="E155" s="917"/>
      <c r="F155" s="917"/>
    </row>
    <row r="156" spans="1:6" ht="25" x14ac:dyDescent="0.25">
      <c r="A156" s="868"/>
      <c r="B156" s="875" t="s">
        <v>1719</v>
      </c>
      <c r="C156" s="871"/>
      <c r="D156" s="910"/>
      <c r="E156" s="917"/>
      <c r="F156" s="917"/>
    </row>
    <row r="157" spans="1:6" x14ac:dyDescent="0.25">
      <c r="A157" s="868"/>
      <c r="B157" s="868"/>
      <c r="C157" s="871"/>
      <c r="D157" s="910"/>
      <c r="E157" s="917"/>
      <c r="F157" s="930"/>
    </row>
    <row r="158" spans="1:6" x14ac:dyDescent="0.25">
      <c r="A158" s="868" t="s">
        <v>200</v>
      </c>
      <c r="B158" s="868" t="s">
        <v>420</v>
      </c>
      <c r="C158" s="871" t="s">
        <v>19</v>
      </c>
      <c r="D158" s="910">
        <v>2</v>
      </c>
      <c r="E158" s="930"/>
      <c r="F158" s="920">
        <f>D158*E158</f>
        <v>0</v>
      </c>
    </row>
    <row r="159" spans="1:6" x14ac:dyDescent="0.25">
      <c r="A159" s="868"/>
      <c r="B159" s="868"/>
      <c r="C159" s="871"/>
      <c r="D159" s="910"/>
      <c r="E159" s="917"/>
      <c r="F159" s="920"/>
    </row>
    <row r="160" spans="1:6" ht="13" x14ac:dyDescent="0.25">
      <c r="A160" s="868"/>
      <c r="B160" s="874" t="s">
        <v>294</v>
      </c>
      <c r="C160" s="871"/>
      <c r="D160" s="910"/>
      <c r="E160" s="917"/>
      <c r="F160" s="930"/>
    </row>
    <row r="161" spans="1:6" x14ac:dyDescent="0.25">
      <c r="A161" s="868"/>
      <c r="B161" s="868"/>
      <c r="C161" s="871"/>
      <c r="D161" s="910"/>
      <c r="E161" s="917"/>
      <c r="F161" s="930"/>
    </row>
    <row r="162" spans="1:6" x14ac:dyDescent="0.25">
      <c r="A162" s="868"/>
      <c r="B162" s="875" t="s">
        <v>295</v>
      </c>
      <c r="C162" s="871"/>
      <c r="D162" s="910"/>
      <c r="E162" s="917"/>
      <c r="F162" s="930"/>
    </row>
    <row r="163" spans="1:6" x14ac:dyDescent="0.25">
      <c r="A163" s="868"/>
      <c r="B163" s="868"/>
      <c r="C163" s="871"/>
      <c r="D163" s="871"/>
      <c r="E163" s="917"/>
      <c r="F163" s="930"/>
    </row>
    <row r="164" spans="1:6" x14ac:dyDescent="0.25">
      <c r="A164" s="868" t="s">
        <v>296</v>
      </c>
      <c r="B164" s="868" t="s">
        <v>421</v>
      </c>
      <c r="C164" s="871" t="s">
        <v>19</v>
      </c>
      <c r="D164" s="910">
        <v>1</v>
      </c>
      <c r="E164" s="917"/>
      <c r="F164" s="920">
        <f>D164*E164</f>
        <v>0</v>
      </c>
    </row>
    <row r="165" spans="1:6" ht="13" x14ac:dyDescent="0.25">
      <c r="A165" s="874"/>
      <c r="B165" s="874"/>
      <c r="C165" s="874"/>
      <c r="D165" s="874"/>
      <c r="E165" s="937"/>
      <c r="F165" s="937"/>
    </row>
    <row r="166" spans="1:6" ht="26" x14ac:dyDescent="0.25">
      <c r="A166" s="874"/>
      <c r="B166" s="870" t="s">
        <v>206</v>
      </c>
      <c r="C166" s="874"/>
      <c r="D166" s="874"/>
      <c r="E166" s="937"/>
      <c r="F166" s="930"/>
    </row>
    <row r="167" spans="1:6" ht="13" x14ac:dyDescent="0.25">
      <c r="A167" s="874"/>
      <c r="B167" s="870"/>
      <c r="C167" s="874"/>
      <c r="D167" s="874"/>
      <c r="E167" s="917"/>
      <c r="F167" s="930"/>
    </row>
    <row r="168" spans="1:6" ht="13" x14ac:dyDescent="0.3">
      <c r="A168" s="885"/>
      <c r="B168" s="938" t="s">
        <v>207</v>
      </c>
      <c r="C168" s="906"/>
      <c r="D168" s="906"/>
      <c r="E168" s="917"/>
      <c r="F168" s="930"/>
    </row>
    <row r="169" spans="1:6" ht="13" x14ac:dyDescent="0.3">
      <c r="A169" s="885"/>
      <c r="B169" s="938"/>
      <c r="C169" s="906"/>
      <c r="D169" s="906"/>
      <c r="E169" s="917"/>
      <c r="F169" s="930"/>
    </row>
    <row r="170" spans="1:6" x14ac:dyDescent="0.25">
      <c r="A170" s="885" t="s">
        <v>208</v>
      </c>
      <c r="B170" s="885" t="s">
        <v>209</v>
      </c>
      <c r="C170" s="906" t="s">
        <v>42</v>
      </c>
      <c r="D170" s="907">
        <v>12</v>
      </c>
      <c r="E170" s="917"/>
      <c r="F170" s="920">
        <f>D170*E170</f>
        <v>0</v>
      </c>
    </row>
    <row r="171" spans="1:6" ht="13" x14ac:dyDescent="0.25">
      <c r="A171" s="874"/>
      <c r="B171" s="870"/>
      <c r="C171" s="874"/>
      <c r="D171" s="874"/>
      <c r="E171" s="917"/>
      <c r="F171" s="930"/>
    </row>
    <row r="172" spans="1:6" x14ac:dyDescent="0.25">
      <c r="A172" s="885"/>
      <c r="B172" s="908" t="s">
        <v>210</v>
      </c>
      <c r="C172" s="906"/>
      <c r="D172" s="906"/>
      <c r="E172" s="917"/>
      <c r="F172" s="930"/>
    </row>
    <row r="173" spans="1:6" x14ac:dyDescent="0.25">
      <c r="A173" s="885"/>
      <c r="B173" s="885"/>
      <c r="C173" s="906"/>
      <c r="D173" s="906"/>
      <c r="E173" s="917"/>
      <c r="F173" s="930"/>
    </row>
    <row r="174" spans="1:6" x14ac:dyDescent="0.25">
      <c r="A174" s="885" t="s">
        <v>211</v>
      </c>
      <c r="B174" s="885" t="s">
        <v>212</v>
      </c>
      <c r="C174" s="906" t="s">
        <v>125</v>
      </c>
      <c r="D174" s="906">
        <v>6</v>
      </c>
      <c r="E174" s="917"/>
      <c r="F174" s="920">
        <f>D174*E174</f>
        <v>0</v>
      </c>
    </row>
    <row r="175" spans="1:6" x14ac:dyDescent="0.25">
      <c r="A175" s="868"/>
      <c r="B175" s="868"/>
      <c r="C175" s="871"/>
      <c r="D175" s="871"/>
      <c r="E175" s="917"/>
      <c r="F175" s="930"/>
    </row>
    <row r="176" spans="1:6" ht="25" x14ac:dyDescent="0.25">
      <c r="A176" s="885"/>
      <c r="B176" s="908" t="s">
        <v>213</v>
      </c>
      <c r="C176" s="906"/>
      <c r="D176" s="906"/>
      <c r="E176" s="917"/>
      <c r="F176" s="930"/>
    </row>
    <row r="177" spans="1:6" x14ac:dyDescent="0.25">
      <c r="A177" s="885"/>
      <c r="B177" s="885"/>
      <c r="C177" s="906"/>
      <c r="D177" s="906"/>
      <c r="E177" s="917"/>
      <c r="F177" s="930"/>
    </row>
    <row r="178" spans="1:6" x14ac:dyDescent="0.25">
      <c r="A178" s="885" t="s">
        <v>214</v>
      </c>
      <c r="B178" s="885" t="s">
        <v>212</v>
      </c>
      <c r="C178" s="906" t="s">
        <v>125</v>
      </c>
      <c r="D178" s="906">
        <v>24</v>
      </c>
      <c r="E178" s="917"/>
      <c r="F178" s="920">
        <f>D178*E178</f>
        <v>0</v>
      </c>
    </row>
    <row r="179" spans="1:6" ht="13" x14ac:dyDescent="0.25">
      <c r="A179" s="874"/>
      <c r="B179" s="870"/>
      <c r="C179" s="874"/>
      <c r="D179" s="874"/>
      <c r="E179" s="917"/>
      <c r="F179" s="930"/>
    </row>
    <row r="180" spans="1:6" x14ac:dyDescent="0.25">
      <c r="A180" s="885"/>
      <c r="B180" s="908" t="s">
        <v>215</v>
      </c>
      <c r="C180" s="906"/>
      <c r="D180" s="906"/>
      <c r="E180" s="917"/>
      <c r="F180" s="930"/>
    </row>
    <row r="181" spans="1:6" x14ac:dyDescent="0.25">
      <c r="A181" s="885"/>
      <c r="B181" s="885"/>
      <c r="C181" s="906"/>
      <c r="D181" s="906"/>
      <c r="E181" s="917"/>
      <c r="F181" s="930"/>
    </row>
    <row r="182" spans="1:6" x14ac:dyDescent="0.25">
      <c r="A182" s="885" t="s">
        <v>216</v>
      </c>
      <c r="B182" s="885" t="s">
        <v>212</v>
      </c>
      <c r="C182" s="906" t="s">
        <v>125</v>
      </c>
      <c r="D182" s="906">
        <v>2</v>
      </c>
      <c r="E182" s="917"/>
      <c r="F182" s="920">
        <f>D182*E182</f>
        <v>0</v>
      </c>
    </row>
    <row r="183" spans="1:6" x14ac:dyDescent="0.25">
      <c r="A183" s="868"/>
      <c r="B183" s="868"/>
      <c r="C183" s="871"/>
      <c r="D183" s="871"/>
      <c r="E183" s="917"/>
      <c r="F183" s="930"/>
    </row>
    <row r="184" spans="1:6" x14ac:dyDescent="0.25">
      <c r="A184" s="868"/>
      <c r="B184" s="877"/>
      <c r="C184" s="871"/>
      <c r="D184" s="871"/>
      <c r="E184" s="917"/>
      <c r="F184" s="920"/>
    </row>
    <row r="185" spans="1:6" x14ac:dyDescent="0.25">
      <c r="A185" s="868"/>
      <c r="B185" s="877"/>
      <c r="C185" s="871"/>
      <c r="D185" s="871"/>
      <c r="E185" s="917"/>
      <c r="F185" s="920"/>
    </row>
    <row r="186" spans="1:6" x14ac:dyDescent="0.25">
      <c r="A186" s="868"/>
      <c r="B186" s="877"/>
      <c r="C186" s="871"/>
      <c r="D186" s="871"/>
      <c r="E186" s="917"/>
      <c r="F186" s="920"/>
    </row>
    <row r="187" spans="1:6" x14ac:dyDescent="0.25">
      <c r="A187" s="868"/>
      <c r="B187" s="877"/>
      <c r="C187" s="871"/>
      <c r="D187" s="871"/>
      <c r="E187" s="917"/>
      <c r="F187" s="920"/>
    </row>
    <row r="188" spans="1:6" x14ac:dyDescent="0.25">
      <c r="A188" s="388"/>
      <c r="B188" s="399"/>
      <c r="C188" s="392"/>
      <c r="D188" s="392"/>
      <c r="E188" s="472"/>
      <c r="F188" s="1318"/>
    </row>
    <row r="189" spans="1:6" x14ac:dyDescent="0.25">
      <c r="A189" s="868"/>
      <c r="B189" s="877"/>
      <c r="C189" s="871"/>
      <c r="D189" s="871"/>
      <c r="E189" s="917"/>
      <c r="F189" s="920"/>
    </row>
    <row r="190" spans="1:6" ht="13" thickBot="1" x14ac:dyDescent="0.3">
      <c r="A190" s="868"/>
      <c r="B190" s="877"/>
      <c r="C190" s="871"/>
      <c r="D190" s="871"/>
      <c r="E190" s="917"/>
      <c r="F190" s="920"/>
    </row>
    <row r="191" spans="1:6" ht="18.75" customHeight="1" thickTop="1" x14ac:dyDescent="0.25">
      <c r="A191" s="2408" t="s">
        <v>102</v>
      </c>
      <c r="B191" s="2408"/>
      <c r="C191" s="2408"/>
      <c r="D191" s="2408"/>
      <c r="E191" s="2408"/>
      <c r="F191" s="1347">
        <f>SUM(F134:F190)</f>
        <v>0</v>
      </c>
    </row>
    <row r="192" spans="1:6" ht="13" x14ac:dyDescent="0.25">
      <c r="A192" s="868"/>
      <c r="B192" s="874" t="s">
        <v>150</v>
      </c>
      <c r="C192" s="871"/>
      <c r="D192" s="871"/>
      <c r="E192" s="917"/>
      <c r="F192" s="920"/>
    </row>
    <row r="193" spans="1:6" x14ac:dyDescent="0.25">
      <c r="A193" s="868"/>
      <c r="B193" s="877"/>
      <c r="C193" s="871"/>
      <c r="D193" s="871"/>
      <c r="E193" s="917"/>
      <c r="F193" s="920"/>
    </row>
    <row r="194" spans="1:6" ht="25" x14ac:dyDescent="0.25">
      <c r="A194" s="868" t="s">
        <v>1703</v>
      </c>
      <c r="B194" s="868" t="s">
        <v>392</v>
      </c>
      <c r="C194" s="871" t="s">
        <v>19</v>
      </c>
      <c r="D194" s="871">
        <v>2</v>
      </c>
      <c r="E194" s="917"/>
      <c r="F194" s="920">
        <f>D194*E194</f>
        <v>0</v>
      </c>
    </row>
    <row r="195" spans="1:6" x14ac:dyDescent="0.25">
      <c r="A195" s="868"/>
      <c r="B195" s="875"/>
      <c r="C195" s="871"/>
      <c r="D195" s="871"/>
      <c r="E195" s="921"/>
      <c r="F195" s="920"/>
    </row>
    <row r="196" spans="1:6" ht="25" x14ac:dyDescent="0.25">
      <c r="A196" s="868" t="s">
        <v>1704</v>
      </c>
      <c r="B196" s="868" t="s">
        <v>393</v>
      </c>
      <c r="C196" s="871" t="s">
        <v>857</v>
      </c>
      <c r="D196" s="871">
        <v>4.7</v>
      </c>
      <c r="E196" s="917"/>
      <c r="F196" s="920">
        <f>D196*E196</f>
        <v>0</v>
      </c>
    </row>
    <row r="197" spans="1:6" x14ac:dyDescent="0.25">
      <c r="A197" s="868"/>
      <c r="B197" s="875"/>
      <c r="C197" s="871"/>
      <c r="D197" s="871"/>
      <c r="E197" s="921"/>
      <c r="F197" s="920"/>
    </row>
    <row r="198" spans="1:6" ht="25" x14ac:dyDescent="0.25">
      <c r="A198" s="868" t="s">
        <v>1705</v>
      </c>
      <c r="B198" s="868" t="s">
        <v>395</v>
      </c>
      <c r="C198" s="871" t="s">
        <v>857</v>
      </c>
      <c r="D198" s="871">
        <v>5.23</v>
      </c>
      <c r="E198" s="917"/>
      <c r="F198" s="920">
        <f>D198*E198</f>
        <v>0</v>
      </c>
    </row>
    <row r="199" spans="1:6" ht="13" x14ac:dyDescent="0.3">
      <c r="A199" s="902"/>
      <c r="B199" s="874"/>
      <c r="C199" s="871"/>
      <c r="D199" s="871"/>
      <c r="E199" s="921"/>
      <c r="F199" s="920"/>
    </row>
    <row r="200" spans="1:6" ht="25" x14ac:dyDescent="0.25">
      <c r="A200" s="868" t="s">
        <v>1706</v>
      </c>
      <c r="B200" s="868" t="s">
        <v>396</v>
      </c>
      <c r="C200" s="871" t="s">
        <v>857</v>
      </c>
      <c r="D200" s="871">
        <v>5.23</v>
      </c>
      <c r="E200" s="917"/>
      <c r="F200" s="920">
        <f>D200*E200</f>
        <v>0</v>
      </c>
    </row>
    <row r="201" spans="1:6" ht="13" x14ac:dyDescent="0.25">
      <c r="A201" s="868"/>
      <c r="B201" s="874"/>
      <c r="C201" s="871"/>
      <c r="D201" s="871"/>
      <c r="E201" s="921"/>
      <c r="F201" s="920"/>
    </row>
    <row r="202" spans="1:6" x14ac:dyDescent="0.25">
      <c r="A202" s="868" t="s">
        <v>1708</v>
      </c>
      <c r="B202" s="868" t="s">
        <v>422</v>
      </c>
      <c r="C202" s="871" t="s">
        <v>8</v>
      </c>
      <c r="D202" s="871">
        <v>1</v>
      </c>
      <c r="E202" s="917"/>
      <c r="F202" s="920">
        <f>D202*E202</f>
        <v>0</v>
      </c>
    </row>
    <row r="203" spans="1:6" x14ac:dyDescent="0.25">
      <c r="A203" s="868"/>
      <c r="B203" s="877"/>
      <c r="C203" s="871"/>
      <c r="D203" s="871"/>
      <c r="E203" s="917"/>
      <c r="F203" s="920"/>
    </row>
    <row r="204" spans="1:6" x14ac:dyDescent="0.25">
      <c r="A204" s="868"/>
      <c r="B204" s="868"/>
      <c r="C204" s="871"/>
      <c r="D204" s="871"/>
      <c r="E204" s="917"/>
      <c r="F204" s="920"/>
    </row>
    <row r="205" spans="1:6" ht="13" x14ac:dyDescent="0.3">
      <c r="A205" s="868"/>
      <c r="B205" s="903"/>
      <c r="C205" s="903"/>
      <c r="D205" s="903"/>
      <c r="E205" s="923"/>
      <c r="F205" s="923"/>
    </row>
    <row r="206" spans="1:6" x14ac:dyDescent="0.25">
      <c r="A206" s="868"/>
      <c r="B206" s="868"/>
      <c r="C206" s="871"/>
      <c r="D206" s="871"/>
      <c r="E206" s="917"/>
      <c r="F206" s="920"/>
    </row>
    <row r="207" spans="1:6" x14ac:dyDescent="0.25">
      <c r="A207" s="868"/>
      <c r="B207" s="868"/>
      <c r="C207" s="871"/>
      <c r="D207" s="871"/>
      <c r="E207" s="917"/>
      <c r="F207" s="920"/>
    </row>
    <row r="208" spans="1:6" x14ac:dyDescent="0.25">
      <c r="A208" s="868"/>
      <c r="B208" s="868"/>
      <c r="C208" s="871"/>
      <c r="D208" s="871"/>
      <c r="E208" s="917"/>
      <c r="F208" s="920"/>
    </row>
    <row r="209" spans="1:6" x14ac:dyDescent="0.25">
      <c r="A209" s="868"/>
      <c r="B209" s="868"/>
      <c r="C209" s="871"/>
      <c r="D209" s="871"/>
      <c r="E209" s="917"/>
      <c r="F209" s="920"/>
    </row>
    <row r="210" spans="1:6" x14ac:dyDescent="0.25">
      <c r="A210" s="868"/>
      <c r="B210" s="868"/>
      <c r="C210" s="871"/>
      <c r="D210" s="871"/>
      <c r="E210" s="917"/>
      <c r="F210" s="920"/>
    </row>
    <row r="211" spans="1:6" ht="13" x14ac:dyDescent="0.3">
      <c r="A211" s="902"/>
      <c r="B211" s="868"/>
      <c r="C211" s="871"/>
      <c r="D211" s="871"/>
      <c r="E211" s="917"/>
      <c r="F211" s="920"/>
    </row>
    <row r="212" spans="1:6" x14ac:dyDescent="0.25">
      <c r="A212" s="868"/>
      <c r="B212" s="868"/>
      <c r="C212" s="871"/>
      <c r="D212" s="871"/>
      <c r="E212" s="917"/>
      <c r="F212" s="920"/>
    </row>
    <row r="213" spans="1:6" ht="13" x14ac:dyDescent="0.25">
      <c r="A213" s="868"/>
      <c r="B213" s="874"/>
      <c r="C213" s="874"/>
      <c r="D213" s="874"/>
      <c r="E213" s="937"/>
      <c r="F213" s="937"/>
    </row>
    <row r="214" spans="1:6" ht="13" x14ac:dyDescent="0.25">
      <c r="A214" s="868"/>
      <c r="B214" s="874"/>
      <c r="C214" s="874"/>
      <c r="D214" s="874"/>
      <c r="E214" s="937"/>
      <c r="F214" s="937"/>
    </row>
    <row r="215" spans="1:6" ht="13" x14ac:dyDescent="0.25">
      <c r="A215" s="868"/>
      <c r="B215" s="874"/>
      <c r="C215" s="874"/>
      <c r="D215" s="874"/>
      <c r="E215" s="937"/>
      <c r="F215" s="937"/>
    </row>
    <row r="216" spans="1:6" ht="13" x14ac:dyDescent="0.25">
      <c r="A216" s="868"/>
      <c r="B216" s="874"/>
      <c r="C216" s="874"/>
      <c r="D216" s="874"/>
      <c r="E216" s="937"/>
      <c r="F216" s="937"/>
    </row>
    <row r="217" spans="1:6" ht="13" x14ac:dyDescent="0.25">
      <c r="A217" s="868"/>
      <c r="B217" s="874"/>
      <c r="C217" s="874"/>
      <c r="D217" s="874"/>
      <c r="E217" s="937"/>
      <c r="F217" s="937"/>
    </row>
    <row r="218" spans="1:6" ht="13" x14ac:dyDescent="0.25">
      <c r="A218" s="868"/>
      <c r="B218" s="874"/>
      <c r="C218" s="874"/>
      <c r="D218" s="874"/>
      <c r="E218" s="937"/>
      <c r="F218" s="937"/>
    </row>
    <row r="219" spans="1:6" ht="13" x14ac:dyDescent="0.25">
      <c r="A219" s="868"/>
      <c r="B219" s="874"/>
      <c r="C219" s="874"/>
      <c r="D219" s="874"/>
      <c r="E219" s="937"/>
      <c r="F219" s="937"/>
    </row>
    <row r="220" spans="1:6" ht="13" x14ac:dyDescent="0.25">
      <c r="A220" s="868"/>
      <c r="B220" s="874"/>
      <c r="C220" s="874"/>
      <c r="D220" s="874"/>
      <c r="E220" s="937"/>
      <c r="F220" s="937"/>
    </row>
    <row r="221" spans="1:6" ht="13" x14ac:dyDescent="0.25">
      <c r="A221" s="868"/>
      <c r="B221" s="874"/>
      <c r="C221" s="874"/>
      <c r="D221" s="874"/>
      <c r="E221" s="937"/>
      <c r="F221" s="937"/>
    </row>
    <row r="222" spans="1:6" ht="13" x14ac:dyDescent="0.25">
      <c r="A222" s="868"/>
      <c r="B222" s="874"/>
      <c r="C222" s="874"/>
      <c r="D222" s="874"/>
      <c r="E222" s="937"/>
      <c r="F222" s="937"/>
    </row>
    <row r="223" spans="1:6" ht="13" x14ac:dyDescent="0.25">
      <c r="A223" s="868"/>
      <c r="B223" s="874"/>
      <c r="C223" s="874"/>
      <c r="D223" s="874"/>
      <c r="E223" s="937"/>
      <c r="F223" s="937"/>
    </row>
    <row r="224" spans="1:6" ht="13" x14ac:dyDescent="0.25">
      <c r="A224" s="868"/>
      <c r="B224" s="874"/>
      <c r="C224" s="874"/>
      <c r="D224" s="874"/>
      <c r="E224" s="937"/>
      <c r="F224" s="937"/>
    </row>
    <row r="225" spans="1:6" ht="13" x14ac:dyDescent="0.25">
      <c r="A225" s="868"/>
      <c r="B225" s="874"/>
      <c r="C225" s="874"/>
      <c r="D225" s="874"/>
      <c r="E225" s="937"/>
      <c r="F225" s="937"/>
    </row>
    <row r="226" spans="1:6" ht="13" x14ac:dyDescent="0.25">
      <c r="A226" s="868"/>
      <c r="B226" s="874"/>
      <c r="C226" s="874"/>
      <c r="D226" s="874"/>
      <c r="E226" s="937"/>
      <c r="F226" s="937"/>
    </row>
    <row r="227" spans="1:6" ht="13" x14ac:dyDescent="0.25">
      <c r="A227" s="868"/>
      <c r="B227" s="874"/>
      <c r="C227" s="874"/>
      <c r="D227" s="874"/>
      <c r="E227" s="937"/>
      <c r="F227" s="937"/>
    </row>
    <row r="228" spans="1:6" ht="13" x14ac:dyDescent="0.25">
      <c r="A228" s="868"/>
      <c r="B228" s="874"/>
      <c r="C228" s="874"/>
      <c r="D228" s="874"/>
      <c r="E228" s="937"/>
      <c r="F228" s="937"/>
    </row>
    <row r="229" spans="1:6" ht="13" x14ac:dyDescent="0.25">
      <c r="A229" s="868"/>
      <c r="B229" s="874"/>
      <c r="C229" s="874"/>
      <c r="D229" s="874"/>
      <c r="E229" s="937"/>
      <c r="F229" s="937"/>
    </row>
    <row r="230" spans="1:6" ht="13" x14ac:dyDescent="0.25">
      <c r="A230" s="868"/>
      <c r="B230" s="874"/>
      <c r="C230" s="874"/>
      <c r="D230" s="874"/>
      <c r="E230" s="937"/>
      <c r="F230" s="937"/>
    </row>
    <row r="231" spans="1:6" ht="13" x14ac:dyDescent="0.25">
      <c r="A231" s="868"/>
      <c r="B231" s="874"/>
      <c r="C231" s="874"/>
      <c r="D231" s="874"/>
      <c r="E231" s="937"/>
      <c r="F231" s="937"/>
    </row>
    <row r="232" spans="1:6" ht="13" x14ac:dyDescent="0.25">
      <c r="A232" s="868"/>
      <c r="B232" s="874"/>
      <c r="C232" s="874"/>
      <c r="D232" s="874"/>
      <c r="E232" s="937"/>
      <c r="F232" s="937"/>
    </row>
    <row r="233" spans="1:6" ht="13" x14ac:dyDescent="0.25">
      <c r="A233" s="868"/>
      <c r="B233" s="874"/>
      <c r="C233" s="874"/>
      <c r="D233" s="874"/>
      <c r="E233" s="937"/>
      <c r="F233" s="937"/>
    </row>
    <row r="234" spans="1:6" ht="13" x14ac:dyDescent="0.25">
      <c r="A234" s="868"/>
      <c r="B234" s="874"/>
      <c r="C234" s="874"/>
      <c r="D234" s="874"/>
      <c r="E234" s="937"/>
      <c r="F234" s="937"/>
    </row>
    <row r="235" spans="1:6" ht="13" x14ac:dyDescent="0.25">
      <c r="A235" s="868"/>
      <c r="B235" s="874"/>
      <c r="C235" s="874"/>
      <c r="D235" s="874"/>
      <c r="E235" s="937"/>
      <c r="F235" s="937"/>
    </row>
    <row r="236" spans="1:6" ht="13" x14ac:dyDescent="0.25">
      <c r="A236" s="868"/>
      <c r="B236" s="874"/>
      <c r="C236" s="874"/>
      <c r="D236" s="874"/>
      <c r="E236" s="937"/>
      <c r="F236" s="937"/>
    </row>
    <row r="237" spans="1:6" ht="13" x14ac:dyDescent="0.25">
      <c r="A237" s="868"/>
      <c r="B237" s="874"/>
      <c r="C237" s="874"/>
      <c r="D237" s="874"/>
      <c r="E237" s="937"/>
      <c r="F237" s="937"/>
    </row>
    <row r="238" spans="1:6" ht="13" x14ac:dyDescent="0.25">
      <c r="A238" s="868"/>
      <c r="B238" s="874"/>
      <c r="C238" s="874"/>
      <c r="D238" s="874"/>
      <c r="E238" s="937"/>
      <c r="F238" s="937"/>
    </row>
    <row r="239" spans="1:6" ht="13" x14ac:dyDescent="0.25">
      <c r="A239" s="868"/>
      <c r="B239" s="874"/>
      <c r="C239" s="874"/>
      <c r="D239" s="874"/>
      <c r="E239" s="937"/>
      <c r="F239" s="937"/>
    </row>
    <row r="240" spans="1:6" ht="13" x14ac:dyDescent="0.25">
      <c r="A240" s="868"/>
      <c r="B240" s="874"/>
      <c r="C240" s="874"/>
      <c r="D240" s="874"/>
      <c r="E240" s="937"/>
      <c r="F240" s="937"/>
    </row>
    <row r="241" spans="1:6" ht="13" x14ac:dyDescent="0.25">
      <c r="A241" s="868"/>
      <c r="B241" s="874"/>
      <c r="C241" s="874"/>
      <c r="D241" s="874"/>
      <c r="E241" s="937"/>
      <c r="F241" s="937"/>
    </row>
    <row r="242" spans="1:6" ht="13" x14ac:dyDescent="0.25">
      <c r="A242" s="874"/>
      <c r="B242" s="874"/>
      <c r="C242" s="874"/>
      <c r="D242" s="874"/>
      <c r="E242" s="937"/>
      <c r="F242" s="937"/>
    </row>
    <row r="243" spans="1:6" ht="13" x14ac:dyDescent="0.25">
      <c r="A243" s="874"/>
      <c r="B243" s="874"/>
      <c r="C243" s="874"/>
      <c r="D243" s="874"/>
      <c r="E243" s="937"/>
      <c r="F243" s="937"/>
    </row>
    <row r="244" spans="1:6" ht="13" x14ac:dyDescent="0.25">
      <c r="A244" s="874"/>
      <c r="B244" s="874"/>
      <c r="C244" s="874"/>
      <c r="D244" s="874"/>
      <c r="E244" s="937"/>
      <c r="F244" s="937"/>
    </row>
    <row r="245" spans="1:6" ht="13" x14ac:dyDescent="0.25">
      <c r="A245" s="874"/>
      <c r="B245" s="874"/>
      <c r="C245" s="874"/>
      <c r="D245" s="874"/>
      <c r="E245" s="937"/>
      <c r="F245" s="937"/>
    </row>
    <row r="246" spans="1:6" ht="13" x14ac:dyDescent="0.25">
      <c r="A246" s="874"/>
      <c r="B246" s="874"/>
      <c r="C246" s="874"/>
      <c r="D246" s="874"/>
      <c r="E246" s="937"/>
      <c r="F246" s="937"/>
    </row>
    <row r="247" spans="1:6" ht="13" x14ac:dyDescent="0.25">
      <c r="A247" s="874"/>
      <c r="B247" s="874"/>
      <c r="C247" s="874"/>
      <c r="D247" s="874"/>
      <c r="E247" s="937"/>
      <c r="F247" s="937"/>
    </row>
    <row r="248" spans="1:6" ht="13" x14ac:dyDescent="0.25">
      <c r="A248" s="874"/>
      <c r="B248" s="874"/>
      <c r="C248" s="874"/>
      <c r="D248" s="874"/>
      <c r="E248" s="937"/>
      <c r="F248" s="937"/>
    </row>
    <row r="249" spans="1:6" ht="13" x14ac:dyDescent="0.25">
      <c r="A249" s="874"/>
      <c r="B249" s="874"/>
      <c r="C249" s="874"/>
      <c r="D249" s="874"/>
      <c r="E249" s="937"/>
      <c r="F249" s="937"/>
    </row>
    <row r="250" spans="1:6" ht="13" x14ac:dyDescent="0.25">
      <c r="A250" s="874"/>
      <c r="B250" s="874"/>
      <c r="C250" s="874"/>
      <c r="D250" s="874"/>
      <c r="E250" s="937"/>
      <c r="F250" s="937"/>
    </row>
    <row r="251" spans="1:6" ht="13" x14ac:dyDescent="0.25">
      <c r="A251" s="874"/>
      <c r="B251" s="874"/>
      <c r="C251" s="874"/>
      <c r="D251" s="874"/>
      <c r="E251" s="937"/>
      <c r="F251" s="937"/>
    </row>
    <row r="252" spans="1:6" ht="13" x14ac:dyDescent="0.25">
      <c r="A252" s="874"/>
      <c r="B252" s="874"/>
      <c r="C252" s="874"/>
      <c r="D252" s="874"/>
      <c r="E252" s="937"/>
      <c r="F252" s="937"/>
    </row>
    <row r="253" spans="1:6" ht="13" x14ac:dyDescent="0.25">
      <c r="A253" s="874"/>
      <c r="B253" s="874"/>
      <c r="C253" s="874"/>
      <c r="D253" s="874"/>
      <c r="E253" s="937"/>
      <c r="F253" s="937"/>
    </row>
    <row r="254" spans="1:6" ht="13" x14ac:dyDescent="0.25">
      <c r="A254" s="874"/>
      <c r="B254" s="874"/>
      <c r="C254" s="874"/>
      <c r="D254" s="874"/>
      <c r="E254" s="937"/>
      <c r="F254" s="937"/>
    </row>
    <row r="255" spans="1:6" ht="13" x14ac:dyDescent="0.25">
      <c r="A255" s="874"/>
      <c r="B255" s="874"/>
      <c r="C255" s="874"/>
      <c r="D255" s="874"/>
      <c r="E255" s="937"/>
      <c r="F255" s="937"/>
    </row>
    <row r="256" spans="1:6" ht="13" thickBot="1" x14ac:dyDescent="0.3">
      <c r="A256" s="868"/>
      <c r="B256" s="877"/>
      <c r="C256" s="871"/>
      <c r="D256" s="871"/>
      <c r="E256" s="917"/>
      <c r="F256" s="920"/>
    </row>
    <row r="257" spans="1:6" ht="18" customHeight="1" thickTop="1" x14ac:dyDescent="0.25">
      <c r="A257" s="2408" t="s">
        <v>102</v>
      </c>
      <c r="B257" s="2408"/>
      <c r="C257" s="2408"/>
      <c r="D257" s="2408"/>
      <c r="E257" s="2408"/>
      <c r="F257" s="1347">
        <f>SUM(F192:F256)</f>
        <v>0</v>
      </c>
    </row>
    <row r="258" spans="1:6" x14ac:dyDescent="0.25">
      <c r="A258" s="868"/>
      <c r="B258" s="877"/>
      <c r="C258" s="871"/>
      <c r="D258" s="871"/>
      <c r="E258" s="917"/>
      <c r="F258" s="920"/>
    </row>
    <row r="259" spans="1:6" x14ac:dyDescent="0.25">
      <c r="A259" s="885"/>
      <c r="B259" s="885"/>
      <c r="C259" s="906"/>
      <c r="D259" s="906"/>
      <c r="E259" s="917"/>
      <c r="F259" s="930"/>
    </row>
    <row r="260" spans="1:6" x14ac:dyDescent="0.25">
      <c r="A260" s="885"/>
      <c r="B260" s="885"/>
      <c r="C260" s="906"/>
      <c r="D260" s="906"/>
      <c r="E260" s="917"/>
      <c r="F260" s="930"/>
    </row>
    <row r="261" spans="1:6" x14ac:dyDescent="0.25">
      <c r="A261" s="868"/>
      <c r="B261" s="888"/>
      <c r="C261" s="868"/>
      <c r="D261" s="868"/>
      <c r="E261" s="920"/>
      <c r="F261" s="920"/>
    </row>
    <row r="262" spans="1:6" ht="13" x14ac:dyDescent="0.25">
      <c r="A262" s="868"/>
      <c r="B262" s="870" t="s">
        <v>28</v>
      </c>
      <c r="C262" s="868"/>
      <c r="D262" s="868"/>
      <c r="E262" s="920"/>
      <c r="F262" s="920"/>
    </row>
    <row r="263" spans="1:6" x14ac:dyDescent="0.25">
      <c r="A263" s="868"/>
      <c r="B263" s="877"/>
      <c r="C263" s="868"/>
      <c r="D263" s="868"/>
      <c r="E263" s="920"/>
      <c r="F263" s="920"/>
    </row>
    <row r="264" spans="1:6" x14ac:dyDescent="0.25">
      <c r="A264" s="868"/>
      <c r="B264" s="877" t="s">
        <v>151</v>
      </c>
      <c r="C264" s="868"/>
      <c r="D264" s="868"/>
      <c r="E264" s="920"/>
      <c r="F264" s="920">
        <f>+F66</f>
        <v>0</v>
      </c>
    </row>
    <row r="265" spans="1:6" x14ac:dyDescent="0.25">
      <c r="A265" s="868"/>
      <c r="B265" s="868"/>
      <c r="C265" s="868"/>
      <c r="D265" s="868"/>
      <c r="E265" s="920"/>
      <c r="F265" s="920"/>
    </row>
    <row r="266" spans="1:6" x14ac:dyDescent="0.25">
      <c r="A266" s="868"/>
      <c r="B266" s="877" t="s">
        <v>152</v>
      </c>
      <c r="C266" s="868"/>
      <c r="D266" s="868"/>
      <c r="E266" s="920"/>
      <c r="F266" s="920">
        <f>+F131</f>
        <v>0</v>
      </c>
    </row>
    <row r="267" spans="1:6" x14ac:dyDescent="0.25">
      <c r="A267" s="868"/>
      <c r="B267" s="868"/>
      <c r="C267" s="868"/>
      <c r="D267" s="868"/>
      <c r="E267" s="920"/>
      <c r="F267" s="920"/>
    </row>
    <row r="268" spans="1:6" x14ac:dyDescent="0.25">
      <c r="A268" s="868"/>
      <c r="B268" s="877" t="s">
        <v>153</v>
      </c>
      <c r="C268" s="868"/>
      <c r="D268" s="868"/>
      <c r="E268" s="920"/>
      <c r="F268" s="920">
        <f>+F191</f>
        <v>0</v>
      </c>
    </row>
    <row r="269" spans="1:6" x14ac:dyDescent="0.25">
      <c r="A269" s="868"/>
      <c r="B269" s="868"/>
      <c r="C269" s="868"/>
      <c r="D269" s="868"/>
      <c r="E269" s="920"/>
      <c r="F269" s="920"/>
    </row>
    <row r="270" spans="1:6" x14ac:dyDescent="0.25">
      <c r="A270" s="868"/>
      <c r="B270" s="877" t="s">
        <v>154</v>
      </c>
      <c r="C270" s="868"/>
      <c r="D270" s="868"/>
      <c r="E270" s="920"/>
      <c r="F270" s="920">
        <f>+F257</f>
        <v>0</v>
      </c>
    </row>
    <row r="271" spans="1:6" x14ac:dyDescent="0.25">
      <c r="A271" s="868"/>
      <c r="B271" s="868"/>
      <c r="C271" s="868"/>
      <c r="D271" s="868"/>
      <c r="E271" s="920"/>
      <c r="F271" s="920"/>
    </row>
    <row r="272" spans="1:6" x14ac:dyDescent="0.25">
      <c r="A272" s="868"/>
      <c r="B272" s="877"/>
      <c r="C272" s="868"/>
      <c r="D272" s="868"/>
      <c r="E272" s="920"/>
      <c r="F272" s="920"/>
    </row>
    <row r="273" spans="1:6" x14ac:dyDescent="0.25">
      <c r="A273" s="868"/>
      <c r="B273" s="868"/>
      <c r="C273" s="868"/>
      <c r="D273" s="868"/>
      <c r="E273" s="920"/>
      <c r="F273" s="920"/>
    </row>
    <row r="274" spans="1:6" x14ac:dyDescent="0.25">
      <c r="A274" s="868"/>
      <c r="B274" s="877"/>
      <c r="C274" s="868"/>
      <c r="D274" s="868"/>
      <c r="E274" s="920"/>
      <c r="F274" s="920"/>
    </row>
    <row r="275" spans="1:6" x14ac:dyDescent="0.25">
      <c r="A275" s="868"/>
      <c r="B275" s="868"/>
      <c r="C275" s="868"/>
      <c r="D275" s="868"/>
      <c r="E275" s="920"/>
      <c r="F275" s="920"/>
    </row>
    <row r="276" spans="1:6" x14ac:dyDescent="0.25">
      <c r="A276" s="868"/>
      <c r="B276" s="877"/>
      <c r="C276" s="868"/>
      <c r="D276" s="868"/>
      <c r="E276" s="920"/>
      <c r="F276" s="920"/>
    </row>
    <row r="277" spans="1:6" x14ac:dyDescent="0.25">
      <c r="A277" s="868"/>
      <c r="B277" s="877"/>
      <c r="C277" s="868"/>
      <c r="D277" s="868"/>
      <c r="E277" s="920"/>
      <c r="F277" s="920"/>
    </row>
    <row r="278" spans="1:6" x14ac:dyDescent="0.25">
      <c r="A278" s="868"/>
      <c r="B278" s="877"/>
      <c r="C278" s="868"/>
      <c r="D278" s="868"/>
      <c r="E278" s="920"/>
      <c r="F278" s="920"/>
    </row>
    <row r="279" spans="1:6" x14ac:dyDescent="0.25">
      <c r="A279" s="868"/>
      <c r="B279" s="868"/>
      <c r="C279" s="868"/>
      <c r="D279" s="868"/>
      <c r="E279" s="920"/>
      <c r="F279" s="920"/>
    </row>
    <row r="280" spans="1:6" x14ac:dyDescent="0.25">
      <c r="A280" s="868"/>
      <c r="B280" s="868"/>
      <c r="C280" s="868"/>
      <c r="D280" s="868"/>
      <c r="E280" s="920"/>
      <c r="F280" s="920"/>
    </row>
    <row r="281" spans="1:6" x14ac:dyDescent="0.25">
      <c r="A281" s="868"/>
      <c r="B281" s="868"/>
      <c r="C281" s="868"/>
      <c r="D281" s="868"/>
      <c r="E281" s="920"/>
      <c r="F281" s="920"/>
    </row>
    <row r="282" spans="1:6" x14ac:dyDescent="0.25">
      <c r="A282" s="868"/>
      <c r="B282" s="888"/>
      <c r="C282" s="868"/>
      <c r="D282" s="868"/>
      <c r="E282" s="920"/>
      <c r="F282" s="920"/>
    </row>
    <row r="283" spans="1:6" x14ac:dyDescent="0.25">
      <c r="A283" s="868"/>
      <c r="B283" s="888"/>
      <c r="C283" s="868"/>
      <c r="D283" s="868"/>
      <c r="E283" s="920"/>
      <c r="F283" s="920"/>
    </row>
    <row r="284" spans="1:6" x14ac:dyDescent="0.25">
      <c r="A284" s="868"/>
      <c r="B284" s="868"/>
      <c r="C284" s="868"/>
      <c r="D284" s="868"/>
      <c r="E284" s="920"/>
      <c r="F284" s="920"/>
    </row>
    <row r="285" spans="1:6" x14ac:dyDescent="0.25">
      <c r="A285" s="868"/>
      <c r="B285" s="877"/>
      <c r="C285" s="868"/>
      <c r="D285" s="868"/>
      <c r="E285" s="920"/>
      <c r="F285" s="920"/>
    </row>
    <row r="286" spans="1:6" x14ac:dyDescent="0.25">
      <c r="A286" s="868"/>
      <c r="B286" s="868"/>
      <c r="C286" s="868"/>
      <c r="D286" s="868"/>
      <c r="E286" s="920"/>
      <c r="F286" s="920"/>
    </row>
    <row r="287" spans="1:6" x14ac:dyDescent="0.25">
      <c r="A287" s="868"/>
      <c r="B287" s="868"/>
      <c r="C287" s="868"/>
      <c r="D287" s="868"/>
      <c r="E287" s="920"/>
      <c r="F287" s="920"/>
    </row>
    <row r="288" spans="1:6" x14ac:dyDescent="0.25">
      <c r="A288" s="868"/>
      <c r="B288" s="868"/>
      <c r="C288" s="868"/>
      <c r="D288" s="868"/>
      <c r="E288" s="920"/>
      <c r="F288" s="920"/>
    </row>
    <row r="289" spans="1:6" x14ac:dyDescent="0.25">
      <c r="A289" s="868"/>
      <c r="B289" s="868"/>
      <c r="C289" s="868"/>
      <c r="D289" s="868"/>
      <c r="E289" s="920"/>
      <c r="F289" s="920"/>
    </row>
    <row r="290" spans="1:6" x14ac:dyDescent="0.25">
      <c r="A290" s="868"/>
      <c r="B290" s="868"/>
      <c r="C290" s="868"/>
      <c r="D290" s="868"/>
      <c r="E290" s="920"/>
      <c r="F290" s="920"/>
    </row>
    <row r="291" spans="1:6" x14ac:dyDescent="0.25">
      <c r="A291" s="868"/>
      <c r="B291" s="868"/>
      <c r="C291" s="868"/>
      <c r="D291" s="868"/>
      <c r="E291" s="920"/>
      <c r="F291" s="920"/>
    </row>
    <row r="292" spans="1:6" x14ac:dyDescent="0.25">
      <c r="A292" s="868"/>
      <c r="B292" s="868"/>
      <c r="C292" s="868"/>
      <c r="D292" s="868"/>
      <c r="E292" s="920"/>
      <c r="F292" s="920"/>
    </row>
    <row r="293" spans="1:6" x14ac:dyDescent="0.25">
      <c r="A293" s="868"/>
      <c r="B293" s="868"/>
      <c r="C293" s="868"/>
      <c r="D293" s="868"/>
      <c r="E293" s="920"/>
      <c r="F293" s="920"/>
    </row>
    <row r="294" spans="1:6" x14ac:dyDescent="0.25">
      <c r="A294" s="868"/>
      <c r="B294" s="868"/>
      <c r="C294" s="868"/>
      <c r="D294" s="868"/>
      <c r="E294" s="920"/>
      <c r="F294" s="920"/>
    </row>
    <row r="295" spans="1:6" x14ac:dyDescent="0.25">
      <c r="A295" s="868"/>
      <c r="B295" s="868"/>
      <c r="C295" s="868"/>
      <c r="D295" s="868"/>
      <c r="E295" s="920"/>
      <c r="F295" s="920"/>
    </row>
    <row r="296" spans="1:6" x14ac:dyDescent="0.25">
      <c r="A296" s="868"/>
      <c r="B296" s="868"/>
      <c r="C296" s="868"/>
      <c r="D296" s="868"/>
      <c r="E296" s="920"/>
      <c r="F296" s="920"/>
    </row>
    <row r="297" spans="1:6" x14ac:dyDescent="0.25">
      <c r="A297" s="868"/>
      <c r="B297" s="868"/>
      <c r="C297" s="868"/>
      <c r="D297" s="868"/>
      <c r="E297" s="920"/>
      <c r="F297" s="920"/>
    </row>
    <row r="298" spans="1:6" x14ac:dyDescent="0.25">
      <c r="A298" s="868"/>
      <c r="B298" s="868"/>
      <c r="C298" s="868"/>
      <c r="D298" s="868"/>
      <c r="E298" s="920"/>
      <c r="F298" s="920"/>
    </row>
    <row r="299" spans="1:6" x14ac:dyDescent="0.25">
      <c r="A299" s="868"/>
      <c r="B299" s="868"/>
      <c r="C299" s="868"/>
      <c r="D299" s="868"/>
      <c r="E299" s="920"/>
      <c r="F299" s="920"/>
    </row>
    <row r="300" spans="1:6" x14ac:dyDescent="0.25">
      <c r="A300" s="868"/>
      <c r="B300" s="868"/>
      <c r="C300" s="868"/>
      <c r="D300" s="868"/>
      <c r="E300" s="920"/>
      <c r="F300" s="920"/>
    </row>
    <row r="301" spans="1:6" x14ac:dyDescent="0.25">
      <c r="A301" s="868"/>
      <c r="B301" s="868"/>
      <c r="C301" s="868"/>
      <c r="D301" s="868"/>
      <c r="E301" s="920"/>
      <c r="F301" s="920"/>
    </row>
    <row r="302" spans="1:6" x14ac:dyDescent="0.25">
      <c r="A302" s="868"/>
      <c r="B302" s="868"/>
      <c r="C302" s="868"/>
      <c r="D302" s="868"/>
      <c r="E302" s="920"/>
      <c r="F302" s="920"/>
    </row>
    <row r="303" spans="1:6" x14ac:dyDescent="0.25">
      <c r="A303" s="868"/>
      <c r="B303" s="868"/>
      <c r="C303" s="868"/>
      <c r="D303" s="868"/>
      <c r="E303" s="920"/>
      <c r="F303" s="920"/>
    </row>
    <row r="304" spans="1:6" x14ac:dyDescent="0.25">
      <c r="A304" s="868"/>
      <c r="B304" s="868"/>
      <c r="C304" s="868"/>
      <c r="D304" s="868"/>
      <c r="E304" s="920"/>
      <c r="F304" s="920"/>
    </row>
    <row r="305" spans="1:6" x14ac:dyDescent="0.25">
      <c r="A305" s="868"/>
      <c r="B305" s="868"/>
      <c r="C305" s="868"/>
      <c r="D305" s="868"/>
      <c r="E305" s="920"/>
      <c r="F305" s="920"/>
    </row>
    <row r="306" spans="1:6" x14ac:dyDescent="0.25">
      <c r="A306" s="868"/>
      <c r="B306" s="868"/>
      <c r="C306" s="868"/>
      <c r="D306" s="868"/>
      <c r="E306" s="920"/>
      <c r="F306" s="920"/>
    </row>
    <row r="307" spans="1:6" x14ac:dyDescent="0.25">
      <c r="A307" s="868"/>
      <c r="B307" s="868"/>
      <c r="C307" s="868"/>
      <c r="D307" s="868"/>
      <c r="E307" s="920"/>
      <c r="F307" s="920"/>
    </row>
    <row r="308" spans="1:6" x14ac:dyDescent="0.25">
      <c r="A308" s="868"/>
      <c r="B308" s="868"/>
      <c r="C308" s="868"/>
      <c r="D308" s="868"/>
      <c r="E308" s="920"/>
      <c r="F308" s="920"/>
    </row>
    <row r="309" spans="1:6" x14ac:dyDescent="0.25">
      <c r="A309" s="868"/>
      <c r="B309" s="868"/>
      <c r="C309" s="868"/>
      <c r="D309" s="868"/>
      <c r="E309" s="920"/>
      <c r="F309" s="920"/>
    </row>
    <row r="310" spans="1:6" x14ac:dyDescent="0.25">
      <c r="A310" s="868"/>
      <c r="B310" s="868"/>
      <c r="C310" s="868"/>
      <c r="D310" s="868"/>
      <c r="E310" s="920"/>
      <c r="F310" s="920"/>
    </row>
    <row r="311" spans="1:6" x14ac:dyDescent="0.25">
      <c r="A311" s="868"/>
      <c r="B311" s="868"/>
      <c r="C311" s="868"/>
      <c r="D311" s="868"/>
      <c r="E311" s="920"/>
      <c r="F311" s="920"/>
    </row>
    <row r="312" spans="1:6" x14ac:dyDescent="0.25">
      <c r="A312" s="868"/>
      <c r="B312" s="868"/>
      <c r="C312" s="868"/>
      <c r="D312" s="868"/>
      <c r="E312" s="920"/>
      <c r="F312" s="920"/>
    </row>
    <row r="313" spans="1:6" x14ac:dyDescent="0.25">
      <c r="A313" s="868"/>
      <c r="B313" s="868"/>
      <c r="C313" s="868"/>
      <c r="D313" s="868"/>
      <c r="E313" s="920"/>
      <c r="F313" s="920"/>
    </row>
    <row r="314" spans="1:6" x14ac:dyDescent="0.25">
      <c r="A314" s="868"/>
      <c r="B314" s="868"/>
      <c r="C314" s="868"/>
      <c r="D314" s="868"/>
      <c r="E314" s="920"/>
      <c r="F314" s="920"/>
    </row>
    <row r="315" spans="1:6" x14ac:dyDescent="0.25">
      <c r="A315" s="868"/>
      <c r="B315" s="868"/>
      <c r="C315" s="868"/>
      <c r="D315" s="868"/>
      <c r="E315" s="920"/>
      <c r="F315" s="920"/>
    </row>
    <row r="316" spans="1:6" x14ac:dyDescent="0.25">
      <c r="A316" s="868"/>
      <c r="B316" s="868"/>
      <c r="C316" s="868"/>
      <c r="D316" s="868"/>
      <c r="E316" s="920"/>
      <c r="F316" s="920"/>
    </row>
    <row r="317" spans="1:6" x14ac:dyDescent="0.25">
      <c r="A317" s="868"/>
      <c r="B317" s="868"/>
      <c r="C317" s="868"/>
      <c r="D317" s="868"/>
      <c r="E317" s="920"/>
      <c r="F317" s="920"/>
    </row>
    <row r="318" spans="1:6" x14ac:dyDescent="0.25">
      <c r="A318" s="868"/>
      <c r="B318" s="868"/>
      <c r="C318" s="868"/>
      <c r="D318" s="868"/>
      <c r="E318" s="920"/>
      <c r="F318" s="920"/>
    </row>
    <row r="319" spans="1:6" x14ac:dyDescent="0.25">
      <c r="A319" s="868"/>
      <c r="B319" s="868"/>
      <c r="C319" s="868"/>
      <c r="D319" s="868"/>
      <c r="E319" s="920"/>
      <c r="F319" s="920"/>
    </row>
    <row r="320" spans="1:6" x14ac:dyDescent="0.25">
      <c r="A320" s="868"/>
      <c r="B320" s="868"/>
      <c r="C320" s="868"/>
      <c r="D320" s="868"/>
      <c r="E320" s="920"/>
      <c r="F320" s="920"/>
    </row>
    <row r="321" spans="1:6" x14ac:dyDescent="0.25">
      <c r="A321" s="868"/>
      <c r="B321" s="868"/>
      <c r="C321" s="868"/>
      <c r="D321" s="868"/>
      <c r="E321" s="920"/>
      <c r="F321" s="920"/>
    </row>
    <row r="322" spans="1:6" x14ac:dyDescent="0.25">
      <c r="A322" s="868"/>
      <c r="B322" s="868"/>
      <c r="C322" s="868"/>
      <c r="D322" s="868"/>
      <c r="E322" s="920"/>
      <c r="F322" s="920"/>
    </row>
    <row r="323" spans="1:6" x14ac:dyDescent="0.25">
      <c r="A323" s="868"/>
      <c r="B323" s="868"/>
      <c r="C323" s="868"/>
      <c r="D323" s="868"/>
      <c r="E323" s="920"/>
      <c r="F323" s="920"/>
    </row>
    <row r="324" spans="1:6" x14ac:dyDescent="0.25">
      <c r="A324" s="868"/>
      <c r="B324" s="868"/>
      <c r="C324" s="868"/>
      <c r="D324" s="868"/>
      <c r="E324" s="920"/>
      <c r="F324" s="920"/>
    </row>
    <row r="325" spans="1:6" x14ac:dyDescent="0.25">
      <c r="A325" s="868"/>
      <c r="B325" s="868"/>
      <c r="C325" s="868"/>
      <c r="D325" s="868"/>
      <c r="E325" s="920"/>
      <c r="F325" s="920"/>
    </row>
    <row r="326" spans="1:6" ht="13" thickBot="1" x14ac:dyDescent="0.3">
      <c r="A326" s="868"/>
      <c r="B326" s="868"/>
      <c r="C326" s="868"/>
      <c r="D326" s="868"/>
      <c r="E326" s="920"/>
      <c r="F326" s="920"/>
    </row>
    <row r="327" spans="1:6" ht="21.75" customHeight="1" thickTop="1" x14ac:dyDescent="0.25">
      <c r="A327" s="2407" t="s">
        <v>509</v>
      </c>
      <c r="B327" s="2407"/>
      <c r="C327" s="2407"/>
      <c r="D327" s="2407"/>
      <c r="E327" s="2407"/>
      <c r="F327" s="1333">
        <f>SUM(F262:F326)</f>
        <v>0</v>
      </c>
    </row>
    <row r="328" spans="1:6" x14ac:dyDescent="0.25">
      <c r="A328" s="473"/>
      <c r="C328" s="380"/>
      <c r="D328" s="380"/>
      <c r="E328" s="474"/>
      <c r="F328" s="474"/>
    </row>
    <row r="329" spans="1:6" x14ac:dyDescent="0.25">
      <c r="A329" s="473"/>
      <c r="C329" s="380"/>
      <c r="D329" s="380"/>
      <c r="E329" s="474"/>
      <c r="F329" s="474"/>
    </row>
    <row r="330" spans="1:6" x14ac:dyDescent="0.25">
      <c r="A330" s="473"/>
      <c r="C330" s="380"/>
      <c r="D330" s="380"/>
      <c r="E330" s="474"/>
      <c r="F330" s="474"/>
    </row>
    <row r="331" spans="1:6" x14ac:dyDescent="0.25">
      <c r="A331" s="473"/>
      <c r="C331" s="380"/>
      <c r="D331" s="380"/>
      <c r="E331" s="474"/>
      <c r="F331" s="474"/>
    </row>
    <row r="332" spans="1:6" x14ac:dyDescent="0.25">
      <c r="A332" s="473"/>
      <c r="C332" s="380"/>
      <c r="D332" s="380"/>
      <c r="E332" s="474"/>
      <c r="F332" s="474"/>
    </row>
    <row r="333" spans="1:6" x14ac:dyDescent="0.25">
      <c r="A333" s="473"/>
      <c r="C333" s="380"/>
      <c r="D333" s="380"/>
      <c r="E333" s="474"/>
      <c r="F333" s="474"/>
    </row>
    <row r="334" spans="1:6" x14ac:dyDescent="0.25">
      <c r="A334" s="473"/>
      <c r="C334" s="380"/>
      <c r="D334" s="380"/>
      <c r="E334" s="474"/>
      <c r="F334" s="474"/>
    </row>
    <row r="335" spans="1:6" x14ac:dyDescent="0.25">
      <c r="A335" s="473"/>
      <c r="C335" s="380"/>
      <c r="D335" s="380"/>
      <c r="E335" s="474"/>
      <c r="F335" s="474"/>
    </row>
    <row r="336" spans="1:6" x14ac:dyDescent="0.25">
      <c r="A336" s="473"/>
      <c r="C336" s="380"/>
      <c r="D336" s="380"/>
      <c r="E336" s="474"/>
      <c r="F336" s="474"/>
    </row>
    <row r="337" spans="1:6" x14ac:dyDescent="0.25">
      <c r="A337" s="473"/>
      <c r="C337" s="380"/>
      <c r="D337" s="380"/>
      <c r="E337" s="474"/>
      <c r="F337" s="474"/>
    </row>
    <row r="338" spans="1:6" x14ac:dyDescent="0.25">
      <c r="A338" s="473"/>
      <c r="C338" s="380"/>
      <c r="D338" s="380"/>
      <c r="E338" s="474"/>
      <c r="F338" s="474"/>
    </row>
    <row r="339" spans="1:6" x14ac:dyDescent="0.25">
      <c r="A339" s="473"/>
      <c r="C339" s="380"/>
      <c r="D339" s="380"/>
      <c r="E339" s="474"/>
      <c r="F339" s="474"/>
    </row>
    <row r="340" spans="1:6" x14ac:dyDescent="0.25">
      <c r="A340" s="473"/>
      <c r="C340" s="380"/>
      <c r="D340" s="380"/>
      <c r="E340" s="474"/>
      <c r="F340" s="474"/>
    </row>
    <row r="341" spans="1:6" x14ac:dyDescent="0.25">
      <c r="A341" s="473"/>
      <c r="C341" s="380"/>
      <c r="D341" s="380"/>
      <c r="E341" s="474"/>
      <c r="F341" s="474"/>
    </row>
    <row r="342" spans="1:6" x14ac:dyDescent="0.25">
      <c r="A342" s="473"/>
      <c r="C342" s="380"/>
      <c r="D342" s="380"/>
      <c r="E342" s="474"/>
      <c r="F342" s="474"/>
    </row>
    <row r="343" spans="1:6" x14ac:dyDescent="0.25">
      <c r="A343" s="473"/>
      <c r="C343" s="380"/>
      <c r="D343" s="380"/>
      <c r="E343" s="474"/>
      <c r="F343" s="474"/>
    </row>
    <row r="344" spans="1:6" x14ac:dyDescent="0.25">
      <c r="A344" s="473"/>
      <c r="C344" s="380"/>
      <c r="D344" s="380"/>
      <c r="E344" s="474"/>
      <c r="F344" s="474"/>
    </row>
    <row r="345" spans="1:6" x14ac:dyDescent="0.25">
      <c r="A345" s="473"/>
      <c r="C345" s="380"/>
      <c r="D345" s="380"/>
      <c r="E345" s="474"/>
      <c r="F345" s="474"/>
    </row>
    <row r="346" spans="1:6" x14ac:dyDescent="0.25">
      <c r="A346" s="473"/>
      <c r="C346" s="380"/>
      <c r="D346" s="380"/>
      <c r="E346" s="474"/>
      <c r="F346" s="474"/>
    </row>
    <row r="347" spans="1:6" x14ac:dyDescent="0.25">
      <c r="A347" s="473"/>
      <c r="C347" s="380"/>
      <c r="D347" s="380"/>
      <c r="E347" s="474"/>
      <c r="F347" s="474"/>
    </row>
    <row r="348" spans="1:6" x14ac:dyDescent="0.25">
      <c r="A348" s="473"/>
      <c r="C348" s="380"/>
      <c r="D348" s="380"/>
      <c r="E348" s="474"/>
      <c r="F348" s="474"/>
    </row>
    <row r="349" spans="1:6" x14ac:dyDescent="0.25">
      <c r="A349" s="473"/>
      <c r="C349" s="380"/>
      <c r="D349" s="380"/>
      <c r="E349" s="474"/>
      <c r="F349" s="474"/>
    </row>
    <row r="350" spans="1:6" x14ac:dyDescent="0.25">
      <c r="A350" s="473"/>
      <c r="C350" s="380"/>
      <c r="D350" s="380"/>
      <c r="E350" s="474"/>
      <c r="F350" s="474"/>
    </row>
    <row r="351" spans="1:6" x14ac:dyDescent="0.25">
      <c r="A351" s="473"/>
      <c r="C351" s="380"/>
      <c r="D351" s="380"/>
      <c r="E351" s="474"/>
      <c r="F351" s="474"/>
    </row>
    <row r="352" spans="1:6" x14ac:dyDescent="0.25">
      <c r="A352" s="473"/>
      <c r="C352" s="380"/>
      <c r="D352" s="380"/>
      <c r="E352" s="474"/>
      <c r="F352" s="474"/>
    </row>
    <row r="353" spans="1:6" x14ac:dyDescent="0.25">
      <c r="A353" s="473"/>
      <c r="C353" s="380"/>
      <c r="D353" s="380"/>
      <c r="E353" s="474"/>
      <c r="F353" s="474"/>
    </row>
    <row r="354" spans="1:6" x14ac:dyDescent="0.25">
      <c r="A354" s="473"/>
      <c r="C354" s="380"/>
      <c r="D354" s="380"/>
      <c r="E354" s="474"/>
      <c r="F354" s="474"/>
    </row>
    <row r="355" spans="1:6" x14ac:dyDescent="0.25">
      <c r="A355" s="473"/>
      <c r="C355" s="380"/>
      <c r="D355" s="380"/>
      <c r="E355" s="474"/>
      <c r="F355" s="474"/>
    </row>
    <row r="356" spans="1:6" x14ac:dyDescent="0.25">
      <c r="A356" s="473"/>
      <c r="C356" s="380"/>
      <c r="D356" s="380"/>
      <c r="E356" s="474"/>
      <c r="F356" s="474"/>
    </row>
    <row r="357" spans="1:6" x14ac:dyDescent="0.25">
      <c r="A357" s="473"/>
      <c r="C357" s="380"/>
      <c r="D357" s="380"/>
      <c r="E357" s="474"/>
      <c r="F357" s="474"/>
    </row>
    <row r="358" spans="1:6" x14ac:dyDescent="0.25">
      <c r="A358" s="473"/>
      <c r="C358" s="380"/>
      <c r="D358" s="380"/>
      <c r="E358" s="474"/>
      <c r="F358" s="474"/>
    </row>
    <row r="359" spans="1:6" x14ac:dyDescent="0.25">
      <c r="A359" s="473"/>
      <c r="C359" s="380"/>
      <c r="D359" s="380"/>
      <c r="E359" s="474"/>
      <c r="F359" s="474"/>
    </row>
    <row r="360" spans="1:6" x14ac:dyDescent="0.25">
      <c r="A360" s="473"/>
      <c r="C360" s="380"/>
      <c r="D360" s="380"/>
      <c r="E360" s="474"/>
      <c r="F360" s="474"/>
    </row>
    <row r="361" spans="1:6" x14ac:dyDescent="0.25">
      <c r="A361" s="473"/>
      <c r="C361" s="380"/>
      <c r="D361" s="380"/>
      <c r="E361" s="474"/>
      <c r="F361" s="474"/>
    </row>
    <row r="362" spans="1:6" x14ac:dyDescent="0.25">
      <c r="A362" s="473"/>
      <c r="C362" s="380"/>
      <c r="D362" s="380"/>
      <c r="E362" s="474"/>
      <c r="F362" s="474"/>
    </row>
    <row r="363" spans="1:6" x14ac:dyDescent="0.25">
      <c r="A363" s="473"/>
      <c r="C363" s="380"/>
      <c r="D363" s="380"/>
      <c r="E363" s="474"/>
      <c r="F363" s="474"/>
    </row>
    <row r="364" spans="1:6" x14ac:dyDescent="0.25">
      <c r="A364" s="473"/>
      <c r="C364" s="380"/>
      <c r="D364" s="380"/>
      <c r="E364" s="474"/>
      <c r="F364" s="474"/>
    </row>
    <row r="365" spans="1:6" x14ac:dyDescent="0.25">
      <c r="A365" s="473"/>
      <c r="C365" s="380"/>
      <c r="D365" s="380"/>
      <c r="E365" s="474"/>
      <c r="F365" s="474"/>
    </row>
    <row r="366" spans="1:6" x14ac:dyDescent="0.25">
      <c r="A366" s="473"/>
      <c r="C366" s="380"/>
      <c r="D366" s="380"/>
      <c r="E366" s="474"/>
      <c r="F366" s="474"/>
    </row>
    <row r="367" spans="1:6" x14ac:dyDescent="0.25">
      <c r="A367" s="473"/>
      <c r="C367" s="380"/>
      <c r="D367" s="380"/>
      <c r="E367" s="474"/>
      <c r="F367" s="474"/>
    </row>
    <row r="368" spans="1:6" x14ac:dyDescent="0.25">
      <c r="A368" s="473"/>
      <c r="C368" s="380"/>
      <c r="D368" s="380"/>
      <c r="E368" s="474"/>
      <c r="F368" s="474"/>
    </row>
    <row r="369" spans="1:6" x14ac:dyDescent="0.25">
      <c r="A369" s="473"/>
      <c r="C369" s="380"/>
      <c r="D369" s="380"/>
      <c r="E369" s="474"/>
      <c r="F369" s="474"/>
    </row>
    <row r="370" spans="1:6" x14ac:dyDescent="0.25">
      <c r="A370" s="473"/>
      <c r="C370" s="380"/>
      <c r="D370" s="380"/>
      <c r="E370" s="474"/>
      <c r="F370" s="474"/>
    </row>
    <row r="371" spans="1:6" x14ac:dyDescent="0.25">
      <c r="A371" s="473"/>
      <c r="C371" s="380"/>
      <c r="D371" s="380"/>
      <c r="E371" s="474"/>
      <c r="F371" s="474"/>
    </row>
    <row r="372" spans="1:6" x14ac:dyDescent="0.25">
      <c r="A372" s="473"/>
      <c r="C372" s="380"/>
      <c r="D372" s="380"/>
      <c r="E372" s="474"/>
      <c r="F372" s="474"/>
    </row>
    <row r="373" spans="1:6" x14ac:dyDescent="0.25">
      <c r="A373" s="473"/>
      <c r="C373" s="380"/>
      <c r="D373" s="380"/>
      <c r="E373" s="474"/>
      <c r="F373" s="474"/>
    </row>
    <row r="374" spans="1:6" x14ac:dyDescent="0.25">
      <c r="A374" s="473"/>
      <c r="C374" s="380"/>
      <c r="D374" s="380"/>
      <c r="E374" s="474"/>
      <c r="F374" s="474"/>
    </row>
    <row r="375" spans="1:6" x14ac:dyDescent="0.25">
      <c r="A375" s="473"/>
      <c r="C375" s="380"/>
      <c r="D375" s="380"/>
      <c r="E375" s="474"/>
      <c r="F375" s="474"/>
    </row>
    <row r="376" spans="1:6" x14ac:dyDescent="0.25">
      <c r="A376" s="473"/>
      <c r="C376" s="380"/>
      <c r="D376" s="380"/>
      <c r="E376" s="474"/>
      <c r="F376" s="474"/>
    </row>
    <row r="377" spans="1:6" x14ac:dyDescent="0.25">
      <c r="A377" s="473"/>
      <c r="C377" s="380"/>
      <c r="D377" s="380"/>
      <c r="E377" s="474"/>
      <c r="F377" s="474"/>
    </row>
    <row r="378" spans="1:6" x14ac:dyDescent="0.25">
      <c r="A378" s="473"/>
      <c r="C378" s="380"/>
      <c r="D378" s="380"/>
      <c r="E378" s="474"/>
      <c r="F378" s="474"/>
    </row>
    <row r="379" spans="1:6" x14ac:dyDescent="0.25">
      <c r="A379" s="473"/>
      <c r="C379" s="380"/>
      <c r="D379" s="380"/>
      <c r="E379" s="474"/>
      <c r="F379" s="474"/>
    </row>
    <row r="380" spans="1:6" x14ac:dyDescent="0.25">
      <c r="A380" s="473"/>
      <c r="C380" s="380"/>
      <c r="D380" s="380"/>
      <c r="E380" s="474"/>
      <c r="F380" s="474"/>
    </row>
    <row r="381" spans="1:6" x14ac:dyDescent="0.25">
      <c r="A381" s="473"/>
      <c r="C381" s="380"/>
      <c r="D381" s="380"/>
      <c r="E381" s="474"/>
      <c r="F381" s="474"/>
    </row>
    <row r="382" spans="1:6" x14ac:dyDescent="0.25">
      <c r="A382" s="473"/>
      <c r="C382" s="380"/>
      <c r="D382" s="380"/>
      <c r="E382" s="474"/>
      <c r="F382" s="474"/>
    </row>
    <row r="383" spans="1:6" x14ac:dyDescent="0.25">
      <c r="A383" s="473"/>
      <c r="C383" s="380"/>
      <c r="D383" s="380"/>
      <c r="E383" s="474"/>
      <c r="F383" s="474"/>
    </row>
    <row r="384" spans="1:6" x14ac:dyDescent="0.25">
      <c r="A384" s="473"/>
      <c r="C384" s="380"/>
      <c r="D384" s="380"/>
      <c r="E384" s="474"/>
      <c r="F384" s="474"/>
    </row>
    <row r="385" spans="1:6" x14ac:dyDescent="0.25">
      <c r="A385" s="473"/>
      <c r="C385" s="380"/>
      <c r="D385" s="380"/>
      <c r="E385" s="474"/>
      <c r="F385" s="474"/>
    </row>
    <row r="386" spans="1:6" x14ac:dyDescent="0.25">
      <c r="A386" s="473"/>
      <c r="C386" s="380"/>
      <c r="D386" s="380"/>
      <c r="E386" s="474"/>
      <c r="F386" s="474"/>
    </row>
    <row r="387" spans="1:6" x14ac:dyDescent="0.25">
      <c r="A387" s="473"/>
      <c r="C387" s="380"/>
      <c r="D387" s="380"/>
      <c r="E387" s="474"/>
      <c r="F387" s="474"/>
    </row>
    <row r="388" spans="1:6" x14ac:dyDescent="0.25">
      <c r="A388" s="473"/>
      <c r="C388" s="380"/>
      <c r="D388" s="380"/>
      <c r="E388" s="474"/>
      <c r="F388" s="474"/>
    </row>
    <row r="389" spans="1:6" x14ac:dyDescent="0.25">
      <c r="A389" s="473"/>
      <c r="C389" s="380"/>
      <c r="D389" s="380"/>
      <c r="E389" s="474"/>
      <c r="F389" s="474"/>
    </row>
    <row r="390" spans="1:6" x14ac:dyDescent="0.25">
      <c r="A390" s="473"/>
      <c r="C390" s="380"/>
      <c r="D390" s="380"/>
      <c r="E390" s="474"/>
      <c r="F390" s="474"/>
    </row>
    <row r="391" spans="1:6" x14ac:dyDescent="0.25">
      <c r="A391" s="473"/>
      <c r="C391" s="380"/>
      <c r="D391" s="380"/>
      <c r="E391" s="474"/>
      <c r="F391" s="474"/>
    </row>
    <row r="392" spans="1:6" x14ac:dyDescent="0.25">
      <c r="A392" s="473"/>
      <c r="C392" s="380"/>
      <c r="D392" s="380"/>
      <c r="E392" s="474"/>
      <c r="F392" s="474"/>
    </row>
    <row r="393" spans="1:6" x14ac:dyDescent="0.25">
      <c r="A393" s="473"/>
      <c r="C393" s="380"/>
      <c r="D393" s="380"/>
      <c r="E393" s="474"/>
      <c r="F393" s="474"/>
    </row>
    <row r="394" spans="1:6" x14ac:dyDescent="0.25">
      <c r="A394" s="473"/>
      <c r="C394" s="380"/>
      <c r="D394" s="380"/>
      <c r="E394" s="474"/>
      <c r="F394" s="474"/>
    </row>
    <row r="395" spans="1:6" x14ac:dyDescent="0.25">
      <c r="A395" s="473"/>
      <c r="C395" s="380"/>
      <c r="D395" s="380"/>
      <c r="E395" s="474"/>
      <c r="F395" s="474"/>
    </row>
    <row r="396" spans="1:6" x14ac:dyDescent="0.25">
      <c r="A396" s="473"/>
      <c r="C396" s="380"/>
      <c r="D396" s="380"/>
      <c r="E396" s="474"/>
      <c r="F396" s="474"/>
    </row>
    <row r="397" spans="1:6" x14ac:dyDescent="0.25">
      <c r="A397" s="473"/>
      <c r="C397" s="380"/>
      <c r="D397" s="380"/>
      <c r="E397" s="474"/>
      <c r="F397" s="474"/>
    </row>
    <row r="398" spans="1:6" x14ac:dyDescent="0.25">
      <c r="A398" s="473"/>
      <c r="C398" s="380"/>
      <c r="D398" s="380"/>
      <c r="E398" s="474"/>
      <c r="F398" s="474"/>
    </row>
    <row r="399" spans="1:6" x14ac:dyDescent="0.25">
      <c r="A399" s="473"/>
      <c r="C399" s="380"/>
      <c r="D399" s="380"/>
      <c r="E399" s="474"/>
      <c r="F399" s="474"/>
    </row>
    <row r="400" spans="1:6" x14ac:dyDescent="0.25">
      <c r="A400" s="473"/>
      <c r="C400" s="380"/>
      <c r="D400" s="380"/>
      <c r="E400" s="474"/>
      <c r="F400" s="474"/>
    </row>
    <row r="401" spans="1:6" x14ac:dyDescent="0.25">
      <c r="A401" s="473"/>
      <c r="C401" s="380"/>
      <c r="D401" s="380"/>
      <c r="E401" s="474"/>
      <c r="F401" s="474"/>
    </row>
    <row r="402" spans="1:6" x14ac:dyDescent="0.25">
      <c r="A402" s="473"/>
      <c r="C402" s="380"/>
      <c r="D402" s="380"/>
      <c r="E402" s="474"/>
      <c r="F402" s="474"/>
    </row>
    <row r="403" spans="1:6" x14ac:dyDescent="0.25">
      <c r="A403" s="473"/>
      <c r="C403" s="380"/>
      <c r="D403" s="380"/>
      <c r="E403" s="474"/>
      <c r="F403" s="474"/>
    </row>
    <row r="404" spans="1:6" x14ac:dyDescent="0.25">
      <c r="A404" s="473"/>
      <c r="C404" s="380"/>
      <c r="D404" s="380"/>
      <c r="E404" s="474"/>
      <c r="F404" s="474"/>
    </row>
    <row r="405" spans="1:6" x14ac:dyDescent="0.25">
      <c r="A405" s="473"/>
      <c r="C405" s="380"/>
      <c r="D405" s="380"/>
      <c r="E405" s="474"/>
      <c r="F405" s="474"/>
    </row>
    <row r="406" spans="1:6" x14ac:dyDescent="0.25">
      <c r="A406" s="473"/>
      <c r="C406" s="380"/>
      <c r="D406" s="380"/>
      <c r="E406" s="474"/>
      <c r="F406" s="474"/>
    </row>
    <row r="407" spans="1:6" x14ac:dyDescent="0.25">
      <c r="A407" s="473"/>
      <c r="C407" s="380"/>
      <c r="D407" s="380"/>
      <c r="E407" s="474"/>
      <c r="F407" s="474"/>
    </row>
    <row r="408" spans="1:6" x14ac:dyDescent="0.25">
      <c r="A408" s="473"/>
      <c r="C408" s="380"/>
      <c r="D408" s="380"/>
      <c r="E408" s="474"/>
      <c r="F408" s="474"/>
    </row>
    <row r="409" spans="1:6" x14ac:dyDescent="0.25">
      <c r="A409" s="473"/>
      <c r="C409" s="380"/>
      <c r="D409" s="380"/>
      <c r="E409" s="474"/>
      <c r="F409" s="474"/>
    </row>
    <row r="410" spans="1:6" x14ac:dyDescent="0.25">
      <c r="A410" s="473"/>
      <c r="C410" s="380"/>
      <c r="D410" s="380"/>
      <c r="E410" s="474"/>
      <c r="F410" s="474"/>
    </row>
    <row r="411" spans="1:6" x14ac:dyDescent="0.25">
      <c r="A411" s="473"/>
      <c r="C411" s="380"/>
      <c r="D411" s="380"/>
      <c r="E411" s="474"/>
      <c r="F411" s="474"/>
    </row>
    <row r="412" spans="1:6" x14ac:dyDescent="0.25">
      <c r="A412" s="473"/>
      <c r="C412" s="380"/>
      <c r="D412" s="380"/>
      <c r="E412" s="474"/>
      <c r="F412" s="474"/>
    </row>
  </sheetData>
  <mergeCells count="8">
    <mergeCell ref="A1:F1"/>
    <mergeCell ref="A2:F2"/>
    <mergeCell ref="A327:E327"/>
    <mergeCell ref="A66:E66"/>
    <mergeCell ref="A131:E131"/>
    <mergeCell ref="A191:E191"/>
    <mergeCell ref="A257:E257"/>
    <mergeCell ref="A3:F3"/>
  </mergeCells>
  <pageMargins left="0.70866141732283472" right="0.47244094488188981" top="0.74803149606299213" bottom="0.51181102362204722" header="0.31496062992125984" footer="0.31496062992125984"/>
  <pageSetup paperSize="9" scale="77" orientation="portrait" r:id="rId1"/>
  <headerFooter>
    <oddFooter>&amp;CALA-ORA. Bill Nr. 5.6 Pg &amp;P of &amp;N</oddFooter>
  </headerFooter>
  <rowBreaks count="3" manualBreakCount="3">
    <brk id="66" max="16383" man="1"/>
    <brk id="131" max="5" man="1"/>
    <brk id="25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9"/>
  <sheetViews>
    <sheetView view="pageBreakPreview" zoomScale="90" zoomScaleNormal="100" zoomScaleSheetLayoutView="90" workbookViewId="0">
      <pane ySplit="5" topLeftCell="A277" activePane="bottomLeft" state="frozen"/>
      <selection activeCell="A3" sqref="A3:E3"/>
      <selection pane="bottomLeft" activeCell="A2" sqref="A2:F2"/>
    </sheetView>
  </sheetViews>
  <sheetFormatPr defaultRowHeight="12.5" x14ac:dyDescent="0.25"/>
  <cols>
    <col min="1" max="1" width="9.26953125" style="448" customWidth="1"/>
    <col min="2" max="2" width="61.7265625" style="378" customWidth="1"/>
    <col min="3" max="3" width="7.7265625" style="378" customWidth="1"/>
    <col min="4" max="4" width="10.81640625" style="378" customWidth="1"/>
    <col min="5" max="5" width="14.453125" style="471" customWidth="1"/>
    <col min="6" max="6" width="14.26953125" style="382" customWidth="1"/>
    <col min="7" max="7" width="16.7265625" style="1769" customWidth="1"/>
    <col min="8" max="8" width="7" style="378" customWidth="1"/>
    <col min="9" max="9" width="5.453125" style="378" customWidth="1"/>
    <col min="10" max="256" width="9.1796875" style="378"/>
    <col min="257" max="257" width="8.1796875" style="378" customWidth="1"/>
    <col min="258" max="258" width="32" style="378" customWidth="1"/>
    <col min="259" max="259" width="6.453125" style="378" customWidth="1"/>
    <col min="260" max="260" width="9.54296875" style="378" customWidth="1"/>
    <col min="261" max="261" width="11.81640625" style="378" customWidth="1"/>
    <col min="262" max="262" width="18.26953125" style="378" customWidth="1"/>
    <col min="263" max="512" width="9.1796875" style="378"/>
    <col min="513" max="513" width="8.1796875" style="378" customWidth="1"/>
    <col min="514" max="514" width="32" style="378" customWidth="1"/>
    <col min="515" max="515" width="6.453125" style="378" customWidth="1"/>
    <col min="516" max="516" width="9.54296875" style="378" customWidth="1"/>
    <col min="517" max="517" width="11.81640625" style="378" customWidth="1"/>
    <col min="518" max="518" width="18.26953125" style="378" customWidth="1"/>
    <col min="519" max="768" width="9.1796875" style="378"/>
    <col min="769" max="769" width="8.1796875" style="378" customWidth="1"/>
    <col min="770" max="770" width="32" style="378" customWidth="1"/>
    <col min="771" max="771" width="6.453125" style="378" customWidth="1"/>
    <col min="772" max="772" width="9.54296875" style="378" customWidth="1"/>
    <col min="773" max="773" width="11.81640625" style="378" customWidth="1"/>
    <col min="774" max="774" width="18.26953125" style="378" customWidth="1"/>
    <col min="775" max="1024" width="9.1796875" style="378"/>
    <col min="1025" max="1025" width="8.1796875" style="378" customWidth="1"/>
    <col min="1026" max="1026" width="32" style="378" customWidth="1"/>
    <col min="1027" max="1027" width="6.453125" style="378" customWidth="1"/>
    <col min="1028" max="1028" width="9.54296875" style="378" customWidth="1"/>
    <col min="1029" max="1029" width="11.81640625" style="378" customWidth="1"/>
    <col min="1030" max="1030" width="18.26953125" style="378" customWidth="1"/>
    <col min="1031" max="1280" width="9.1796875" style="378"/>
    <col min="1281" max="1281" width="8.1796875" style="378" customWidth="1"/>
    <col min="1282" max="1282" width="32" style="378" customWidth="1"/>
    <col min="1283" max="1283" width="6.453125" style="378" customWidth="1"/>
    <col min="1284" max="1284" width="9.54296875" style="378" customWidth="1"/>
    <col min="1285" max="1285" width="11.81640625" style="378" customWidth="1"/>
    <col min="1286" max="1286" width="18.26953125" style="378" customWidth="1"/>
    <col min="1287" max="1536" width="9.1796875" style="378"/>
    <col min="1537" max="1537" width="8.1796875" style="378" customWidth="1"/>
    <col min="1538" max="1538" width="32" style="378" customWidth="1"/>
    <col min="1539" max="1539" width="6.453125" style="378" customWidth="1"/>
    <col min="1540" max="1540" width="9.54296875" style="378" customWidth="1"/>
    <col min="1541" max="1541" width="11.81640625" style="378" customWidth="1"/>
    <col min="1542" max="1542" width="18.26953125" style="378" customWidth="1"/>
    <col min="1543" max="1792" width="9.1796875" style="378"/>
    <col min="1793" max="1793" width="8.1796875" style="378" customWidth="1"/>
    <col min="1794" max="1794" width="32" style="378" customWidth="1"/>
    <col min="1795" max="1795" width="6.453125" style="378" customWidth="1"/>
    <col min="1796" max="1796" width="9.54296875" style="378" customWidth="1"/>
    <col min="1797" max="1797" width="11.81640625" style="378" customWidth="1"/>
    <col min="1798" max="1798" width="18.26953125" style="378" customWidth="1"/>
    <col min="1799" max="2048" width="9.1796875" style="378"/>
    <col min="2049" max="2049" width="8.1796875" style="378" customWidth="1"/>
    <col min="2050" max="2050" width="32" style="378" customWidth="1"/>
    <col min="2051" max="2051" width="6.453125" style="378" customWidth="1"/>
    <col min="2052" max="2052" width="9.54296875" style="378" customWidth="1"/>
    <col min="2053" max="2053" width="11.81640625" style="378" customWidth="1"/>
    <col min="2054" max="2054" width="18.26953125" style="378" customWidth="1"/>
    <col min="2055" max="2304" width="9.1796875" style="378"/>
    <col min="2305" max="2305" width="8.1796875" style="378" customWidth="1"/>
    <col min="2306" max="2306" width="32" style="378" customWidth="1"/>
    <col min="2307" max="2307" width="6.453125" style="378" customWidth="1"/>
    <col min="2308" max="2308" width="9.54296875" style="378" customWidth="1"/>
    <col min="2309" max="2309" width="11.81640625" style="378" customWidth="1"/>
    <col min="2310" max="2310" width="18.26953125" style="378" customWidth="1"/>
    <col min="2311" max="2560" width="9.1796875" style="378"/>
    <col min="2561" max="2561" width="8.1796875" style="378" customWidth="1"/>
    <col min="2562" max="2562" width="32" style="378" customWidth="1"/>
    <col min="2563" max="2563" width="6.453125" style="378" customWidth="1"/>
    <col min="2564" max="2564" width="9.54296875" style="378" customWidth="1"/>
    <col min="2565" max="2565" width="11.81640625" style="378" customWidth="1"/>
    <col min="2566" max="2566" width="18.26953125" style="378" customWidth="1"/>
    <col min="2567" max="2816" width="9.1796875" style="378"/>
    <col min="2817" max="2817" width="8.1796875" style="378" customWidth="1"/>
    <col min="2818" max="2818" width="32" style="378" customWidth="1"/>
    <col min="2819" max="2819" width="6.453125" style="378" customWidth="1"/>
    <col min="2820" max="2820" width="9.54296875" style="378" customWidth="1"/>
    <col min="2821" max="2821" width="11.81640625" style="378" customWidth="1"/>
    <col min="2822" max="2822" width="18.26953125" style="378" customWidth="1"/>
    <col min="2823" max="3072" width="9.1796875" style="378"/>
    <col min="3073" max="3073" width="8.1796875" style="378" customWidth="1"/>
    <col min="3074" max="3074" width="32" style="378" customWidth="1"/>
    <col min="3075" max="3075" width="6.453125" style="378" customWidth="1"/>
    <col min="3076" max="3076" width="9.54296875" style="378" customWidth="1"/>
    <col min="3077" max="3077" width="11.81640625" style="378" customWidth="1"/>
    <col min="3078" max="3078" width="18.26953125" style="378" customWidth="1"/>
    <col min="3079" max="3328" width="9.1796875" style="378"/>
    <col min="3329" max="3329" width="8.1796875" style="378" customWidth="1"/>
    <col min="3330" max="3330" width="32" style="378" customWidth="1"/>
    <col min="3331" max="3331" width="6.453125" style="378" customWidth="1"/>
    <col min="3332" max="3332" width="9.54296875" style="378" customWidth="1"/>
    <col min="3333" max="3333" width="11.81640625" style="378" customWidth="1"/>
    <col min="3334" max="3334" width="18.26953125" style="378" customWidth="1"/>
    <col min="3335" max="3584" width="9.1796875" style="378"/>
    <col min="3585" max="3585" width="8.1796875" style="378" customWidth="1"/>
    <col min="3586" max="3586" width="32" style="378" customWidth="1"/>
    <col min="3587" max="3587" width="6.453125" style="378" customWidth="1"/>
    <col min="3588" max="3588" width="9.54296875" style="378" customWidth="1"/>
    <col min="3589" max="3589" width="11.81640625" style="378" customWidth="1"/>
    <col min="3590" max="3590" width="18.26953125" style="378" customWidth="1"/>
    <col min="3591" max="3840" width="9.1796875" style="378"/>
    <col min="3841" max="3841" width="8.1796875" style="378" customWidth="1"/>
    <col min="3842" max="3842" width="32" style="378" customWidth="1"/>
    <col min="3843" max="3843" width="6.453125" style="378" customWidth="1"/>
    <col min="3844" max="3844" width="9.54296875" style="378" customWidth="1"/>
    <col min="3845" max="3845" width="11.81640625" style="378" customWidth="1"/>
    <col min="3846" max="3846" width="18.26953125" style="378" customWidth="1"/>
    <col min="3847" max="4096" width="9.1796875" style="378"/>
    <col min="4097" max="4097" width="8.1796875" style="378" customWidth="1"/>
    <col min="4098" max="4098" width="32" style="378" customWidth="1"/>
    <col min="4099" max="4099" width="6.453125" style="378" customWidth="1"/>
    <col min="4100" max="4100" width="9.54296875" style="378" customWidth="1"/>
    <col min="4101" max="4101" width="11.81640625" style="378" customWidth="1"/>
    <col min="4102" max="4102" width="18.26953125" style="378" customWidth="1"/>
    <col min="4103" max="4352" width="9.1796875" style="378"/>
    <col min="4353" max="4353" width="8.1796875" style="378" customWidth="1"/>
    <col min="4354" max="4354" width="32" style="378" customWidth="1"/>
    <col min="4355" max="4355" width="6.453125" style="378" customWidth="1"/>
    <col min="4356" max="4356" width="9.54296875" style="378" customWidth="1"/>
    <col min="4357" max="4357" width="11.81640625" style="378" customWidth="1"/>
    <col min="4358" max="4358" width="18.26953125" style="378" customWidth="1"/>
    <col min="4359" max="4608" width="9.1796875" style="378"/>
    <col min="4609" max="4609" width="8.1796875" style="378" customWidth="1"/>
    <col min="4610" max="4610" width="32" style="378" customWidth="1"/>
    <col min="4611" max="4611" width="6.453125" style="378" customWidth="1"/>
    <col min="4612" max="4612" width="9.54296875" style="378" customWidth="1"/>
    <col min="4613" max="4613" width="11.81640625" style="378" customWidth="1"/>
    <col min="4614" max="4614" width="18.26953125" style="378" customWidth="1"/>
    <col min="4615" max="4864" width="9.1796875" style="378"/>
    <col min="4865" max="4865" width="8.1796875" style="378" customWidth="1"/>
    <col min="4866" max="4866" width="32" style="378" customWidth="1"/>
    <col min="4867" max="4867" width="6.453125" style="378" customWidth="1"/>
    <col min="4868" max="4868" width="9.54296875" style="378" customWidth="1"/>
    <col min="4869" max="4869" width="11.81640625" style="378" customWidth="1"/>
    <col min="4870" max="4870" width="18.26953125" style="378" customWidth="1"/>
    <col min="4871" max="5120" width="9.1796875" style="378"/>
    <col min="5121" max="5121" width="8.1796875" style="378" customWidth="1"/>
    <col min="5122" max="5122" width="32" style="378" customWidth="1"/>
    <col min="5123" max="5123" width="6.453125" style="378" customWidth="1"/>
    <col min="5124" max="5124" width="9.54296875" style="378" customWidth="1"/>
    <col min="5125" max="5125" width="11.81640625" style="378" customWidth="1"/>
    <col min="5126" max="5126" width="18.26953125" style="378" customWidth="1"/>
    <col min="5127" max="5376" width="9.1796875" style="378"/>
    <col min="5377" max="5377" width="8.1796875" style="378" customWidth="1"/>
    <col min="5378" max="5378" width="32" style="378" customWidth="1"/>
    <col min="5379" max="5379" width="6.453125" style="378" customWidth="1"/>
    <col min="5380" max="5380" width="9.54296875" style="378" customWidth="1"/>
    <col min="5381" max="5381" width="11.81640625" style="378" customWidth="1"/>
    <col min="5382" max="5382" width="18.26953125" style="378" customWidth="1"/>
    <col min="5383" max="5632" width="9.1796875" style="378"/>
    <col min="5633" max="5633" width="8.1796875" style="378" customWidth="1"/>
    <col min="5634" max="5634" width="32" style="378" customWidth="1"/>
    <col min="5635" max="5635" width="6.453125" style="378" customWidth="1"/>
    <col min="5636" max="5636" width="9.54296875" style="378" customWidth="1"/>
    <col min="5637" max="5637" width="11.81640625" style="378" customWidth="1"/>
    <col min="5638" max="5638" width="18.26953125" style="378" customWidth="1"/>
    <col min="5639" max="5888" width="9.1796875" style="378"/>
    <col min="5889" max="5889" width="8.1796875" style="378" customWidth="1"/>
    <col min="5890" max="5890" width="32" style="378" customWidth="1"/>
    <col min="5891" max="5891" width="6.453125" style="378" customWidth="1"/>
    <col min="5892" max="5892" width="9.54296875" style="378" customWidth="1"/>
    <col min="5893" max="5893" width="11.81640625" style="378" customWidth="1"/>
    <col min="5894" max="5894" width="18.26953125" style="378" customWidth="1"/>
    <col min="5895" max="6144" width="9.1796875" style="378"/>
    <col min="6145" max="6145" width="8.1796875" style="378" customWidth="1"/>
    <col min="6146" max="6146" width="32" style="378" customWidth="1"/>
    <col min="6147" max="6147" width="6.453125" style="378" customWidth="1"/>
    <col min="6148" max="6148" width="9.54296875" style="378" customWidth="1"/>
    <col min="6149" max="6149" width="11.81640625" style="378" customWidth="1"/>
    <col min="6150" max="6150" width="18.26953125" style="378" customWidth="1"/>
    <col min="6151" max="6400" width="9.1796875" style="378"/>
    <col min="6401" max="6401" width="8.1796875" style="378" customWidth="1"/>
    <col min="6402" max="6402" width="32" style="378" customWidth="1"/>
    <col min="6403" max="6403" width="6.453125" style="378" customWidth="1"/>
    <col min="6404" max="6404" width="9.54296875" style="378" customWidth="1"/>
    <col min="6405" max="6405" width="11.81640625" style="378" customWidth="1"/>
    <col min="6406" max="6406" width="18.26953125" style="378" customWidth="1"/>
    <col min="6407" max="6656" width="9.1796875" style="378"/>
    <col min="6657" max="6657" width="8.1796875" style="378" customWidth="1"/>
    <col min="6658" max="6658" width="32" style="378" customWidth="1"/>
    <col min="6659" max="6659" width="6.453125" style="378" customWidth="1"/>
    <col min="6660" max="6660" width="9.54296875" style="378" customWidth="1"/>
    <col min="6661" max="6661" width="11.81640625" style="378" customWidth="1"/>
    <col min="6662" max="6662" width="18.26953125" style="378" customWidth="1"/>
    <col min="6663" max="6912" width="9.1796875" style="378"/>
    <col min="6913" max="6913" width="8.1796875" style="378" customWidth="1"/>
    <col min="6914" max="6914" width="32" style="378" customWidth="1"/>
    <col min="6915" max="6915" width="6.453125" style="378" customWidth="1"/>
    <col min="6916" max="6916" width="9.54296875" style="378" customWidth="1"/>
    <col min="6917" max="6917" width="11.81640625" style="378" customWidth="1"/>
    <col min="6918" max="6918" width="18.26953125" style="378" customWidth="1"/>
    <col min="6919" max="7168" width="9.1796875" style="378"/>
    <col min="7169" max="7169" width="8.1796875" style="378" customWidth="1"/>
    <col min="7170" max="7170" width="32" style="378" customWidth="1"/>
    <col min="7171" max="7171" width="6.453125" style="378" customWidth="1"/>
    <col min="7172" max="7172" width="9.54296875" style="378" customWidth="1"/>
    <col min="7173" max="7173" width="11.81640625" style="378" customWidth="1"/>
    <col min="7174" max="7174" width="18.26953125" style="378" customWidth="1"/>
    <col min="7175" max="7424" width="9.1796875" style="378"/>
    <col min="7425" max="7425" width="8.1796875" style="378" customWidth="1"/>
    <col min="7426" max="7426" width="32" style="378" customWidth="1"/>
    <col min="7427" max="7427" width="6.453125" style="378" customWidth="1"/>
    <col min="7428" max="7428" width="9.54296875" style="378" customWidth="1"/>
    <col min="7429" max="7429" width="11.81640625" style="378" customWidth="1"/>
    <col min="7430" max="7430" width="18.26953125" style="378" customWidth="1"/>
    <col min="7431" max="7680" width="9.1796875" style="378"/>
    <col min="7681" max="7681" width="8.1796875" style="378" customWidth="1"/>
    <col min="7682" max="7682" width="32" style="378" customWidth="1"/>
    <col min="7683" max="7683" width="6.453125" style="378" customWidth="1"/>
    <col min="7684" max="7684" width="9.54296875" style="378" customWidth="1"/>
    <col min="7685" max="7685" width="11.81640625" style="378" customWidth="1"/>
    <col min="7686" max="7686" width="18.26953125" style="378" customWidth="1"/>
    <col min="7687" max="7936" width="9.1796875" style="378"/>
    <col min="7937" max="7937" width="8.1796875" style="378" customWidth="1"/>
    <col min="7938" max="7938" width="32" style="378" customWidth="1"/>
    <col min="7939" max="7939" width="6.453125" style="378" customWidth="1"/>
    <col min="7940" max="7940" width="9.54296875" style="378" customWidth="1"/>
    <col min="7941" max="7941" width="11.81640625" style="378" customWidth="1"/>
    <col min="7942" max="7942" width="18.26953125" style="378" customWidth="1"/>
    <col min="7943" max="8192" width="9.1796875" style="378"/>
    <col min="8193" max="8193" width="8.1796875" style="378" customWidth="1"/>
    <col min="8194" max="8194" width="32" style="378" customWidth="1"/>
    <col min="8195" max="8195" width="6.453125" style="378" customWidth="1"/>
    <col min="8196" max="8196" width="9.54296875" style="378" customWidth="1"/>
    <col min="8197" max="8197" width="11.81640625" style="378" customWidth="1"/>
    <col min="8198" max="8198" width="18.26953125" style="378" customWidth="1"/>
    <col min="8199" max="8448" width="9.1796875" style="378"/>
    <col min="8449" max="8449" width="8.1796875" style="378" customWidth="1"/>
    <col min="8450" max="8450" width="32" style="378" customWidth="1"/>
    <col min="8451" max="8451" width="6.453125" style="378" customWidth="1"/>
    <col min="8452" max="8452" width="9.54296875" style="378" customWidth="1"/>
    <col min="8453" max="8453" width="11.81640625" style="378" customWidth="1"/>
    <col min="8454" max="8454" width="18.26953125" style="378" customWidth="1"/>
    <col min="8455" max="8704" width="9.1796875" style="378"/>
    <col min="8705" max="8705" width="8.1796875" style="378" customWidth="1"/>
    <col min="8706" max="8706" width="32" style="378" customWidth="1"/>
    <col min="8707" max="8707" width="6.453125" style="378" customWidth="1"/>
    <col min="8708" max="8708" width="9.54296875" style="378" customWidth="1"/>
    <col min="8709" max="8709" width="11.81640625" style="378" customWidth="1"/>
    <col min="8710" max="8710" width="18.26953125" style="378" customWidth="1"/>
    <col min="8711" max="8960" width="9.1796875" style="378"/>
    <col min="8961" max="8961" width="8.1796875" style="378" customWidth="1"/>
    <col min="8962" max="8962" width="32" style="378" customWidth="1"/>
    <col min="8963" max="8963" width="6.453125" style="378" customWidth="1"/>
    <col min="8964" max="8964" width="9.54296875" style="378" customWidth="1"/>
    <col min="8965" max="8965" width="11.81640625" style="378" customWidth="1"/>
    <col min="8966" max="8966" width="18.26953125" style="378" customWidth="1"/>
    <col min="8967" max="9216" width="9.1796875" style="378"/>
    <col min="9217" max="9217" width="8.1796875" style="378" customWidth="1"/>
    <col min="9218" max="9218" width="32" style="378" customWidth="1"/>
    <col min="9219" max="9219" width="6.453125" style="378" customWidth="1"/>
    <col min="9220" max="9220" width="9.54296875" style="378" customWidth="1"/>
    <col min="9221" max="9221" width="11.81640625" style="378" customWidth="1"/>
    <col min="9222" max="9222" width="18.26953125" style="378" customWidth="1"/>
    <col min="9223" max="9472" width="9.1796875" style="378"/>
    <col min="9473" max="9473" width="8.1796875" style="378" customWidth="1"/>
    <col min="9474" max="9474" width="32" style="378" customWidth="1"/>
    <col min="9475" max="9475" width="6.453125" style="378" customWidth="1"/>
    <col min="9476" max="9476" width="9.54296875" style="378" customWidth="1"/>
    <col min="9477" max="9477" width="11.81640625" style="378" customWidth="1"/>
    <col min="9478" max="9478" width="18.26953125" style="378" customWidth="1"/>
    <col min="9479" max="9728" width="9.1796875" style="378"/>
    <col min="9729" max="9729" width="8.1796875" style="378" customWidth="1"/>
    <col min="9730" max="9730" width="32" style="378" customWidth="1"/>
    <col min="9731" max="9731" width="6.453125" style="378" customWidth="1"/>
    <col min="9732" max="9732" width="9.54296875" style="378" customWidth="1"/>
    <col min="9733" max="9733" width="11.81640625" style="378" customWidth="1"/>
    <col min="9734" max="9734" width="18.26953125" style="378" customWidth="1"/>
    <col min="9735" max="9984" width="9.1796875" style="378"/>
    <col min="9985" max="9985" width="8.1796875" style="378" customWidth="1"/>
    <col min="9986" max="9986" width="32" style="378" customWidth="1"/>
    <col min="9987" max="9987" width="6.453125" style="378" customWidth="1"/>
    <col min="9988" max="9988" width="9.54296875" style="378" customWidth="1"/>
    <col min="9989" max="9989" width="11.81640625" style="378" customWidth="1"/>
    <col min="9990" max="9990" width="18.26953125" style="378" customWidth="1"/>
    <col min="9991" max="10240" width="9.1796875" style="378"/>
    <col min="10241" max="10241" width="8.1796875" style="378" customWidth="1"/>
    <col min="10242" max="10242" width="32" style="378" customWidth="1"/>
    <col min="10243" max="10243" width="6.453125" style="378" customWidth="1"/>
    <col min="10244" max="10244" width="9.54296875" style="378" customWidth="1"/>
    <col min="10245" max="10245" width="11.81640625" style="378" customWidth="1"/>
    <col min="10246" max="10246" width="18.26953125" style="378" customWidth="1"/>
    <col min="10247" max="10496" width="9.1796875" style="378"/>
    <col min="10497" max="10497" width="8.1796875" style="378" customWidth="1"/>
    <col min="10498" max="10498" width="32" style="378" customWidth="1"/>
    <col min="10499" max="10499" width="6.453125" style="378" customWidth="1"/>
    <col min="10500" max="10500" width="9.54296875" style="378" customWidth="1"/>
    <col min="10501" max="10501" width="11.81640625" style="378" customWidth="1"/>
    <col min="10502" max="10502" width="18.26953125" style="378" customWidth="1"/>
    <col min="10503" max="10752" width="9.1796875" style="378"/>
    <col min="10753" max="10753" width="8.1796875" style="378" customWidth="1"/>
    <col min="10754" max="10754" width="32" style="378" customWidth="1"/>
    <col min="10755" max="10755" width="6.453125" style="378" customWidth="1"/>
    <col min="10756" max="10756" width="9.54296875" style="378" customWidth="1"/>
    <col min="10757" max="10757" width="11.81640625" style="378" customWidth="1"/>
    <col min="10758" max="10758" width="18.26953125" style="378" customWidth="1"/>
    <col min="10759" max="11008" width="9.1796875" style="378"/>
    <col min="11009" max="11009" width="8.1796875" style="378" customWidth="1"/>
    <col min="11010" max="11010" width="32" style="378" customWidth="1"/>
    <col min="11011" max="11011" width="6.453125" style="378" customWidth="1"/>
    <col min="11012" max="11012" width="9.54296875" style="378" customWidth="1"/>
    <col min="11013" max="11013" width="11.81640625" style="378" customWidth="1"/>
    <col min="11014" max="11014" width="18.26953125" style="378" customWidth="1"/>
    <col min="11015" max="11264" width="9.1796875" style="378"/>
    <col min="11265" max="11265" width="8.1796875" style="378" customWidth="1"/>
    <col min="11266" max="11266" width="32" style="378" customWidth="1"/>
    <col min="11267" max="11267" width="6.453125" style="378" customWidth="1"/>
    <col min="11268" max="11268" width="9.54296875" style="378" customWidth="1"/>
    <col min="11269" max="11269" width="11.81640625" style="378" customWidth="1"/>
    <col min="11270" max="11270" width="18.26953125" style="378" customWidth="1"/>
    <col min="11271" max="11520" width="9.1796875" style="378"/>
    <col min="11521" max="11521" width="8.1796875" style="378" customWidth="1"/>
    <col min="11522" max="11522" width="32" style="378" customWidth="1"/>
    <col min="11523" max="11523" width="6.453125" style="378" customWidth="1"/>
    <col min="11524" max="11524" width="9.54296875" style="378" customWidth="1"/>
    <col min="11525" max="11525" width="11.81640625" style="378" customWidth="1"/>
    <col min="11526" max="11526" width="18.26953125" style="378" customWidth="1"/>
    <col min="11527" max="11776" width="9.1796875" style="378"/>
    <col min="11777" max="11777" width="8.1796875" style="378" customWidth="1"/>
    <col min="11778" max="11778" width="32" style="378" customWidth="1"/>
    <col min="11779" max="11779" width="6.453125" style="378" customWidth="1"/>
    <col min="11780" max="11780" width="9.54296875" style="378" customWidth="1"/>
    <col min="11781" max="11781" width="11.81640625" style="378" customWidth="1"/>
    <col min="11782" max="11782" width="18.26953125" style="378" customWidth="1"/>
    <col min="11783" max="12032" width="9.1796875" style="378"/>
    <col min="12033" max="12033" width="8.1796875" style="378" customWidth="1"/>
    <col min="12034" max="12034" width="32" style="378" customWidth="1"/>
    <col min="12035" max="12035" width="6.453125" style="378" customWidth="1"/>
    <col min="12036" max="12036" width="9.54296875" style="378" customWidth="1"/>
    <col min="12037" max="12037" width="11.81640625" style="378" customWidth="1"/>
    <col min="12038" max="12038" width="18.26953125" style="378" customWidth="1"/>
    <col min="12039" max="12288" width="9.1796875" style="378"/>
    <col min="12289" max="12289" width="8.1796875" style="378" customWidth="1"/>
    <col min="12290" max="12290" width="32" style="378" customWidth="1"/>
    <col min="12291" max="12291" width="6.453125" style="378" customWidth="1"/>
    <col min="12292" max="12292" width="9.54296875" style="378" customWidth="1"/>
    <col min="12293" max="12293" width="11.81640625" style="378" customWidth="1"/>
    <col min="12294" max="12294" width="18.26953125" style="378" customWidth="1"/>
    <col min="12295" max="12544" width="9.1796875" style="378"/>
    <col min="12545" max="12545" width="8.1796875" style="378" customWidth="1"/>
    <col min="12546" max="12546" width="32" style="378" customWidth="1"/>
    <col min="12547" max="12547" width="6.453125" style="378" customWidth="1"/>
    <col min="12548" max="12548" width="9.54296875" style="378" customWidth="1"/>
    <col min="12549" max="12549" width="11.81640625" style="378" customWidth="1"/>
    <col min="12550" max="12550" width="18.26953125" style="378" customWidth="1"/>
    <col min="12551" max="12800" width="9.1796875" style="378"/>
    <col min="12801" max="12801" width="8.1796875" style="378" customWidth="1"/>
    <col min="12802" max="12802" width="32" style="378" customWidth="1"/>
    <col min="12803" max="12803" width="6.453125" style="378" customWidth="1"/>
    <col min="12804" max="12804" width="9.54296875" style="378" customWidth="1"/>
    <col min="12805" max="12805" width="11.81640625" style="378" customWidth="1"/>
    <col min="12806" max="12806" width="18.26953125" style="378" customWidth="1"/>
    <col min="12807" max="13056" width="9.1796875" style="378"/>
    <col min="13057" max="13057" width="8.1796875" style="378" customWidth="1"/>
    <col min="13058" max="13058" width="32" style="378" customWidth="1"/>
    <col min="13059" max="13059" width="6.453125" style="378" customWidth="1"/>
    <col min="13060" max="13060" width="9.54296875" style="378" customWidth="1"/>
    <col min="13061" max="13061" width="11.81640625" style="378" customWidth="1"/>
    <col min="13062" max="13062" width="18.26953125" style="378" customWidth="1"/>
    <col min="13063" max="13312" width="9.1796875" style="378"/>
    <col min="13313" max="13313" width="8.1796875" style="378" customWidth="1"/>
    <col min="13314" max="13314" width="32" style="378" customWidth="1"/>
    <col min="13315" max="13315" width="6.453125" style="378" customWidth="1"/>
    <col min="13316" max="13316" width="9.54296875" style="378" customWidth="1"/>
    <col min="13317" max="13317" width="11.81640625" style="378" customWidth="1"/>
    <col min="13318" max="13318" width="18.26953125" style="378" customWidth="1"/>
    <col min="13319" max="13568" width="9.1796875" style="378"/>
    <col min="13569" max="13569" width="8.1796875" style="378" customWidth="1"/>
    <col min="13570" max="13570" width="32" style="378" customWidth="1"/>
    <col min="13571" max="13571" width="6.453125" style="378" customWidth="1"/>
    <col min="13572" max="13572" width="9.54296875" style="378" customWidth="1"/>
    <col min="13573" max="13573" width="11.81640625" style="378" customWidth="1"/>
    <col min="13574" max="13574" width="18.26953125" style="378" customWidth="1"/>
    <col min="13575" max="13824" width="9.1796875" style="378"/>
    <col min="13825" max="13825" width="8.1796875" style="378" customWidth="1"/>
    <col min="13826" max="13826" width="32" style="378" customWidth="1"/>
    <col min="13827" max="13827" width="6.453125" style="378" customWidth="1"/>
    <col min="13828" max="13828" width="9.54296875" style="378" customWidth="1"/>
    <col min="13829" max="13829" width="11.81640625" style="378" customWidth="1"/>
    <col min="13830" max="13830" width="18.26953125" style="378" customWidth="1"/>
    <col min="13831" max="14080" width="9.1796875" style="378"/>
    <col min="14081" max="14081" width="8.1796875" style="378" customWidth="1"/>
    <col min="14082" max="14082" width="32" style="378" customWidth="1"/>
    <col min="14083" max="14083" width="6.453125" style="378" customWidth="1"/>
    <col min="14084" max="14084" width="9.54296875" style="378" customWidth="1"/>
    <col min="14085" max="14085" width="11.81640625" style="378" customWidth="1"/>
    <col min="14086" max="14086" width="18.26953125" style="378" customWidth="1"/>
    <col min="14087" max="14336" width="9.1796875" style="378"/>
    <col min="14337" max="14337" width="8.1796875" style="378" customWidth="1"/>
    <col min="14338" max="14338" width="32" style="378" customWidth="1"/>
    <col min="14339" max="14339" width="6.453125" style="378" customWidth="1"/>
    <col min="14340" max="14340" width="9.54296875" style="378" customWidth="1"/>
    <col min="14341" max="14341" width="11.81640625" style="378" customWidth="1"/>
    <col min="14342" max="14342" width="18.26953125" style="378" customWidth="1"/>
    <col min="14343" max="14592" width="9.1796875" style="378"/>
    <col min="14593" max="14593" width="8.1796875" style="378" customWidth="1"/>
    <col min="14594" max="14594" width="32" style="378" customWidth="1"/>
    <col min="14595" max="14595" width="6.453125" style="378" customWidth="1"/>
    <col min="14596" max="14596" width="9.54296875" style="378" customWidth="1"/>
    <col min="14597" max="14597" width="11.81640625" style="378" customWidth="1"/>
    <col min="14598" max="14598" width="18.26953125" style="378" customWidth="1"/>
    <col min="14599" max="14848" width="9.1796875" style="378"/>
    <col min="14849" max="14849" width="8.1796875" style="378" customWidth="1"/>
    <col min="14850" max="14850" width="32" style="378" customWidth="1"/>
    <col min="14851" max="14851" width="6.453125" style="378" customWidth="1"/>
    <col min="14852" max="14852" width="9.54296875" style="378" customWidth="1"/>
    <col min="14853" max="14853" width="11.81640625" style="378" customWidth="1"/>
    <col min="14854" max="14854" width="18.26953125" style="378" customWidth="1"/>
    <col min="14855" max="15104" width="9.1796875" style="378"/>
    <col min="15105" max="15105" width="8.1796875" style="378" customWidth="1"/>
    <col min="15106" max="15106" width="32" style="378" customWidth="1"/>
    <col min="15107" max="15107" width="6.453125" style="378" customWidth="1"/>
    <col min="15108" max="15108" width="9.54296875" style="378" customWidth="1"/>
    <col min="15109" max="15109" width="11.81640625" style="378" customWidth="1"/>
    <col min="15110" max="15110" width="18.26953125" style="378" customWidth="1"/>
    <col min="15111" max="15360" width="9.1796875" style="378"/>
    <col min="15361" max="15361" width="8.1796875" style="378" customWidth="1"/>
    <col min="15362" max="15362" width="32" style="378" customWidth="1"/>
    <col min="15363" max="15363" width="6.453125" style="378" customWidth="1"/>
    <col min="15364" max="15364" width="9.54296875" style="378" customWidth="1"/>
    <col min="15365" max="15365" width="11.81640625" style="378" customWidth="1"/>
    <col min="15366" max="15366" width="18.26953125" style="378" customWidth="1"/>
    <col min="15367" max="15616" width="9.1796875" style="378"/>
    <col min="15617" max="15617" width="8.1796875" style="378" customWidth="1"/>
    <col min="15618" max="15618" width="32" style="378" customWidth="1"/>
    <col min="15619" max="15619" width="6.453125" style="378" customWidth="1"/>
    <col min="15620" max="15620" width="9.54296875" style="378" customWidth="1"/>
    <col min="15621" max="15621" width="11.81640625" style="378" customWidth="1"/>
    <col min="15622" max="15622" width="18.26953125" style="378" customWidth="1"/>
    <col min="15623" max="15872" width="9.1796875" style="378"/>
    <col min="15873" max="15873" width="8.1796875" style="378" customWidth="1"/>
    <col min="15874" max="15874" width="32" style="378" customWidth="1"/>
    <col min="15875" max="15875" width="6.453125" style="378" customWidth="1"/>
    <col min="15876" max="15876" width="9.54296875" style="378" customWidth="1"/>
    <col min="15877" max="15877" width="11.81640625" style="378" customWidth="1"/>
    <col min="15878" max="15878" width="18.26953125" style="378" customWidth="1"/>
    <col min="15879" max="16128" width="9.1796875" style="378"/>
    <col min="16129" max="16129" width="8.1796875" style="378" customWidth="1"/>
    <col min="16130" max="16130" width="32" style="378" customWidth="1"/>
    <col min="16131" max="16131" width="6.453125" style="378" customWidth="1"/>
    <col min="16132" max="16132" width="9.54296875" style="378" customWidth="1"/>
    <col min="16133" max="16133" width="11.81640625" style="378" customWidth="1"/>
    <col min="16134" max="16134" width="18.26953125" style="378" customWidth="1"/>
    <col min="16135" max="16384" width="9.1796875" style="378"/>
  </cols>
  <sheetData>
    <row r="1" spans="1:7" ht="13" x14ac:dyDescent="0.25">
      <c r="A1" s="2412" t="s">
        <v>0</v>
      </c>
      <c r="B1" s="2412"/>
      <c r="C1" s="2412"/>
      <c r="D1" s="2412"/>
      <c r="E1" s="2412"/>
      <c r="F1" s="2412"/>
    </row>
    <row r="2" spans="1:7" ht="13" x14ac:dyDescent="0.25">
      <c r="A2" s="2372" t="s">
        <v>2561</v>
      </c>
      <c r="B2" s="2372"/>
      <c r="C2" s="2372"/>
      <c r="D2" s="2372"/>
      <c r="E2" s="2372"/>
      <c r="F2" s="2372"/>
    </row>
    <row r="3" spans="1:7" ht="13" x14ac:dyDescent="0.25">
      <c r="A3" s="2386" t="s">
        <v>2077</v>
      </c>
      <c r="B3" s="2386"/>
      <c r="C3" s="2386"/>
      <c r="D3" s="2386"/>
      <c r="E3" s="2386"/>
      <c r="F3" s="2386"/>
    </row>
    <row r="4" spans="1:7" ht="13.5" customHeight="1" x14ac:dyDescent="0.3">
      <c r="A4" s="379" t="s">
        <v>2492</v>
      </c>
      <c r="C4" s="380"/>
      <c r="D4" s="380"/>
    </row>
    <row r="5" spans="1:7" ht="13" x14ac:dyDescent="0.3">
      <c r="A5" s="630" t="s">
        <v>1</v>
      </c>
      <c r="B5" s="631" t="s">
        <v>2</v>
      </c>
      <c r="C5" s="631" t="s">
        <v>3</v>
      </c>
      <c r="D5" s="631" t="s">
        <v>4</v>
      </c>
      <c r="E5" s="632" t="s">
        <v>5</v>
      </c>
      <c r="F5" s="939" t="s">
        <v>6</v>
      </c>
      <c r="G5" s="2433"/>
    </row>
    <row r="6" spans="1:7" x14ac:dyDescent="0.25">
      <c r="A6" s="868"/>
      <c r="B6" s="868"/>
      <c r="C6" s="868"/>
      <c r="D6" s="868"/>
      <c r="E6" s="919"/>
      <c r="F6" s="940"/>
      <c r="G6" s="2433"/>
    </row>
    <row r="7" spans="1:7" ht="13" x14ac:dyDescent="0.25">
      <c r="A7" s="868"/>
      <c r="B7" s="874" t="s">
        <v>84</v>
      </c>
      <c r="C7" s="871"/>
      <c r="D7" s="871"/>
      <c r="E7" s="920"/>
      <c r="F7" s="934"/>
      <c r="G7" s="2433"/>
    </row>
    <row r="8" spans="1:7" ht="25" x14ac:dyDescent="0.25">
      <c r="A8" s="868"/>
      <c r="B8" s="873" t="s">
        <v>2261</v>
      </c>
      <c r="C8" s="871"/>
      <c r="D8" s="871"/>
      <c r="E8" s="917"/>
      <c r="F8" s="934"/>
      <c r="G8" s="2433"/>
    </row>
    <row r="9" spans="1:7" x14ac:dyDescent="0.25">
      <c r="A9" s="868"/>
      <c r="B9" s="941"/>
      <c r="C9" s="871"/>
      <c r="D9" s="871"/>
      <c r="E9" s="917"/>
      <c r="F9" s="934"/>
    </row>
    <row r="10" spans="1:7" ht="13" x14ac:dyDescent="0.25">
      <c r="A10" s="868"/>
      <c r="B10" s="874" t="s">
        <v>85</v>
      </c>
      <c r="C10" s="871"/>
      <c r="D10" s="871"/>
      <c r="E10" s="917"/>
      <c r="F10" s="934"/>
    </row>
    <row r="11" spans="1:7" x14ac:dyDescent="0.25">
      <c r="A11" s="868"/>
      <c r="B11" s="868"/>
      <c r="C11" s="871"/>
      <c r="D11" s="871"/>
      <c r="E11" s="917"/>
      <c r="F11" s="934"/>
    </row>
    <row r="12" spans="1:7" ht="25" x14ac:dyDescent="0.25">
      <c r="A12" s="868"/>
      <c r="B12" s="875" t="s">
        <v>86</v>
      </c>
      <c r="C12" s="871"/>
      <c r="D12" s="871"/>
      <c r="E12" s="917"/>
      <c r="F12" s="934"/>
    </row>
    <row r="13" spans="1:7" x14ac:dyDescent="0.25">
      <c r="A13" s="868"/>
      <c r="B13" s="868"/>
      <c r="C13" s="871"/>
      <c r="D13" s="871"/>
      <c r="E13" s="917"/>
      <c r="F13" s="934"/>
    </row>
    <row r="14" spans="1:7" x14ac:dyDescent="0.25">
      <c r="A14" s="868" t="s">
        <v>87</v>
      </c>
      <c r="B14" s="868" t="s">
        <v>423</v>
      </c>
      <c r="C14" s="871" t="s">
        <v>42</v>
      </c>
      <c r="D14" s="871">
        <f>20.2+20</f>
        <v>40.200000000000003</v>
      </c>
      <c r="E14" s="917"/>
      <c r="F14" s="942">
        <f>D14*E14</f>
        <v>0</v>
      </c>
      <c r="G14" s="1768"/>
    </row>
    <row r="15" spans="1:7" x14ac:dyDescent="0.25">
      <c r="A15" s="868"/>
      <c r="B15" s="868"/>
      <c r="C15" s="871"/>
      <c r="D15" s="871"/>
      <c r="E15" s="917"/>
      <c r="F15" s="934"/>
      <c r="G15" s="1768"/>
    </row>
    <row r="16" spans="1:7" ht="25" x14ac:dyDescent="0.25">
      <c r="A16" s="868"/>
      <c r="B16" s="875" t="s">
        <v>235</v>
      </c>
      <c r="C16" s="871"/>
      <c r="D16" s="871"/>
      <c r="E16" s="917"/>
      <c r="F16" s="934"/>
      <c r="G16" s="1768"/>
    </row>
    <row r="17" spans="1:7" x14ac:dyDescent="0.25">
      <c r="A17" s="868"/>
      <c r="B17" s="868"/>
      <c r="C17" s="871"/>
      <c r="D17" s="871"/>
      <c r="E17" s="917"/>
      <c r="F17" s="934"/>
      <c r="G17" s="1768"/>
    </row>
    <row r="18" spans="1:7" x14ac:dyDescent="0.25">
      <c r="A18" s="868" t="s">
        <v>424</v>
      </c>
      <c r="B18" s="868" t="s">
        <v>425</v>
      </c>
      <c r="C18" s="871" t="s">
        <v>42</v>
      </c>
      <c r="D18" s="871">
        <f>5+15</f>
        <v>20</v>
      </c>
      <c r="E18" s="917"/>
      <c r="F18" s="942">
        <f>D18*E18</f>
        <v>0</v>
      </c>
      <c r="G18" s="1768"/>
    </row>
    <row r="19" spans="1:7" x14ac:dyDescent="0.25">
      <c r="A19" s="868"/>
      <c r="B19" s="868"/>
      <c r="C19" s="871"/>
      <c r="D19" s="871"/>
      <c r="E19" s="917"/>
      <c r="F19" s="934"/>
      <c r="G19" s="1768"/>
    </row>
    <row r="20" spans="1:7" ht="13" x14ac:dyDescent="0.25">
      <c r="A20" s="868"/>
      <c r="B20" s="874" t="s">
        <v>90</v>
      </c>
      <c r="C20" s="871"/>
      <c r="D20" s="871"/>
      <c r="E20" s="917"/>
      <c r="F20" s="934"/>
      <c r="G20" s="1768"/>
    </row>
    <row r="21" spans="1:7" ht="13" x14ac:dyDescent="0.25">
      <c r="A21" s="868"/>
      <c r="B21" s="874"/>
      <c r="C21" s="871"/>
      <c r="D21" s="871"/>
      <c r="E21" s="917"/>
      <c r="F21" s="934"/>
      <c r="G21" s="1768"/>
    </row>
    <row r="22" spans="1:7" ht="25" x14ac:dyDescent="0.25">
      <c r="A22" s="868"/>
      <c r="B22" s="875" t="s">
        <v>91</v>
      </c>
      <c r="C22" s="871"/>
      <c r="D22" s="871"/>
      <c r="E22" s="917"/>
      <c r="F22" s="934"/>
      <c r="G22" s="1768"/>
    </row>
    <row r="23" spans="1:7" x14ac:dyDescent="0.25">
      <c r="A23" s="868"/>
      <c r="B23" s="868"/>
      <c r="C23" s="871"/>
      <c r="D23" s="871"/>
      <c r="E23" s="917"/>
      <c r="F23" s="934"/>
      <c r="G23" s="1768"/>
    </row>
    <row r="24" spans="1:7" x14ac:dyDescent="0.25">
      <c r="A24" s="868" t="s">
        <v>426</v>
      </c>
      <c r="B24" s="879" t="s">
        <v>1246</v>
      </c>
      <c r="C24" s="871" t="s">
        <v>42</v>
      </c>
      <c r="D24" s="871">
        <f>0.3*(D14+D18)</f>
        <v>18.059999999999999</v>
      </c>
      <c r="E24" s="917"/>
      <c r="F24" s="942">
        <f>D24*E24</f>
        <v>0</v>
      </c>
      <c r="G24" s="1768"/>
    </row>
    <row r="25" spans="1:7" x14ac:dyDescent="0.25">
      <c r="A25" s="868"/>
      <c r="B25" s="868"/>
      <c r="C25" s="871"/>
      <c r="D25" s="871"/>
      <c r="E25" s="917"/>
      <c r="F25" s="934"/>
      <c r="G25" s="1768"/>
    </row>
    <row r="26" spans="1:7" ht="13" x14ac:dyDescent="0.3">
      <c r="A26" s="902"/>
      <c r="B26" s="874" t="s">
        <v>93</v>
      </c>
      <c r="C26" s="903"/>
      <c r="D26" s="903"/>
      <c r="E26" s="917"/>
      <c r="F26" s="943"/>
      <c r="G26" s="1768"/>
    </row>
    <row r="27" spans="1:7" ht="13" x14ac:dyDescent="0.3">
      <c r="A27" s="902"/>
      <c r="B27" s="875"/>
      <c r="C27" s="903"/>
      <c r="D27" s="903"/>
      <c r="E27" s="917"/>
      <c r="F27" s="943"/>
      <c r="G27" s="1768"/>
    </row>
    <row r="28" spans="1:7" ht="25" x14ac:dyDescent="0.25">
      <c r="A28" s="868" t="s">
        <v>427</v>
      </c>
      <c r="B28" s="883" t="s">
        <v>428</v>
      </c>
      <c r="C28" s="871" t="s">
        <v>42</v>
      </c>
      <c r="D28" s="882">
        <f>0.5*(D14+D18)</f>
        <v>30.1</v>
      </c>
      <c r="E28" s="917"/>
      <c r="F28" s="942">
        <f>D28*E28</f>
        <v>0</v>
      </c>
      <c r="G28" s="1768"/>
    </row>
    <row r="29" spans="1:7" x14ac:dyDescent="0.25">
      <c r="A29" s="868"/>
      <c r="B29" s="868"/>
      <c r="C29" s="871"/>
      <c r="D29" s="871"/>
      <c r="E29" s="917"/>
      <c r="F29" s="934"/>
      <c r="G29" s="1768"/>
    </row>
    <row r="30" spans="1:7" x14ac:dyDescent="0.25">
      <c r="A30" s="868" t="s">
        <v>94</v>
      </c>
      <c r="B30" s="881" t="s">
        <v>429</v>
      </c>
      <c r="C30" s="871" t="s">
        <v>42</v>
      </c>
      <c r="D30" s="871">
        <f>0.2*(D14+D18)</f>
        <v>12.040000000000001</v>
      </c>
      <c r="E30" s="917"/>
      <c r="F30" s="942">
        <f>D30*E30</f>
        <v>0</v>
      </c>
      <c r="G30" s="1768"/>
    </row>
    <row r="31" spans="1:7" ht="13" x14ac:dyDescent="0.25">
      <c r="A31" s="868"/>
      <c r="B31" s="870"/>
      <c r="C31" s="871"/>
      <c r="D31" s="871"/>
      <c r="E31" s="917"/>
      <c r="F31" s="934"/>
      <c r="G31" s="1768"/>
    </row>
    <row r="32" spans="1:7" ht="37.5" x14ac:dyDescent="0.25">
      <c r="A32" s="868" t="s">
        <v>430</v>
      </c>
      <c r="B32" s="877" t="s">
        <v>431</v>
      </c>
      <c r="C32" s="871" t="s">
        <v>42</v>
      </c>
      <c r="D32" s="871">
        <f>12.8+7.7</f>
        <v>20.5</v>
      </c>
      <c r="E32" s="917"/>
      <c r="F32" s="942">
        <f>D32*E32</f>
        <v>0</v>
      </c>
      <c r="G32" s="1768"/>
    </row>
    <row r="33" spans="1:7" x14ac:dyDescent="0.25">
      <c r="A33" s="868"/>
      <c r="B33" s="868"/>
      <c r="C33" s="871"/>
      <c r="D33" s="871"/>
      <c r="E33" s="917"/>
      <c r="F33" s="934"/>
      <c r="G33" s="1768"/>
    </row>
    <row r="34" spans="1:7" ht="14.5" x14ac:dyDescent="0.25">
      <c r="A34" s="868" t="s">
        <v>432</v>
      </c>
      <c r="B34" s="877" t="s">
        <v>433</v>
      </c>
      <c r="C34" s="871" t="s">
        <v>548</v>
      </c>
      <c r="D34" s="878">
        <f>D32/0.3*0.075</f>
        <v>5.1250000000000009</v>
      </c>
      <c r="E34" s="917"/>
      <c r="F34" s="942">
        <f>D34*E34</f>
        <v>0</v>
      </c>
      <c r="G34" s="1768"/>
    </row>
    <row r="35" spans="1:7" x14ac:dyDescent="0.25">
      <c r="A35" s="868"/>
      <c r="B35" s="868"/>
      <c r="C35" s="871"/>
      <c r="D35" s="871"/>
      <c r="E35" s="917"/>
      <c r="F35" s="934"/>
      <c r="G35" s="1768"/>
    </row>
    <row r="36" spans="1:7" ht="13" x14ac:dyDescent="0.25">
      <c r="A36" s="868"/>
      <c r="B36" s="874" t="s">
        <v>95</v>
      </c>
      <c r="C36" s="871"/>
      <c r="D36" s="871"/>
      <c r="E36" s="920"/>
      <c r="F36" s="934"/>
      <c r="G36" s="1768"/>
    </row>
    <row r="37" spans="1:7" x14ac:dyDescent="0.25">
      <c r="A37" s="868"/>
      <c r="B37" s="868"/>
      <c r="C37" s="871"/>
      <c r="D37" s="871"/>
      <c r="E37" s="920"/>
      <c r="F37" s="934"/>
      <c r="G37" s="1768"/>
    </row>
    <row r="38" spans="1:7" ht="13" x14ac:dyDescent="0.25">
      <c r="A38" s="868"/>
      <c r="B38" s="874" t="s">
        <v>96</v>
      </c>
      <c r="C38" s="871"/>
      <c r="D38" s="871"/>
      <c r="E38" s="920"/>
      <c r="F38" s="934"/>
      <c r="G38" s="1768"/>
    </row>
    <row r="39" spans="1:7" x14ac:dyDescent="0.25">
      <c r="A39" s="868"/>
      <c r="B39" s="868"/>
      <c r="C39" s="871"/>
      <c r="D39" s="871"/>
      <c r="E39" s="920"/>
      <c r="F39" s="934"/>
      <c r="G39" s="1768"/>
    </row>
    <row r="40" spans="1:7" ht="13" x14ac:dyDescent="0.25">
      <c r="A40" s="868"/>
      <c r="B40" s="874" t="s">
        <v>97</v>
      </c>
      <c r="C40" s="871"/>
      <c r="D40" s="871"/>
      <c r="E40" s="920"/>
      <c r="F40" s="934"/>
      <c r="G40" s="1768"/>
    </row>
    <row r="41" spans="1:7" x14ac:dyDescent="0.25">
      <c r="A41" s="868"/>
      <c r="B41" s="868"/>
      <c r="C41" s="871"/>
      <c r="D41" s="871"/>
      <c r="E41" s="920"/>
      <c r="F41" s="934"/>
      <c r="G41" s="1768"/>
    </row>
    <row r="42" spans="1:7" ht="13" x14ac:dyDescent="0.25">
      <c r="A42" s="868"/>
      <c r="B42" s="874" t="s">
        <v>98</v>
      </c>
      <c r="C42" s="871"/>
      <c r="D42" s="871"/>
      <c r="E42" s="917"/>
      <c r="F42" s="934"/>
      <c r="G42" s="1768"/>
    </row>
    <row r="43" spans="1:7" ht="13" x14ac:dyDescent="0.25">
      <c r="A43" s="868"/>
      <c r="B43" s="874"/>
      <c r="C43" s="871"/>
      <c r="D43" s="871"/>
      <c r="E43" s="917"/>
      <c r="F43" s="934"/>
      <c r="G43" s="1768"/>
    </row>
    <row r="44" spans="1:7" ht="25" x14ac:dyDescent="0.25">
      <c r="A44" s="868"/>
      <c r="B44" s="875" t="s">
        <v>99</v>
      </c>
      <c r="C44" s="871"/>
      <c r="D44" s="871"/>
      <c r="E44" s="917"/>
      <c r="F44" s="934"/>
      <c r="G44" s="1768"/>
    </row>
    <row r="45" spans="1:7" x14ac:dyDescent="0.25">
      <c r="A45" s="868"/>
      <c r="B45" s="875"/>
      <c r="C45" s="871"/>
      <c r="D45" s="871"/>
      <c r="E45" s="917"/>
      <c r="F45" s="934"/>
      <c r="G45" s="1768"/>
    </row>
    <row r="46" spans="1:7" ht="14.5" x14ac:dyDescent="0.25">
      <c r="A46" s="868" t="s">
        <v>434</v>
      </c>
      <c r="B46" s="868" t="s">
        <v>106</v>
      </c>
      <c r="C46" s="871" t="s">
        <v>857</v>
      </c>
      <c r="D46" s="882">
        <v>3.9</v>
      </c>
      <c r="E46" s="917"/>
      <c r="F46" s="942">
        <f>D46*E46</f>
        <v>0</v>
      </c>
      <c r="G46" s="1768"/>
    </row>
    <row r="47" spans="1:7" x14ac:dyDescent="0.25">
      <c r="A47" s="868"/>
      <c r="B47" s="868"/>
      <c r="C47" s="871"/>
      <c r="D47" s="882"/>
      <c r="E47" s="917"/>
      <c r="F47" s="942"/>
      <c r="G47" s="1768"/>
    </row>
    <row r="48" spans="1:7" ht="13" x14ac:dyDescent="0.25">
      <c r="A48" s="868"/>
      <c r="B48" s="874" t="s">
        <v>103</v>
      </c>
      <c r="C48" s="871"/>
      <c r="D48" s="871"/>
      <c r="E48" s="917"/>
      <c r="F48" s="934"/>
      <c r="G48" s="1768"/>
    </row>
    <row r="49" spans="1:7" x14ac:dyDescent="0.25">
      <c r="A49" s="868"/>
      <c r="B49" s="868"/>
      <c r="C49" s="871"/>
      <c r="D49" s="871"/>
      <c r="E49" s="917"/>
      <c r="F49" s="934"/>
      <c r="G49" s="1768"/>
    </row>
    <row r="50" spans="1:7" ht="25" x14ac:dyDescent="0.25">
      <c r="A50" s="868"/>
      <c r="B50" s="875" t="s">
        <v>104</v>
      </c>
      <c r="C50" s="871"/>
      <c r="D50" s="878"/>
      <c r="E50" s="917"/>
      <c r="F50" s="934"/>
      <c r="G50" s="1768"/>
    </row>
    <row r="51" spans="1:7" x14ac:dyDescent="0.25">
      <c r="A51" s="868"/>
      <c r="B51" s="877"/>
      <c r="C51" s="871"/>
      <c r="D51" s="878"/>
      <c r="E51" s="917"/>
      <c r="F51" s="934"/>
      <c r="G51" s="1768"/>
    </row>
    <row r="52" spans="1:7" ht="14.5" x14ac:dyDescent="0.25">
      <c r="A52" s="868" t="s">
        <v>105</v>
      </c>
      <c r="B52" s="877" t="s">
        <v>106</v>
      </c>
      <c r="C52" s="871" t="s">
        <v>857</v>
      </c>
      <c r="D52" s="878">
        <v>11.6</v>
      </c>
      <c r="E52" s="917"/>
      <c r="F52" s="942">
        <f>D52*E52</f>
        <v>0</v>
      </c>
      <c r="G52" s="1768"/>
    </row>
    <row r="53" spans="1:7" x14ac:dyDescent="0.25">
      <c r="A53" s="868"/>
      <c r="B53" s="875"/>
      <c r="C53" s="871"/>
      <c r="D53" s="871"/>
      <c r="E53" s="917"/>
      <c r="F53" s="934"/>
      <c r="G53" s="1768"/>
    </row>
    <row r="54" spans="1:7" ht="13" x14ac:dyDescent="0.25">
      <c r="A54" s="868"/>
      <c r="B54" s="870" t="s">
        <v>107</v>
      </c>
      <c r="C54" s="871"/>
      <c r="D54" s="871"/>
      <c r="E54" s="917"/>
      <c r="F54" s="934"/>
      <c r="G54" s="1768"/>
    </row>
    <row r="55" spans="1:7" x14ac:dyDescent="0.25">
      <c r="A55" s="868"/>
      <c r="B55" s="868"/>
      <c r="C55" s="871"/>
      <c r="D55" s="871"/>
      <c r="E55" s="917"/>
      <c r="F55" s="934"/>
    </row>
    <row r="56" spans="1:7" ht="25" x14ac:dyDescent="0.25">
      <c r="A56" s="868"/>
      <c r="B56" s="875" t="s">
        <v>108</v>
      </c>
      <c r="C56" s="871"/>
      <c r="D56" s="871"/>
      <c r="E56" s="917"/>
      <c r="F56" s="934"/>
    </row>
    <row r="57" spans="1:7" x14ac:dyDescent="0.25">
      <c r="A57" s="868"/>
      <c r="B57" s="868"/>
      <c r="C57" s="871"/>
      <c r="D57" s="871"/>
      <c r="E57" s="921"/>
      <c r="F57" s="934"/>
    </row>
    <row r="58" spans="1:7" ht="14.5" x14ac:dyDescent="0.25">
      <c r="A58" s="868" t="s">
        <v>109</v>
      </c>
      <c r="B58" s="868" t="s">
        <v>106</v>
      </c>
      <c r="C58" s="871" t="s">
        <v>857</v>
      </c>
      <c r="D58" s="878">
        <f>6.5+10.9</f>
        <v>17.399999999999999</v>
      </c>
      <c r="E58" s="921"/>
      <c r="F58" s="942">
        <f>D58*E58</f>
        <v>0</v>
      </c>
      <c r="G58" s="1768"/>
    </row>
    <row r="59" spans="1:7" x14ac:dyDescent="0.25">
      <c r="A59" s="868"/>
      <c r="B59" s="868"/>
      <c r="C59" s="871"/>
      <c r="D59" s="878"/>
      <c r="E59" s="921"/>
      <c r="F59" s="942"/>
    </row>
    <row r="60" spans="1:7" x14ac:dyDescent="0.25">
      <c r="A60" s="868"/>
      <c r="B60" s="868"/>
      <c r="C60" s="871"/>
      <c r="D60" s="878"/>
      <c r="E60" s="921"/>
      <c r="F60" s="934"/>
    </row>
    <row r="61" spans="1:7" x14ac:dyDescent="0.25">
      <c r="A61" s="868"/>
      <c r="B61" s="868"/>
      <c r="C61" s="871"/>
      <c r="D61" s="878"/>
      <c r="E61" s="921"/>
      <c r="F61" s="942"/>
    </row>
    <row r="62" spans="1:7" ht="13" thickBot="1" x14ac:dyDescent="0.3">
      <c r="A62" s="868"/>
      <c r="B62" s="868"/>
      <c r="C62" s="871"/>
      <c r="D62" s="878"/>
      <c r="E62" s="921"/>
      <c r="F62" s="934"/>
    </row>
    <row r="63" spans="1:7" ht="18" customHeight="1" thickTop="1" x14ac:dyDescent="0.25">
      <c r="A63" s="2408" t="s">
        <v>102</v>
      </c>
      <c r="B63" s="2408"/>
      <c r="C63" s="2408"/>
      <c r="D63" s="2408"/>
      <c r="E63" s="2408"/>
      <c r="F63" s="1347">
        <f>SUM(F7:F62)</f>
        <v>0</v>
      </c>
    </row>
    <row r="64" spans="1:7" ht="13" x14ac:dyDescent="0.25">
      <c r="A64" s="868"/>
      <c r="B64" s="870" t="s">
        <v>115</v>
      </c>
      <c r="C64" s="871"/>
      <c r="D64" s="878"/>
      <c r="E64" s="917"/>
      <c r="F64" s="934"/>
    </row>
    <row r="65" spans="1:6" ht="13" x14ac:dyDescent="0.25">
      <c r="A65" s="868"/>
      <c r="B65" s="874"/>
      <c r="C65" s="871"/>
      <c r="D65" s="878"/>
      <c r="E65" s="917"/>
      <c r="F65" s="934"/>
    </row>
    <row r="66" spans="1:6" ht="25" x14ac:dyDescent="0.25">
      <c r="A66" s="868"/>
      <c r="B66" s="875" t="s">
        <v>435</v>
      </c>
      <c r="C66" s="871"/>
      <c r="D66" s="878"/>
      <c r="E66" s="917"/>
      <c r="F66" s="934"/>
    </row>
    <row r="67" spans="1:6" x14ac:dyDescent="0.25">
      <c r="A67" s="868"/>
      <c r="B67" s="868"/>
      <c r="C67" s="871"/>
      <c r="D67" s="878"/>
      <c r="E67" s="917"/>
      <c r="F67" s="934"/>
    </row>
    <row r="68" spans="1:6" ht="14.5" x14ac:dyDescent="0.25">
      <c r="A68" s="868" t="s">
        <v>117</v>
      </c>
      <c r="B68" s="868" t="s">
        <v>316</v>
      </c>
      <c r="C68" s="871" t="s">
        <v>857</v>
      </c>
      <c r="D68" s="878">
        <f>D52</f>
        <v>11.6</v>
      </c>
      <c r="E68" s="917"/>
      <c r="F68" s="942">
        <f>D68*E68</f>
        <v>0</v>
      </c>
    </row>
    <row r="69" spans="1:6" ht="13" x14ac:dyDescent="0.25">
      <c r="A69" s="880"/>
      <c r="B69" s="880"/>
      <c r="C69" s="871"/>
      <c r="D69" s="871"/>
      <c r="E69" s="917"/>
      <c r="F69" s="934"/>
    </row>
    <row r="70" spans="1:6" ht="25" x14ac:dyDescent="0.25">
      <c r="A70" s="880"/>
      <c r="B70" s="875" t="s">
        <v>317</v>
      </c>
      <c r="C70" s="871"/>
      <c r="D70" s="871"/>
      <c r="E70" s="917"/>
      <c r="F70" s="934"/>
    </row>
    <row r="71" spans="1:6" x14ac:dyDescent="0.25">
      <c r="A71" s="881"/>
      <c r="B71" s="883"/>
      <c r="C71" s="871"/>
      <c r="D71" s="871"/>
      <c r="E71" s="917"/>
      <c r="F71" s="934"/>
    </row>
    <row r="72" spans="1:6" ht="14.5" x14ac:dyDescent="0.25">
      <c r="A72" s="881" t="s">
        <v>318</v>
      </c>
      <c r="B72" s="868" t="s">
        <v>316</v>
      </c>
      <c r="C72" s="871" t="s">
        <v>857</v>
      </c>
      <c r="D72" s="871">
        <v>0</v>
      </c>
      <c r="E72" s="917"/>
      <c r="F72" s="942">
        <f>D72*E72</f>
        <v>0</v>
      </c>
    </row>
    <row r="73" spans="1:6" x14ac:dyDescent="0.25">
      <c r="A73" s="881"/>
      <c r="B73" s="868"/>
      <c r="C73" s="871"/>
      <c r="D73" s="871"/>
      <c r="E73" s="917"/>
      <c r="F73" s="934"/>
    </row>
    <row r="74" spans="1:6" ht="13" x14ac:dyDescent="0.25">
      <c r="A74" s="880"/>
      <c r="B74" s="875" t="s">
        <v>320</v>
      </c>
      <c r="C74" s="871"/>
      <c r="D74" s="871"/>
      <c r="E74" s="917"/>
      <c r="F74" s="934"/>
    </row>
    <row r="75" spans="1:6" x14ac:dyDescent="0.25">
      <c r="A75" s="881"/>
      <c r="B75" s="883"/>
      <c r="C75" s="871"/>
      <c r="D75" s="871"/>
      <c r="E75" s="917"/>
      <c r="F75" s="934"/>
    </row>
    <row r="76" spans="1:6" ht="14.5" x14ac:dyDescent="0.25">
      <c r="A76" s="881" t="s">
        <v>119</v>
      </c>
      <c r="B76" s="868" t="s">
        <v>316</v>
      </c>
      <c r="C76" s="871" t="s">
        <v>857</v>
      </c>
      <c r="D76" s="871">
        <v>7.9</v>
      </c>
      <c r="E76" s="917"/>
      <c r="F76" s="942">
        <f>D76*E76</f>
        <v>0</v>
      </c>
    </row>
    <row r="77" spans="1:6" x14ac:dyDescent="0.25">
      <c r="A77" s="868"/>
      <c r="B77" s="868"/>
      <c r="C77" s="871"/>
      <c r="D77" s="871"/>
      <c r="E77" s="920"/>
      <c r="F77" s="934"/>
    </row>
    <row r="78" spans="1:6" ht="25" x14ac:dyDescent="0.25">
      <c r="A78" s="868"/>
      <c r="B78" s="875" t="s">
        <v>358</v>
      </c>
      <c r="C78" s="871"/>
      <c r="D78" s="878"/>
      <c r="E78" s="917"/>
      <c r="F78" s="934"/>
    </row>
    <row r="79" spans="1:6" x14ac:dyDescent="0.25">
      <c r="A79" s="868"/>
      <c r="B79" s="868"/>
      <c r="C79" s="871"/>
      <c r="D79" s="878"/>
      <c r="E79" s="917"/>
      <c r="F79" s="934"/>
    </row>
    <row r="80" spans="1:6" ht="14.5" x14ac:dyDescent="0.25">
      <c r="A80" s="868" t="s">
        <v>359</v>
      </c>
      <c r="B80" s="868" t="s">
        <v>1257</v>
      </c>
      <c r="C80" s="871" t="s">
        <v>857</v>
      </c>
      <c r="D80" s="878">
        <v>2</v>
      </c>
      <c r="E80" s="917"/>
      <c r="F80" s="942">
        <f>D80*E80</f>
        <v>0</v>
      </c>
    </row>
    <row r="81" spans="1:6" x14ac:dyDescent="0.25">
      <c r="A81" s="868"/>
      <c r="B81" s="868"/>
      <c r="C81" s="871"/>
      <c r="D81" s="871"/>
      <c r="E81" s="920"/>
      <c r="F81" s="934"/>
    </row>
    <row r="82" spans="1:6" ht="25" x14ac:dyDescent="0.25">
      <c r="A82" s="868"/>
      <c r="B82" s="875" t="s">
        <v>436</v>
      </c>
      <c r="C82" s="871"/>
      <c r="D82" s="878"/>
      <c r="E82" s="917"/>
      <c r="F82" s="934"/>
    </row>
    <row r="83" spans="1:6" x14ac:dyDescent="0.25">
      <c r="A83" s="868"/>
      <c r="B83" s="868"/>
      <c r="C83" s="871"/>
      <c r="D83" s="878"/>
      <c r="E83" s="917"/>
      <c r="F83" s="934"/>
    </row>
    <row r="84" spans="1:6" ht="14.5" x14ac:dyDescent="0.25">
      <c r="A84" s="868" t="s">
        <v>437</v>
      </c>
      <c r="B84" s="868" t="s">
        <v>1257</v>
      </c>
      <c r="C84" s="871" t="s">
        <v>857</v>
      </c>
      <c r="D84" s="878">
        <v>2.7</v>
      </c>
      <c r="E84" s="917"/>
      <c r="F84" s="942">
        <f>D84*E84</f>
        <v>0</v>
      </c>
    </row>
    <row r="85" spans="1:6" x14ac:dyDescent="0.25">
      <c r="A85" s="868"/>
      <c r="B85" s="868"/>
      <c r="C85" s="871"/>
      <c r="D85" s="871"/>
      <c r="E85" s="920"/>
      <c r="F85" s="934"/>
    </row>
    <row r="86" spans="1:6" ht="13" x14ac:dyDescent="0.25">
      <c r="A86" s="868"/>
      <c r="B86" s="874" t="s">
        <v>120</v>
      </c>
      <c r="C86" s="871"/>
      <c r="D86" s="871"/>
      <c r="E86" s="920"/>
      <c r="F86" s="934"/>
    </row>
    <row r="87" spans="1:6" x14ac:dyDescent="0.25">
      <c r="A87" s="868"/>
      <c r="B87" s="868"/>
      <c r="C87" s="871"/>
      <c r="D87" s="871"/>
      <c r="E87" s="917"/>
      <c r="F87" s="934"/>
    </row>
    <row r="88" spans="1:6" ht="13" x14ac:dyDescent="0.25">
      <c r="A88" s="868"/>
      <c r="B88" s="874" t="s">
        <v>121</v>
      </c>
      <c r="C88" s="871"/>
      <c r="D88" s="871"/>
      <c r="E88" s="917"/>
      <c r="F88" s="934"/>
    </row>
    <row r="89" spans="1:6" ht="13" x14ac:dyDescent="0.25">
      <c r="A89" s="868"/>
      <c r="B89" s="874"/>
      <c r="C89" s="871"/>
      <c r="D89" s="871"/>
      <c r="E89" s="917"/>
      <c r="F89" s="934"/>
    </row>
    <row r="90" spans="1:6" x14ac:dyDescent="0.25">
      <c r="A90" s="868"/>
      <c r="B90" s="875" t="s">
        <v>321</v>
      </c>
      <c r="C90" s="871"/>
      <c r="D90" s="871"/>
      <c r="E90" s="917"/>
      <c r="F90" s="934"/>
    </row>
    <row r="91" spans="1:6" x14ac:dyDescent="0.25">
      <c r="A91" s="868"/>
      <c r="B91" s="868"/>
      <c r="C91" s="871"/>
      <c r="D91" s="871"/>
      <c r="E91" s="917"/>
      <c r="F91" s="934"/>
    </row>
    <row r="92" spans="1:6" ht="14.5" x14ac:dyDescent="0.25">
      <c r="A92" s="868" t="s">
        <v>322</v>
      </c>
      <c r="B92" s="868" t="s">
        <v>129</v>
      </c>
      <c r="C92" s="871" t="s">
        <v>548</v>
      </c>
      <c r="D92" s="878">
        <f>5.8+4</f>
        <v>9.8000000000000007</v>
      </c>
      <c r="E92" s="917"/>
      <c r="F92" s="942">
        <f>D92*E92</f>
        <v>0</v>
      </c>
    </row>
    <row r="93" spans="1:6" ht="13" x14ac:dyDescent="0.25">
      <c r="A93" s="868"/>
      <c r="B93" s="874"/>
      <c r="C93" s="871"/>
      <c r="D93" s="871"/>
      <c r="E93" s="917"/>
      <c r="F93" s="934"/>
    </row>
    <row r="94" spans="1:6" x14ac:dyDescent="0.25">
      <c r="A94" s="868"/>
      <c r="B94" s="875" t="s">
        <v>122</v>
      </c>
      <c r="C94" s="871"/>
      <c r="D94" s="871"/>
      <c r="E94" s="917"/>
      <c r="F94" s="934"/>
    </row>
    <row r="95" spans="1:6" x14ac:dyDescent="0.25">
      <c r="A95" s="868"/>
      <c r="B95" s="868"/>
      <c r="C95" s="871"/>
      <c r="D95" s="871"/>
      <c r="E95" s="917"/>
      <c r="F95" s="934"/>
    </row>
    <row r="96" spans="1:6" ht="21.75" customHeight="1" x14ac:dyDescent="0.25">
      <c r="A96" s="868" t="s">
        <v>123</v>
      </c>
      <c r="B96" s="868" t="s">
        <v>124</v>
      </c>
      <c r="C96" s="871" t="s">
        <v>125</v>
      </c>
      <c r="D96" s="878">
        <f>35+28</f>
        <v>63</v>
      </c>
      <c r="E96" s="917"/>
      <c r="F96" s="942">
        <f>D96*E96</f>
        <v>0</v>
      </c>
    </row>
    <row r="97" spans="1:6" ht="21.75" customHeight="1" x14ac:dyDescent="0.25">
      <c r="A97" s="868" t="s">
        <v>438</v>
      </c>
      <c r="B97" s="868" t="s">
        <v>439</v>
      </c>
      <c r="C97" s="871" t="s">
        <v>548</v>
      </c>
      <c r="D97" s="878">
        <f>17.8+27.7</f>
        <v>45.5</v>
      </c>
      <c r="E97" s="917"/>
      <c r="F97" s="942">
        <f>D97*E97</f>
        <v>0</v>
      </c>
    </row>
    <row r="98" spans="1:6" ht="21.75" customHeight="1" x14ac:dyDescent="0.25">
      <c r="A98" s="868" t="s">
        <v>126</v>
      </c>
      <c r="B98" s="868" t="s">
        <v>127</v>
      </c>
      <c r="C98" s="871" t="s">
        <v>548</v>
      </c>
      <c r="D98" s="878">
        <v>0</v>
      </c>
      <c r="E98" s="917"/>
      <c r="F98" s="942">
        <f>D98*E98</f>
        <v>0</v>
      </c>
    </row>
    <row r="99" spans="1:6" ht="21.75" customHeight="1" x14ac:dyDescent="0.25">
      <c r="A99" s="868" t="s">
        <v>128</v>
      </c>
      <c r="B99" s="877" t="s">
        <v>129</v>
      </c>
      <c r="C99" s="871" t="s">
        <v>48</v>
      </c>
      <c r="D99" s="878">
        <f>63.4+44</f>
        <v>107.4</v>
      </c>
      <c r="E99" s="917"/>
      <c r="F99" s="942">
        <f>D99*E99</f>
        <v>0</v>
      </c>
    </row>
    <row r="100" spans="1:6" ht="13" x14ac:dyDescent="0.25">
      <c r="A100" s="868"/>
      <c r="B100" s="874"/>
      <c r="C100" s="871"/>
      <c r="D100" s="878"/>
      <c r="E100" s="920"/>
      <c r="F100" s="934"/>
    </row>
    <row r="101" spans="1:6" ht="13" x14ac:dyDescent="0.25">
      <c r="A101" s="868"/>
      <c r="B101" s="874" t="s">
        <v>130</v>
      </c>
      <c r="C101" s="871"/>
      <c r="D101" s="871"/>
      <c r="E101" s="920"/>
      <c r="F101" s="934"/>
    </row>
    <row r="102" spans="1:6" ht="13" x14ac:dyDescent="0.25">
      <c r="A102" s="868"/>
      <c r="B102" s="874"/>
      <c r="C102" s="871"/>
      <c r="D102" s="871"/>
      <c r="E102" s="917"/>
      <c r="F102" s="934"/>
    </row>
    <row r="103" spans="1:6" x14ac:dyDescent="0.25">
      <c r="A103" s="868"/>
      <c r="B103" s="875" t="s">
        <v>443</v>
      </c>
      <c r="C103" s="871"/>
      <c r="D103" s="871"/>
      <c r="E103" s="917"/>
      <c r="F103" s="934"/>
    </row>
    <row r="104" spans="1:6" x14ac:dyDescent="0.25">
      <c r="A104" s="868"/>
      <c r="B104" s="875"/>
      <c r="C104" s="871"/>
      <c r="D104" s="871"/>
      <c r="E104" s="917"/>
      <c r="F104" s="934"/>
    </row>
    <row r="105" spans="1:6" x14ac:dyDescent="0.25">
      <c r="A105" s="868" t="s">
        <v>1032</v>
      </c>
      <c r="B105" s="868" t="s">
        <v>134</v>
      </c>
      <c r="C105" s="871" t="s">
        <v>40</v>
      </c>
      <c r="D105" s="878">
        <f>(D58+D52)*0.05</f>
        <v>1.4500000000000002</v>
      </c>
      <c r="E105" s="917"/>
      <c r="F105" s="942">
        <f>D105*E105</f>
        <v>0</v>
      </c>
    </row>
    <row r="106" spans="1:6" x14ac:dyDescent="0.25">
      <c r="A106" s="868"/>
      <c r="B106" s="868"/>
      <c r="C106" s="871"/>
      <c r="D106" s="871"/>
      <c r="E106" s="920"/>
      <c r="F106" s="934"/>
    </row>
    <row r="107" spans="1:6" ht="14.5" x14ac:dyDescent="0.25">
      <c r="A107" s="868" t="s">
        <v>445</v>
      </c>
      <c r="B107" s="877" t="s">
        <v>446</v>
      </c>
      <c r="C107" s="871" t="s">
        <v>548</v>
      </c>
      <c r="D107" s="871">
        <f>34+22</f>
        <v>56</v>
      </c>
      <c r="E107" s="917"/>
      <c r="F107" s="942">
        <f>D107*E107</f>
        <v>0</v>
      </c>
    </row>
    <row r="108" spans="1:6" x14ac:dyDescent="0.25">
      <c r="A108" s="868"/>
      <c r="B108" s="868"/>
      <c r="C108" s="868"/>
      <c r="D108" s="868"/>
      <c r="E108" s="917"/>
      <c r="F108" s="940"/>
    </row>
    <row r="109" spans="1:6" ht="13" x14ac:dyDescent="0.25">
      <c r="A109" s="880"/>
      <c r="B109" s="874" t="s">
        <v>447</v>
      </c>
      <c r="C109" s="871"/>
      <c r="D109" s="871"/>
      <c r="E109" s="917"/>
      <c r="F109" s="934"/>
    </row>
    <row r="110" spans="1:6" x14ac:dyDescent="0.25">
      <c r="A110" s="868"/>
      <c r="B110" s="868"/>
      <c r="C110" s="871"/>
      <c r="D110" s="871"/>
      <c r="E110" s="917"/>
      <c r="F110" s="934"/>
    </row>
    <row r="111" spans="1:6" ht="14.5" x14ac:dyDescent="0.25">
      <c r="A111" s="881" t="s">
        <v>448</v>
      </c>
      <c r="B111" s="883" t="s">
        <v>449</v>
      </c>
      <c r="C111" s="871" t="s">
        <v>548</v>
      </c>
      <c r="D111" s="871">
        <f>D107</f>
        <v>56</v>
      </c>
      <c r="E111" s="917"/>
      <c r="F111" s="942">
        <f>D111*E111</f>
        <v>0</v>
      </c>
    </row>
    <row r="112" spans="1:6" x14ac:dyDescent="0.25">
      <c r="A112" s="881"/>
      <c r="B112" s="883"/>
      <c r="C112" s="871"/>
      <c r="D112" s="871"/>
      <c r="E112" s="917"/>
      <c r="F112" s="942"/>
    </row>
    <row r="113" spans="1:7" ht="13" x14ac:dyDescent="0.25">
      <c r="A113" s="881"/>
      <c r="B113" s="874" t="s">
        <v>398</v>
      </c>
      <c r="C113" s="871"/>
      <c r="D113" s="871"/>
      <c r="E113" s="917"/>
      <c r="F113" s="942"/>
    </row>
    <row r="114" spans="1:7" ht="13" x14ac:dyDescent="0.25">
      <c r="A114" s="868"/>
      <c r="B114" s="870"/>
      <c r="C114" s="871"/>
      <c r="D114" s="871"/>
      <c r="E114" s="917"/>
      <c r="F114" s="942"/>
    </row>
    <row r="115" spans="1:7" ht="25" x14ac:dyDescent="0.25">
      <c r="A115" s="881" t="s">
        <v>450</v>
      </c>
      <c r="B115" s="883" t="s">
        <v>451</v>
      </c>
      <c r="C115" s="871" t="s">
        <v>548</v>
      </c>
      <c r="D115" s="871">
        <f>13.2*2</f>
        <v>26.4</v>
      </c>
      <c r="E115" s="917"/>
      <c r="F115" s="942">
        <f>D115*E115</f>
        <v>0</v>
      </c>
    </row>
    <row r="116" spans="1:7" x14ac:dyDescent="0.25">
      <c r="A116" s="881"/>
      <c r="B116" s="883"/>
      <c r="C116" s="871"/>
      <c r="D116" s="871"/>
      <c r="E116" s="917"/>
      <c r="F116" s="942"/>
    </row>
    <row r="117" spans="1:7" ht="25" x14ac:dyDescent="0.25">
      <c r="A117" s="881" t="s">
        <v>452</v>
      </c>
      <c r="B117" s="883" t="s">
        <v>453</v>
      </c>
      <c r="C117" s="871" t="s">
        <v>548</v>
      </c>
      <c r="D117" s="871">
        <f>41+32.6</f>
        <v>73.599999999999994</v>
      </c>
      <c r="E117" s="917"/>
      <c r="F117" s="942">
        <f>D117*E117</f>
        <v>0</v>
      </c>
    </row>
    <row r="118" spans="1:7" ht="13" x14ac:dyDescent="0.25">
      <c r="A118" s="868"/>
      <c r="B118" s="870"/>
      <c r="C118" s="871"/>
      <c r="D118" s="871"/>
      <c r="E118" s="917"/>
      <c r="F118" s="942"/>
    </row>
    <row r="119" spans="1:7" ht="13" x14ac:dyDescent="0.25">
      <c r="A119" s="868"/>
      <c r="B119" s="874" t="s">
        <v>454</v>
      </c>
      <c r="C119" s="871"/>
      <c r="D119" s="871"/>
      <c r="E119" s="917"/>
      <c r="F119" s="942"/>
    </row>
    <row r="120" spans="1:7" ht="13" x14ac:dyDescent="0.25">
      <c r="A120" s="868"/>
      <c r="B120" s="874"/>
      <c r="C120" s="871"/>
      <c r="D120" s="871"/>
      <c r="E120" s="917"/>
      <c r="F120" s="942"/>
    </row>
    <row r="121" spans="1:7" ht="13" x14ac:dyDescent="0.25">
      <c r="A121" s="868"/>
      <c r="B121" s="874" t="s">
        <v>455</v>
      </c>
      <c r="C121" s="871"/>
      <c r="D121" s="871"/>
      <c r="E121" s="917"/>
      <c r="F121" s="942"/>
    </row>
    <row r="122" spans="1:7" ht="13" x14ac:dyDescent="0.25">
      <c r="A122" s="388"/>
      <c r="B122" s="396"/>
      <c r="C122" s="392"/>
      <c r="D122" s="392"/>
      <c r="E122" s="472"/>
      <c r="F122" s="1275"/>
    </row>
    <row r="123" spans="1:7" ht="25.5" thickBot="1" x14ac:dyDescent="0.3">
      <c r="A123" s="868" t="s">
        <v>456</v>
      </c>
      <c r="B123" s="883" t="s">
        <v>1720</v>
      </c>
      <c r="C123" s="871" t="s">
        <v>48</v>
      </c>
      <c r="D123" s="871">
        <v>52</v>
      </c>
      <c r="E123" s="917"/>
      <c r="F123" s="942">
        <f>D123*E123</f>
        <v>0</v>
      </c>
      <c r="G123" s="378"/>
    </row>
    <row r="124" spans="1:7" ht="18" customHeight="1" thickTop="1" x14ac:dyDescent="0.25">
      <c r="A124" s="2408" t="s">
        <v>102</v>
      </c>
      <c r="B124" s="2408"/>
      <c r="C124" s="2408"/>
      <c r="D124" s="2408"/>
      <c r="E124" s="2408"/>
      <c r="F124" s="1347">
        <f>SUM(F65:F123)</f>
        <v>0</v>
      </c>
    </row>
    <row r="125" spans="1:7" ht="18" customHeight="1" x14ac:dyDescent="0.25">
      <c r="A125" s="1316"/>
      <c r="B125" s="874" t="s">
        <v>455</v>
      </c>
      <c r="C125" s="1316"/>
      <c r="D125" s="1316"/>
      <c r="E125" s="1316"/>
      <c r="F125" s="1317"/>
    </row>
    <row r="126" spans="1:7" ht="25" x14ac:dyDescent="0.25">
      <c r="A126" s="868" t="s">
        <v>458</v>
      </c>
      <c r="B126" s="883" t="s">
        <v>459</v>
      </c>
      <c r="C126" s="871" t="s">
        <v>48</v>
      </c>
      <c r="D126" s="871">
        <v>52</v>
      </c>
      <c r="E126" s="917"/>
      <c r="F126" s="942">
        <f>D126*E126</f>
        <v>0</v>
      </c>
    </row>
    <row r="127" spans="1:7" ht="13" x14ac:dyDescent="0.3">
      <c r="A127" s="902"/>
      <c r="B127" s="903"/>
      <c r="C127" s="903"/>
      <c r="D127" s="903"/>
      <c r="E127" s="917"/>
      <c r="F127" s="942"/>
    </row>
    <row r="128" spans="1:7" ht="13" x14ac:dyDescent="0.25">
      <c r="A128" s="868"/>
      <c r="B128" s="874" t="s">
        <v>460</v>
      </c>
      <c r="C128" s="871"/>
      <c r="D128" s="871"/>
      <c r="E128" s="917"/>
      <c r="F128" s="942"/>
    </row>
    <row r="129" spans="1:6" ht="13" x14ac:dyDescent="0.25">
      <c r="A129" s="868"/>
      <c r="B129" s="874"/>
      <c r="C129" s="871"/>
      <c r="D129" s="871"/>
      <c r="E129" s="917"/>
      <c r="F129" s="942"/>
    </row>
    <row r="130" spans="1:6" ht="37.5" x14ac:dyDescent="0.25">
      <c r="A130" s="868" t="s">
        <v>461</v>
      </c>
      <c r="B130" s="883" t="s">
        <v>462</v>
      </c>
      <c r="C130" s="871" t="s">
        <v>48</v>
      </c>
      <c r="D130" s="871">
        <v>0</v>
      </c>
      <c r="E130" s="917"/>
      <c r="F130" s="942">
        <f>D130*E130</f>
        <v>0</v>
      </c>
    </row>
    <row r="131" spans="1:6" x14ac:dyDescent="0.25">
      <c r="A131" s="868"/>
      <c r="B131" s="883"/>
      <c r="C131" s="871"/>
      <c r="D131" s="871"/>
      <c r="E131" s="917"/>
      <c r="F131" s="942"/>
    </row>
    <row r="132" spans="1:6" ht="37.5" x14ac:dyDescent="0.25">
      <c r="A132" s="868" t="s">
        <v>463</v>
      </c>
      <c r="B132" s="883" t="s">
        <v>464</v>
      </c>
      <c r="C132" s="871" t="s">
        <v>48</v>
      </c>
      <c r="D132" s="871">
        <f>D126</f>
        <v>52</v>
      </c>
      <c r="E132" s="917"/>
      <c r="F132" s="942">
        <f>D132*E132</f>
        <v>0</v>
      </c>
    </row>
    <row r="133" spans="1:6" x14ac:dyDescent="0.25">
      <c r="A133" s="868"/>
      <c r="B133" s="883"/>
      <c r="C133" s="871"/>
      <c r="D133" s="871"/>
      <c r="E133" s="917"/>
      <c r="F133" s="942"/>
    </row>
    <row r="134" spans="1:6" ht="13" x14ac:dyDescent="0.3">
      <c r="A134" s="902"/>
      <c r="B134" s="874" t="s">
        <v>465</v>
      </c>
      <c r="C134" s="903"/>
      <c r="D134" s="903"/>
      <c r="E134" s="917"/>
      <c r="F134" s="934"/>
    </row>
    <row r="135" spans="1:6" ht="13" x14ac:dyDescent="0.3">
      <c r="A135" s="902"/>
      <c r="B135" s="903"/>
      <c r="C135" s="903"/>
      <c r="D135" s="903"/>
      <c r="E135" s="917"/>
      <c r="F135" s="942"/>
    </row>
    <row r="136" spans="1:6" ht="13" x14ac:dyDescent="0.25">
      <c r="A136" s="868"/>
      <c r="B136" s="874" t="s">
        <v>470</v>
      </c>
      <c r="C136" s="871"/>
      <c r="D136" s="871"/>
      <c r="E136" s="917"/>
      <c r="F136" s="942"/>
    </row>
    <row r="137" spans="1:6" ht="13" x14ac:dyDescent="0.25">
      <c r="A137" s="868"/>
      <c r="B137" s="874"/>
      <c r="C137" s="871"/>
      <c r="D137" s="871"/>
      <c r="E137" s="917"/>
      <c r="F137" s="942"/>
    </row>
    <row r="138" spans="1:6" ht="25" x14ac:dyDescent="0.25">
      <c r="A138" s="868" t="s">
        <v>471</v>
      </c>
      <c r="B138" s="868" t="s">
        <v>472</v>
      </c>
      <c r="C138" s="871" t="s">
        <v>48</v>
      </c>
      <c r="D138" s="871">
        <f>D132</f>
        <v>52</v>
      </c>
      <c r="E138" s="917"/>
      <c r="F138" s="942">
        <f>D138*E138</f>
        <v>0</v>
      </c>
    </row>
    <row r="139" spans="1:6" x14ac:dyDescent="0.25">
      <c r="A139" s="868"/>
      <c r="B139" s="868"/>
      <c r="C139" s="871"/>
      <c r="D139" s="871"/>
      <c r="E139" s="917"/>
      <c r="F139" s="942"/>
    </row>
    <row r="140" spans="1:6" ht="25" x14ac:dyDescent="0.25">
      <c r="A140" s="868" t="s">
        <v>473</v>
      </c>
      <c r="B140" s="883" t="s">
        <v>474</v>
      </c>
      <c r="C140" s="871" t="s">
        <v>48</v>
      </c>
      <c r="D140" s="871">
        <f>D130</f>
        <v>0</v>
      </c>
      <c r="E140" s="917"/>
      <c r="F140" s="942">
        <f>D140*E140</f>
        <v>0</v>
      </c>
    </row>
    <row r="141" spans="1:6" x14ac:dyDescent="0.25">
      <c r="A141" s="868"/>
      <c r="B141" s="868"/>
      <c r="C141" s="871"/>
      <c r="D141" s="871"/>
      <c r="E141" s="917"/>
      <c r="F141" s="942"/>
    </row>
    <row r="142" spans="1:6" ht="13" x14ac:dyDescent="0.3">
      <c r="A142" s="902"/>
      <c r="B142" s="874" t="s">
        <v>475</v>
      </c>
      <c r="C142" s="903"/>
      <c r="D142" s="903"/>
      <c r="E142" s="917"/>
      <c r="F142" s="942"/>
    </row>
    <row r="143" spans="1:6" ht="13" x14ac:dyDescent="0.3">
      <c r="A143" s="902"/>
      <c r="B143" s="874"/>
      <c r="C143" s="903"/>
      <c r="D143" s="903"/>
      <c r="E143" s="917"/>
      <c r="F143" s="942"/>
    </row>
    <row r="144" spans="1:6" ht="62.5" x14ac:dyDescent="0.25">
      <c r="A144" s="868" t="s">
        <v>476</v>
      </c>
      <c r="B144" s="868" t="s">
        <v>477</v>
      </c>
      <c r="C144" s="871" t="s">
        <v>48</v>
      </c>
      <c r="D144" s="871">
        <f>65+39</f>
        <v>104</v>
      </c>
      <c r="E144" s="917"/>
      <c r="F144" s="942">
        <f>D144*E144</f>
        <v>0</v>
      </c>
    </row>
    <row r="145" spans="1:6" x14ac:dyDescent="0.25">
      <c r="A145" s="868"/>
      <c r="B145" s="868"/>
      <c r="C145" s="871"/>
      <c r="D145" s="871"/>
      <c r="E145" s="917"/>
      <c r="F145" s="942"/>
    </row>
    <row r="146" spans="1:6" ht="13" x14ac:dyDescent="0.3">
      <c r="A146" s="902"/>
      <c r="B146" s="874" t="s">
        <v>478</v>
      </c>
      <c r="C146" s="903"/>
      <c r="D146" s="903"/>
      <c r="E146" s="917"/>
      <c r="F146" s="934"/>
    </row>
    <row r="147" spans="1:6" ht="13" x14ac:dyDescent="0.3">
      <c r="A147" s="902"/>
      <c r="B147" s="874"/>
      <c r="C147" s="903"/>
      <c r="D147" s="903"/>
      <c r="E147" s="917"/>
      <c r="F147" s="934"/>
    </row>
    <row r="148" spans="1:6" ht="25" x14ac:dyDescent="0.25">
      <c r="A148" s="868" t="s">
        <v>479</v>
      </c>
      <c r="B148" s="868" t="s">
        <v>480</v>
      </c>
      <c r="C148" s="871" t="s">
        <v>48</v>
      </c>
      <c r="D148" s="871">
        <f>D144</f>
        <v>104</v>
      </c>
      <c r="E148" s="917"/>
      <c r="F148" s="942">
        <f>D148*E148</f>
        <v>0</v>
      </c>
    </row>
    <row r="149" spans="1:6" x14ac:dyDescent="0.25">
      <c r="A149" s="868"/>
      <c r="B149" s="868"/>
      <c r="C149" s="871"/>
      <c r="D149" s="871"/>
      <c r="E149" s="917"/>
      <c r="F149" s="934"/>
    </row>
    <row r="150" spans="1:6" ht="25" x14ac:dyDescent="0.25">
      <c r="A150" s="868" t="s">
        <v>481</v>
      </c>
      <c r="B150" s="868" t="s">
        <v>482</v>
      </c>
      <c r="C150" s="871" t="s">
        <v>48</v>
      </c>
      <c r="D150" s="871">
        <f>D107</f>
        <v>56</v>
      </c>
      <c r="E150" s="917"/>
      <c r="F150" s="942">
        <f>D150*E150</f>
        <v>0</v>
      </c>
    </row>
    <row r="151" spans="1:6" x14ac:dyDescent="0.25">
      <c r="A151" s="868"/>
      <c r="B151" s="868"/>
      <c r="C151" s="871"/>
      <c r="D151" s="871"/>
      <c r="E151" s="917"/>
      <c r="F151" s="934"/>
    </row>
    <row r="152" spans="1:6" ht="25" x14ac:dyDescent="0.25">
      <c r="A152" s="868" t="s">
        <v>483</v>
      </c>
      <c r="B152" s="868" t="s">
        <v>484</v>
      </c>
      <c r="C152" s="871" t="s">
        <v>48</v>
      </c>
      <c r="D152" s="871">
        <f>31.2+23</f>
        <v>54.2</v>
      </c>
      <c r="E152" s="917"/>
      <c r="F152" s="942">
        <f>D152*E152</f>
        <v>0</v>
      </c>
    </row>
    <row r="153" spans="1:6" x14ac:dyDescent="0.25">
      <c r="A153" s="868"/>
      <c r="B153" s="868"/>
      <c r="C153" s="871"/>
      <c r="D153" s="871"/>
      <c r="E153" s="917"/>
      <c r="F153" s="934"/>
    </row>
    <row r="154" spans="1:6" ht="13" x14ac:dyDescent="0.25">
      <c r="A154" s="868"/>
      <c r="B154" s="874" t="s">
        <v>485</v>
      </c>
      <c r="C154" s="871"/>
      <c r="D154" s="871"/>
      <c r="E154" s="917"/>
      <c r="F154" s="934"/>
    </row>
    <row r="155" spans="1:6" x14ac:dyDescent="0.25">
      <c r="A155" s="868"/>
      <c r="B155" s="868"/>
      <c r="C155" s="871"/>
      <c r="D155" s="871"/>
      <c r="E155" s="917"/>
      <c r="F155" s="934"/>
    </row>
    <row r="156" spans="1:6" ht="13" x14ac:dyDescent="0.25">
      <c r="A156" s="868"/>
      <c r="B156" s="874" t="s">
        <v>486</v>
      </c>
      <c r="C156" s="871"/>
      <c r="D156" s="871"/>
      <c r="E156" s="920"/>
      <c r="F156" s="934"/>
    </row>
    <row r="157" spans="1:6" x14ac:dyDescent="0.25">
      <c r="A157" s="868"/>
      <c r="B157" s="868"/>
      <c r="C157" s="871"/>
      <c r="D157" s="871"/>
      <c r="E157" s="917"/>
      <c r="F157" s="934"/>
    </row>
    <row r="158" spans="1:6" ht="37.5" x14ac:dyDescent="0.25">
      <c r="A158" s="868" t="s">
        <v>487</v>
      </c>
      <c r="B158" s="868" t="s">
        <v>488</v>
      </c>
      <c r="C158" s="871" t="s">
        <v>19</v>
      </c>
      <c r="D158" s="871">
        <v>0</v>
      </c>
      <c r="E158" s="917"/>
      <c r="F158" s="942">
        <f>D158*E158</f>
        <v>0</v>
      </c>
    </row>
    <row r="159" spans="1:6" x14ac:dyDescent="0.25">
      <c r="A159" s="868"/>
      <c r="B159" s="868"/>
      <c r="C159" s="871"/>
      <c r="D159" s="871"/>
      <c r="E159" s="917"/>
      <c r="F159" s="942"/>
    </row>
    <row r="160" spans="1:6" ht="13" x14ac:dyDescent="0.25">
      <c r="A160" s="868"/>
      <c r="B160" s="874" t="s">
        <v>490</v>
      </c>
      <c r="C160" s="871"/>
      <c r="D160" s="871"/>
      <c r="E160" s="920"/>
      <c r="F160" s="934"/>
    </row>
    <row r="161" spans="1:6" x14ac:dyDescent="0.25">
      <c r="A161" s="868"/>
      <c r="B161" s="875"/>
      <c r="C161" s="871"/>
      <c r="D161" s="871"/>
      <c r="E161" s="920"/>
      <c r="F161" s="934"/>
    </row>
    <row r="162" spans="1:6" ht="37.5" x14ac:dyDescent="0.25">
      <c r="A162" s="868" t="s">
        <v>492</v>
      </c>
      <c r="B162" s="868" t="s">
        <v>493</v>
      </c>
      <c r="C162" s="871" t="s">
        <v>19</v>
      </c>
      <c r="D162" s="871">
        <v>0</v>
      </c>
      <c r="E162" s="917"/>
      <c r="F162" s="942">
        <f>D162*E162</f>
        <v>0</v>
      </c>
    </row>
    <row r="163" spans="1:6" ht="13" x14ac:dyDescent="0.3">
      <c r="A163" s="902"/>
      <c r="B163" s="903"/>
      <c r="C163" s="903"/>
      <c r="D163" s="903"/>
      <c r="E163" s="923"/>
      <c r="F163" s="934"/>
    </row>
    <row r="164" spans="1:6" ht="13" x14ac:dyDescent="0.25">
      <c r="A164" s="868"/>
      <c r="B164" s="874" t="s">
        <v>150</v>
      </c>
      <c r="C164" s="871"/>
      <c r="D164" s="871"/>
      <c r="E164" s="917"/>
      <c r="F164" s="934"/>
    </row>
    <row r="165" spans="1:6" x14ac:dyDescent="0.25">
      <c r="A165" s="868"/>
      <c r="B165" s="875"/>
      <c r="C165" s="871"/>
      <c r="D165" s="871"/>
      <c r="E165" s="917"/>
      <c r="F165" s="934"/>
    </row>
    <row r="166" spans="1:6" ht="18.75" customHeight="1" x14ac:dyDescent="0.25">
      <c r="A166" s="868" t="s">
        <v>1703</v>
      </c>
      <c r="B166" s="868" t="s">
        <v>494</v>
      </c>
      <c r="C166" s="871" t="s">
        <v>19</v>
      </c>
      <c r="D166" s="871">
        <v>0</v>
      </c>
      <c r="E166" s="917"/>
      <c r="F166" s="942">
        <f>D166*E166</f>
        <v>0</v>
      </c>
    </row>
    <row r="167" spans="1:6" x14ac:dyDescent="0.25">
      <c r="A167" s="868"/>
      <c r="B167" s="868"/>
      <c r="C167" s="871"/>
      <c r="D167" s="871"/>
      <c r="E167" s="917"/>
      <c r="F167" s="942"/>
    </row>
    <row r="168" spans="1:6" x14ac:dyDescent="0.25">
      <c r="A168" s="868" t="s">
        <v>1704</v>
      </c>
      <c r="B168" s="875"/>
      <c r="C168" s="871"/>
      <c r="D168" s="871"/>
      <c r="E168" s="920"/>
      <c r="F168" s="934"/>
    </row>
    <row r="169" spans="1:6" ht="37.5" x14ac:dyDescent="0.25">
      <c r="A169" s="868"/>
      <c r="B169" s="868" t="s">
        <v>1723</v>
      </c>
      <c r="C169" s="871" t="s">
        <v>2267</v>
      </c>
      <c r="D169" s="871">
        <f>27+21</f>
        <v>48</v>
      </c>
      <c r="E169" s="917"/>
      <c r="F169" s="942">
        <f>D169*E169</f>
        <v>0</v>
      </c>
    </row>
    <row r="170" spans="1:6" x14ac:dyDescent="0.25">
      <c r="A170" s="868"/>
      <c r="B170" s="868"/>
      <c r="C170" s="871"/>
      <c r="D170" s="871"/>
      <c r="E170" s="917"/>
      <c r="F170" s="934"/>
    </row>
    <row r="171" spans="1:6" ht="38" thickBot="1" x14ac:dyDescent="0.3">
      <c r="A171" s="868" t="s">
        <v>1705</v>
      </c>
      <c r="B171" s="868" t="s">
        <v>496</v>
      </c>
      <c r="C171" s="871" t="s">
        <v>48</v>
      </c>
      <c r="D171" s="871">
        <f>36.9+22</f>
        <v>58.9</v>
      </c>
      <c r="E171" s="917"/>
      <c r="F171" s="942">
        <f>D171*E171</f>
        <v>0</v>
      </c>
    </row>
    <row r="172" spans="1:6" ht="20.25" customHeight="1" thickTop="1" x14ac:dyDescent="0.25">
      <c r="A172" s="2408" t="s">
        <v>102</v>
      </c>
      <c r="B172" s="2408"/>
      <c r="C172" s="2408"/>
      <c r="D172" s="2408"/>
      <c r="E172" s="2408"/>
      <c r="F172" s="1347">
        <f>SUM(F125:F171)</f>
        <v>0</v>
      </c>
    </row>
    <row r="173" spans="1:6" ht="13" x14ac:dyDescent="0.25">
      <c r="A173" s="868"/>
      <c r="B173" s="874" t="s">
        <v>497</v>
      </c>
      <c r="C173" s="875"/>
      <c r="D173" s="871"/>
      <c r="E173" s="917"/>
      <c r="F173" s="934"/>
    </row>
    <row r="174" spans="1:6" x14ac:dyDescent="0.25">
      <c r="A174" s="868"/>
      <c r="B174" s="868"/>
      <c r="C174" s="875"/>
      <c r="D174" s="871"/>
      <c r="E174" s="917"/>
      <c r="F174" s="934"/>
    </row>
    <row r="175" spans="1:6" x14ac:dyDescent="0.25">
      <c r="A175" s="868" t="s">
        <v>1706</v>
      </c>
      <c r="B175" s="868" t="s">
        <v>498</v>
      </c>
      <c r="C175" s="871" t="s">
        <v>125</v>
      </c>
      <c r="D175" s="871">
        <v>250</v>
      </c>
      <c r="E175" s="917"/>
      <c r="F175" s="942">
        <f>D175*E175</f>
        <v>0</v>
      </c>
    </row>
    <row r="176" spans="1:6" x14ac:dyDescent="0.25">
      <c r="A176" s="868"/>
      <c r="B176" s="868"/>
      <c r="C176" s="871"/>
      <c r="D176" s="871"/>
      <c r="E176" s="917"/>
      <c r="F176" s="934"/>
    </row>
    <row r="177" spans="1:6" ht="25" x14ac:dyDescent="0.25">
      <c r="A177" s="868" t="s">
        <v>1708</v>
      </c>
      <c r="B177" s="868" t="s">
        <v>499</v>
      </c>
      <c r="C177" s="871" t="s">
        <v>125</v>
      </c>
      <c r="D177" s="871">
        <v>320</v>
      </c>
      <c r="E177" s="917"/>
      <c r="F177" s="942">
        <f>D177*E177</f>
        <v>0</v>
      </c>
    </row>
    <row r="178" spans="1:6" x14ac:dyDescent="0.25">
      <c r="A178" s="868"/>
      <c r="B178" s="868"/>
      <c r="C178" s="871"/>
      <c r="D178" s="871"/>
      <c r="E178" s="917"/>
      <c r="F178" s="934"/>
    </row>
    <row r="179" spans="1:6" ht="27" x14ac:dyDescent="0.25">
      <c r="A179" s="868" t="s">
        <v>1713</v>
      </c>
      <c r="B179" s="868" t="s">
        <v>1262</v>
      </c>
      <c r="C179" s="871" t="s">
        <v>19</v>
      </c>
      <c r="D179" s="871">
        <v>2</v>
      </c>
      <c r="E179" s="917"/>
      <c r="F179" s="942">
        <f>D179*E179</f>
        <v>0</v>
      </c>
    </row>
    <row r="180" spans="1:6" ht="13" x14ac:dyDescent="0.3">
      <c r="A180" s="902"/>
      <c r="B180" s="903"/>
      <c r="C180" s="903"/>
      <c r="D180" s="903"/>
      <c r="E180" s="923"/>
      <c r="F180" s="943"/>
    </row>
    <row r="181" spans="1:6" ht="27" x14ac:dyDescent="0.25">
      <c r="A181" s="868" t="s">
        <v>1714</v>
      </c>
      <c r="B181" s="868" t="s">
        <v>1263</v>
      </c>
      <c r="C181" s="871" t="s">
        <v>19</v>
      </c>
      <c r="D181" s="871">
        <v>2</v>
      </c>
      <c r="E181" s="917"/>
      <c r="F181" s="942">
        <f>D181*E181</f>
        <v>0</v>
      </c>
    </row>
    <row r="182" spans="1:6" x14ac:dyDescent="0.25">
      <c r="A182" s="868"/>
      <c r="B182" s="868"/>
      <c r="C182" s="871"/>
      <c r="D182" s="871"/>
      <c r="E182" s="917"/>
      <c r="F182" s="934"/>
    </row>
    <row r="183" spans="1:6" x14ac:dyDescent="0.25">
      <c r="A183" s="868" t="s">
        <v>1715</v>
      </c>
      <c r="B183" s="868" t="s">
        <v>500</v>
      </c>
      <c r="C183" s="871" t="s">
        <v>8</v>
      </c>
      <c r="D183" s="871">
        <v>2</v>
      </c>
      <c r="E183" s="917"/>
      <c r="F183" s="942">
        <f>D183*E183</f>
        <v>0</v>
      </c>
    </row>
    <row r="184" spans="1:6" x14ac:dyDescent="0.25">
      <c r="A184" s="868"/>
      <c r="B184" s="868"/>
      <c r="C184" s="871"/>
      <c r="D184" s="871"/>
      <c r="E184" s="917"/>
      <c r="F184" s="934"/>
    </row>
    <row r="185" spans="1:6" ht="13" x14ac:dyDescent="0.3">
      <c r="A185" s="902"/>
      <c r="B185" s="874" t="s">
        <v>501</v>
      </c>
      <c r="C185" s="903"/>
      <c r="D185" s="903"/>
      <c r="E185" s="917"/>
      <c r="F185" s="943"/>
    </row>
    <row r="186" spans="1:6" ht="13" x14ac:dyDescent="0.3">
      <c r="A186" s="902"/>
      <c r="B186" s="903"/>
      <c r="C186" s="903"/>
      <c r="D186" s="903"/>
      <c r="E186" s="917"/>
      <c r="F186" s="943"/>
    </row>
    <row r="187" spans="1:6" ht="37.5" x14ac:dyDescent="0.25">
      <c r="A187" s="868" t="s">
        <v>1716</v>
      </c>
      <c r="B187" s="868" t="s">
        <v>502</v>
      </c>
      <c r="C187" s="871" t="s">
        <v>19</v>
      </c>
      <c r="D187" s="871">
        <v>2</v>
      </c>
      <c r="E187" s="917"/>
      <c r="F187" s="942">
        <f>D187*E187</f>
        <v>0</v>
      </c>
    </row>
    <row r="188" spans="1:6" x14ac:dyDescent="0.25">
      <c r="A188" s="868"/>
      <c r="B188" s="868"/>
      <c r="C188" s="871"/>
      <c r="D188" s="871"/>
      <c r="E188" s="917"/>
      <c r="F188" s="934"/>
    </row>
    <row r="189" spans="1:6" ht="13" x14ac:dyDescent="0.25">
      <c r="A189" s="868"/>
      <c r="B189" s="874" t="s">
        <v>503</v>
      </c>
      <c r="C189" s="871"/>
      <c r="D189" s="871"/>
      <c r="E189" s="917"/>
      <c r="F189" s="934"/>
    </row>
    <row r="190" spans="1:6" ht="13" x14ac:dyDescent="0.25">
      <c r="A190" s="868"/>
      <c r="B190" s="874"/>
      <c r="C190" s="871"/>
      <c r="D190" s="871"/>
      <c r="E190" s="917"/>
      <c r="F190" s="934"/>
    </row>
    <row r="191" spans="1:6" ht="50" x14ac:dyDescent="0.25">
      <c r="A191" s="868" t="s">
        <v>1725</v>
      </c>
      <c r="B191" s="868" t="s">
        <v>504</v>
      </c>
      <c r="C191" s="871" t="s">
        <v>8</v>
      </c>
      <c r="D191" s="871">
        <v>2</v>
      </c>
      <c r="E191" s="917"/>
      <c r="F191" s="942">
        <f>D191*E191</f>
        <v>0</v>
      </c>
    </row>
    <row r="192" spans="1:6" x14ac:dyDescent="0.25">
      <c r="A192" s="868"/>
      <c r="B192" s="868"/>
      <c r="C192" s="871"/>
      <c r="D192" s="871"/>
      <c r="E192" s="917"/>
      <c r="F192" s="944"/>
    </row>
    <row r="193" spans="1:6" ht="37.5" x14ac:dyDescent="0.25">
      <c r="A193" s="868" t="s">
        <v>1726</v>
      </c>
      <c r="B193" s="868" t="s">
        <v>505</v>
      </c>
      <c r="C193" s="871" t="s">
        <v>8</v>
      </c>
      <c r="D193" s="871">
        <v>2</v>
      </c>
      <c r="E193" s="917"/>
      <c r="F193" s="942">
        <f>D193*E193</f>
        <v>0</v>
      </c>
    </row>
    <row r="194" spans="1:6" x14ac:dyDescent="0.25">
      <c r="A194" s="868"/>
      <c r="B194" s="868"/>
      <c r="C194" s="871"/>
      <c r="D194" s="871"/>
      <c r="E194" s="945"/>
      <c r="F194" s="944"/>
    </row>
    <row r="195" spans="1:6" ht="25" x14ac:dyDescent="0.25">
      <c r="A195" s="868" t="s">
        <v>1727</v>
      </c>
      <c r="B195" s="868" t="s">
        <v>506</v>
      </c>
      <c r="C195" s="871" t="s">
        <v>8</v>
      </c>
      <c r="D195" s="871">
        <v>2</v>
      </c>
      <c r="E195" s="917"/>
      <c r="F195" s="942">
        <f>D195*E195</f>
        <v>0</v>
      </c>
    </row>
    <row r="196" spans="1:6" x14ac:dyDescent="0.25">
      <c r="A196" s="868"/>
      <c r="B196" s="868"/>
      <c r="C196" s="871"/>
      <c r="D196" s="871"/>
      <c r="E196" s="917"/>
      <c r="F196" s="944"/>
    </row>
    <row r="197" spans="1:6" ht="25" x14ac:dyDescent="0.25">
      <c r="A197" s="868" t="s">
        <v>1727</v>
      </c>
      <c r="B197" s="868" t="s">
        <v>507</v>
      </c>
      <c r="C197" s="871" t="s">
        <v>8</v>
      </c>
      <c r="D197" s="871">
        <v>2</v>
      </c>
      <c r="E197" s="917"/>
      <c r="F197" s="942">
        <f>D197*E197</f>
        <v>0</v>
      </c>
    </row>
    <row r="198" spans="1:6" x14ac:dyDescent="0.25">
      <c r="A198" s="868"/>
      <c r="B198" s="868"/>
      <c r="C198" s="871"/>
      <c r="D198" s="871"/>
      <c r="E198" s="917"/>
      <c r="F198" s="944"/>
    </row>
    <row r="199" spans="1:6" ht="25" x14ac:dyDescent="0.25">
      <c r="A199" s="868" t="s">
        <v>1728</v>
      </c>
      <c r="B199" s="868" t="s">
        <v>508</v>
      </c>
      <c r="C199" s="871" t="s">
        <v>8</v>
      </c>
      <c r="D199" s="871">
        <v>2</v>
      </c>
      <c r="E199" s="917"/>
      <c r="F199" s="942">
        <f>D199*E199</f>
        <v>0</v>
      </c>
    </row>
    <row r="200" spans="1:6" ht="13" x14ac:dyDescent="0.25">
      <c r="A200" s="868"/>
      <c r="B200" s="874"/>
      <c r="C200" s="871"/>
      <c r="D200" s="871"/>
      <c r="E200" s="917"/>
      <c r="F200" s="934"/>
    </row>
    <row r="201" spans="1:6" ht="13" x14ac:dyDescent="0.25">
      <c r="A201" s="868"/>
      <c r="B201" s="874" t="s">
        <v>2153</v>
      </c>
      <c r="C201" s="871"/>
      <c r="D201" s="871"/>
      <c r="E201" s="917"/>
      <c r="F201" s="934"/>
    </row>
    <row r="202" spans="1:6" ht="13" x14ac:dyDescent="0.25">
      <c r="A202" s="868"/>
      <c r="B202" s="874"/>
      <c r="C202" s="871"/>
      <c r="D202" s="871"/>
      <c r="E202" s="917"/>
      <c r="F202" s="934"/>
    </row>
    <row r="203" spans="1:6" x14ac:dyDescent="0.25">
      <c r="A203" s="868"/>
      <c r="B203" s="868"/>
      <c r="C203" s="871"/>
      <c r="D203" s="871"/>
      <c r="E203" s="917"/>
      <c r="F203" s="942"/>
    </row>
    <row r="204" spans="1:6" ht="13" x14ac:dyDescent="0.25">
      <c r="A204" s="387"/>
      <c r="B204" s="1756" t="s">
        <v>1925</v>
      </c>
      <c r="C204" s="1757"/>
      <c r="D204" s="1758"/>
      <c r="E204" s="1759"/>
      <c r="F204" s="1760"/>
    </row>
    <row r="205" spans="1:6" ht="25" x14ac:dyDescent="0.25">
      <c r="A205" s="387" t="s">
        <v>1729</v>
      </c>
      <c r="B205" s="1735" t="s">
        <v>1926</v>
      </c>
      <c r="C205" s="1722" t="s">
        <v>810</v>
      </c>
      <c r="D205" s="1722">
        <v>4</v>
      </c>
      <c r="E205" s="1761"/>
      <c r="F205" s="1762">
        <f>D205*E205</f>
        <v>0</v>
      </c>
    </row>
    <row r="206" spans="1:6" x14ac:dyDescent="0.25">
      <c r="A206" s="868"/>
      <c r="B206" s="868"/>
      <c r="C206" s="871"/>
      <c r="D206" s="871"/>
      <c r="E206" s="917"/>
      <c r="F206" s="942"/>
    </row>
    <row r="207" spans="1:6" x14ac:dyDescent="0.25">
      <c r="A207" s="868"/>
      <c r="B207" s="868"/>
      <c r="C207" s="871"/>
      <c r="D207" s="871"/>
      <c r="E207" s="917"/>
      <c r="F207" s="942"/>
    </row>
    <row r="208" spans="1:6" x14ac:dyDescent="0.25">
      <c r="A208" s="868"/>
      <c r="B208" s="868"/>
      <c r="C208" s="871"/>
      <c r="D208" s="871"/>
      <c r="E208" s="917"/>
      <c r="F208" s="942"/>
    </row>
    <row r="209" spans="1:6" x14ac:dyDescent="0.25">
      <c r="A209" s="868"/>
      <c r="B209" s="868"/>
      <c r="C209" s="871"/>
      <c r="D209" s="871"/>
      <c r="E209" s="917"/>
      <c r="F209" s="942"/>
    </row>
    <row r="210" spans="1:6" x14ac:dyDescent="0.25">
      <c r="A210" s="868"/>
      <c r="B210" s="868"/>
      <c r="C210" s="871"/>
      <c r="D210" s="871"/>
      <c r="E210" s="917"/>
      <c r="F210" s="942"/>
    </row>
    <row r="211" spans="1:6" x14ac:dyDescent="0.25">
      <c r="A211" s="868"/>
      <c r="B211" s="868"/>
      <c r="C211" s="871"/>
      <c r="D211" s="871"/>
      <c r="E211" s="917"/>
      <c r="F211" s="942"/>
    </row>
    <row r="212" spans="1:6" x14ac:dyDescent="0.25">
      <c r="A212" s="868"/>
      <c r="B212" s="868"/>
      <c r="C212" s="871"/>
      <c r="D212" s="871"/>
      <c r="E212" s="917"/>
      <c r="F212" s="942"/>
    </row>
    <row r="213" spans="1:6" x14ac:dyDescent="0.25">
      <c r="A213" s="868"/>
      <c r="B213" s="868"/>
      <c r="C213" s="871"/>
      <c r="D213" s="871"/>
      <c r="E213" s="917"/>
      <c r="F213" s="942"/>
    </row>
    <row r="214" spans="1:6" x14ac:dyDescent="0.25">
      <c r="A214" s="868"/>
      <c r="B214" s="868"/>
      <c r="C214" s="871"/>
      <c r="D214" s="871"/>
      <c r="E214" s="917"/>
      <c r="F214" s="942"/>
    </row>
    <row r="215" spans="1:6" x14ac:dyDescent="0.25">
      <c r="A215" s="868"/>
      <c r="B215" s="868"/>
      <c r="C215" s="871"/>
      <c r="D215" s="871"/>
      <c r="E215" s="917"/>
      <c r="F215" s="942"/>
    </row>
    <row r="216" spans="1:6" x14ac:dyDescent="0.25">
      <c r="A216" s="868"/>
      <c r="B216" s="868"/>
      <c r="C216" s="871"/>
      <c r="D216" s="871"/>
      <c r="E216" s="917"/>
      <c r="F216" s="942"/>
    </row>
    <row r="217" spans="1:6" x14ac:dyDescent="0.25">
      <c r="A217" s="868"/>
      <c r="B217" s="868"/>
      <c r="C217" s="871"/>
      <c r="D217" s="871"/>
      <c r="E217" s="917"/>
      <c r="F217" s="942"/>
    </row>
    <row r="218" spans="1:6" x14ac:dyDescent="0.25">
      <c r="A218" s="868"/>
      <c r="B218" s="868"/>
      <c r="C218" s="871"/>
      <c r="D218" s="871"/>
      <c r="E218" s="917"/>
      <c r="F218" s="942"/>
    </row>
    <row r="219" spans="1:6" x14ac:dyDescent="0.25">
      <c r="A219" s="868"/>
      <c r="B219" s="868"/>
      <c r="C219" s="871"/>
      <c r="D219" s="871"/>
      <c r="E219" s="917"/>
      <c r="F219" s="942"/>
    </row>
    <row r="220" spans="1:6" x14ac:dyDescent="0.25">
      <c r="A220" s="868"/>
      <c r="B220" s="868"/>
      <c r="C220" s="871"/>
      <c r="D220" s="871"/>
      <c r="E220" s="917"/>
      <c r="F220" s="942"/>
    </row>
    <row r="221" spans="1:6" x14ac:dyDescent="0.25">
      <c r="A221" s="868"/>
      <c r="B221" s="868"/>
      <c r="C221" s="871"/>
      <c r="D221" s="871"/>
      <c r="E221" s="917"/>
      <c r="F221" s="942"/>
    </row>
    <row r="222" spans="1:6" x14ac:dyDescent="0.25">
      <c r="A222" s="868"/>
      <c r="B222" s="868"/>
      <c r="C222" s="871"/>
      <c r="D222" s="871"/>
      <c r="E222" s="917"/>
      <c r="F222" s="942"/>
    </row>
    <row r="223" spans="1:6" x14ac:dyDescent="0.25">
      <c r="A223" s="868"/>
      <c r="B223" s="868"/>
      <c r="C223" s="871"/>
      <c r="D223" s="871"/>
      <c r="E223" s="917"/>
      <c r="F223" s="942"/>
    </row>
    <row r="224" spans="1:6" x14ac:dyDescent="0.25">
      <c r="A224" s="868"/>
      <c r="B224" s="868"/>
      <c r="C224" s="871"/>
      <c r="D224" s="871"/>
      <c r="E224" s="917"/>
      <c r="F224" s="942"/>
    </row>
    <row r="225" spans="1:6" x14ac:dyDescent="0.25">
      <c r="A225" s="868"/>
      <c r="B225" s="868"/>
      <c r="C225" s="871"/>
      <c r="D225" s="871"/>
      <c r="E225" s="917"/>
      <c r="F225" s="942"/>
    </row>
    <row r="226" spans="1:6" ht="13" thickBot="1" x14ac:dyDescent="0.3">
      <c r="A226" s="868"/>
      <c r="B226" s="868"/>
      <c r="C226" s="871"/>
      <c r="D226" s="871"/>
      <c r="E226" s="917"/>
      <c r="F226" s="942"/>
    </row>
    <row r="227" spans="1:6" ht="20.25" customHeight="1" thickTop="1" x14ac:dyDescent="0.25">
      <c r="A227" s="2408" t="s">
        <v>102</v>
      </c>
      <c r="B227" s="2408"/>
      <c r="C227" s="2408"/>
      <c r="D227" s="2408"/>
      <c r="E227" s="2408"/>
      <c r="F227" s="1347">
        <f>SUM(F173:F226)</f>
        <v>0</v>
      </c>
    </row>
    <row r="228" spans="1:6" x14ac:dyDescent="0.25">
      <c r="A228" s="941"/>
      <c r="B228" s="941"/>
      <c r="C228" s="941"/>
      <c r="D228" s="941"/>
      <c r="E228" s="946"/>
      <c r="F228" s="941"/>
    </row>
    <row r="229" spans="1:6" x14ac:dyDescent="0.25">
      <c r="A229" s="1628"/>
      <c r="B229" s="1628"/>
      <c r="C229" s="1628"/>
      <c r="D229" s="1628"/>
      <c r="E229" s="1624"/>
      <c r="F229" s="1628"/>
    </row>
    <row r="230" spans="1:6" ht="13" x14ac:dyDescent="0.25">
      <c r="A230" s="1718"/>
      <c r="B230" s="1756" t="s">
        <v>2397</v>
      </c>
      <c r="C230" s="1722"/>
      <c r="D230" s="1722"/>
      <c r="E230" s="1727"/>
      <c r="F230" s="1860"/>
    </row>
    <row r="231" spans="1:6" x14ac:dyDescent="0.25">
      <c r="A231" s="1718"/>
      <c r="B231" s="1718"/>
      <c r="C231" s="1722"/>
      <c r="D231" s="1722"/>
      <c r="E231" s="1727"/>
      <c r="F231" s="1860"/>
    </row>
    <row r="232" spans="1:6" ht="50" x14ac:dyDescent="0.25">
      <c r="A232" s="1535" t="s">
        <v>2443</v>
      </c>
      <c r="B232" s="1862" t="s">
        <v>2398</v>
      </c>
      <c r="C232" s="1863" t="s">
        <v>2321</v>
      </c>
      <c r="D232" s="1863">
        <v>2</v>
      </c>
      <c r="E232" s="1727"/>
      <c r="F232" s="1860">
        <f t="shared" ref="F232:F251" si="0">D232*E232</f>
        <v>0</v>
      </c>
    </row>
    <row r="233" spans="1:6" x14ac:dyDescent="0.25">
      <c r="A233" s="1535"/>
      <c r="B233" s="1862"/>
      <c r="C233" s="1863"/>
      <c r="D233" s="1864"/>
      <c r="E233" s="1727"/>
      <c r="F233" s="1860"/>
    </row>
    <row r="234" spans="1:6" ht="25" x14ac:dyDescent="0.25">
      <c r="A234" s="1535" t="s">
        <v>2444</v>
      </c>
      <c r="B234" s="1862" t="s">
        <v>2401</v>
      </c>
      <c r="C234" s="1863" t="s">
        <v>2026</v>
      </c>
      <c r="D234" s="1863">
        <v>2</v>
      </c>
      <c r="E234" s="1727"/>
      <c r="F234" s="1860">
        <f t="shared" si="0"/>
        <v>0</v>
      </c>
    </row>
    <row r="235" spans="1:6" x14ac:dyDescent="0.25">
      <c r="A235" s="1535"/>
      <c r="B235" s="1862"/>
      <c r="C235" s="1863"/>
      <c r="D235" s="1863"/>
      <c r="E235" s="1727"/>
      <c r="F235" s="1860"/>
    </row>
    <row r="236" spans="1:6" ht="27" x14ac:dyDescent="0.25">
      <c r="A236" s="1535" t="s">
        <v>2445</v>
      </c>
      <c r="B236" s="1862" t="s">
        <v>2373</v>
      </c>
      <c r="C236" s="1863" t="s">
        <v>2026</v>
      </c>
      <c r="D236" s="1863">
        <v>16</v>
      </c>
      <c r="E236" s="1727"/>
      <c r="F236" s="1860">
        <f t="shared" si="0"/>
        <v>0</v>
      </c>
    </row>
    <row r="237" spans="1:6" x14ac:dyDescent="0.25">
      <c r="A237" s="1535"/>
      <c r="B237" s="1862"/>
      <c r="C237" s="1863"/>
      <c r="D237" s="1863"/>
      <c r="E237" s="1727"/>
      <c r="F237" s="1860"/>
    </row>
    <row r="238" spans="1:6" ht="27" x14ac:dyDescent="0.25">
      <c r="A238" s="1535" t="s">
        <v>2446</v>
      </c>
      <c r="B238" s="1862" t="s">
        <v>2374</v>
      </c>
      <c r="C238" s="1863" t="s">
        <v>2315</v>
      </c>
      <c r="D238" s="1863">
        <v>26</v>
      </c>
      <c r="E238" s="1727"/>
      <c r="F238" s="1860">
        <f t="shared" si="0"/>
        <v>0</v>
      </c>
    </row>
    <row r="239" spans="1:6" x14ac:dyDescent="0.25">
      <c r="A239" s="1535"/>
      <c r="B239" s="1862"/>
      <c r="C239" s="1863"/>
      <c r="D239" s="1864"/>
      <c r="E239" s="1727"/>
      <c r="F239" s="1860"/>
    </row>
    <row r="240" spans="1:6" ht="13" x14ac:dyDescent="0.25">
      <c r="A240" s="1535"/>
      <c r="B240" s="1865" t="s">
        <v>2328</v>
      </c>
      <c r="C240" s="1866"/>
      <c r="D240" s="1867"/>
      <c r="E240" s="1727"/>
      <c r="F240" s="1860"/>
    </row>
    <row r="241" spans="1:6" ht="25" x14ac:dyDescent="0.25">
      <c r="A241" s="1535" t="s">
        <v>2447</v>
      </c>
      <c r="B241" s="1862" t="s">
        <v>2316</v>
      </c>
      <c r="C241" s="1863" t="s">
        <v>2315</v>
      </c>
      <c r="D241" s="1863">
        <v>16</v>
      </c>
      <c r="E241" s="1727"/>
      <c r="F241" s="1860">
        <f t="shared" si="0"/>
        <v>0</v>
      </c>
    </row>
    <row r="242" spans="1:6" x14ac:dyDescent="0.25">
      <c r="A242" s="1535"/>
      <c r="B242" s="1862"/>
      <c r="C242" s="1863"/>
      <c r="D242" s="1863"/>
      <c r="E242" s="1727"/>
      <c r="F242" s="1860"/>
    </row>
    <row r="243" spans="1:6" x14ac:dyDescent="0.25">
      <c r="A243" s="1535" t="s">
        <v>2448</v>
      </c>
      <c r="B243" s="1841" t="s">
        <v>2376</v>
      </c>
      <c r="C243" s="1840" t="s">
        <v>2315</v>
      </c>
      <c r="D243" s="1840">
        <v>4</v>
      </c>
      <c r="E243" s="1953"/>
      <c r="F243" s="1953">
        <f>+D243*E243</f>
        <v>0</v>
      </c>
    </row>
    <row r="244" spans="1:6" x14ac:dyDescent="0.25">
      <c r="A244" s="1535"/>
      <c r="B244" s="1841"/>
      <c r="C244" s="1840"/>
      <c r="D244" s="1840"/>
      <c r="E244" s="1953"/>
      <c r="F244" s="1953"/>
    </row>
    <row r="245" spans="1:6" x14ac:dyDescent="0.25">
      <c r="A245" s="1535" t="s">
        <v>2449</v>
      </c>
      <c r="B245" s="1862" t="s">
        <v>2322</v>
      </c>
      <c r="C245" s="1863" t="s">
        <v>2315</v>
      </c>
      <c r="D245" s="1863">
        <v>16</v>
      </c>
      <c r="E245" s="1727"/>
      <c r="F245" s="1860">
        <f t="shared" si="0"/>
        <v>0</v>
      </c>
    </row>
    <row r="246" spans="1:6" ht="13" x14ac:dyDescent="0.25">
      <c r="A246" s="1535"/>
      <c r="B246" s="1862"/>
      <c r="C246" s="1866"/>
      <c r="D246" s="1867"/>
      <c r="E246" s="1727"/>
      <c r="F246" s="1860"/>
    </row>
    <row r="247" spans="1:6" x14ac:dyDescent="0.25">
      <c r="A247" s="1535" t="s">
        <v>2450</v>
      </c>
      <c r="B247" s="1862" t="s">
        <v>2462</v>
      </c>
      <c r="C247" s="1863" t="s">
        <v>660</v>
      </c>
      <c r="D247" s="1863">
        <v>2</v>
      </c>
      <c r="E247" s="1727"/>
      <c r="F247" s="1860">
        <f t="shared" si="0"/>
        <v>0</v>
      </c>
    </row>
    <row r="248" spans="1:6" x14ac:dyDescent="0.25">
      <c r="A248" s="1535"/>
      <c r="B248" s="1862"/>
      <c r="C248" s="1863"/>
      <c r="D248" s="1863"/>
      <c r="E248" s="1727"/>
      <c r="F248" s="1860"/>
    </row>
    <row r="249" spans="1:6" ht="37.5" x14ac:dyDescent="0.25">
      <c r="A249" s="1535" t="s">
        <v>2451</v>
      </c>
      <c r="B249" s="1862" t="s">
        <v>2320</v>
      </c>
      <c r="C249" s="1863" t="s">
        <v>660</v>
      </c>
      <c r="D249" s="1863">
        <v>2</v>
      </c>
      <c r="E249" s="1727"/>
      <c r="F249" s="1860">
        <f t="shared" si="0"/>
        <v>0</v>
      </c>
    </row>
    <row r="250" spans="1:6" ht="13" x14ac:dyDescent="0.25">
      <c r="A250" s="378"/>
      <c r="B250" s="1868"/>
      <c r="C250" s="1869"/>
      <c r="D250" s="1870"/>
      <c r="E250" s="1727"/>
      <c r="F250" s="1860"/>
    </row>
    <row r="251" spans="1:6" x14ac:dyDescent="0.25">
      <c r="A251" s="1535" t="s">
        <v>2452</v>
      </c>
      <c r="B251" s="1862" t="s">
        <v>2400</v>
      </c>
      <c r="C251" s="1863" t="s">
        <v>660</v>
      </c>
      <c r="D251" s="1863">
        <v>2</v>
      </c>
      <c r="E251" s="1727"/>
      <c r="F251" s="1860">
        <f t="shared" si="0"/>
        <v>0</v>
      </c>
    </row>
    <row r="252" spans="1:6" x14ac:dyDescent="0.25">
      <c r="A252" s="1628"/>
      <c r="B252" s="1628"/>
      <c r="C252" s="1628"/>
      <c r="D252" s="1628"/>
      <c r="E252" s="1624"/>
      <c r="F252" s="1628"/>
    </row>
    <row r="253" spans="1:6" x14ac:dyDescent="0.25">
      <c r="A253" s="1628"/>
      <c r="B253" s="1628"/>
      <c r="C253" s="1628"/>
      <c r="D253" s="1628"/>
      <c r="E253" s="1624"/>
      <c r="F253" s="1628"/>
    </row>
    <row r="254" spans="1:6" x14ac:dyDescent="0.25">
      <c r="A254" s="1628"/>
      <c r="B254" s="1628"/>
      <c r="C254" s="1628"/>
      <c r="D254" s="1628"/>
      <c r="E254" s="1624"/>
      <c r="F254" s="1628"/>
    </row>
    <row r="255" spans="1:6" x14ac:dyDescent="0.25">
      <c r="A255" s="1628"/>
      <c r="B255" s="1628"/>
      <c r="C255" s="1628"/>
      <c r="D255" s="1628"/>
      <c r="E255" s="1624"/>
      <c r="F255" s="1628"/>
    </row>
    <row r="256" spans="1:6" x14ac:dyDescent="0.25">
      <c r="A256" s="1628"/>
      <c r="B256" s="1628"/>
      <c r="C256" s="1628"/>
      <c r="D256" s="1628"/>
      <c r="E256" s="1624"/>
      <c r="F256" s="1628"/>
    </row>
    <row r="257" spans="1:6" x14ac:dyDescent="0.25">
      <c r="A257" s="1628"/>
      <c r="B257" s="1628"/>
      <c r="C257" s="1628"/>
      <c r="D257" s="1628"/>
      <c r="E257" s="1624"/>
      <c r="F257" s="1628"/>
    </row>
    <row r="258" spans="1:6" x14ac:dyDescent="0.25">
      <c r="A258" s="1628"/>
      <c r="B258" s="1628"/>
      <c r="C258" s="1628"/>
      <c r="D258" s="1628"/>
      <c r="E258" s="1624"/>
      <c r="F258" s="1628"/>
    </row>
    <row r="259" spans="1:6" x14ac:dyDescent="0.25">
      <c r="A259" s="1628"/>
      <c r="B259" s="1628"/>
      <c r="C259" s="1628"/>
      <c r="D259" s="1628"/>
      <c r="E259" s="1624"/>
      <c r="F259" s="1628"/>
    </row>
    <row r="260" spans="1:6" x14ac:dyDescent="0.25">
      <c r="A260" s="1628"/>
      <c r="B260" s="1628"/>
      <c r="C260" s="1628"/>
      <c r="D260" s="1628"/>
      <c r="E260" s="1624"/>
      <c r="F260" s="1628"/>
    </row>
    <row r="261" spans="1:6" x14ac:dyDescent="0.25">
      <c r="A261" s="1628"/>
      <c r="B261" s="1628"/>
      <c r="C261" s="1628"/>
      <c r="D261" s="1628"/>
      <c r="E261" s="1624"/>
      <c r="F261" s="1628"/>
    </row>
    <row r="262" spans="1:6" x14ac:dyDescent="0.25">
      <c r="A262" s="1628"/>
      <c r="B262" s="1628"/>
      <c r="C262" s="1628"/>
      <c r="D262" s="1628"/>
      <c r="E262" s="1624"/>
      <c r="F262" s="1628"/>
    </row>
    <row r="263" spans="1:6" x14ac:dyDescent="0.25">
      <c r="A263" s="1628"/>
      <c r="B263" s="1628"/>
      <c r="C263" s="1628"/>
      <c r="D263" s="1628"/>
      <c r="E263" s="1624"/>
      <c r="F263" s="1628"/>
    </row>
    <row r="264" spans="1:6" x14ac:dyDescent="0.25">
      <c r="A264" s="1628"/>
      <c r="B264" s="1628"/>
      <c r="C264" s="1628"/>
      <c r="D264" s="1628"/>
      <c r="E264" s="1624"/>
      <c r="F264" s="1628"/>
    </row>
    <row r="265" spans="1:6" x14ac:dyDescent="0.25">
      <c r="A265" s="1628"/>
      <c r="B265" s="1628"/>
      <c r="C265" s="1628"/>
      <c r="D265" s="1628"/>
      <c r="E265" s="1624"/>
      <c r="F265" s="1628"/>
    </row>
    <row r="266" spans="1:6" x14ac:dyDescent="0.25">
      <c r="A266" s="1628"/>
      <c r="B266" s="1628"/>
      <c r="C266" s="1628"/>
      <c r="D266" s="1628"/>
      <c r="E266" s="1624"/>
      <c r="F266" s="1628"/>
    </row>
    <row r="267" spans="1:6" x14ac:dyDescent="0.25">
      <c r="A267" s="1628"/>
      <c r="B267" s="1628"/>
      <c r="C267" s="1628"/>
      <c r="D267" s="1628"/>
      <c r="E267" s="1624"/>
      <c r="F267" s="1628"/>
    </row>
    <row r="268" spans="1:6" x14ac:dyDescent="0.25">
      <c r="A268" s="1628"/>
      <c r="B268" s="1628"/>
      <c r="C268" s="1628"/>
      <c r="D268" s="1628"/>
      <c r="E268" s="1624"/>
      <c r="F268" s="1628"/>
    </row>
    <row r="269" spans="1:6" x14ac:dyDescent="0.25">
      <c r="A269" s="1628"/>
      <c r="B269" s="1628"/>
      <c r="C269" s="1628"/>
      <c r="D269" s="1628"/>
      <c r="E269" s="1624"/>
      <c r="F269" s="1628"/>
    </row>
    <row r="270" spans="1:6" x14ac:dyDescent="0.25">
      <c r="A270" s="1628"/>
      <c r="B270" s="1628"/>
      <c r="C270" s="1628"/>
      <c r="D270" s="1628"/>
      <c r="E270" s="1624"/>
      <c r="F270" s="1628"/>
    </row>
    <row r="271" spans="1:6" x14ac:dyDescent="0.25">
      <c r="A271" s="1628"/>
      <c r="B271" s="1628"/>
      <c r="C271" s="1628"/>
      <c r="D271" s="1628"/>
      <c r="E271" s="1624"/>
      <c r="F271" s="1628"/>
    </row>
    <row r="272" spans="1:6" x14ac:dyDescent="0.25">
      <c r="A272" s="1628"/>
      <c r="B272" s="1628"/>
      <c r="C272" s="1628"/>
      <c r="D272" s="1628"/>
      <c r="E272" s="1624"/>
      <c r="F272" s="1628"/>
    </row>
    <row r="273" spans="1:6" x14ac:dyDescent="0.25">
      <c r="A273" s="1628"/>
      <c r="B273" s="1628"/>
      <c r="C273" s="1628"/>
      <c r="D273" s="1628"/>
      <c r="E273" s="1624"/>
      <c r="F273" s="1628"/>
    </row>
    <row r="274" spans="1:6" x14ac:dyDescent="0.25">
      <c r="A274" s="1628"/>
      <c r="B274" s="1628"/>
      <c r="C274" s="1628"/>
      <c r="D274" s="1628"/>
      <c r="E274" s="1624"/>
      <c r="F274" s="1628"/>
    </row>
    <row r="275" spans="1:6" x14ac:dyDescent="0.25">
      <c r="A275" s="1628"/>
      <c r="B275" s="1628"/>
      <c r="C275" s="1628"/>
      <c r="D275" s="1628"/>
      <c r="E275" s="1624"/>
      <c r="F275" s="1628"/>
    </row>
    <row r="276" spans="1:6" x14ac:dyDescent="0.25">
      <c r="A276" s="1628"/>
      <c r="B276" s="1628"/>
      <c r="C276" s="1628"/>
      <c r="D276" s="1628"/>
      <c r="E276" s="1624"/>
      <c r="F276" s="1628"/>
    </row>
    <row r="277" spans="1:6" x14ac:dyDescent="0.25">
      <c r="A277" s="1628"/>
      <c r="B277" s="1628"/>
      <c r="C277" s="1628"/>
      <c r="D277" s="1628"/>
      <c r="E277" s="1624"/>
      <c r="F277" s="1628"/>
    </row>
    <row r="278" spans="1:6" x14ac:dyDescent="0.25">
      <c r="A278" s="1628"/>
      <c r="B278" s="1628"/>
      <c r="C278" s="1628"/>
      <c r="D278" s="1628"/>
      <c r="E278" s="1624"/>
      <c r="F278" s="1628"/>
    </row>
    <row r="279" spans="1:6" x14ac:dyDescent="0.25">
      <c r="A279" s="1628"/>
      <c r="B279" s="1628"/>
      <c r="C279" s="1628"/>
      <c r="D279" s="1628"/>
      <c r="E279" s="1624"/>
      <c r="F279" s="1628"/>
    </row>
    <row r="280" spans="1:6" x14ac:dyDescent="0.25">
      <c r="A280" s="1628"/>
      <c r="B280" s="1628"/>
      <c r="C280" s="1628"/>
      <c r="D280" s="1628"/>
      <c r="E280" s="1624"/>
      <c r="F280" s="1628"/>
    </row>
    <row r="281" spans="1:6" x14ac:dyDescent="0.25">
      <c r="A281" s="1628"/>
      <c r="B281" s="1628"/>
      <c r="C281" s="1628"/>
      <c r="D281" s="1628"/>
      <c r="E281" s="1624"/>
      <c r="F281" s="1628"/>
    </row>
    <row r="282" spans="1:6" x14ac:dyDescent="0.25">
      <c r="A282" s="1628"/>
      <c r="B282" s="1628"/>
      <c r="C282" s="1628"/>
      <c r="D282" s="1628"/>
      <c r="E282" s="1624"/>
      <c r="F282" s="1628"/>
    </row>
    <row r="283" spans="1:6" x14ac:dyDescent="0.25">
      <c r="A283" s="1628"/>
      <c r="B283" s="1628"/>
      <c r="C283" s="1628"/>
      <c r="D283" s="1628"/>
      <c r="E283" s="1624"/>
      <c r="F283" s="1628"/>
    </row>
    <row r="284" spans="1:6" x14ac:dyDescent="0.25">
      <c r="A284" s="1628"/>
      <c r="B284" s="1628"/>
      <c r="C284" s="1628"/>
      <c r="D284" s="1628"/>
      <c r="E284" s="1624"/>
      <c r="F284" s="1628"/>
    </row>
    <row r="285" spans="1:6" x14ac:dyDescent="0.25">
      <c r="A285" s="1628"/>
      <c r="B285" s="1628"/>
      <c r="C285" s="1628"/>
      <c r="D285" s="1628"/>
      <c r="E285" s="1624"/>
      <c r="F285" s="1628"/>
    </row>
    <row r="286" spans="1:6" x14ac:dyDescent="0.25">
      <c r="A286" s="1628"/>
      <c r="B286" s="1628"/>
      <c r="C286" s="1628"/>
      <c r="D286" s="1628"/>
      <c r="E286" s="1624"/>
      <c r="F286" s="1628"/>
    </row>
    <row r="287" spans="1:6" x14ac:dyDescent="0.25">
      <c r="A287" s="1628"/>
      <c r="B287" s="1628"/>
      <c r="C287" s="1628"/>
      <c r="D287" s="1628"/>
      <c r="E287" s="1624"/>
      <c r="F287" s="1628"/>
    </row>
    <row r="288" spans="1:6" ht="13" thickBot="1" x14ac:dyDescent="0.3">
      <c r="A288" s="1628"/>
      <c r="B288" s="1628"/>
      <c r="C288" s="1628"/>
      <c r="D288" s="1628"/>
      <c r="E288" s="1624"/>
      <c r="F288" s="1628"/>
    </row>
    <row r="289" spans="1:6" ht="13.5" thickTop="1" x14ac:dyDescent="0.25">
      <c r="A289" s="2434" t="s">
        <v>102</v>
      </c>
      <c r="B289" s="2434"/>
      <c r="C289" s="2434"/>
      <c r="D289" s="2434"/>
      <c r="E289" s="2434"/>
      <c r="F289" s="1861">
        <f>SUM(F228:F288)</f>
        <v>0</v>
      </c>
    </row>
    <row r="290" spans="1:6" x14ac:dyDescent="0.25">
      <c r="A290" s="1628"/>
      <c r="B290" s="1628"/>
      <c r="C290" s="1628"/>
      <c r="D290" s="1628"/>
      <c r="E290" s="1624"/>
      <c r="F290" s="1628"/>
    </row>
    <row r="291" spans="1:6" x14ac:dyDescent="0.25">
      <c r="A291" s="1628"/>
      <c r="B291" s="1628"/>
      <c r="C291" s="1628"/>
      <c r="D291" s="1628"/>
      <c r="E291" s="1624"/>
      <c r="F291" s="1628"/>
    </row>
    <row r="292" spans="1:6" x14ac:dyDescent="0.25">
      <c r="A292" s="1628"/>
      <c r="B292" s="1628"/>
      <c r="C292" s="1628"/>
      <c r="D292" s="1628"/>
      <c r="E292" s="1624"/>
      <c r="F292" s="1628"/>
    </row>
    <row r="293" spans="1:6" ht="13" x14ac:dyDescent="0.25">
      <c r="A293" s="941"/>
      <c r="B293" s="947" t="s">
        <v>28</v>
      </c>
      <c r="C293" s="948"/>
      <c r="D293" s="948"/>
      <c r="E293" s="946"/>
      <c r="F293" s="941"/>
    </row>
    <row r="294" spans="1:6" ht="13" x14ac:dyDescent="0.25">
      <c r="A294" s="949"/>
      <c r="B294" s="949"/>
      <c r="C294" s="948"/>
      <c r="D294" s="948"/>
      <c r="E294" s="946"/>
      <c r="F294" s="941"/>
    </row>
    <row r="295" spans="1:6" x14ac:dyDescent="0.25">
      <c r="A295" s="941"/>
      <c r="B295" s="1628" t="s">
        <v>221</v>
      </c>
      <c r="C295" s="948"/>
      <c r="D295" s="948"/>
      <c r="E295" s="946"/>
      <c r="F295" s="950">
        <f>+F63</f>
        <v>0</v>
      </c>
    </row>
    <row r="296" spans="1:6" ht="13" x14ac:dyDescent="0.25">
      <c r="A296" s="949"/>
      <c r="B296" s="1630"/>
      <c r="C296" s="912"/>
      <c r="D296" s="912"/>
      <c r="E296" s="951"/>
      <c r="F296" s="912"/>
    </row>
    <row r="297" spans="1:6" x14ac:dyDescent="0.25">
      <c r="A297" s="941"/>
      <c r="B297" s="1628" t="s">
        <v>222</v>
      </c>
      <c r="C297" s="948"/>
      <c r="D297" s="948"/>
      <c r="E297" s="946"/>
      <c r="F297" s="950">
        <f>+F124</f>
        <v>0</v>
      </c>
    </row>
    <row r="298" spans="1:6" x14ac:dyDescent="0.25">
      <c r="A298" s="941"/>
      <c r="B298" s="1628"/>
      <c r="C298" s="948"/>
      <c r="D298" s="948"/>
      <c r="E298" s="946"/>
      <c r="F298" s="941"/>
    </row>
    <row r="299" spans="1:6" x14ac:dyDescent="0.25">
      <c r="A299" s="941"/>
      <c r="B299" s="1628" t="s">
        <v>223</v>
      </c>
      <c r="C299" s="948"/>
      <c r="D299" s="948"/>
      <c r="E299" s="946"/>
      <c r="F299" s="950">
        <f>+F172</f>
        <v>0</v>
      </c>
    </row>
    <row r="300" spans="1:6" x14ac:dyDescent="0.25">
      <c r="A300" s="941"/>
      <c r="B300" s="1628"/>
      <c r="C300" s="948"/>
      <c r="D300" s="948"/>
      <c r="E300" s="946"/>
      <c r="F300" s="941"/>
    </row>
    <row r="301" spans="1:6" x14ac:dyDescent="0.25">
      <c r="A301" s="941"/>
      <c r="B301" s="1628" t="s">
        <v>224</v>
      </c>
      <c r="C301" s="948"/>
      <c r="D301" s="948"/>
      <c r="E301" s="946"/>
      <c r="F301" s="950">
        <f>+F227</f>
        <v>0</v>
      </c>
    </row>
    <row r="302" spans="1:6" ht="13" x14ac:dyDescent="0.25">
      <c r="A302" s="941"/>
      <c r="B302" s="1627"/>
      <c r="C302" s="948"/>
      <c r="D302" s="948"/>
      <c r="E302" s="946"/>
      <c r="F302" s="941"/>
    </row>
    <row r="303" spans="1:6" x14ac:dyDescent="0.25">
      <c r="A303" s="941"/>
      <c r="B303" s="1628" t="s">
        <v>225</v>
      </c>
      <c r="C303" s="948"/>
      <c r="D303" s="948"/>
      <c r="E303" s="946"/>
      <c r="F303" s="1871">
        <f>F289</f>
        <v>0</v>
      </c>
    </row>
    <row r="304" spans="1:6" x14ac:dyDescent="0.25">
      <c r="A304" s="941"/>
      <c r="B304" s="941"/>
      <c r="C304" s="948"/>
      <c r="D304" s="948"/>
      <c r="E304" s="946"/>
      <c r="F304" s="941"/>
    </row>
    <row r="305" spans="1:6" x14ac:dyDescent="0.25">
      <c r="A305" s="941"/>
      <c r="B305" s="941"/>
      <c r="C305" s="948"/>
      <c r="D305" s="948"/>
      <c r="E305" s="946"/>
      <c r="F305" s="950"/>
    </row>
    <row r="306" spans="1:6" x14ac:dyDescent="0.25">
      <c r="A306" s="941"/>
      <c r="B306" s="941"/>
      <c r="C306" s="948"/>
      <c r="D306" s="948"/>
      <c r="E306" s="946"/>
      <c r="F306" s="941"/>
    </row>
    <row r="307" spans="1:6" x14ac:dyDescent="0.25">
      <c r="A307" s="941"/>
      <c r="B307" s="941"/>
      <c r="C307" s="948"/>
      <c r="D307" s="948"/>
      <c r="E307" s="946"/>
      <c r="F307" s="950"/>
    </row>
    <row r="308" spans="1:6" x14ac:dyDescent="0.25">
      <c r="A308" s="941"/>
      <c r="B308" s="941"/>
      <c r="C308" s="948"/>
      <c r="D308" s="948"/>
      <c r="E308" s="946"/>
      <c r="F308" s="941"/>
    </row>
    <row r="309" spans="1:6" x14ac:dyDescent="0.25">
      <c r="A309" s="941"/>
      <c r="B309" s="941"/>
      <c r="C309" s="948"/>
      <c r="D309" s="948"/>
      <c r="E309" s="946"/>
      <c r="F309" s="950"/>
    </row>
    <row r="310" spans="1:6" x14ac:dyDescent="0.25">
      <c r="A310" s="941"/>
      <c r="B310" s="941"/>
      <c r="C310" s="948"/>
      <c r="D310" s="948"/>
      <c r="E310" s="946"/>
      <c r="F310" s="941"/>
    </row>
    <row r="311" spans="1:6" x14ac:dyDescent="0.25">
      <c r="A311" s="941"/>
      <c r="B311" s="941"/>
      <c r="C311" s="948"/>
      <c r="D311" s="948"/>
      <c r="E311" s="946"/>
      <c r="F311" s="941"/>
    </row>
    <row r="312" spans="1:6" x14ac:dyDescent="0.25">
      <c r="A312" s="941"/>
      <c r="B312" s="941"/>
      <c r="C312" s="948"/>
      <c r="D312" s="948"/>
      <c r="E312" s="946"/>
      <c r="F312" s="941"/>
    </row>
    <row r="313" spans="1:6" x14ac:dyDescent="0.25">
      <c r="A313" s="941"/>
      <c r="B313" s="941"/>
      <c r="C313" s="948"/>
      <c r="D313" s="948"/>
      <c r="E313" s="946"/>
      <c r="F313" s="941"/>
    </row>
    <row r="314" spans="1:6" x14ac:dyDescent="0.25">
      <c r="A314" s="941"/>
      <c r="B314" s="941"/>
      <c r="C314" s="948"/>
      <c r="D314" s="948"/>
      <c r="E314" s="946"/>
      <c r="F314" s="941"/>
    </row>
    <row r="315" spans="1:6" x14ac:dyDescent="0.25">
      <c r="A315" s="941"/>
      <c r="B315" s="941"/>
      <c r="C315" s="948"/>
      <c r="D315" s="948"/>
      <c r="E315" s="946"/>
      <c r="F315" s="941"/>
    </row>
    <row r="316" spans="1:6" x14ac:dyDescent="0.25">
      <c r="A316" s="941"/>
      <c r="B316" s="941"/>
      <c r="C316" s="948"/>
      <c r="D316" s="948"/>
      <c r="E316" s="946"/>
      <c r="F316" s="941"/>
    </row>
    <row r="317" spans="1:6" x14ac:dyDescent="0.25">
      <c r="A317" s="941"/>
      <c r="B317" s="941"/>
      <c r="C317" s="948"/>
      <c r="D317" s="948"/>
      <c r="E317" s="946"/>
      <c r="F317" s="941"/>
    </row>
    <row r="318" spans="1:6" x14ac:dyDescent="0.25">
      <c r="A318" s="941"/>
      <c r="B318" s="941"/>
      <c r="C318" s="948"/>
      <c r="D318" s="948"/>
      <c r="E318" s="946"/>
      <c r="F318" s="941"/>
    </row>
    <row r="319" spans="1:6" x14ac:dyDescent="0.25">
      <c r="A319" s="941"/>
      <c r="B319" s="941"/>
      <c r="C319" s="948"/>
      <c r="D319" s="948"/>
      <c r="E319" s="946"/>
      <c r="F319" s="941"/>
    </row>
    <row r="320" spans="1:6" x14ac:dyDescent="0.25">
      <c r="A320" s="941"/>
      <c r="B320" s="941"/>
      <c r="C320" s="948"/>
      <c r="D320" s="948"/>
      <c r="E320" s="946"/>
      <c r="F320" s="941"/>
    </row>
    <row r="321" spans="1:6" x14ac:dyDescent="0.25">
      <c r="A321" s="941"/>
      <c r="B321" s="941"/>
      <c r="C321" s="948"/>
      <c r="D321" s="948"/>
      <c r="E321" s="946"/>
      <c r="F321" s="941"/>
    </row>
    <row r="322" spans="1:6" x14ac:dyDescent="0.25">
      <c r="A322" s="941"/>
      <c r="B322" s="941"/>
      <c r="C322" s="948"/>
      <c r="D322" s="948"/>
      <c r="E322" s="946"/>
      <c r="F322" s="941"/>
    </row>
    <row r="323" spans="1:6" x14ac:dyDescent="0.25">
      <c r="A323" s="941"/>
      <c r="B323" s="941"/>
      <c r="C323" s="948"/>
      <c r="D323" s="948"/>
      <c r="E323" s="946"/>
      <c r="F323" s="941"/>
    </row>
    <row r="324" spans="1:6" x14ac:dyDescent="0.25">
      <c r="A324" s="941"/>
      <c r="B324" s="941"/>
      <c r="C324" s="948"/>
      <c r="D324" s="948"/>
      <c r="E324" s="946"/>
      <c r="F324" s="941"/>
    </row>
    <row r="325" spans="1:6" x14ac:dyDescent="0.25">
      <c r="A325" s="941"/>
      <c r="B325" s="941"/>
      <c r="C325" s="948"/>
      <c r="D325" s="948"/>
      <c r="E325" s="946"/>
      <c r="F325" s="941"/>
    </row>
    <row r="326" spans="1:6" x14ac:dyDescent="0.25">
      <c r="A326" s="941"/>
      <c r="B326" s="941"/>
      <c r="C326" s="948"/>
      <c r="D326" s="948"/>
      <c r="E326" s="946"/>
      <c r="F326" s="941"/>
    </row>
    <row r="327" spans="1:6" x14ac:dyDescent="0.25">
      <c r="A327" s="941"/>
      <c r="B327" s="941"/>
      <c r="C327" s="948"/>
      <c r="D327" s="948"/>
      <c r="E327" s="946"/>
      <c r="F327" s="941"/>
    </row>
    <row r="328" spans="1:6" x14ac:dyDescent="0.25">
      <c r="A328" s="941"/>
      <c r="B328" s="941"/>
      <c r="C328" s="948"/>
      <c r="D328" s="948"/>
      <c r="E328" s="946"/>
      <c r="F328" s="941"/>
    </row>
    <row r="329" spans="1:6" x14ac:dyDescent="0.25">
      <c r="A329" s="941"/>
      <c r="B329" s="941"/>
      <c r="C329" s="948"/>
      <c r="D329" s="948"/>
      <c r="E329" s="946"/>
      <c r="F329" s="941"/>
    </row>
    <row r="330" spans="1:6" x14ac:dyDescent="0.25">
      <c r="A330" s="941"/>
      <c r="B330" s="941"/>
      <c r="C330" s="948"/>
      <c r="D330" s="948"/>
      <c r="E330" s="946"/>
      <c r="F330" s="941"/>
    </row>
    <row r="331" spans="1:6" x14ac:dyDescent="0.25">
      <c r="A331" s="941"/>
      <c r="B331" s="941"/>
      <c r="C331" s="948"/>
      <c r="D331" s="948"/>
      <c r="E331" s="946"/>
      <c r="F331" s="941"/>
    </row>
    <row r="332" spans="1:6" x14ac:dyDescent="0.25">
      <c r="A332" s="941"/>
      <c r="B332" s="941"/>
      <c r="C332" s="948"/>
      <c r="D332" s="948"/>
      <c r="E332" s="946"/>
      <c r="F332" s="941"/>
    </row>
    <row r="333" spans="1:6" x14ac:dyDescent="0.25">
      <c r="A333" s="941"/>
      <c r="B333" s="941"/>
      <c r="C333" s="948"/>
      <c r="D333" s="948"/>
      <c r="E333" s="946"/>
      <c r="F333" s="941"/>
    </row>
    <row r="334" spans="1:6" x14ac:dyDescent="0.25">
      <c r="A334" s="941"/>
      <c r="B334" s="941"/>
      <c r="C334" s="948"/>
      <c r="D334" s="948"/>
      <c r="E334" s="946"/>
      <c r="F334" s="941"/>
    </row>
    <row r="335" spans="1:6" x14ac:dyDescent="0.25">
      <c r="A335" s="941"/>
      <c r="B335" s="941"/>
      <c r="C335" s="948"/>
      <c r="D335" s="948"/>
      <c r="E335" s="946"/>
      <c r="F335" s="941"/>
    </row>
    <row r="336" spans="1:6" x14ac:dyDescent="0.25">
      <c r="A336" s="941"/>
      <c r="B336" s="941"/>
      <c r="C336" s="948"/>
      <c r="D336" s="948"/>
      <c r="E336" s="946"/>
      <c r="F336" s="941"/>
    </row>
    <row r="337" spans="1:6" x14ac:dyDescent="0.25">
      <c r="A337" s="941"/>
      <c r="B337" s="941"/>
      <c r="C337" s="948"/>
      <c r="D337" s="948"/>
      <c r="E337" s="946"/>
      <c r="F337" s="941"/>
    </row>
    <row r="338" spans="1:6" x14ac:dyDescent="0.25">
      <c r="A338" s="941"/>
      <c r="B338" s="941"/>
      <c r="C338" s="948"/>
      <c r="D338" s="948"/>
      <c r="E338" s="946"/>
      <c r="F338" s="941"/>
    </row>
    <row r="339" spans="1:6" x14ac:dyDescent="0.25">
      <c r="A339" s="941"/>
      <c r="B339" s="941"/>
      <c r="C339" s="948"/>
      <c r="D339" s="948"/>
      <c r="E339" s="946"/>
      <c r="F339" s="941"/>
    </row>
    <row r="340" spans="1:6" x14ac:dyDescent="0.25">
      <c r="A340" s="941"/>
      <c r="B340" s="941"/>
      <c r="C340" s="948"/>
      <c r="D340" s="948"/>
      <c r="E340" s="946"/>
      <c r="F340" s="941"/>
    </row>
    <row r="341" spans="1:6" x14ac:dyDescent="0.25">
      <c r="A341" s="941"/>
      <c r="B341" s="941"/>
      <c r="C341" s="948"/>
      <c r="D341" s="948"/>
      <c r="E341" s="946"/>
      <c r="F341" s="941"/>
    </row>
    <row r="342" spans="1:6" x14ac:dyDescent="0.25">
      <c r="A342" s="941"/>
      <c r="B342" s="941"/>
      <c r="C342" s="948"/>
      <c r="D342" s="948"/>
      <c r="E342" s="946"/>
      <c r="F342" s="941"/>
    </row>
    <row r="343" spans="1:6" x14ac:dyDescent="0.25">
      <c r="A343" s="941"/>
      <c r="B343" s="941"/>
      <c r="C343" s="948"/>
      <c r="D343" s="948"/>
      <c r="E343" s="946"/>
      <c r="F343" s="941"/>
    </row>
    <row r="344" spans="1:6" x14ac:dyDescent="0.25">
      <c r="A344" s="941"/>
      <c r="B344" s="941"/>
      <c r="C344" s="948"/>
      <c r="D344" s="948"/>
      <c r="E344" s="946"/>
      <c r="F344" s="941"/>
    </row>
    <row r="345" spans="1:6" x14ac:dyDescent="0.25">
      <c r="A345" s="941"/>
      <c r="B345" s="941"/>
      <c r="C345" s="948"/>
      <c r="D345" s="948"/>
      <c r="E345" s="946"/>
      <c r="F345" s="941"/>
    </row>
    <row r="346" spans="1:6" x14ac:dyDescent="0.25">
      <c r="A346" s="941"/>
      <c r="B346" s="941"/>
      <c r="C346" s="948"/>
      <c r="D346" s="948"/>
      <c r="E346" s="946"/>
      <c r="F346" s="941"/>
    </row>
    <row r="347" spans="1:6" x14ac:dyDescent="0.25">
      <c r="A347" s="941"/>
      <c r="B347" s="941"/>
      <c r="C347" s="948"/>
      <c r="D347" s="948"/>
      <c r="E347" s="946"/>
      <c r="F347" s="941"/>
    </row>
    <row r="348" spans="1:6" x14ac:dyDescent="0.25">
      <c r="A348" s="941"/>
      <c r="B348" s="941"/>
      <c r="C348" s="948"/>
      <c r="D348" s="948"/>
      <c r="E348" s="946"/>
      <c r="F348" s="941"/>
    </row>
    <row r="349" spans="1:6" x14ac:dyDescent="0.25">
      <c r="A349" s="941"/>
      <c r="B349" s="941"/>
      <c r="C349" s="948"/>
      <c r="D349" s="948"/>
      <c r="E349" s="946"/>
      <c r="F349" s="941"/>
    </row>
    <row r="350" spans="1:6" x14ac:dyDescent="0.25">
      <c r="A350" s="941"/>
      <c r="B350" s="941"/>
      <c r="C350" s="948"/>
      <c r="D350" s="948"/>
      <c r="E350" s="946"/>
      <c r="F350" s="941"/>
    </row>
    <row r="351" spans="1:6" x14ac:dyDescent="0.25">
      <c r="A351" s="941"/>
      <c r="B351" s="941"/>
      <c r="C351" s="948"/>
      <c r="D351" s="948"/>
      <c r="E351" s="946"/>
      <c r="F351" s="941"/>
    </row>
    <row r="352" spans="1:6" x14ac:dyDescent="0.25">
      <c r="A352" s="941"/>
      <c r="B352" s="941"/>
      <c r="C352" s="948"/>
      <c r="D352" s="948"/>
      <c r="E352" s="946"/>
      <c r="F352" s="941"/>
    </row>
    <row r="353" spans="1:6" x14ac:dyDescent="0.25">
      <c r="A353" s="941"/>
      <c r="B353" s="941"/>
      <c r="C353" s="948"/>
      <c r="D353" s="948"/>
      <c r="E353" s="946"/>
      <c r="F353" s="941"/>
    </row>
    <row r="354" spans="1:6" x14ac:dyDescent="0.25">
      <c r="A354" s="941"/>
      <c r="B354" s="941"/>
      <c r="C354" s="948"/>
      <c r="D354" s="948"/>
      <c r="E354" s="946"/>
      <c r="F354" s="941"/>
    </row>
    <row r="355" spans="1:6" x14ac:dyDescent="0.25">
      <c r="A355" s="941"/>
      <c r="B355" s="941"/>
      <c r="C355" s="948"/>
      <c r="D355" s="948"/>
      <c r="E355" s="946"/>
      <c r="F355" s="941"/>
    </row>
    <row r="356" spans="1:6" x14ac:dyDescent="0.25">
      <c r="A356" s="941"/>
      <c r="B356" s="941"/>
      <c r="C356" s="948"/>
      <c r="D356" s="948"/>
      <c r="E356" s="946"/>
      <c r="F356" s="941"/>
    </row>
    <row r="357" spans="1:6" ht="13" x14ac:dyDescent="0.25">
      <c r="A357" s="941"/>
      <c r="B357" s="949"/>
      <c r="C357" s="948"/>
      <c r="D357" s="948"/>
      <c r="E357" s="946"/>
      <c r="F357" s="941"/>
    </row>
    <row r="358" spans="1:6" ht="13" thickBot="1" x14ac:dyDescent="0.3">
      <c r="A358" s="941"/>
      <c r="B358" s="941"/>
      <c r="C358" s="948"/>
      <c r="D358" s="948"/>
      <c r="E358" s="946"/>
      <c r="F358" s="941"/>
    </row>
    <row r="359" spans="1:6" ht="21" customHeight="1" thickTop="1" x14ac:dyDescent="0.25">
      <c r="A359" s="2407" t="s">
        <v>509</v>
      </c>
      <c r="B359" s="2407"/>
      <c r="C359" s="2407"/>
      <c r="D359" s="2407"/>
      <c r="E359" s="2407"/>
      <c r="F359" s="1333">
        <f>SUM(F293:F358)</f>
        <v>0</v>
      </c>
    </row>
  </sheetData>
  <mergeCells count="10">
    <mergeCell ref="G5:G8"/>
    <mergeCell ref="A1:F1"/>
    <mergeCell ref="A2:F2"/>
    <mergeCell ref="A359:E359"/>
    <mergeCell ref="A63:E63"/>
    <mergeCell ref="A124:E124"/>
    <mergeCell ref="A172:E172"/>
    <mergeCell ref="A227:E227"/>
    <mergeCell ref="A3:F3"/>
    <mergeCell ref="A289:E289"/>
  </mergeCells>
  <pageMargins left="0.70866141732283472" right="0.47244094488188981" top="0.74803149606299213" bottom="0.51181102362204722" header="0.31496062992125984" footer="0.31496062992125984"/>
  <pageSetup paperSize="9" scale="76" orientation="portrait" r:id="rId1"/>
  <headerFooter>
    <oddFooter>&amp;CALA-ORA. Bill Nr. 5.7 Pg &amp;P of &amp;N</oddFooter>
  </headerFooter>
  <rowBreaks count="5" manualBreakCount="5">
    <brk id="63" max="5" man="1"/>
    <brk id="124" max="5" man="1"/>
    <brk id="172" max="5" man="1"/>
    <brk id="227" max="16383" man="1"/>
    <brk id="289" max="5" man="1"/>
  </rowBreaks>
  <colBreaks count="1" manualBreakCount="1">
    <brk id="6" max="35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1"/>
  <sheetViews>
    <sheetView view="pageBreakPreview" zoomScale="90" zoomScaleNormal="100" zoomScaleSheetLayoutView="90" workbookViewId="0">
      <pane ySplit="5" topLeftCell="A359" activePane="bottomLeft" state="frozen"/>
      <selection activeCell="A3" sqref="A3:E3"/>
      <selection pane="bottomLeft" activeCell="A2" sqref="A2:F2"/>
    </sheetView>
  </sheetViews>
  <sheetFormatPr defaultColWidth="9.1796875" defaultRowHeight="13" x14ac:dyDescent="0.3"/>
  <cols>
    <col min="1" max="1" width="9.26953125" style="2126" customWidth="1"/>
    <col min="2" max="2" width="61.7265625" style="2126" customWidth="1"/>
    <col min="3" max="3" width="7.7265625" style="2126" customWidth="1"/>
    <col min="4" max="4" width="10.81640625" style="2126" customWidth="1"/>
    <col min="5" max="5" width="14.453125" style="2179" customWidth="1"/>
    <col min="6" max="6" width="14.26953125" style="2151" customWidth="1"/>
    <col min="7" max="7" width="19.1796875" style="2125" customWidth="1"/>
    <col min="8" max="16384" width="9.1796875" style="2126"/>
  </cols>
  <sheetData>
    <row r="1" spans="1:6" x14ac:dyDescent="0.3">
      <c r="A1" s="2412" t="s">
        <v>0</v>
      </c>
      <c r="B1" s="2412"/>
      <c r="C1" s="2412"/>
      <c r="D1" s="2412"/>
      <c r="E1" s="2412"/>
      <c r="F1" s="2412"/>
    </row>
    <row r="2" spans="1:6" x14ac:dyDescent="0.3">
      <c r="A2" s="2372" t="s">
        <v>2561</v>
      </c>
      <c r="B2" s="2372"/>
      <c r="C2" s="2372"/>
      <c r="D2" s="2372"/>
      <c r="E2" s="2372"/>
      <c r="F2" s="2372"/>
    </row>
    <row r="3" spans="1:6" x14ac:dyDescent="0.3">
      <c r="A3" s="2386" t="s">
        <v>2077</v>
      </c>
      <c r="B3" s="2386"/>
      <c r="C3" s="2386"/>
      <c r="D3" s="2386"/>
      <c r="E3" s="2386"/>
      <c r="F3" s="2386"/>
    </row>
    <row r="4" spans="1:6" x14ac:dyDescent="0.3">
      <c r="A4" s="379" t="s">
        <v>2087</v>
      </c>
      <c r="B4" s="378"/>
      <c r="C4" s="380"/>
      <c r="D4" s="380"/>
      <c r="E4" s="2155"/>
      <c r="F4" s="2127"/>
    </row>
    <row r="5" spans="1:6" x14ac:dyDescent="0.3">
      <c r="A5" s="630" t="s">
        <v>1</v>
      </c>
      <c r="B5" s="631" t="s">
        <v>2</v>
      </c>
      <c r="C5" s="631" t="s">
        <v>3</v>
      </c>
      <c r="D5" s="631" t="s">
        <v>4</v>
      </c>
      <c r="E5" s="2156" t="s">
        <v>5</v>
      </c>
      <c r="F5" s="633" t="s">
        <v>6</v>
      </c>
    </row>
    <row r="6" spans="1:6" x14ac:dyDescent="0.3">
      <c r="A6" s="388"/>
      <c r="B6" s="388"/>
      <c r="C6" s="388"/>
      <c r="D6" s="388"/>
      <c r="E6" s="2157"/>
      <c r="F6" s="2128"/>
    </row>
    <row r="7" spans="1:6" x14ac:dyDescent="0.3">
      <c r="A7" s="388"/>
      <c r="B7" s="396" t="s">
        <v>84</v>
      </c>
      <c r="C7" s="392"/>
      <c r="D7" s="392"/>
      <c r="E7" s="2158"/>
      <c r="F7" s="634"/>
    </row>
    <row r="8" spans="1:6" ht="25.5" x14ac:dyDescent="0.3">
      <c r="A8" s="388"/>
      <c r="B8" s="395" t="s">
        <v>1722</v>
      </c>
      <c r="C8" s="392"/>
      <c r="D8" s="392"/>
      <c r="E8" s="2159"/>
      <c r="F8" s="634"/>
    </row>
    <row r="9" spans="1:6" x14ac:dyDescent="0.3">
      <c r="A9" s="388"/>
      <c r="B9" s="2130"/>
      <c r="C9" s="392"/>
      <c r="D9" s="392"/>
      <c r="E9" s="2159"/>
      <c r="F9" s="634"/>
    </row>
    <row r="10" spans="1:6" x14ac:dyDescent="0.3">
      <c r="A10" s="388"/>
      <c r="B10" s="396" t="s">
        <v>85</v>
      </c>
      <c r="C10" s="392"/>
      <c r="D10" s="392"/>
      <c r="E10" s="2159"/>
      <c r="F10" s="634"/>
    </row>
    <row r="11" spans="1:6" x14ac:dyDescent="0.3">
      <c r="A11" s="388"/>
      <c r="B11" s="388"/>
      <c r="C11" s="392"/>
      <c r="D11" s="392"/>
      <c r="E11" s="2159"/>
      <c r="F11" s="634"/>
    </row>
    <row r="12" spans="1:6" ht="25" x14ac:dyDescent="0.3">
      <c r="A12" s="388"/>
      <c r="B12" s="397" t="s">
        <v>86</v>
      </c>
      <c r="C12" s="392"/>
      <c r="D12" s="392"/>
      <c r="E12" s="2159"/>
      <c r="F12" s="634"/>
    </row>
    <row r="13" spans="1:6" x14ac:dyDescent="0.3">
      <c r="A13" s="388"/>
      <c r="B13" s="388"/>
      <c r="C13" s="392"/>
      <c r="D13" s="392"/>
      <c r="E13" s="2159"/>
      <c r="F13" s="634"/>
    </row>
    <row r="14" spans="1:6" x14ac:dyDescent="0.3">
      <c r="A14" s="388" t="s">
        <v>87</v>
      </c>
      <c r="B14" s="388" t="s">
        <v>172</v>
      </c>
      <c r="C14" s="392" t="s">
        <v>42</v>
      </c>
      <c r="D14" s="392">
        <v>44</v>
      </c>
      <c r="E14" s="2159"/>
      <c r="F14" s="634">
        <f>D14*E14</f>
        <v>0</v>
      </c>
    </row>
    <row r="15" spans="1:6" x14ac:dyDescent="0.3">
      <c r="A15" s="388"/>
      <c r="B15" s="388"/>
      <c r="C15" s="392"/>
      <c r="D15" s="392"/>
      <c r="E15" s="2159"/>
      <c r="F15" s="634"/>
    </row>
    <row r="16" spans="1:6" ht="25" x14ac:dyDescent="0.3">
      <c r="A16" s="388"/>
      <c r="B16" s="397" t="s">
        <v>235</v>
      </c>
      <c r="C16" s="392"/>
      <c r="D16" s="392"/>
      <c r="E16" s="2159"/>
      <c r="F16" s="634"/>
    </row>
    <row r="17" spans="1:6" x14ac:dyDescent="0.3">
      <c r="A17" s="388"/>
      <c r="B17" s="388"/>
      <c r="C17" s="392"/>
      <c r="D17" s="392"/>
      <c r="E17" s="2159"/>
      <c r="F17" s="634"/>
    </row>
    <row r="18" spans="1:6" x14ac:dyDescent="0.3">
      <c r="A18" s="388" t="s">
        <v>424</v>
      </c>
      <c r="B18" s="388" t="s">
        <v>172</v>
      </c>
      <c r="C18" s="392" t="s">
        <v>42</v>
      </c>
      <c r="D18" s="392">
        <v>5</v>
      </c>
      <c r="E18" s="2159"/>
      <c r="F18" s="634">
        <f>D18*E18</f>
        <v>0</v>
      </c>
    </row>
    <row r="19" spans="1:6" x14ac:dyDescent="0.3">
      <c r="A19" s="388"/>
      <c r="B19" s="388"/>
      <c r="C19" s="392"/>
      <c r="D19" s="392"/>
      <c r="E19" s="2159"/>
      <c r="F19" s="634"/>
    </row>
    <row r="20" spans="1:6" x14ac:dyDescent="0.3">
      <c r="A20" s="388"/>
      <c r="B20" s="396" t="s">
        <v>90</v>
      </c>
      <c r="C20" s="392"/>
      <c r="D20" s="392"/>
      <c r="E20" s="2159"/>
      <c r="F20" s="634"/>
    </row>
    <row r="21" spans="1:6" x14ac:dyDescent="0.3">
      <c r="A21" s="388"/>
      <c r="B21" s="396"/>
      <c r="C21" s="392"/>
      <c r="D21" s="392"/>
      <c r="E21" s="2159"/>
      <c r="F21" s="634"/>
    </row>
    <row r="22" spans="1:6" ht="25" x14ac:dyDescent="0.3">
      <c r="A22" s="388"/>
      <c r="B22" s="397" t="s">
        <v>91</v>
      </c>
      <c r="C22" s="392"/>
      <c r="D22" s="392"/>
      <c r="E22" s="2159"/>
      <c r="F22" s="634"/>
    </row>
    <row r="23" spans="1:6" x14ac:dyDescent="0.3">
      <c r="A23" s="388"/>
      <c r="B23" s="397"/>
      <c r="C23" s="392"/>
      <c r="D23" s="392"/>
      <c r="E23" s="2159"/>
      <c r="F23" s="634"/>
    </row>
    <row r="24" spans="1:6" x14ac:dyDescent="0.3">
      <c r="A24" s="388" t="s">
        <v>426</v>
      </c>
      <c r="B24" s="2131" t="s">
        <v>1246</v>
      </c>
      <c r="C24" s="392" t="s">
        <v>42</v>
      </c>
      <c r="D24" s="392">
        <v>21.4</v>
      </c>
      <c r="E24" s="2159"/>
      <c r="F24" s="634">
        <f>D24*E24</f>
        <v>0</v>
      </c>
    </row>
    <row r="25" spans="1:6" x14ac:dyDescent="0.3">
      <c r="A25" s="388"/>
      <c r="B25" s="388"/>
      <c r="C25" s="392"/>
      <c r="D25" s="392"/>
      <c r="E25" s="2159"/>
      <c r="F25" s="634"/>
    </row>
    <row r="26" spans="1:6" x14ac:dyDescent="0.3">
      <c r="A26" s="635"/>
      <c r="B26" s="396" t="s">
        <v>93</v>
      </c>
      <c r="C26" s="416"/>
      <c r="D26" s="416"/>
      <c r="E26" s="2159"/>
      <c r="F26" s="636"/>
    </row>
    <row r="27" spans="1:6" x14ac:dyDescent="0.3">
      <c r="A27" s="635"/>
      <c r="B27" s="397"/>
      <c r="C27" s="416"/>
      <c r="D27" s="416"/>
      <c r="E27" s="2159"/>
      <c r="F27" s="636"/>
    </row>
    <row r="28" spans="1:6" ht="25" x14ac:dyDescent="0.3">
      <c r="A28" s="388" t="s">
        <v>427</v>
      </c>
      <c r="B28" s="2132" t="s">
        <v>428</v>
      </c>
      <c r="C28" s="392" t="s">
        <v>42</v>
      </c>
      <c r="D28" s="402">
        <v>23</v>
      </c>
      <c r="E28" s="2159"/>
      <c r="F28" s="634">
        <f>D28*E28</f>
        <v>0</v>
      </c>
    </row>
    <row r="29" spans="1:6" x14ac:dyDescent="0.3">
      <c r="A29" s="388"/>
      <c r="B29" s="388"/>
      <c r="C29" s="392"/>
      <c r="D29" s="392"/>
      <c r="E29" s="2159"/>
      <c r="F29" s="634"/>
    </row>
    <row r="30" spans="1:6" ht="15" customHeight="1" x14ac:dyDescent="0.3">
      <c r="A30" s="388" t="s">
        <v>94</v>
      </c>
      <c r="B30" s="447" t="s">
        <v>429</v>
      </c>
      <c r="C30" s="392" t="s">
        <v>42</v>
      </c>
      <c r="D30" s="392">
        <v>13.1</v>
      </c>
      <c r="E30" s="2159"/>
      <c r="F30" s="634">
        <f>D30*E30</f>
        <v>0</v>
      </c>
    </row>
    <row r="31" spans="1:6" x14ac:dyDescent="0.3">
      <c r="A31" s="388"/>
      <c r="B31" s="391"/>
      <c r="C31" s="392"/>
      <c r="D31" s="392"/>
      <c r="E31" s="2159"/>
      <c r="F31" s="634"/>
    </row>
    <row r="32" spans="1:6" ht="37.5" x14ac:dyDescent="0.3">
      <c r="A32" s="388" t="s">
        <v>430</v>
      </c>
      <c r="B32" s="399" t="s">
        <v>1857</v>
      </c>
      <c r="C32" s="392" t="s">
        <v>42</v>
      </c>
      <c r="D32" s="392">
        <v>13.1</v>
      </c>
      <c r="E32" s="2159"/>
      <c r="F32" s="634">
        <f>D32*E32</f>
        <v>0</v>
      </c>
    </row>
    <row r="33" spans="1:6" x14ac:dyDescent="0.3">
      <c r="A33" s="388"/>
      <c r="B33" s="388"/>
      <c r="C33" s="392"/>
      <c r="D33" s="392"/>
      <c r="E33" s="2159"/>
      <c r="F33" s="634"/>
    </row>
    <row r="34" spans="1:6" ht="14.5" x14ac:dyDescent="0.3">
      <c r="A34" s="388" t="s">
        <v>432</v>
      </c>
      <c r="B34" s="399" t="s">
        <v>433</v>
      </c>
      <c r="C34" s="392" t="s">
        <v>548</v>
      </c>
      <c r="D34" s="419">
        <v>65.400000000000006</v>
      </c>
      <c r="E34" s="2159"/>
      <c r="F34" s="634">
        <f>D34*E34</f>
        <v>0</v>
      </c>
    </row>
    <row r="35" spans="1:6" x14ac:dyDescent="0.3">
      <c r="A35" s="388"/>
      <c r="B35" s="388"/>
      <c r="C35" s="392"/>
      <c r="D35" s="392"/>
      <c r="E35" s="2159"/>
      <c r="F35" s="634"/>
    </row>
    <row r="36" spans="1:6" s="2125" customFormat="1" x14ac:dyDescent="0.25">
      <c r="A36" s="388"/>
      <c r="B36" s="396" t="s">
        <v>95</v>
      </c>
      <c r="C36" s="392"/>
      <c r="D36" s="392"/>
      <c r="E36" s="2158"/>
      <c r="F36" s="634"/>
    </row>
    <row r="37" spans="1:6" s="2125" customFormat="1" ht="12.5" x14ac:dyDescent="0.25">
      <c r="A37" s="388"/>
      <c r="B37" s="388"/>
      <c r="C37" s="392"/>
      <c r="D37" s="392"/>
      <c r="E37" s="2158"/>
      <c r="F37" s="634"/>
    </row>
    <row r="38" spans="1:6" s="2125" customFormat="1" x14ac:dyDescent="0.25">
      <c r="A38" s="388"/>
      <c r="B38" s="396" t="s">
        <v>96</v>
      </c>
      <c r="C38" s="392"/>
      <c r="D38" s="392"/>
      <c r="E38" s="2158"/>
      <c r="F38" s="634"/>
    </row>
    <row r="39" spans="1:6" s="2125" customFormat="1" ht="12.5" x14ac:dyDescent="0.25">
      <c r="A39" s="388"/>
      <c r="B39" s="388"/>
      <c r="C39" s="392"/>
      <c r="D39" s="392"/>
      <c r="E39" s="2158"/>
      <c r="F39" s="634"/>
    </row>
    <row r="40" spans="1:6" s="2125" customFormat="1" x14ac:dyDescent="0.25">
      <c r="A40" s="388"/>
      <c r="B40" s="396" t="s">
        <v>97</v>
      </c>
      <c r="C40" s="392"/>
      <c r="D40" s="392"/>
      <c r="E40" s="2158"/>
      <c r="F40" s="634"/>
    </row>
    <row r="41" spans="1:6" s="2125" customFormat="1" ht="12.5" x14ac:dyDescent="0.25">
      <c r="A41" s="388"/>
      <c r="B41" s="388"/>
      <c r="C41" s="392"/>
      <c r="D41" s="392"/>
      <c r="E41" s="2158"/>
      <c r="F41" s="634"/>
    </row>
    <row r="42" spans="1:6" s="2125" customFormat="1" x14ac:dyDescent="0.25">
      <c r="A42" s="388"/>
      <c r="B42" s="396" t="s">
        <v>98</v>
      </c>
      <c r="C42" s="392"/>
      <c r="D42" s="392"/>
      <c r="E42" s="2159"/>
      <c r="F42" s="634"/>
    </row>
    <row r="43" spans="1:6" s="2125" customFormat="1" x14ac:dyDescent="0.25">
      <c r="A43" s="388"/>
      <c r="B43" s="396"/>
      <c r="C43" s="392"/>
      <c r="D43" s="392"/>
      <c r="E43" s="2159"/>
      <c r="F43" s="634"/>
    </row>
    <row r="44" spans="1:6" s="2125" customFormat="1" ht="24.75" customHeight="1" x14ac:dyDescent="0.25">
      <c r="A44" s="388"/>
      <c r="B44" s="397" t="s">
        <v>99</v>
      </c>
      <c r="C44" s="392"/>
      <c r="D44" s="392"/>
      <c r="E44" s="2159"/>
      <c r="F44" s="634"/>
    </row>
    <row r="45" spans="1:6" s="2125" customFormat="1" ht="12.5" x14ac:dyDescent="0.25">
      <c r="A45" s="388"/>
      <c r="B45" s="397"/>
      <c r="C45" s="392"/>
      <c r="D45" s="392"/>
      <c r="E45" s="2159"/>
      <c r="F45" s="634"/>
    </row>
    <row r="46" spans="1:6" s="2125" customFormat="1" ht="14.5" x14ac:dyDescent="0.25">
      <c r="A46" s="388" t="s">
        <v>1422</v>
      </c>
      <c r="B46" s="388" t="s">
        <v>106</v>
      </c>
      <c r="C46" s="392" t="s">
        <v>857</v>
      </c>
      <c r="D46" s="419">
        <v>0.6</v>
      </c>
      <c r="E46" s="2159"/>
      <c r="F46" s="634">
        <f>D46*E46</f>
        <v>0</v>
      </c>
    </row>
    <row r="47" spans="1:6" s="2125" customFormat="1" ht="12.5" x14ac:dyDescent="0.25">
      <c r="A47" s="388"/>
      <c r="B47" s="397"/>
      <c r="C47" s="392"/>
      <c r="D47" s="392"/>
      <c r="E47" s="2159"/>
      <c r="F47" s="634"/>
    </row>
    <row r="48" spans="1:6" s="2125" customFormat="1" x14ac:dyDescent="0.25">
      <c r="A48" s="388"/>
      <c r="B48" s="396" t="s">
        <v>103</v>
      </c>
      <c r="C48" s="392"/>
      <c r="D48" s="392"/>
      <c r="E48" s="2159"/>
      <c r="F48" s="634"/>
    </row>
    <row r="49" spans="1:6" s="2125" customFormat="1" ht="12.5" x14ac:dyDescent="0.25">
      <c r="A49" s="388"/>
      <c r="B49" s="388"/>
      <c r="C49" s="392"/>
      <c r="D49" s="392"/>
      <c r="E49" s="2159"/>
      <c r="F49" s="634"/>
    </row>
    <row r="50" spans="1:6" s="2125" customFormat="1" ht="27" customHeight="1" x14ac:dyDescent="0.25">
      <c r="A50" s="388"/>
      <c r="B50" s="397" t="s">
        <v>104</v>
      </c>
      <c r="C50" s="392"/>
      <c r="D50" s="409"/>
      <c r="E50" s="2159"/>
      <c r="F50" s="634"/>
    </row>
    <row r="51" spans="1:6" s="2125" customFormat="1" ht="12.5" x14ac:dyDescent="0.25">
      <c r="A51" s="388"/>
      <c r="B51" s="399"/>
      <c r="C51" s="392"/>
      <c r="D51" s="409"/>
      <c r="E51" s="2159"/>
      <c r="F51" s="634"/>
    </row>
    <row r="52" spans="1:6" s="2125" customFormat="1" ht="14.5" x14ac:dyDescent="0.25">
      <c r="A52" s="388" t="s">
        <v>719</v>
      </c>
      <c r="B52" s="399" t="s">
        <v>106</v>
      </c>
      <c r="C52" s="392" t="s">
        <v>857</v>
      </c>
      <c r="D52" s="402" t="s">
        <v>558</v>
      </c>
      <c r="E52" s="2159"/>
      <c r="F52" s="634">
        <v>0</v>
      </c>
    </row>
    <row r="53" spans="1:6" s="2125" customFormat="1" ht="12.5" x14ac:dyDescent="0.25">
      <c r="A53" s="388"/>
      <c r="B53" s="397"/>
      <c r="C53" s="392"/>
      <c r="D53" s="392"/>
      <c r="E53" s="2159"/>
      <c r="F53" s="634"/>
    </row>
    <row r="54" spans="1:6" s="2125" customFormat="1" x14ac:dyDescent="0.25">
      <c r="A54" s="388"/>
      <c r="B54" s="391" t="s">
        <v>107</v>
      </c>
      <c r="C54" s="392"/>
      <c r="D54" s="392"/>
      <c r="E54" s="2159"/>
      <c r="F54" s="634"/>
    </row>
    <row r="55" spans="1:6" s="2125" customFormat="1" ht="12.5" x14ac:dyDescent="0.25">
      <c r="A55" s="388"/>
      <c r="B55" s="388"/>
      <c r="C55" s="392"/>
      <c r="D55" s="392"/>
      <c r="E55" s="2159"/>
      <c r="F55" s="634"/>
    </row>
    <row r="56" spans="1:6" s="2125" customFormat="1" ht="24.75" customHeight="1" x14ac:dyDescent="0.25">
      <c r="A56" s="388"/>
      <c r="B56" s="397" t="s">
        <v>108</v>
      </c>
      <c r="C56" s="392"/>
      <c r="D56" s="392"/>
      <c r="E56" s="2159"/>
      <c r="F56" s="634"/>
    </row>
    <row r="57" spans="1:6" x14ac:dyDescent="0.3">
      <c r="A57" s="388"/>
      <c r="B57" s="388"/>
      <c r="C57" s="392"/>
      <c r="D57" s="392"/>
      <c r="E57" s="2160"/>
      <c r="F57" s="634"/>
    </row>
    <row r="58" spans="1:6" ht="13.5" customHeight="1" x14ac:dyDescent="0.3">
      <c r="A58" s="388" t="s">
        <v>720</v>
      </c>
      <c r="B58" s="388" t="s">
        <v>106</v>
      </c>
      <c r="C58" s="392" t="s">
        <v>857</v>
      </c>
      <c r="D58" s="419">
        <f>+D69+D73+D75+D77+D79+D81+D83</f>
        <v>36.099999999999994</v>
      </c>
      <c r="E58" s="2160"/>
      <c r="F58" s="634">
        <f>D58*E58</f>
        <v>0</v>
      </c>
    </row>
    <row r="59" spans="1:6" ht="13.5" customHeight="1" x14ac:dyDescent="0.3">
      <c r="A59" s="1718"/>
      <c r="B59" s="1718"/>
      <c r="C59" s="1722"/>
      <c r="D59" s="1732"/>
      <c r="E59" s="2161"/>
      <c r="F59" s="1765"/>
    </row>
    <row r="60" spans="1:6" ht="13.5" customHeight="1" x14ac:dyDescent="0.3">
      <c r="A60" s="1718"/>
      <c r="B60" s="1718"/>
      <c r="C60" s="1722"/>
      <c r="D60" s="1732"/>
      <c r="E60" s="2161"/>
      <c r="F60" s="1765"/>
    </row>
    <row r="61" spans="1:6" ht="13.5" customHeight="1" x14ac:dyDescent="0.3">
      <c r="A61" s="388"/>
      <c r="B61" s="388"/>
      <c r="C61" s="392"/>
      <c r="D61" s="419"/>
      <c r="E61" s="2160"/>
      <c r="F61" s="634"/>
    </row>
    <row r="62" spans="1:6" x14ac:dyDescent="0.3">
      <c r="A62" s="868"/>
      <c r="B62" s="868"/>
      <c r="C62" s="871"/>
      <c r="D62" s="882"/>
      <c r="E62" s="2162"/>
      <c r="F62" s="952"/>
    </row>
    <row r="63" spans="1:6" ht="13.5" thickBot="1" x14ac:dyDescent="0.35">
      <c r="A63" s="868"/>
      <c r="B63" s="868"/>
      <c r="C63" s="871"/>
      <c r="D63" s="882"/>
      <c r="E63" s="2162"/>
      <c r="F63" s="952"/>
    </row>
    <row r="64" spans="1:6" s="2125" customFormat="1" ht="18" customHeight="1" thickTop="1" x14ac:dyDescent="0.25">
      <c r="A64" s="2435" t="s">
        <v>102</v>
      </c>
      <c r="B64" s="2435"/>
      <c r="C64" s="2435"/>
      <c r="D64" s="2435"/>
      <c r="E64" s="2435"/>
      <c r="F64" s="1351">
        <f>SUM(F8:F63)</f>
        <v>0</v>
      </c>
    </row>
    <row r="65" spans="1:7" x14ac:dyDescent="0.3">
      <c r="A65" s="388"/>
      <c r="B65" s="391" t="s">
        <v>115</v>
      </c>
      <c r="C65" s="392"/>
      <c r="D65" s="409"/>
      <c r="E65" s="2159"/>
      <c r="F65" s="634"/>
    </row>
    <row r="66" spans="1:7" x14ac:dyDescent="0.3">
      <c r="A66" s="388"/>
      <c r="B66" s="396"/>
      <c r="C66" s="392"/>
      <c r="D66" s="409"/>
      <c r="E66" s="2159"/>
      <c r="F66" s="634"/>
    </row>
    <row r="67" spans="1:7" ht="25" x14ac:dyDescent="0.3">
      <c r="A67" s="388"/>
      <c r="B67" s="397" t="s">
        <v>1858</v>
      </c>
      <c r="C67" s="392"/>
      <c r="D67" s="409"/>
      <c r="E67" s="2159"/>
      <c r="F67" s="634"/>
    </row>
    <row r="68" spans="1:7" x14ac:dyDescent="0.3">
      <c r="A68" s="388"/>
      <c r="B68" s="388"/>
      <c r="C68" s="392"/>
      <c r="D68" s="409"/>
      <c r="E68" s="2159"/>
      <c r="F68" s="634"/>
    </row>
    <row r="69" spans="1:7" ht="14.5" x14ac:dyDescent="0.3">
      <c r="A69" s="388" t="s">
        <v>1430</v>
      </c>
      <c r="B69" s="388" t="s">
        <v>316</v>
      </c>
      <c r="C69" s="392" t="s">
        <v>857</v>
      </c>
      <c r="D69" s="402">
        <v>24</v>
      </c>
      <c r="E69" s="2159"/>
      <c r="F69" s="634">
        <f>D69*E69</f>
        <v>0</v>
      </c>
      <c r="G69" s="2439"/>
    </row>
    <row r="70" spans="1:7" x14ac:dyDescent="0.3">
      <c r="A70" s="388"/>
      <c r="B70" s="388"/>
      <c r="C70" s="392"/>
      <c r="D70" s="409"/>
      <c r="E70" s="2159"/>
      <c r="F70" s="634"/>
      <c r="G70" s="2439"/>
    </row>
    <row r="71" spans="1:7" ht="26.25" customHeight="1" x14ac:dyDescent="0.3">
      <c r="A71" s="388"/>
      <c r="B71" s="397" t="s">
        <v>436</v>
      </c>
      <c r="C71" s="392"/>
      <c r="D71" s="409"/>
      <c r="E71" s="2159"/>
      <c r="F71" s="634"/>
    </row>
    <row r="72" spans="1:7" x14ac:dyDescent="0.3">
      <c r="A72" s="388"/>
      <c r="B72" s="397"/>
      <c r="C72" s="392"/>
      <c r="D72" s="409"/>
      <c r="E72" s="2159"/>
      <c r="F72" s="634"/>
    </row>
    <row r="73" spans="1:7" ht="14.5" x14ac:dyDescent="0.3">
      <c r="A73" s="388" t="s">
        <v>1859</v>
      </c>
      <c r="B73" s="388" t="s">
        <v>1860</v>
      </c>
      <c r="C73" s="392" t="s">
        <v>857</v>
      </c>
      <c r="D73" s="419">
        <v>1.5</v>
      </c>
      <c r="E73" s="2159"/>
      <c r="F73" s="634">
        <f>D73*E73</f>
        <v>0</v>
      </c>
    </row>
    <row r="74" spans="1:7" x14ac:dyDescent="0.3">
      <c r="A74" s="388"/>
      <c r="B74" s="397"/>
      <c r="C74" s="392"/>
      <c r="D74" s="409"/>
      <c r="E74" s="2159"/>
      <c r="F74" s="634"/>
    </row>
    <row r="75" spans="1:7" ht="14.5" x14ac:dyDescent="0.3">
      <c r="A75" s="388" t="s">
        <v>1861</v>
      </c>
      <c r="B75" s="388" t="s">
        <v>1862</v>
      </c>
      <c r="C75" s="392" t="s">
        <v>857</v>
      </c>
      <c r="D75" s="419">
        <v>1.2</v>
      </c>
      <c r="E75" s="2159"/>
      <c r="F75" s="634">
        <f>D75*E75</f>
        <v>0</v>
      </c>
    </row>
    <row r="76" spans="1:7" x14ac:dyDescent="0.3">
      <c r="A76" s="388"/>
      <c r="B76" s="397"/>
      <c r="C76" s="392"/>
      <c r="D76" s="409"/>
      <c r="E76" s="2159"/>
      <c r="F76" s="634"/>
    </row>
    <row r="77" spans="1:7" ht="14.5" x14ac:dyDescent="0.3">
      <c r="A77" s="388" t="s">
        <v>1863</v>
      </c>
      <c r="B77" s="388" t="s">
        <v>1864</v>
      </c>
      <c r="C77" s="392" t="s">
        <v>857</v>
      </c>
      <c r="D77" s="419">
        <v>2.4</v>
      </c>
      <c r="E77" s="2159"/>
      <c r="F77" s="634">
        <f>D77*E77</f>
        <v>0</v>
      </c>
    </row>
    <row r="78" spans="1:7" x14ac:dyDescent="0.3">
      <c r="A78" s="388"/>
      <c r="B78" s="397"/>
      <c r="C78" s="392"/>
      <c r="D78" s="409"/>
      <c r="E78" s="2159"/>
      <c r="F78" s="634"/>
    </row>
    <row r="79" spans="1:7" ht="14.5" x14ac:dyDescent="0.3">
      <c r="A79" s="388" t="s">
        <v>1865</v>
      </c>
      <c r="B79" s="388" t="s">
        <v>1866</v>
      </c>
      <c r="C79" s="392" t="s">
        <v>857</v>
      </c>
      <c r="D79" s="419">
        <v>4</v>
      </c>
      <c r="E79" s="2159"/>
      <c r="F79" s="634">
        <f>D79*E79</f>
        <v>0</v>
      </c>
    </row>
    <row r="80" spans="1:7" x14ac:dyDescent="0.3">
      <c r="A80" s="388"/>
      <c r="B80" s="388"/>
      <c r="C80" s="392"/>
      <c r="D80" s="419"/>
      <c r="E80" s="2159"/>
      <c r="F80" s="634"/>
    </row>
    <row r="81" spans="1:7" ht="14.5" x14ac:dyDescent="0.3">
      <c r="A81" s="388" t="s">
        <v>725</v>
      </c>
      <c r="B81" s="388" t="s">
        <v>1867</v>
      </c>
      <c r="C81" s="392" t="s">
        <v>857</v>
      </c>
      <c r="D81" s="419">
        <v>1</v>
      </c>
      <c r="E81" s="2159"/>
      <c r="F81" s="634">
        <f>D81*E81</f>
        <v>0</v>
      </c>
    </row>
    <row r="82" spans="1:7" x14ac:dyDescent="0.3">
      <c r="A82" s="388"/>
      <c r="B82" s="388"/>
      <c r="C82" s="392"/>
      <c r="D82" s="419"/>
      <c r="E82" s="2159"/>
      <c r="F82" s="634"/>
    </row>
    <row r="83" spans="1:7" ht="14.5" x14ac:dyDescent="0.3">
      <c r="A83" s="388" t="s">
        <v>724</v>
      </c>
      <c r="B83" s="388" t="s">
        <v>1868</v>
      </c>
      <c r="C83" s="392" t="s">
        <v>857</v>
      </c>
      <c r="D83" s="419">
        <v>2</v>
      </c>
      <c r="E83" s="2159"/>
      <c r="F83" s="634">
        <f>D83*E83</f>
        <v>0</v>
      </c>
    </row>
    <row r="84" spans="1:7" x14ac:dyDescent="0.3">
      <c r="A84" s="388"/>
      <c r="B84" s="388"/>
      <c r="C84" s="392"/>
      <c r="D84" s="409"/>
      <c r="E84" s="2159"/>
      <c r="F84" s="634"/>
    </row>
    <row r="85" spans="1:7" x14ac:dyDescent="0.3">
      <c r="A85" s="388"/>
      <c r="B85" s="396" t="s">
        <v>120</v>
      </c>
      <c r="C85" s="392"/>
      <c r="D85" s="392"/>
      <c r="E85" s="2158"/>
      <c r="F85" s="634"/>
    </row>
    <row r="86" spans="1:7" x14ac:dyDescent="0.3">
      <c r="A86" s="388"/>
      <c r="B86" s="388"/>
      <c r="C86" s="392"/>
      <c r="D86" s="392"/>
      <c r="E86" s="2159"/>
      <c r="F86" s="634"/>
    </row>
    <row r="87" spans="1:7" x14ac:dyDescent="0.3">
      <c r="A87" s="388"/>
      <c r="B87" s="397" t="s">
        <v>122</v>
      </c>
      <c r="C87" s="392"/>
      <c r="D87" s="392"/>
      <c r="E87" s="2159"/>
      <c r="F87" s="634"/>
    </row>
    <row r="88" spans="1:7" x14ac:dyDescent="0.3">
      <c r="A88" s="388"/>
      <c r="B88" s="388"/>
      <c r="C88" s="392"/>
      <c r="D88" s="392"/>
      <c r="E88" s="2159"/>
      <c r="F88" s="634"/>
    </row>
    <row r="89" spans="1:7" x14ac:dyDescent="0.3">
      <c r="A89" s="388" t="s">
        <v>123</v>
      </c>
      <c r="B89" s="388" t="s">
        <v>124</v>
      </c>
      <c r="C89" s="392" t="s">
        <v>125</v>
      </c>
      <c r="D89" s="392">
        <v>68</v>
      </c>
      <c r="E89" s="2159"/>
      <c r="F89" s="634">
        <f>D89*E89</f>
        <v>0</v>
      </c>
    </row>
    <row r="90" spans="1:7" ht="9" customHeight="1" x14ac:dyDescent="0.3">
      <c r="A90" s="388"/>
      <c r="B90" s="388"/>
      <c r="C90" s="392"/>
      <c r="D90" s="392"/>
      <c r="E90" s="2159"/>
      <c r="F90" s="634"/>
    </row>
    <row r="91" spans="1:7" ht="14.5" x14ac:dyDescent="0.3">
      <c r="A91" s="388" t="s">
        <v>438</v>
      </c>
      <c r="B91" s="388" t="s">
        <v>439</v>
      </c>
      <c r="C91" s="392" t="s">
        <v>548</v>
      </c>
      <c r="D91" s="392">
        <v>10</v>
      </c>
      <c r="E91" s="2159"/>
      <c r="F91" s="634">
        <f>D91*E91</f>
        <v>0</v>
      </c>
      <c r="G91" s="2133"/>
    </row>
    <row r="92" spans="1:7" ht="7.5" customHeight="1" x14ac:dyDescent="0.3">
      <c r="A92" s="388"/>
      <c r="B92" s="388"/>
      <c r="C92" s="392"/>
      <c r="D92" s="392"/>
      <c r="E92" s="2159"/>
      <c r="F92" s="634"/>
    </row>
    <row r="93" spans="1:7" ht="14.5" x14ac:dyDescent="0.3">
      <c r="A93" s="388" t="s">
        <v>126</v>
      </c>
      <c r="B93" s="388" t="s">
        <v>127</v>
      </c>
      <c r="C93" s="392" t="s">
        <v>548</v>
      </c>
      <c r="D93" s="402">
        <v>13</v>
      </c>
      <c r="E93" s="2159"/>
      <c r="F93" s="634">
        <f>D93*E93</f>
        <v>0</v>
      </c>
      <c r="G93" s="2133"/>
    </row>
    <row r="94" spans="1:7" ht="8.25" customHeight="1" x14ac:dyDescent="0.3">
      <c r="A94" s="388"/>
      <c r="B94" s="396"/>
      <c r="C94" s="392"/>
      <c r="D94" s="409"/>
      <c r="E94" s="2158"/>
      <c r="F94" s="634"/>
    </row>
    <row r="95" spans="1:7" x14ac:dyDescent="0.3">
      <c r="A95" s="388"/>
      <c r="B95" s="396" t="s">
        <v>130</v>
      </c>
      <c r="C95" s="392"/>
      <c r="D95" s="392"/>
      <c r="E95" s="2158"/>
      <c r="F95" s="634"/>
    </row>
    <row r="96" spans="1:7" ht="4.5" customHeight="1" x14ac:dyDescent="0.3">
      <c r="A96" s="388"/>
      <c r="B96" s="388"/>
      <c r="C96" s="392"/>
      <c r="D96" s="392"/>
      <c r="E96" s="2158"/>
      <c r="F96" s="634"/>
    </row>
    <row r="97" spans="1:6" x14ac:dyDescent="0.3">
      <c r="A97" s="388"/>
      <c r="B97" s="397" t="s">
        <v>440</v>
      </c>
      <c r="C97" s="392"/>
      <c r="D97" s="392"/>
      <c r="E97" s="2158"/>
      <c r="F97" s="634"/>
    </row>
    <row r="98" spans="1:6" x14ac:dyDescent="0.3">
      <c r="A98" s="388"/>
      <c r="B98" s="397"/>
      <c r="C98" s="392"/>
      <c r="D98" s="392"/>
      <c r="E98" s="2159"/>
      <c r="F98" s="634"/>
    </row>
    <row r="99" spans="1:6" x14ac:dyDescent="0.3">
      <c r="A99" s="388" t="s">
        <v>441</v>
      </c>
      <c r="B99" s="388" t="s">
        <v>442</v>
      </c>
      <c r="C99" s="392" t="s">
        <v>40</v>
      </c>
      <c r="D99" s="419">
        <v>0.1</v>
      </c>
      <c r="E99" s="2159"/>
      <c r="F99" s="634">
        <f>D99*E99</f>
        <v>0</v>
      </c>
    </row>
    <row r="100" spans="1:6" x14ac:dyDescent="0.3">
      <c r="A100" s="388"/>
      <c r="B100" s="388"/>
      <c r="C100" s="392"/>
      <c r="D100" s="392"/>
      <c r="E100" s="2159"/>
      <c r="F100" s="634"/>
    </row>
    <row r="101" spans="1:6" x14ac:dyDescent="0.3">
      <c r="A101" s="388"/>
      <c r="B101" s="397" t="s">
        <v>443</v>
      </c>
      <c r="C101" s="392"/>
      <c r="D101" s="392"/>
      <c r="E101" s="2159"/>
      <c r="F101" s="634"/>
    </row>
    <row r="102" spans="1:6" x14ac:dyDescent="0.3">
      <c r="A102" s="388"/>
      <c r="B102" s="397"/>
      <c r="C102" s="392"/>
      <c r="D102" s="392"/>
      <c r="E102" s="2159"/>
      <c r="F102" s="634"/>
    </row>
    <row r="103" spans="1:6" x14ac:dyDescent="0.3">
      <c r="A103" s="388" t="s">
        <v>133</v>
      </c>
      <c r="B103" s="388" t="s">
        <v>444</v>
      </c>
      <c r="C103" s="392" t="s">
        <v>40</v>
      </c>
      <c r="D103" s="409">
        <f>+D58*0.05</f>
        <v>1.8049999999999997</v>
      </c>
      <c r="E103" s="2159"/>
      <c r="F103" s="634">
        <f>D103*E103</f>
        <v>0</v>
      </c>
    </row>
    <row r="104" spans="1:6" x14ac:dyDescent="0.3">
      <c r="A104" s="388"/>
      <c r="B104" s="388"/>
      <c r="C104" s="392"/>
      <c r="D104" s="409"/>
      <c r="E104" s="2159"/>
      <c r="F104" s="634"/>
    </row>
    <row r="105" spans="1:6" ht="14.5" x14ac:dyDescent="0.3">
      <c r="A105" s="388" t="s">
        <v>445</v>
      </c>
      <c r="B105" s="399" t="s">
        <v>446</v>
      </c>
      <c r="C105" s="392" t="s">
        <v>548</v>
      </c>
      <c r="D105" s="392">
        <v>32</v>
      </c>
      <c r="E105" s="2159"/>
      <c r="F105" s="634">
        <f>D105*E105</f>
        <v>0</v>
      </c>
    </row>
    <row r="106" spans="1:6" ht="9" customHeight="1" x14ac:dyDescent="0.3">
      <c r="A106" s="388"/>
      <c r="B106" s="388"/>
      <c r="C106" s="388"/>
      <c r="D106" s="388"/>
      <c r="E106" s="2159"/>
      <c r="F106" s="2128"/>
    </row>
    <row r="107" spans="1:6" x14ac:dyDescent="0.3">
      <c r="A107" s="408"/>
      <c r="B107" s="396" t="s">
        <v>447</v>
      </c>
      <c r="C107" s="392"/>
      <c r="D107" s="392"/>
      <c r="E107" s="2159"/>
      <c r="F107" s="634"/>
    </row>
    <row r="108" spans="1:6" x14ac:dyDescent="0.3">
      <c r="A108" s="388"/>
      <c r="B108" s="637" t="s">
        <v>1869</v>
      </c>
      <c r="C108" s="392"/>
      <c r="D108" s="392"/>
      <c r="E108" s="2159"/>
      <c r="F108" s="634"/>
    </row>
    <row r="109" spans="1:6" ht="9.75" customHeight="1" x14ac:dyDescent="0.3">
      <c r="A109" s="388"/>
      <c r="B109" s="388"/>
      <c r="C109" s="392"/>
      <c r="D109" s="392"/>
      <c r="E109" s="2159"/>
      <c r="F109" s="634"/>
    </row>
    <row r="110" spans="1:6" ht="14.5" x14ac:dyDescent="0.3">
      <c r="A110" s="447" t="s">
        <v>448</v>
      </c>
      <c r="B110" s="2132" t="s">
        <v>449</v>
      </c>
      <c r="C110" s="392" t="s">
        <v>548</v>
      </c>
      <c r="D110" s="392">
        <v>9</v>
      </c>
      <c r="E110" s="2159"/>
      <c r="F110" s="634">
        <f>D110*E110</f>
        <v>0</v>
      </c>
    </row>
    <row r="111" spans="1:6" ht="8.25" customHeight="1" x14ac:dyDescent="0.3">
      <c r="A111" s="447"/>
      <c r="B111" s="2132"/>
      <c r="C111" s="392"/>
      <c r="D111" s="392"/>
      <c r="E111" s="2159"/>
      <c r="F111" s="634"/>
    </row>
    <row r="112" spans="1:6" ht="14.5" x14ac:dyDescent="0.3">
      <c r="A112" s="447" t="s">
        <v>1040</v>
      </c>
      <c r="B112" s="2132" t="s">
        <v>1870</v>
      </c>
      <c r="C112" s="392" t="s">
        <v>548</v>
      </c>
      <c r="D112" s="392">
        <v>66</v>
      </c>
      <c r="E112" s="2159"/>
      <c r="F112" s="634">
        <f>D112*E112</f>
        <v>0</v>
      </c>
    </row>
    <row r="113" spans="1:7" ht="8.25" customHeight="1" x14ac:dyDescent="0.3">
      <c r="A113" s="447"/>
      <c r="B113" s="2132"/>
      <c r="C113" s="392"/>
      <c r="D113" s="392"/>
      <c r="E113" s="2159"/>
      <c r="F113" s="634"/>
    </row>
    <row r="114" spans="1:7" x14ac:dyDescent="0.3">
      <c r="A114" s="447"/>
      <c r="B114" s="638" t="s">
        <v>1435</v>
      </c>
      <c r="C114" s="392"/>
      <c r="D114" s="392"/>
      <c r="E114" s="2159"/>
      <c r="F114" s="634"/>
    </row>
    <row r="115" spans="1:7" ht="9.75" customHeight="1" x14ac:dyDescent="0.3">
      <c r="A115" s="447"/>
      <c r="B115" s="396"/>
      <c r="C115" s="392"/>
      <c r="D115" s="392"/>
      <c r="E115" s="2159"/>
      <c r="F115" s="634"/>
    </row>
    <row r="116" spans="1:7" ht="25" x14ac:dyDescent="0.3">
      <c r="A116" s="447" t="s">
        <v>1040</v>
      </c>
      <c r="B116" s="2132" t="s">
        <v>1871</v>
      </c>
      <c r="C116" s="392" t="s">
        <v>660</v>
      </c>
      <c r="D116" s="392">
        <v>1</v>
      </c>
      <c r="E116" s="2159"/>
      <c r="F116" s="634">
        <f>D116*E116</f>
        <v>0</v>
      </c>
    </row>
    <row r="117" spans="1:7" ht="9" customHeight="1" x14ac:dyDescent="0.3">
      <c r="A117" s="396"/>
      <c r="B117" s="388"/>
      <c r="C117" s="392"/>
      <c r="D117" s="392"/>
      <c r="E117" s="2159"/>
      <c r="F117" s="634"/>
    </row>
    <row r="118" spans="1:7" x14ac:dyDescent="0.3">
      <c r="A118" s="388"/>
      <c r="B118" s="391" t="s">
        <v>139</v>
      </c>
      <c r="C118" s="392"/>
      <c r="D118" s="392"/>
      <c r="E118" s="2159"/>
      <c r="F118" s="634"/>
    </row>
    <row r="119" spans="1:7" ht="8.25" customHeight="1" x14ac:dyDescent="0.3">
      <c r="A119" s="388"/>
      <c r="B119" s="388"/>
      <c r="C119" s="392"/>
      <c r="D119" s="392"/>
      <c r="E119" s="2159"/>
      <c r="F119" s="634"/>
    </row>
    <row r="120" spans="1:7" x14ac:dyDescent="0.3">
      <c r="A120" s="388"/>
      <c r="B120" s="391" t="s">
        <v>140</v>
      </c>
      <c r="C120" s="392"/>
      <c r="D120" s="392"/>
      <c r="E120" s="2159"/>
      <c r="F120" s="634"/>
    </row>
    <row r="121" spans="1:7" ht="11.25" customHeight="1" x14ac:dyDescent="0.3">
      <c r="A121" s="388"/>
      <c r="B121" s="388"/>
      <c r="C121" s="392"/>
      <c r="D121" s="392"/>
      <c r="E121" s="2159"/>
      <c r="F121" s="634"/>
    </row>
    <row r="122" spans="1:7" x14ac:dyDescent="0.3">
      <c r="A122" s="388"/>
      <c r="B122" s="396" t="s">
        <v>175</v>
      </c>
      <c r="C122" s="392"/>
      <c r="D122" s="392"/>
      <c r="E122" s="2159"/>
      <c r="F122" s="634"/>
    </row>
    <row r="123" spans="1:7" s="2135" customFormat="1" ht="9.75" customHeight="1" x14ac:dyDescent="0.3">
      <c r="A123" s="396"/>
      <c r="B123" s="396"/>
      <c r="C123" s="639"/>
      <c r="D123" s="639"/>
      <c r="E123" s="2163"/>
      <c r="F123" s="640"/>
      <c r="G123" s="2134"/>
    </row>
    <row r="124" spans="1:7" s="2125" customFormat="1" ht="25" x14ac:dyDescent="0.25">
      <c r="A124" s="388"/>
      <c r="B124" s="397" t="s">
        <v>272</v>
      </c>
      <c r="C124" s="392"/>
      <c r="D124" s="392"/>
      <c r="E124" s="2159"/>
      <c r="F124" s="634"/>
    </row>
    <row r="125" spans="1:7" s="2125" customFormat="1" ht="9" customHeight="1" x14ac:dyDescent="0.25">
      <c r="A125" s="388"/>
      <c r="B125" s="388"/>
      <c r="C125" s="392"/>
      <c r="D125" s="392"/>
      <c r="E125" s="2159"/>
      <c r="F125" s="634"/>
    </row>
    <row r="126" spans="1:7" s="2125" customFormat="1" ht="12.5" x14ac:dyDescent="0.25">
      <c r="A126" s="388" t="s">
        <v>323</v>
      </c>
      <c r="B126" s="388" t="s">
        <v>1872</v>
      </c>
      <c r="C126" s="392" t="s">
        <v>19</v>
      </c>
      <c r="D126" s="392">
        <v>7</v>
      </c>
      <c r="E126" s="2159"/>
      <c r="F126" s="634">
        <f>D126*E126</f>
        <v>0</v>
      </c>
    </row>
    <row r="127" spans="1:7" s="2125" customFormat="1" ht="12.5" x14ac:dyDescent="0.25">
      <c r="A127" s="388" t="s">
        <v>325</v>
      </c>
      <c r="B127" s="388" t="s">
        <v>510</v>
      </c>
      <c r="C127" s="392" t="s">
        <v>19</v>
      </c>
      <c r="D127" s="392">
        <v>17</v>
      </c>
      <c r="E127" s="2159"/>
      <c r="F127" s="634">
        <f>D127*E127</f>
        <v>0</v>
      </c>
    </row>
    <row r="128" spans="1:7" s="2125" customFormat="1" ht="12.5" x14ac:dyDescent="0.25">
      <c r="A128" s="1718"/>
      <c r="B128" s="1718"/>
      <c r="C128" s="1722"/>
      <c r="D128" s="1722"/>
      <c r="E128" s="2164"/>
      <c r="F128" s="1765"/>
    </row>
    <row r="129" spans="1:6" s="2125" customFormat="1" ht="12.5" x14ac:dyDescent="0.25">
      <c r="A129" s="1718"/>
      <c r="B129" s="1718"/>
      <c r="C129" s="1722"/>
      <c r="D129" s="1722"/>
      <c r="E129" s="2164"/>
      <c r="F129" s="1765"/>
    </row>
    <row r="130" spans="1:6" s="2125" customFormat="1" ht="12.5" x14ac:dyDescent="0.25">
      <c r="A130" s="1718"/>
      <c r="B130" s="1718"/>
      <c r="C130" s="1722"/>
      <c r="D130" s="1722"/>
      <c r="E130" s="2164"/>
      <c r="F130" s="1765"/>
    </row>
    <row r="131" spans="1:6" s="2125" customFormat="1" ht="12.5" x14ac:dyDescent="0.25">
      <c r="A131" s="1718"/>
      <c r="B131" s="1718"/>
      <c r="C131" s="1722"/>
      <c r="D131" s="1722"/>
      <c r="E131" s="2164"/>
      <c r="F131" s="1765"/>
    </row>
    <row r="132" spans="1:6" s="2125" customFormat="1" ht="12.5" x14ac:dyDescent="0.25">
      <c r="A132" s="1718"/>
      <c r="B132" s="1718"/>
      <c r="C132" s="1722"/>
      <c r="D132" s="1722"/>
      <c r="E132" s="2164"/>
      <c r="F132" s="1765"/>
    </row>
    <row r="133" spans="1:6" s="2125" customFormat="1" thickBot="1" x14ac:dyDescent="0.3">
      <c r="A133" s="388"/>
      <c r="B133" s="388"/>
      <c r="C133" s="392"/>
      <c r="D133" s="392"/>
      <c r="E133" s="2159"/>
      <c r="F133" s="634"/>
    </row>
    <row r="134" spans="1:6" s="2125" customFormat="1" ht="13.5" thickTop="1" x14ac:dyDescent="0.25">
      <c r="A134" s="2435" t="s">
        <v>102</v>
      </c>
      <c r="B134" s="2435"/>
      <c r="C134" s="2435"/>
      <c r="D134" s="2435"/>
      <c r="E134" s="2435"/>
      <c r="F134" s="1351">
        <f>SUM(F66:F133)</f>
        <v>0</v>
      </c>
    </row>
    <row r="135" spans="1:6" s="2125" customFormat="1" x14ac:dyDescent="0.25">
      <c r="A135" s="447"/>
      <c r="B135" s="396" t="s">
        <v>181</v>
      </c>
      <c r="C135" s="392"/>
      <c r="D135" s="392"/>
      <c r="E135" s="2158"/>
      <c r="F135" s="634"/>
    </row>
    <row r="136" spans="1:6" s="2125" customFormat="1" x14ac:dyDescent="0.25">
      <c r="A136" s="388"/>
      <c r="B136" s="391"/>
      <c r="C136" s="392"/>
      <c r="D136" s="392"/>
      <c r="E136" s="2158"/>
      <c r="F136" s="634"/>
    </row>
    <row r="137" spans="1:6" s="2125" customFormat="1" ht="25" x14ac:dyDescent="0.25">
      <c r="A137" s="388"/>
      <c r="B137" s="397" t="s">
        <v>326</v>
      </c>
      <c r="C137" s="392"/>
      <c r="D137" s="392"/>
      <c r="E137" s="2158"/>
      <c r="F137" s="634"/>
    </row>
    <row r="138" spans="1:6" s="2125" customFormat="1" ht="12.5" x14ac:dyDescent="0.25">
      <c r="A138" s="388"/>
      <c r="B138" s="399"/>
      <c r="C138" s="392"/>
      <c r="D138" s="392"/>
      <c r="E138" s="2159"/>
      <c r="F138" s="634"/>
    </row>
    <row r="139" spans="1:6" s="2125" customFormat="1" ht="18" customHeight="1" x14ac:dyDescent="0.25">
      <c r="A139" s="388" t="s">
        <v>361</v>
      </c>
      <c r="B139" s="388" t="s">
        <v>1873</v>
      </c>
      <c r="C139" s="392" t="s">
        <v>19</v>
      </c>
      <c r="D139" s="392">
        <v>0</v>
      </c>
      <c r="E139" s="2160"/>
      <c r="F139" s="634">
        <f>D139*E139</f>
        <v>0</v>
      </c>
    </row>
    <row r="140" spans="1:6" s="2125" customFormat="1" ht="18" customHeight="1" x14ac:dyDescent="0.25">
      <c r="A140" s="388" t="s">
        <v>362</v>
      </c>
      <c r="B140" s="388" t="s">
        <v>1874</v>
      </c>
      <c r="C140" s="392" t="s">
        <v>19</v>
      </c>
      <c r="D140" s="392">
        <v>3</v>
      </c>
      <c r="E140" s="2160"/>
      <c r="F140" s="634">
        <f>D140*E140</f>
        <v>0</v>
      </c>
    </row>
    <row r="141" spans="1:6" s="2125" customFormat="1" ht="18" customHeight="1" x14ac:dyDescent="0.25">
      <c r="A141" s="388" t="s">
        <v>364</v>
      </c>
      <c r="B141" s="388" t="s">
        <v>1875</v>
      </c>
      <c r="C141" s="392" t="s">
        <v>19</v>
      </c>
      <c r="D141" s="392">
        <v>0</v>
      </c>
      <c r="E141" s="2160"/>
      <c r="F141" s="634">
        <f>D141*E141</f>
        <v>0</v>
      </c>
    </row>
    <row r="142" spans="1:6" s="2125" customFormat="1" ht="18" customHeight="1" x14ac:dyDescent="0.25">
      <c r="A142" s="388" t="s">
        <v>1876</v>
      </c>
      <c r="B142" s="388" t="s">
        <v>2156</v>
      </c>
      <c r="C142" s="392" t="s">
        <v>19</v>
      </c>
      <c r="D142" s="392">
        <v>5</v>
      </c>
      <c r="E142" s="2160"/>
      <c r="F142" s="634">
        <f>D142*E142</f>
        <v>0</v>
      </c>
    </row>
    <row r="143" spans="1:6" s="2125" customFormat="1" ht="10.5" customHeight="1" x14ac:dyDescent="0.25">
      <c r="A143" s="2307"/>
      <c r="B143" s="388"/>
      <c r="C143" s="392"/>
      <c r="D143" s="392" t="s">
        <v>748</v>
      </c>
      <c r="E143" s="2159"/>
      <c r="F143" s="634"/>
    </row>
    <row r="144" spans="1:6" s="2125" customFormat="1" x14ac:dyDescent="0.25">
      <c r="A144" s="2308"/>
      <c r="B144" s="396" t="s">
        <v>378</v>
      </c>
      <c r="C144" s="2137"/>
      <c r="D144" s="2137"/>
      <c r="E144" s="2159"/>
      <c r="F144" s="634"/>
    </row>
    <row r="145" spans="1:6" s="2125" customFormat="1" ht="25" x14ac:dyDescent="0.25">
      <c r="A145" s="2308"/>
      <c r="B145" s="2152" t="s">
        <v>1877</v>
      </c>
      <c r="C145" s="2153"/>
      <c r="D145" s="2153"/>
      <c r="E145" s="2159"/>
      <c r="F145" s="634"/>
    </row>
    <row r="146" spans="1:6" s="2125" customFormat="1" ht="9.75" customHeight="1" x14ac:dyDescent="0.25">
      <c r="A146" s="2308"/>
      <c r="B146" s="2309"/>
      <c r="C146" s="2153"/>
      <c r="D146" s="2154"/>
      <c r="E146" s="2159"/>
      <c r="F146" s="634"/>
    </row>
    <row r="147" spans="1:6" s="2125" customFormat="1" ht="12.5" x14ac:dyDescent="0.25">
      <c r="A147" s="2185" t="s">
        <v>1878</v>
      </c>
      <c r="B147" s="2309" t="s">
        <v>1879</v>
      </c>
      <c r="C147" s="2153" t="s">
        <v>19</v>
      </c>
      <c r="D147" s="2154">
        <v>4</v>
      </c>
      <c r="E147" s="2160"/>
      <c r="F147" s="634">
        <f>D147*E147</f>
        <v>0</v>
      </c>
    </row>
    <row r="148" spans="1:6" s="2125" customFormat="1" ht="6" customHeight="1" x14ac:dyDescent="0.25">
      <c r="A148" s="2307"/>
      <c r="B148" s="388"/>
      <c r="C148" s="392"/>
      <c r="D148" s="392"/>
      <c r="E148" s="2160"/>
      <c r="F148" s="634"/>
    </row>
    <row r="149" spans="1:6" s="2125" customFormat="1" ht="12.5" x14ac:dyDescent="0.25">
      <c r="A149" s="2185" t="s">
        <v>1880</v>
      </c>
      <c r="B149" s="2309" t="s">
        <v>1881</v>
      </c>
      <c r="C149" s="2153" t="s">
        <v>19</v>
      </c>
      <c r="D149" s="2154">
        <v>12</v>
      </c>
      <c r="E149" s="2160"/>
      <c r="F149" s="634">
        <f>D149*E149</f>
        <v>0</v>
      </c>
    </row>
    <row r="150" spans="1:6" s="2125" customFormat="1" ht="7.5" customHeight="1" x14ac:dyDescent="0.25">
      <c r="A150" s="2307"/>
      <c r="B150" s="388"/>
      <c r="C150" s="392"/>
      <c r="D150" s="392"/>
      <c r="E150" s="2159"/>
      <c r="F150" s="634"/>
    </row>
    <row r="151" spans="1:6" s="2125" customFormat="1" x14ac:dyDescent="0.25">
      <c r="A151" s="388"/>
      <c r="B151" s="396" t="s">
        <v>141</v>
      </c>
      <c r="C151" s="392"/>
      <c r="D151" s="392"/>
      <c r="E151" s="2160"/>
      <c r="F151" s="634"/>
    </row>
    <row r="152" spans="1:6" s="2125" customFormat="1" x14ac:dyDescent="0.25">
      <c r="A152" s="388"/>
      <c r="B152" s="396"/>
      <c r="C152" s="392"/>
      <c r="D152" s="392"/>
      <c r="E152" s="2160"/>
      <c r="F152" s="634"/>
    </row>
    <row r="153" spans="1:6" s="2125" customFormat="1" ht="25" x14ac:dyDescent="0.25">
      <c r="A153" s="388"/>
      <c r="B153" s="397" t="s">
        <v>142</v>
      </c>
      <c r="C153" s="392"/>
      <c r="D153" s="392"/>
      <c r="E153" s="2160"/>
      <c r="F153" s="634"/>
    </row>
    <row r="154" spans="1:6" s="2125" customFormat="1" x14ac:dyDescent="0.25">
      <c r="A154" s="388"/>
      <c r="B154" s="396"/>
      <c r="C154" s="392"/>
      <c r="D154" s="392"/>
      <c r="E154" s="2160"/>
      <c r="F154" s="634"/>
    </row>
    <row r="155" spans="1:6" s="2125" customFormat="1" ht="20.25" customHeight="1" x14ac:dyDescent="0.25">
      <c r="A155" s="388" t="s">
        <v>143</v>
      </c>
      <c r="B155" s="388" t="s">
        <v>1872</v>
      </c>
      <c r="C155" s="392" t="s">
        <v>19</v>
      </c>
      <c r="D155" s="392">
        <v>1</v>
      </c>
      <c r="E155" s="2160"/>
      <c r="F155" s="634">
        <f>D155*E155</f>
        <v>0</v>
      </c>
    </row>
    <row r="156" spans="1:6" s="2125" customFormat="1" ht="20.25" customHeight="1" x14ac:dyDescent="0.25">
      <c r="A156" s="388" t="s">
        <v>512</v>
      </c>
      <c r="B156" s="388" t="s">
        <v>1882</v>
      </c>
      <c r="C156" s="392" t="s">
        <v>19</v>
      </c>
      <c r="D156" s="392">
        <v>2</v>
      </c>
      <c r="E156" s="2160"/>
      <c r="F156" s="634">
        <f>D156*E156</f>
        <v>0</v>
      </c>
    </row>
    <row r="157" spans="1:6" s="2125" customFormat="1" ht="12.5" x14ac:dyDescent="0.25">
      <c r="A157" s="388"/>
      <c r="B157" s="388"/>
      <c r="C157" s="392"/>
      <c r="D157" s="392"/>
      <c r="E157" s="2160"/>
      <c r="F157" s="634"/>
    </row>
    <row r="158" spans="1:6" s="2125" customFormat="1" x14ac:dyDescent="0.25">
      <c r="A158" s="388"/>
      <c r="B158" s="396" t="s">
        <v>382</v>
      </c>
      <c r="C158" s="392"/>
      <c r="D158" s="392"/>
      <c r="E158" s="2159"/>
      <c r="F158" s="2129"/>
    </row>
    <row r="159" spans="1:6" s="2125" customFormat="1" ht="12.5" x14ac:dyDescent="0.25">
      <c r="A159" s="388"/>
      <c r="B159" s="388"/>
      <c r="C159" s="392"/>
      <c r="D159" s="392"/>
      <c r="E159" s="2159"/>
      <c r="F159" s="2129"/>
    </row>
    <row r="160" spans="1:6" s="2125" customFormat="1" ht="12.5" x14ac:dyDescent="0.25">
      <c r="A160" s="388"/>
      <c r="B160" s="397" t="s">
        <v>383</v>
      </c>
      <c r="C160" s="392"/>
      <c r="D160" s="392"/>
      <c r="E160" s="2159"/>
      <c r="F160" s="2129"/>
    </row>
    <row r="161" spans="1:6" s="2125" customFormat="1" ht="12.5" x14ac:dyDescent="0.25">
      <c r="A161" s="388"/>
      <c r="B161" s="388"/>
      <c r="C161" s="392"/>
      <c r="D161" s="392"/>
      <c r="E161" s="2159"/>
      <c r="F161" s="641"/>
    </row>
    <row r="162" spans="1:6" s="2125" customFormat="1" ht="12.5" x14ac:dyDescent="0.25">
      <c r="A162" s="388" t="s">
        <v>329</v>
      </c>
      <c r="B162" s="388" t="s">
        <v>1883</v>
      </c>
      <c r="C162" s="392" t="s">
        <v>19</v>
      </c>
      <c r="D162" s="392">
        <v>2</v>
      </c>
      <c r="E162" s="2159"/>
      <c r="F162" s="634">
        <f>D162*E162</f>
        <v>0</v>
      </c>
    </row>
    <row r="163" spans="1:6" s="2125" customFormat="1" ht="12.5" x14ac:dyDescent="0.25">
      <c r="A163" s="388"/>
      <c r="B163" s="388"/>
      <c r="C163" s="392"/>
      <c r="D163" s="392"/>
      <c r="E163" s="2159"/>
      <c r="F163" s="634"/>
    </row>
    <row r="164" spans="1:6" s="2125" customFormat="1" ht="12.5" x14ac:dyDescent="0.25">
      <c r="A164" s="388" t="s">
        <v>331</v>
      </c>
      <c r="B164" s="388" t="s">
        <v>513</v>
      </c>
      <c r="C164" s="392" t="s">
        <v>19</v>
      </c>
      <c r="D164" s="392">
        <v>2</v>
      </c>
      <c r="E164" s="2159"/>
      <c r="F164" s="634">
        <f>D164*E164</f>
        <v>0</v>
      </c>
    </row>
    <row r="165" spans="1:6" s="2125" customFormat="1" ht="12.5" x14ac:dyDescent="0.25">
      <c r="A165" s="388"/>
      <c r="B165" s="388"/>
      <c r="C165" s="392"/>
      <c r="D165" s="392"/>
      <c r="E165" s="2159"/>
      <c r="F165" s="634"/>
    </row>
    <row r="166" spans="1:6" s="2125" customFormat="1" x14ac:dyDescent="0.25">
      <c r="A166" s="388"/>
      <c r="B166" s="391" t="s">
        <v>144</v>
      </c>
      <c r="C166" s="392"/>
      <c r="D166" s="392"/>
      <c r="E166" s="2158"/>
      <c r="F166" s="634"/>
    </row>
    <row r="167" spans="1:6" s="2125" customFormat="1" x14ac:dyDescent="0.25">
      <c r="A167" s="388"/>
      <c r="B167" s="391"/>
      <c r="C167" s="392"/>
      <c r="D167" s="392"/>
      <c r="E167" s="2158"/>
      <c r="F167" s="634"/>
    </row>
    <row r="168" spans="1:6" s="2125" customFormat="1" ht="25" x14ac:dyDescent="0.25">
      <c r="A168" s="388"/>
      <c r="B168" s="437" t="s">
        <v>1884</v>
      </c>
      <c r="C168" s="392"/>
      <c r="D168" s="392"/>
      <c r="E168" s="2158"/>
      <c r="F168" s="634"/>
    </row>
    <row r="169" spans="1:6" s="2125" customFormat="1" ht="12.5" x14ac:dyDescent="0.25">
      <c r="A169" s="388"/>
      <c r="B169" s="437"/>
      <c r="C169" s="392"/>
      <c r="D169" s="392"/>
      <c r="E169" s="2158"/>
      <c r="F169" s="634"/>
    </row>
    <row r="170" spans="1:6" s="2125" customFormat="1" ht="18" customHeight="1" x14ac:dyDescent="0.25">
      <c r="A170" s="388" t="s">
        <v>146</v>
      </c>
      <c r="B170" s="399" t="s">
        <v>1885</v>
      </c>
      <c r="C170" s="392" t="s">
        <v>19</v>
      </c>
      <c r="D170" s="392" t="s">
        <v>558</v>
      </c>
      <c r="E170" s="2159"/>
      <c r="F170" s="634"/>
    </row>
    <row r="171" spans="1:6" s="2125" customFormat="1" ht="12.5" x14ac:dyDescent="0.25">
      <c r="A171" s="388" t="s">
        <v>334</v>
      </c>
      <c r="B171" s="399" t="s">
        <v>514</v>
      </c>
      <c r="C171" s="392" t="s">
        <v>19</v>
      </c>
      <c r="D171" s="392" t="s">
        <v>558</v>
      </c>
      <c r="E171" s="2160"/>
      <c r="F171" s="634"/>
    </row>
    <row r="172" spans="1:6" ht="11.25" customHeight="1" x14ac:dyDescent="0.3">
      <c r="A172" s="392"/>
      <c r="B172" s="392"/>
      <c r="C172" s="392"/>
      <c r="D172" s="392"/>
      <c r="E172" s="2159"/>
      <c r="F172" s="634"/>
    </row>
    <row r="173" spans="1:6" s="2125" customFormat="1" ht="25" x14ac:dyDescent="0.25">
      <c r="A173" s="388"/>
      <c r="B173" s="437" t="s">
        <v>338</v>
      </c>
      <c r="C173" s="392"/>
      <c r="D173" s="392"/>
      <c r="E173" s="2159"/>
      <c r="F173" s="634"/>
    </row>
    <row r="174" spans="1:6" s="2125" customFormat="1" ht="12.5" x14ac:dyDescent="0.25">
      <c r="A174" s="388"/>
      <c r="B174" s="399"/>
      <c r="C174" s="392"/>
      <c r="D174" s="392"/>
      <c r="E174" s="2159"/>
      <c r="F174" s="634"/>
    </row>
    <row r="175" spans="1:6" s="2125" customFormat="1" ht="17.25" customHeight="1" x14ac:dyDescent="0.25">
      <c r="A175" s="388" t="s">
        <v>366</v>
      </c>
      <c r="B175" s="399" t="s">
        <v>1886</v>
      </c>
      <c r="C175" s="392" t="s">
        <v>19</v>
      </c>
      <c r="D175" s="392">
        <v>8</v>
      </c>
      <c r="E175" s="2160"/>
      <c r="F175" s="634">
        <f t="shared" ref="F175:F180" si="0">D175*E175</f>
        <v>0</v>
      </c>
    </row>
    <row r="176" spans="1:6" s="2125" customFormat="1" ht="17.25" customHeight="1" x14ac:dyDescent="0.25">
      <c r="A176" s="388" t="s">
        <v>368</v>
      </c>
      <c r="B176" s="399" t="s">
        <v>1887</v>
      </c>
      <c r="C176" s="392" t="s">
        <v>19</v>
      </c>
      <c r="D176" s="392">
        <v>4</v>
      </c>
      <c r="E176" s="2160"/>
      <c r="F176" s="634">
        <f t="shared" si="0"/>
        <v>0</v>
      </c>
    </row>
    <row r="177" spans="1:6" s="2125" customFormat="1" ht="17.25" customHeight="1" x14ac:dyDescent="0.25">
      <c r="A177" s="388" t="s">
        <v>340</v>
      </c>
      <c r="B177" s="399" t="s">
        <v>514</v>
      </c>
      <c r="C177" s="392" t="s">
        <v>19</v>
      </c>
      <c r="D177" s="392">
        <v>12</v>
      </c>
      <c r="E177" s="2160"/>
      <c r="F177" s="634">
        <f t="shared" si="0"/>
        <v>0</v>
      </c>
    </row>
    <row r="178" spans="1:6" s="2125" customFormat="1" ht="17.25" customHeight="1" x14ac:dyDescent="0.25">
      <c r="A178" s="388" t="s">
        <v>370</v>
      </c>
      <c r="B178" s="399" t="s">
        <v>1888</v>
      </c>
      <c r="C178" s="392" t="s">
        <v>19</v>
      </c>
      <c r="D178" s="392">
        <v>4</v>
      </c>
      <c r="E178" s="2160"/>
      <c r="F178" s="634">
        <f t="shared" si="0"/>
        <v>0</v>
      </c>
    </row>
    <row r="179" spans="1:6" s="2125" customFormat="1" ht="17.25" customHeight="1" x14ac:dyDescent="0.25">
      <c r="A179" s="388" t="s">
        <v>372</v>
      </c>
      <c r="B179" s="399" t="s">
        <v>1889</v>
      </c>
      <c r="C179" s="392" t="s">
        <v>19</v>
      </c>
      <c r="D179" s="392">
        <v>4</v>
      </c>
      <c r="E179" s="2160"/>
      <c r="F179" s="634">
        <f t="shared" si="0"/>
        <v>0</v>
      </c>
    </row>
    <row r="180" spans="1:6" s="2125" customFormat="1" ht="17.25" customHeight="1" x14ac:dyDescent="0.25">
      <c r="A180" s="388" t="s">
        <v>374</v>
      </c>
      <c r="B180" s="399" t="s">
        <v>1890</v>
      </c>
      <c r="C180" s="392" t="s">
        <v>19</v>
      </c>
      <c r="D180" s="392">
        <v>4</v>
      </c>
      <c r="E180" s="2160"/>
      <c r="F180" s="634">
        <f t="shared" si="0"/>
        <v>0</v>
      </c>
    </row>
    <row r="181" spans="1:6" s="2125" customFormat="1" x14ac:dyDescent="0.3">
      <c r="A181" s="635"/>
      <c r="B181" s="399"/>
      <c r="C181" s="392"/>
      <c r="D181" s="392"/>
      <c r="E181" s="2159"/>
      <c r="F181" s="634"/>
    </row>
    <row r="182" spans="1:6" s="2125" customFormat="1" x14ac:dyDescent="0.3">
      <c r="A182" s="635"/>
      <c r="B182" s="391" t="s">
        <v>1891</v>
      </c>
      <c r="C182" s="392"/>
      <c r="D182" s="392"/>
      <c r="E182" s="2159"/>
      <c r="F182" s="634"/>
    </row>
    <row r="183" spans="1:6" s="2125" customFormat="1" ht="25" x14ac:dyDescent="0.3">
      <c r="A183" s="635"/>
      <c r="B183" s="399" t="s">
        <v>1892</v>
      </c>
      <c r="C183" s="392"/>
      <c r="D183" s="392"/>
      <c r="E183" s="2159"/>
      <c r="F183" s="634"/>
    </row>
    <row r="184" spans="1:6" s="2125" customFormat="1" ht="19.5" customHeight="1" x14ac:dyDescent="0.3">
      <c r="A184" s="388" t="s">
        <v>1893</v>
      </c>
      <c r="B184" s="2136" t="s">
        <v>1872</v>
      </c>
      <c r="C184" s="392" t="s">
        <v>19</v>
      </c>
      <c r="D184" s="392">
        <v>2</v>
      </c>
      <c r="E184" s="2159"/>
      <c r="F184" s="634">
        <f>D184*E184</f>
        <v>0</v>
      </c>
    </row>
    <row r="185" spans="1:6" s="2125" customFormat="1" x14ac:dyDescent="0.3">
      <c r="A185" s="388" t="s">
        <v>1894</v>
      </c>
      <c r="B185" s="2136" t="s">
        <v>510</v>
      </c>
      <c r="C185" s="392" t="s">
        <v>19</v>
      </c>
      <c r="D185" s="392">
        <v>12</v>
      </c>
      <c r="E185" s="2159"/>
      <c r="F185" s="634">
        <f>D185*E185</f>
        <v>0</v>
      </c>
    </row>
    <row r="186" spans="1:6" s="2125" customFormat="1" x14ac:dyDescent="0.3">
      <c r="A186" s="635"/>
      <c r="B186" s="399"/>
      <c r="C186" s="392"/>
      <c r="D186" s="392"/>
      <c r="E186" s="2159"/>
      <c r="F186" s="634"/>
    </row>
    <row r="187" spans="1:6" s="2125" customFormat="1" x14ac:dyDescent="0.25">
      <c r="A187" s="388"/>
      <c r="B187" s="396" t="s">
        <v>147</v>
      </c>
      <c r="C187" s="392"/>
      <c r="D187" s="392"/>
      <c r="E187" s="2159"/>
      <c r="F187" s="634"/>
    </row>
    <row r="188" spans="1:6" s="2125" customFormat="1" ht="9.75" customHeight="1" x14ac:dyDescent="0.25">
      <c r="A188" s="388"/>
      <c r="B188" s="397"/>
      <c r="C188" s="392"/>
      <c r="D188" s="392"/>
      <c r="E188" s="2159"/>
      <c r="F188" s="634"/>
    </row>
    <row r="189" spans="1:6" s="2125" customFormat="1" ht="25" x14ac:dyDescent="0.25">
      <c r="A189" s="388"/>
      <c r="B189" s="437" t="s">
        <v>343</v>
      </c>
      <c r="C189" s="392"/>
      <c r="D189" s="392"/>
      <c r="E189" s="2159"/>
      <c r="F189" s="634"/>
    </row>
    <row r="190" spans="1:6" s="2125" customFormat="1" ht="8.25" customHeight="1" x14ac:dyDescent="0.25">
      <c r="A190" s="388"/>
      <c r="B190" s="388"/>
      <c r="C190" s="392"/>
      <c r="D190" s="392"/>
      <c r="E190" s="2159"/>
      <c r="F190" s="634"/>
    </row>
    <row r="191" spans="1:6" s="2125" customFormat="1" ht="12.5" x14ac:dyDescent="0.25">
      <c r="A191" s="388" t="s">
        <v>344</v>
      </c>
      <c r="B191" s="388" t="s">
        <v>1895</v>
      </c>
      <c r="C191" s="392" t="s">
        <v>19</v>
      </c>
      <c r="D191" s="392">
        <v>6</v>
      </c>
      <c r="E191" s="2159"/>
      <c r="F191" s="634">
        <f>D191*E191</f>
        <v>0</v>
      </c>
    </row>
    <row r="192" spans="1:6" s="2125" customFormat="1" ht="12.5" x14ac:dyDescent="0.25">
      <c r="A192" s="388" t="s">
        <v>345</v>
      </c>
      <c r="B192" s="388" t="s">
        <v>390</v>
      </c>
      <c r="C192" s="392" t="s">
        <v>19</v>
      </c>
      <c r="D192" s="392">
        <v>10</v>
      </c>
      <c r="E192" s="2159"/>
      <c r="F192" s="634">
        <f>D192*E192</f>
        <v>0</v>
      </c>
    </row>
    <row r="193" spans="1:6" s="2125" customFormat="1" ht="12.5" x14ac:dyDescent="0.25">
      <c r="A193" s="1718"/>
      <c r="B193" s="1718"/>
      <c r="C193" s="1722"/>
      <c r="D193" s="1722"/>
      <c r="E193" s="2164"/>
      <c r="F193" s="1765"/>
    </row>
    <row r="194" spans="1:6" s="2125" customFormat="1" thickBot="1" x14ac:dyDescent="0.3">
      <c r="A194" s="1718"/>
      <c r="B194" s="1718"/>
      <c r="C194" s="1722"/>
      <c r="D194" s="1722"/>
      <c r="E194" s="2164"/>
      <c r="F194" s="1765"/>
    </row>
    <row r="195" spans="1:6" s="2125" customFormat="1" ht="13.5" thickTop="1" x14ac:dyDescent="0.25">
      <c r="A195" s="2435" t="s">
        <v>102</v>
      </c>
      <c r="B195" s="2435"/>
      <c r="C195" s="2435"/>
      <c r="D195" s="2435"/>
      <c r="E195" s="2435"/>
      <c r="F195" s="1351">
        <f>SUM(F136:F192)</f>
        <v>0</v>
      </c>
    </row>
    <row r="196" spans="1:6" s="2125" customFormat="1" ht="25" x14ac:dyDescent="0.25">
      <c r="A196" s="447"/>
      <c r="B196" s="397" t="s">
        <v>1896</v>
      </c>
      <c r="C196" s="392"/>
      <c r="D196" s="392"/>
      <c r="E196" s="2159"/>
      <c r="F196" s="634"/>
    </row>
    <row r="197" spans="1:6" s="2125" customFormat="1" ht="12.5" x14ac:dyDescent="0.25">
      <c r="A197" s="447"/>
      <c r="B197" s="2132"/>
      <c r="C197" s="392"/>
      <c r="D197" s="392"/>
      <c r="E197" s="2159"/>
      <c r="F197" s="634"/>
    </row>
    <row r="198" spans="1:6" s="2125" customFormat="1" ht="16.5" customHeight="1" x14ac:dyDescent="0.25">
      <c r="A198" s="447" t="s">
        <v>515</v>
      </c>
      <c r="B198" s="447" t="s">
        <v>1895</v>
      </c>
      <c r="C198" s="392" t="s">
        <v>19</v>
      </c>
      <c r="D198" s="392">
        <v>6</v>
      </c>
      <c r="E198" s="2159"/>
      <c r="F198" s="634">
        <f>D198*E198</f>
        <v>0</v>
      </c>
    </row>
    <row r="199" spans="1:6" s="2125" customFormat="1" ht="16.5" customHeight="1" x14ac:dyDescent="0.25">
      <c r="A199" s="447" t="s">
        <v>1897</v>
      </c>
      <c r="B199" s="447" t="s">
        <v>390</v>
      </c>
      <c r="C199" s="392" t="s">
        <v>19</v>
      </c>
      <c r="D199" s="392">
        <v>10</v>
      </c>
      <c r="E199" s="2159"/>
      <c r="F199" s="634">
        <f>D199*E199</f>
        <v>0</v>
      </c>
    </row>
    <row r="200" spans="1:6" s="2125" customFormat="1" ht="12.5" x14ac:dyDescent="0.25">
      <c r="A200" s="447"/>
      <c r="B200" s="447"/>
      <c r="C200" s="392"/>
      <c r="D200" s="392"/>
      <c r="E200" s="2159"/>
      <c r="F200" s="634"/>
    </row>
    <row r="201" spans="1:6" s="2125" customFormat="1" x14ac:dyDescent="0.25">
      <c r="A201" s="2180"/>
      <c r="B201" s="2181" t="s">
        <v>193</v>
      </c>
      <c r="C201" s="580"/>
      <c r="D201" s="580"/>
      <c r="E201" s="2159"/>
      <c r="F201" s="634"/>
    </row>
    <row r="202" spans="1:6" s="2125" customFormat="1" ht="50" x14ac:dyDescent="0.25">
      <c r="A202" s="2180"/>
      <c r="B202" s="2182" t="s">
        <v>1898</v>
      </c>
      <c r="C202" s="580"/>
      <c r="D202" s="580"/>
      <c r="E202" s="2159"/>
      <c r="F202" s="634"/>
    </row>
    <row r="203" spans="1:6" s="2125" customFormat="1" ht="12.5" x14ac:dyDescent="0.25">
      <c r="A203" s="2180"/>
      <c r="B203" s="2183"/>
      <c r="C203" s="580"/>
      <c r="D203" s="580"/>
      <c r="E203" s="2184"/>
      <c r="F203" s="634"/>
    </row>
    <row r="204" spans="1:6" s="2125" customFormat="1" ht="12.5" x14ac:dyDescent="0.25">
      <c r="A204" s="2185" t="s">
        <v>1899</v>
      </c>
      <c r="B204" s="2183" t="s">
        <v>1900</v>
      </c>
      <c r="C204" s="580" t="s">
        <v>19</v>
      </c>
      <c r="D204" s="580">
        <v>2</v>
      </c>
      <c r="E204" s="2186"/>
      <c r="F204" s="634">
        <f>D204*E205</f>
        <v>0</v>
      </c>
    </row>
    <row r="205" spans="1:6" s="2125" customFormat="1" ht="12.5" x14ac:dyDescent="0.25">
      <c r="A205" s="2185" t="s">
        <v>1901</v>
      </c>
      <c r="B205" s="2183" t="s">
        <v>1902</v>
      </c>
      <c r="C205" s="580" t="s">
        <v>19</v>
      </c>
      <c r="D205" s="580">
        <v>6</v>
      </c>
      <c r="E205" s="2186"/>
      <c r="F205" s="634">
        <f>D205*E204</f>
        <v>0</v>
      </c>
    </row>
    <row r="206" spans="1:6" s="2125" customFormat="1" ht="12.5" x14ac:dyDescent="0.25">
      <c r="A206" s="447"/>
      <c r="B206" s="447"/>
      <c r="C206" s="392"/>
      <c r="D206" s="392"/>
      <c r="E206" s="2159"/>
      <c r="F206" s="634"/>
    </row>
    <row r="207" spans="1:6" s="2125" customFormat="1" x14ac:dyDescent="0.25">
      <c r="A207" s="2180"/>
      <c r="B207" s="2181" t="s">
        <v>1903</v>
      </c>
      <c r="C207" s="580"/>
      <c r="D207" s="580"/>
      <c r="E207" s="2159"/>
      <c r="F207" s="634"/>
    </row>
    <row r="208" spans="1:6" s="2125" customFormat="1" ht="12.5" x14ac:dyDescent="0.25">
      <c r="A208" s="2180" t="s">
        <v>1904</v>
      </c>
      <c r="B208" s="2183" t="s">
        <v>1905</v>
      </c>
      <c r="C208" s="580" t="s">
        <v>19</v>
      </c>
      <c r="D208" s="580">
        <v>2</v>
      </c>
      <c r="E208" s="2187"/>
      <c r="F208" s="634">
        <f>D208*E208</f>
        <v>0</v>
      </c>
    </row>
    <row r="209" spans="1:6" s="2125" customFormat="1" ht="12.5" x14ac:dyDescent="0.25">
      <c r="A209" s="634"/>
      <c r="B209" s="634"/>
      <c r="C209" s="634"/>
      <c r="D209" s="634"/>
      <c r="E209" s="2158"/>
      <c r="F209" s="634"/>
    </row>
    <row r="210" spans="1:6" s="2125" customFormat="1" x14ac:dyDescent="0.25">
      <c r="A210" s="492"/>
      <c r="B210" s="642" t="s">
        <v>1540</v>
      </c>
      <c r="C210" s="492"/>
      <c r="D210" s="643"/>
      <c r="E210" s="2159"/>
      <c r="F210" s="634"/>
    </row>
    <row r="211" spans="1:6" s="2125" customFormat="1" ht="25" x14ac:dyDescent="0.25">
      <c r="A211" s="495"/>
      <c r="B211" s="2182" t="s">
        <v>1541</v>
      </c>
      <c r="C211" s="492"/>
      <c r="D211" s="643"/>
      <c r="E211" s="2159"/>
      <c r="F211" s="634"/>
    </row>
    <row r="212" spans="1:6" s="2125" customFormat="1" ht="12.5" x14ac:dyDescent="0.25">
      <c r="A212" s="495" t="s">
        <v>407</v>
      </c>
      <c r="B212" s="2138" t="s">
        <v>1906</v>
      </c>
      <c r="C212" s="492" t="s">
        <v>19</v>
      </c>
      <c r="D212" s="643">
        <v>1</v>
      </c>
      <c r="E212" s="2187"/>
      <c r="F212" s="601">
        <f>D212*E212</f>
        <v>0</v>
      </c>
    </row>
    <row r="213" spans="1:6" s="2125" customFormat="1" ht="12.5" x14ac:dyDescent="0.25">
      <c r="A213" s="495" t="s">
        <v>1542</v>
      </c>
      <c r="B213" s="2138" t="s">
        <v>1539</v>
      </c>
      <c r="C213" s="492" t="s">
        <v>19</v>
      </c>
      <c r="D213" s="644">
        <v>3</v>
      </c>
      <c r="E213" s="2166"/>
      <c r="F213" s="601">
        <f>D213*E213</f>
        <v>0</v>
      </c>
    </row>
    <row r="214" spans="1:6" s="2125" customFormat="1" ht="12.5" x14ac:dyDescent="0.25">
      <c r="A214" s="2139"/>
      <c r="B214" s="2140"/>
      <c r="C214" s="2141"/>
      <c r="D214" s="1763"/>
      <c r="E214" s="2167"/>
      <c r="F214" s="1561"/>
    </row>
    <row r="215" spans="1:6" s="2125" customFormat="1" x14ac:dyDescent="0.25">
      <c r="A215" s="2142"/>
      <c r="B215" s="1764" t="s">
        <v>2154</v>
      </c>
      <c r="C215" s="2142"/>
      <c r="D215" s="2143"/>
      <c r="E215" s="2168"/>
      <c r="F215" s="1503"/>
    </row>
    <row r="216" spans="1:6" s="2125" customFormat="1" ht="37.5" x14ac:dyDescent="0.25">
      <c r="A216" s="2142" t="s">
        <v>2155</v>
      </c>
      <c r="B216" s="2144" t="s">
        <v>2250</v>
      </c>
      <c r="C216" s="2142" t="s">
        <v>19</v>
      </c>
      <c r="D216" s="2143">
        <v>1</v>
      </c>
      <c r="E216" s="2168"/>
      <c r="F216" s="1951">
        <f>D216*E216</f>
        <v>0</v>
      </c>
    </row>
    <row r="217" spans="1:6" s="2125" customFormat="1" ht="12.5" x14ac:dyDescent="0.25">
      <c r="A217" s="388"/>
      <c r="B217" s="388"/>
      <c r="C217" s="392"/>
      <c r="D217" s="402"/>
      <c r="E217" s="2159"/>
      <c r="F217" s="641"/>
    </row>
    <row r="218" spans="1:6" s="2125" customFormat="1" x14ac:dyDescent="0.25">
      <c r="A218" s="447"/>
      <c r="B218" s="396" t="s">
        <v>398</v>
      </c>
      <c r="C218" s="392"/>
      <c r="D218" s="392"/>
      <c r="E218" s="2159"/>
      <c r="F218" s="634"/>
    </row>
    <row r="219" spans="1:6" s="2125" customFormat="1" x14ac:dyDescent="0.25">
      <c r="A219" s="388"/>
      <c r="B219" s="391"/>
      <c r="C219" s="392"/>
      <c r="D219" s="392"/>
      <c r="E219" s="2159"/>
      <c r="F219" s="634"/>
    </row>
    <row r="220" spans="1:6" s="2125" customFormat="1" ht="25" x14ac:dyDescent="0.25">
      <c r="A220" s="447" t="s">
        <v>1907</v>
      </c>
      <c r="B220" s="2132" t="s">
        <v>1908</v>
      </c>
      <c r="C220" s="392" t="s">
        <v>548</v>
      </c>
      <c r="D220" s="392">
        <v>36</v>
      </c>
      <c r="E220" s="2159"/>
      <c r="F220" s="634">
        <f>D220*E220</f>
        <v>0</v>
      </c>
    </row>
    <row r="221" spans="1:6" s="2125" customFormat="1" x14ac:dyDescent="0.25">
      <c r="A221" s="447"/>
      <c r="B221" s="391"/>
      <c r="C221" s="392"/>
      <c r="D221" s="392"/>
      <c r="E221" s="2159"/>
      <c r="F221" s="634"/>
    </row>
    <row r="222" spans="1:6" s="2125" customFormat="1" ht="25" x14ac:dyDescent="0.25">
      <c r="A222" s="447" t="s">
        <v>1909</v>
      </c>
      <c r="B222" s="2132" t="s">
        <v>1910</v>
      </c>
      <c r="C222" s="392" t="s">
        <v>548</v>
      </c>
      <c r="D222" s="392">
        <v>124</v>
      </c>
      <c r="E222" s="2159"/>
      <c r="F222" s="634">
        <f>D222*E222</f>
        <v>0</v>
      </c>
    </row>
    <row r="223" spans="1:6" s="2125" customFormat="1" ht="12.5" x14ac:dyDescent="0.25">
      <c r="A223" s="388"/>
      <c r="B223" s="2132"/>
      <c r="C223" s="392"/>
      <c r="D223" s="392"/>
      <c r="E223" s="2159"/>
      <c r="F223" s="634"/>
    </row>
    <row r="224" spans="1:6" s="2125" customFormat="1" ht="25.5" customHeight="1" x14ac:dyDescent="0.25">
      <c r="A224" s="447" t="s">
        <v>1911</v>
      </c>
      <c r="B224" s="2132" t="s">
        <v>1912</v>
      </c>
      <c r="C224" s="392" t="s">
        <v>548</v>
      </c>
      <c r="D224" s="392">
        <v>22</v>
      </c>
      <c r="E224" s="2159"/>
      <c r="F224" s="634">
        <f>D224*E224</f>
        <v>0</v>
      </c>
    </row>
    <row r="225" spans="1:6" s="2125" customFormat="1" x14ac:dyDescent="0.3">
      <c r="A225" s="2136"/>
      <c r="B225" s="391"/>
      <c r="C225" s="392"/>
      <c r="D225" s="392"/>
      <c r="E225" s="2159"/>
      <c r="F225" s="634"/>
    </row>
    <row r="226" spans="1:6" s="2125" customFormat="1" ht="25.5" customHeight="1" x14ac:dyDescent="0.25">
      <c r="A226" s="447" t="s">
        <v>1913</v>
      </c>
      <c r="B226" s="2132" t="s">
        <v>1914</v>
      </c>
      <c r="C226" s="392" t="s">
        <v>548</v>
      </c>
      <c r="D226" s="392">
        <v>4</v>
      </c>
      <c r="E226" s="2159"/>
      <c r="F226" s="634">
        <f>D226*E226</f>
        <v>0</v>
      </c>
    </row>
    <row r="227" spans="1:6" s="2125" customFormat="1" x14ac:dyDescent="0.25">
      <c r="A227" s="388"/>
      <c r="B227" s="391"/>
      <c r="C227" s="392"/>
      <c r="D227" s="392"/>
      <c r="E227" s="2159"/>
      <c r="F227" s="634"/>
    </row>
    <row r="228" spans="1:6" s="2125" customFormat="1" x14ac:dyDescent="0.25">
      <c r="A228" s="388"/>
      <c r="B228" s="396" t="s">
        <v>454</v>
      </c>
      <c r="C228" s="392"/>
      <c r="D228" s="392"/>
      <c r="E228" s="2159"/>
      <c r="F228" s="634"/>
    </row>
    <row r="229" spans="1:6" s="2125" customFormat="1" x14ac:dyDescent="0.25">
      <c r="A229" s="388"/>
      <c r="B229" s="396"/>
      <c r="C229" s="392"/>
      <c r="D229" s="392"/>
      <c r="E229" s="2159"/>
      <c r="F229" s="634"/>
    </row>
    <row r="230" spans="1:6" s="2125" customFormat="1" x14ac:dyDescent="0.25">
      <c r="A230" s="388"/>
      <c r="B230" s="396" t="s">
        <v>455</v>
      </c>
      <c r="C230" s="392"/>
      <c r="D230" s="392"/>
      <c r="E230" s="2159"/>
      <c r="F230" s="634"/>
    </row>
    <row r="231" spans="1:6" s="2125" customFormat="1" x14ac:dyDescent="0.25">
      <c r="A231" s="388"/>
      <c r="B231" s="396"/>
      <c r="C231" s="392"/>
      <c r="D231" s="392"/>
      <c r="E231" s="2159"/>
      <c r="F231" s="634"/>
    </row>
    <row r="232" spans="1:6" s="2125" customFormat="1" ht="26.25" customHeight="1" x14ac:dyDescent="0.25">
      <c r="A232" s="388" t="s">
        <v>456</v>
      </c>
      <c r="B232" s="2132" t="s">
        <v>1915</v>
      </c>
      <c r="C232" s="392" t="s">
        <v>48</v>
      </c>
      <c r="D232" s="392">
        <v>36</v>
      </c>
      <c r="E232" s="2159"/>
      <c r="F232" s="634">
        <f>D232*E232</f>
        <v>0</v>
      </c>
    </row>
    <row r="233" spans="1:6" s="2125" customFormat="1" ht="12.5" x14ac:dyDescent="0.25">
      <c r="A233" s="388"/>
      <c r="B233" s="2132"/>
      <c r="C233" s="392"/>
      <c r="D233" s="392"/>
      <c r="E233" s="2159"/>
      <c r="F233" s="634"/>
    </row>
    <row r="234" spans="1:6" s="2125" customFormat="1" ht="25" x14ac:dyDescent="0.25">
      <c r="A234" s="388" t="s">
        <v>458</v>
      </c>
      <c r="B234" s="2132" t="s">
        <v>459</v>
      </c>
      <c r="C234" s="392" t="s">
        <v>48</v>
      </c>
      <c r="D234" s="392">
        <v>40</v>
      </c>
      <c r="E234" s="2159"/>
      <c r="F234" s="634">
        <f>D234*E234</f>
        <v>0</v>
      </c>
    </row>
    <row r="235" spans="1:6" s="2125" customFormat="1" x14ac:dyDescent="0.3">
      <c r="A235" s="635"/>
      <c r="B235" s="416"/>
      <c r="C235" s="416"/>
      <c r="D235" s="416"/>
      <c r="E235" s="2169"/>
      <c r="F235" s="636"/>
    </row>
    <row r="236" spans="1:6" s="2125" customFormat="1" x14ac:dyDescent="0.25">
      <c r="A236" s="388"/>
      <c r="B236" s="396" t="s">
        <v>460</v>
      </c>
      <c r="C236" s="392"/>
      <c r="D236" s="392"/>
      <c r="E236" s="2159"/>
      <c r="F236" s="634"/>
    </row>
    <row r="237" spans="1:6" s="2125" customFormat="1" ht="9.75" customHeight="1" x14ac:dyDescent="0.25">
      <c r="A237" s="388"/>
      <c r="B237" s="396"/>
      <c r="C237" s="392"/>
      <c r="D237" s="392"/>
      <c r="E237" s="2159"/>
      <c r="F237" s="634"/>
    </row>
    <row r="238" spans="1:6" s="2125" customFormat="1" ht="37.5" x14ac:dyDescent="0.25">
      <c r="A238" s="388" t="s">
        <v>461</v>
      </c>
      <c r="B238" s="2132" t="s">
        <v>1916</v>
      </c>
      <c r="C238" s="392" t="s">
        <v>48</v>
      </c>
      <c r="D238" s="392">
        <v>82</v>
      </c>
      <c r="E238" s="2159"/>
      <c r="F238" s="634">
        <f>D238*E238</f>
        <v>0</v>
      </c>
    </row>
    <row r="239" spans="1:6" s="2125" customFormat="1" ht="11.25" customHeight="1" x14ac:dyDescent="0.25">
      <c r="A239" s="388"/>
      <c r="B239" s="2132"/>
      <c r="C239" s="392"/>
      <c r="D239" s="392"/>
      <c r="E239" s="2158"/>
      <c r="F239" s="634"/>
    </row>
    <row r="240" spans="1:6" s="2125" customFormat="1" ht="37.5" x14ac:dyDescent="0.25">
      <c r="A240" s="388" t="s">
        <v>463</v>
      </c>
      <c r="B240" s="2132" t="s">
        <v>1917</v>
      </c>
      <c r="C240" s="392" t="s">
        <v>48</v>
      </c>
      <c r="D240" s="392">
        <v>24</v>
      </c>
      <c r="E240" s="2159"/>
      <c r="F240" s="634">
        <f>D240*E240</f>
        <v>0</v>
      </c>
    </row>
    <row r="241" spans="1:6" s="2125" customFormat="1" ht="12.75" customHeight="1" x14ac:dyDescent="0.3">
      <c r="A241" s="635"/>
      <c r="B241" s="416"/>
      <c r="C241" s="416"/>
      <c r="D241" s="416"/>
      <c r="E241" s="2169"/>
      <c r="F241" s="636"/>
    </row>
    <row r="242" spans="1:6" s="2125" customFormat="1" ht="12.75" customHeight="1" x14ac:dyDescent="0.3">
      <c r="A242" s="635"/>
      <c r="B242" s="396" t="s">
        <v>465</v>
      </c>
      <c r="C242" s="416"/>
      <c r="D242" s="416"/>
      <c r="E242" s="2159"/>
      <c r="F242" s="634"/>
    </row>
    <row r="243" spans="1:6" s="2125" customFormat="1" ht="12.75" customHeight="1" x14ac:dyDescent="0.3">
      <c r="A243" s="635"/>
      <c r="B243" s="396"/>
      <c r="C243" s="416"/>
      <c r="D243" s="416"/>
      <c r="E243" s="2159"/>
      <c r="F243" s="634"/>
    </row>
    <row r="244" spans="1:6" s="2125" customFormat="1" ht="12.75" customHeight="1" x14ac:dyDescent="0.3">
      <c r="A244" s="635"/>
      <c r="B244" s="396" t="s">
        <v>466</v>
      </c>
      <c r="C244" s="416"/>
      <c r="D244" s="416"/>
      <c r="E244" s="2159"/>
      <c r="F244" s="634"/>
    </row>
    <row r="245" spans="1:6" s="2125" customFormat="1" ht="12.75" customHeight="1" x14ac:dyDescent="0.3">
      <c r="A245" s="635"/>
      <c r="B245" s="416"/>
      <c r="C245" s="416"/>
      <c r="D245" s="416"/>
      <c r="E245" s="2159"/>
      <c r="F245" s="634"/>
    </row>
    <row r="246" spans="1:6" s="2125" customFormat="1" ht="12.75" customHeight="1" x14ac:dyDescent="0.25">
      <c r="A246" s="447"/>
      <c r="B246" s="397" t="s">
        <v>467</v>
      </c>
      <c r="C246" s="392"/>
      <c r="D246" s="392"/>
      <c r="E246" s="2159"/>
      <c r="F246" s="634"/>
    </row>
    <row r="247" spans="1:6" s="2125" customFormat="1" ht="12.75" customHeight="1" x14ac:dyDescent="0.3">
      <c r="A247" s="635"/>
      <c r="B247" s="416"/>
      <c r="C247" s="416"/>
      <c r="D247" s="416"/>
      <c r="E247" s="2169"/>
      <c r="F247" s="636"/>
    </row>
    <row r="248" spans="1:6" s="2125" customFormat="1" ht="12.75" customHeight="1" x14ac:dyDescent="0.25">
      <c r="A248" s="388" t="s">
        <v>468</v>
      </c>
      <c r="B248" s="388" t="s">
        <v>469</v>
      </c>
      <c r="C248" s="392" t="s">
        <v>125</v>
      </c>
      <c r="D248" s="392">
        <v>24</v>
      </c>
      <c r="E248" s="2159"/>
      <c r="F248" s="634">
        <f>D248*E248</f>
        <v>0</v>
      </c>
    </row>
    <row r="249" spans="1:6" s="2125" customFormat="1" thickBot="1" x14ac:dyDescent="0.3">
      <c r="A249" s="388"/>
      <c r="B249" s="388"/>
      <c r="C249" s="392"/>
      <c r="D249" s="392"/>
      <c r="E249" s="2159"/>
      <c r="F249" s="634"/>
    </row>
    <row r="250" spans="1:6" s="2125" customFormat="1" ht="16.5" customHeight="1" thickTop="1" x14ac:dyDescent="0.25">
      <c r="A250" s="2435" t="s">
        <v>102</v>
      </c>
      <c r="B250" s="2435"/>
      <c r="C250" s="2435"/>
      <c r="D250" s="2435"/>
      <c r="E250" s="2435"/>
      <c r="F250" s="1351">
        <f>SUM(F197:F249)</f>
        <v>0</v>
      </c>
    </row>
    <row r="251" spans="1:6" s="2125" customFormat="1" x14ac:dyDescent="0.3">
      <c r="A251" s="635"/>
      <c r="B251" s="396"/>
      <c r="C251" s="416"/>
      <c r="D251" s="416"/>
      <c r="E251" s="2159"/>
      <c r="F251" s="634"/>
    </row>
    <row r="252" spans="1:6" s="2125" customFormat="1" x14ac:dyDescent="0.25">
      <c r="A252" s="388"/>
      <c r="B252" s="396" t="s">
        <v>470</v>
      </c>
      <c r="C252" s="392"/>
      <c r="D252" s="392"/>
      <c r="E252" s="2158"/>
      <c r="F252" s="634"/>
    </row>
    <row r="253" spans="1:6" s="2125" customFormat="1" x14ac:dyDescent="0.25">
      <c r="A253" s="388"/>
      <c r="B253" s="396"/>
      <c r="C253" s="392"/>
      <c r="D253" s="392"/>
      <c r="E253" s="2159"/>
      <c r="F253" s="634"/>
    </row>
    <row r="254" spans="1:6" s="2125" customFormat="1" ht="25" x14ac:dyDescent="0.25">
      <c r="A254" s="388" t="s">
        <v>471</v>
      </c>
      <c r="B254" s="388" t="s">
        <v>1918</v>
      </c>
      <c r="C254" s="392" t="s">
        <v>48</v>
      </c>
      <c r="D254" s="392">
        <v>62</v>
      </c>
      <c r="E254" s="2159"/>
      <c r="F254" s="634">
        <f>D254*E254</f>
        <v>0</v>
      </c>
    </row>
    <row r="255" spans="1:6" s="2125" customFormat="1" x14ac:dyDescent="0.3">
      <c r="A255" s="388"/>
      <c r="B255" s="388"/>
      <c r="C255" s="392"/>
      <c r="D255" s="392"/>
      <c r="E255" s="2165"/>
      <c r="F255" s="634"/>
    </row>
    <row r="256" spans="1:6" s="2125" customFormat="1" ht="25" x14ac:dyDescent="0.25">
      <c r="A256" s="388" t="s">
        <v>473</v>
      </c>
      <c r="B256" s="2132" t="s">
        <v>1919</v>
      </c>
      <c r="C256" s="392" t="s">
        <v>48</v>
      </c>
      <c r="D256" s="392">
        <v>56</v>
      </c>
      <c r="E256" s="2159"/>
      <c r="F256" s="634">
        <f>D256*E256</f>
        <v>0</v>
      </c>
    </row>
    <row r="257" spans="1:7" s="2125" customFormat="1" ht="12.5" x14ac:dyDescent="0.25">
      <c r="A257" s="388"/>
      <c r="B257" s="388"/>
      <c r="C257" s="392"/>
      <c r="D257" s="392"/>
      <c r="E257" s="2158"/>
      <c r="F257" s="634"/>
    </row>
    <row r="258" spans="1:7" s="2125" customFormat="1" x14ac:dyDescent="0.3">
      <c r="A258" s="635"/>
      <c r="B258" s="396" t="s">
        <v>475</v>
      </c>
      <c r="C258" s="416"/>
      <c r="D258" s="416"/>
      <c r="E258" s="2159"/>
      <c r="F258" s="634"/>
    </row>
    <row r="259" spans="1:7" s="2125" customFormat="1" x14ac:dyDescent="0.3">
      <c r="A259" s="635"/>
      <c r="B259" s="396"/>
      <c r="C259" s="416"/>
      <c r="D259" s="416"/>
      <c r="E259" s="2159"/>
      <c r="F259" s="634"/>
    </row>
    <row r="260" spans="1:7" s="2125" customFormat="1" ht="62.5" x14ac:dyDescent="0.25">
      <c r="A260" s="388" t="s">
        <v>476</v>
      </c>
      <c r="B260" s="388" t="s">
        <v>1920</v>
      </c>
      <c r="C260" s="392" t="s">
        <v>48</v>
      </c>
      <c r="D260" s="392">
        <v>162</v>
      </c>
      <c r="E260" s="2159"/>
      <c r="F260" s="634">
        <f>D260*E260</f>
        <v>0</v>
      </c>
    </row>
    <row r="261" spans="1:7" s="2125" customFormat="1" x14ac:dyDescent="0.3">
      <c r="A261" s="635"/>
      <c r="B261" s="416"/>
      <c r="C261" s="416"/>
      <c r="D261" s="416"/>
      <c r="E261" s="2159"/>
      <c r="F261" s="634"/>
    </row>
    <row r="262" spans="1:7" x14ac:dyDescent="0.3">
      <c r="A262" s="635"/>
      <c r="B262" s="396" t="s">
        <v>478</v>
      </c>
      <c r="C262" s="416"/>
      <c r="D262" s="416"/>
      <c r="E262" s="2159"/>
      <c r="F262" s="634"/>
    </row>
    <row r="263" spans="1:7" x14ac:dyDescent="0.3">
      <c r="A263" s="635"/>
      <c r="B263" s="396"/>
      <c r="C263" s="416"/>
      <c r="D263" s="416"/>
      <c r="E263" s="2159"/>
      <c r="F263" s="634"/>
    </row>
    <row r="264" spans="1:7" ht="25" x14ac:dyDescent="0.3">
      <c r="A264" s="388" t="s">
        <v>479</v>
      </c>
      <c r="B264" s="388" t="s">
        <v>480</v>
      </c>
      <c r="C264" s="392" t="s">
        <v>48</v>
      </c>
      <c r="D264" s="392">
        <v>50</v>
      </c>
      <c r="E264" s="2159"/>
      <c r="F264" s="634">
        <f>D264*E264</f>
        <v>0</v>
      </c>
    </row>
    <row r="265" spans="1:7" x14ac:dyDescent="0.3">
      <c r="A265" s="388"/>
      <c r="B265" s="388"/>
      <c r="C265" s="392"/>
      <c r="D265" s="392"/>
      <c r="E265" s="2159"/>
      <c r="F265" s="634"/>
    </row>
    <row r="266" spans="1:7" ht="25" x14ac:dyDescent="0.3">
      <c r="A266" s="388" t="s">
        <v>481</v>
      </c>
      <c r="B266" s="388" t="s">
        <v>482</v>
      </c>
      <c r="C266" s="392" t="s">
        <v>48</v>
      </c>
      <c r="D266" s="392">
        <v>68</v>
      </c>
      <c r="E266" s="2159"/>
      <c r="F266" s="634">
        <f>D266*E266</f>
        <v>0</v>
      </c>
    </row>
    <row r="267" spans="1:7" x14ac:dyDescent="0.3">
      <c r="A267" s="388"/>
      <c r="B267" s="388"/>
      <c r="C267" s="392"/>
      <c r="D267" s="392"/>
      <c r="E267" s="2159"/>
      <c r="F267" s="634"/>
    </row>
    <row r="268" spans="1:7" x14ac:dyDescent="0.3">
      <c r="A268" s="388"/>
      <c r="B268" s="396" t="s">
        <v>150</v>
      </c>
      <c r="C268" s="392"/>
      <c r="D268" s="392"/>
      <c r="E268" s="2159"/>
      <c r="F268" s="634"/>
    </row>
    <row r="269" spans="1:7" x14ac:dyDescent="0.3">
      <c r="A269" s="388"/>
      <c r="B269" s="397"/>
      <c r="C269" s="392"/>
      <c r="D269" s="392"/>
      <c r="E269" s="2159"/>
      <c r="F269" s="634"/>
    </row>
    <row r="270" spans="1:7" x14ac:dyDescent="0.3">
      <c r="A270" s="388" t="s">
        <v>1703</v>
      </c>
      <c r="B270" s="388" t="s">
        <v>494</v>
      </c>
      <c r="C270" s="392" t="s">
        <v>19</v>
      </c>
      <c r="D270" s="392">
        <v>2</v>
      </c>
      <c r="E270" s="2159"/>
      <c r="F270" s="634">
        <f>D270*E270</f>
        <v>0</v>
      </c>
    </row>
    <row r="271" spans="1:7" x14ac:dyDescent="0.3">
      <c r="A271" s="388"/>
      <c r="B271" s="397"/>
      <c r="C271" s="392"/>
      <c r="D271" s="392"/>
      <c r="E271" s="2159"/>
      <c r="F271" s="634"/>
    </row>
    <row r="272" spans="1:7" s="2145" customFormat="1" ht="25" x14ac:dyDescent="0.3">
      <c r="A272" s="388" t="s">
        <v>1704</v>
      </c>
      <c r="B272" s="388" t="s">
        <v>1921</v>
      </c>
      <c r="C272" s="392" t="s">
        <v>548</v>
      </c>
      <c r="D272" s="392">
        <v>20</v>
      </c>
      <c r="E272" s="2159"/>
      <c r="F272" s="646">
        <f>D272*E272</f>
        <v>0</v>
      </c>
      <c r="G272" s="2125"/>
    </row>
    <row r="273" spans="1:7" s="2145" customFormat="1" x14ac:dyDescent="0.3">
      <c r="A273" s="388"/>
      <c r="B273" s="388"/>
      <c r="C273" s="392"/>
      <c r="D273" s="392"/>
      <c r="E273" s="2159"/>
      <c r="F273" s="646"/>
      <c r="G273" s="2125"/>
    </row>
    <row r="274" spans="1:7" ht="25" x14ac:dyDescent="0.3">
      <c r="A274" s="388" t="s">
        <v>1705</v>
      </c>
      <c r="B274" s="2132" t="s">
        <v>1922</v>
      </c>
      <c r="C274" s="392" t="s">
        <v>548</v>
      </c>
      <c r="D274" s="402">
        <v>5</v>
      </c>
      <c r="E274" s="2159"/>
      <c r="F274" s="634">
        <f>D274*E274</f>
        <v>0</v>
      </c>
    </row>
    <row r="275" spans="1:7" x14ac:dyDescent="0.3">
      <c r="A275" s="388"/>
      <c r="B275" s="2132"/>
      <c r="C275" s="392"/>
      <c r="D275" s="419"/>
      <c r="E275" s="2159"/>
      <c r="F275" s="634"/>
    </row>
    <row r="276" spans="1:7" x14ac:dyDescent="0.3">
      <c r="A276" s="388" t="s">
        <v>1706</v>
      </c>
      <c r="B276" s="388" t="s">
        <v>516</v>
      </c>
      <c r="C276" s="392" t="s">
        <v>8</v>
      </c>
      <c r="D276" s="392">
        <v>1</v>
      </c>
      <c r="E276" s="2159"/>
      <c r="F276" s="634">
        <f>D276*E276</f>
        <v>0</v>
      </c>
    </row>
    <row r="277" spans="1:7" s="2125" customFormat="1" x14ac:dyDescent="0.3">
      <c r="A277" s="388"/>
      <c r="B277" s="416"/>
      <c r="C277" s="416"/>
      <c r="D277" s="416"/>
      <c r="E277" s="2169"/>
      <c r="F277" s="636"/>
    </row>
    <row r="278" spans="1:7" s="2125" customFormat="1" x14ac:dyDescent="0.25">
      <c r="A278" s="388"/>
      <c r="B278" s="396" t="s">
        <v>485</v>
      </c>
      <c r="C278" s="392"/>
      <c r="D278" s="392"/>
      <c r="E278" s="2159"/>
      <c r="F278" s="634"/>
    </row>
    <row r="279" spans="1:7" s="2125" customFormat="1" ht="12.5" x14ac:dyDescent="0.25">
      <c r="A279" s="388"/>
      <c r="B279" s="388"/>
      <c r="C279" s="392"/>
      <c r="D279" s="392"/>
      <c r="E279" s="2159"/>
      <c r="F279" s="634"/>
    </row>
    <row r="280" spans="1:7" x14ac:dyDescent="0.3">
      <c r="A280" s="388"/>
      <c r="B280" s="396" t="s">
        <v>490</v>
      </c>
      <c r="C280" s="392"/>
      <c r="D280" s="392"/>
      <c r="E280" s="2159"/>
      <c r="F280" s="634"/>
    </row>
    <row r="281" spans="1:7" x14ac:dyDescent="0.3">
      <c r="A281" s="388"/>
      <c r="B281" s="397"/>
      <c r="C281" s="392"/>
      <c r="D281" s="392"/>
      <c r="E281" s="2159"/>
      <c r="F281" s="634"/>
    </row>
    <row r="282" spans="1:7" ht="37.5" x14ac:dyDescent="0.3">
      <c r="A282" s="388" t="s">
        <v>492</v>
      </c>
      <c r="B282" s="388" t="s">
        <v>1923</v>
      </c>
      <c r="C282" s="392" t="s">
        <v>19</v>
      </c>
      <c r="D282" s="392">
        <v>1</v>
      </c>
      <c r="E282" s="2159"/>
      <c r="F282" s="634">
        <f>D282*E282</f>
        <v>0</v>
      </c>
    </row>
    <row r="283" spans="1:7" x14ac:dyDescent="0.3">
      <c r="A283" s="635"/>
      <c r="B283" s="416"/>
      <c r="C283" s="416"/>
      <c r="D283" s="416"/>
      <c r="E283" s="2169"/>
      <c r="F283" s="634"/>
    </row>
    <row r="284" spans="1:7" ht="37.5" x14ac:dyDescent="0.3">
      <c r="A284" s="388" t="s">
        <v>621</v>
      </c>
      <c r="B284" s="388" t="s">
        <v>1924</v>
      </c>
      <c r="C284" s="392" t="s">
        <v>19</v>
      </c>
      <c r="D284" s="392">
        <v>3</v>
      </c>
      <c r="E284" s="2159"/>
      <c r="F284" s="634">
        <f>D284*E284</f>
        <v>0</v>
      </c>
    </row>
    <row r="285" spans="1:7" s="2145" customFormat="1" x14ac:dyDescent="0.3">
      <c r="A285" s="647"/>
      <c r="B285" s="647"/>
      <c r="C285" s="648"/>
      <c r="D285" s="648"/>
      <c r="E285" s="2170"/>
      <c r="F285" s="649"/>
      <c r="G285" s="2125"/>
    </row>
    <row r="286" spans="1:7" x14ac:dyDescent="0.3">
      <c r="A286" s="2146"/>
      <c r="B286" s="609" t="s">
        <v>651</v>
      </c>
      <c r="C286" s="2146"/>
      <c r="D286" s="2147"/>
      <c r="E286" s="2159"/>
      <c r="F286" s="634"/>
    </row>
    <row r="287" spans="1:7" x14ac:dyDescent="0.3">
      <c r="A287" s="2146"/>
      <c r="B287" s="650"/>
      <c r="C287" s="2146"/>
      <c r="D287" s="2147"/>
      <c r="E287" s="2159"/>
      <c r="F287" s="634"/>
    </row>
    <row r="288" spans="1:7" s="2145" customFormat="1" x14ac:dyDescent="0.3">
      <c r="A288" s="2146"/>
      <c r="B288" s="650" t="s">
        <v>652</v>
      </c>
      <c r="C288" s="2146"/>
      <c r="D288" s="2147"/>
      <c r="E288" s="2170"/>
      <c r="F288" s="649"/>
      <c r="G288" s="2125"/>
    </row>
    <row r="289" spans="1:7" x14ac:dyDescent="0.3">
      <c r="A289" s="2146"/>
      <c r="B289" s="650"/>
      <c r="C289" s="2146"/>
      <c r="D289" s="2147"/>
      <c r="E289" s="2159"/>
      <c r="F289" s="634"/>
    </row>
    <row r="290" spans="1:7" s="2145" customFormat="1" ht="37.5" x14ac:dyDescent="0.3">
      <c r="A290" s="2146" t="s">
        <v>653</v>
      </c>
      <c r="B290" s="651" t="s">
        <v>654</v>
      </c>
      <c r="C290" s="2146" t="s">
        <v>48</v>
      </c>
      <c r="D290" s="2147">
        <v>66</v>
      </c>
      <c r="E290" s="2171"/>
      <c r="F290" s="597">
        <f>D290*E290</f>
        <v>0</v>
      </c>
      <c r="G290" s="2125"/>
    </row>
    <row r="291" spans="1:7" s="2145" customFormat="1" x14ac:dyDescent="0.3">
      <c r="A291" s="1537"/>
      <c r="B291" s="1766"/>
      <c r="C291" s="1537"/>
      <c r="D291" s="1538"/>
      <c r="E291" s="2172"/>
      <c r="F291" s="1543"/>
      <c r="G291" s="2125"/>
    </row>
    <row r="292" spans="1:7" s="2145" customFormat="1" x14ac:dyDescent="0.3">
      <c r="A292" s="1838"/>
      <c r="B292" s="1842"/>
      <c r="C292" s="1848"/>
      <c r="D292" s="1848"/>
      <c r="E292" s="2173"/>
      <c r="F292" s="1952"/>
      <c r="G292" s="2125"/>
    </row>
    <row r="293" spans="1:7" s="2145" customFormat="1" x14ac:dyDescent="0.3">
      <c r="A293" s="1840"/>
      <c r="B293" s="1841"/>
      <c r="C293" s="1840"/>
      <c r="D293" s="1840"/>
      <c r="E293" s="2174"/>
      <c r="F293" s="1953"/>
      <c r="G293" s="2125"/>
    </row>
    <row r="294" spans="1:7" s="2145" customFormat="1" x14ac:dyDescent="0.3">
      <c r="A294" s="1840"/>
      <c r="B294" s="1841"/>
      <c r="C294" s="1840"/>
      <c r="D294" s="1840"/>
      <c r="E294" s="2174"/>
      <c r="F294" s="1953"/>
      <c r="G294" s="2125"/>
    </row>
    <row r="295" spans="1:7" s="2145" customFormat="1" x14ac:dyDescent="0.3">
      <c r="A295" s="1840"/>
      <c r="B295" s="1841"/>
      <c r="C295" s="1840"/>
      <c r="D295" s="1840"/>
      <c r="E295" s="2174"/>
      <c r="F295" s="1953"/>
      <c r="G295" s="2125"/>
    </row>
    <row r="296" spans="1:7" s="2145" customFormat="1" x14ac:dyDescent="0.3">
      <c r="A296" s="1840"/>
      <c r="B296" s="1841"/>
      <c r="C296" s="1840"/>
      <c r="D296" s="1840"/>
      <c r="E296" s="2174"/>
      <c r="F296" s="1953"/>
      <c r="G296" s="2125"/>
    </row>
    <row r="297" spans="1:7" s="2145" customFormat="1" x14ac:dyDescent="0.3">
      <c r="A297" s="1840"/>
      <c r="B297" s="1841"/>
      <c r="C297" s="1840"/>
      <c r="D297" s="1840"/>
      <c r="E297" s="2174"/>
      <c r="F297" s="1953"/>
      <c r="G297" s="2125"/>
    </row>
    <row r="298" spans="1:7" s="2145" customFormat="1" x14ac:dyDescent="0.3">
      <c r="A298" s="1840"/>
      <c r="B298" s="1841"/>
      <c r="C298" s="1840"/>
      <c r="D298" s="1840"/>
      <c r="E298" s="2174"/>
      <c r="F298" s="1953"/>
      <c r="G298" s="2125"/>
    </row>
    <row r="299" spans="1:7" s="2145" customFormat="1" x14ac:dyDescent="0.3">
      <c r="A299" s="1840"/>
      <c r="B299" s="1841"/>
      <c r="C299" s="1840"/>
      <c r="D299" s="1840"/>
      <c r="E299" s="2174"/>
      <c r="F299" s="1953"/>
      <c r="G299" s="2125"/>
    </row>
    <row r="300" spans="1:7" s="2145" customFormat="1" x14ac:dyDescent="0.3">
      <c r="A300" s="1840"/>
      <c r="B300" s="1841"/>
      <c r="C300" s="1840"/>
      <c r="D300" s="1840"/>
      <c r="E300" s="2174"/>
      <c r="F300" s="1953"/>
      <c r="G300" s="2125"/>
    </row>
    <row r="301" spans="1:7" s="2145" customFormat="1" x14ac:dyDescent="0.3">
      <c r="A301" s="1838"/>
      <c r="B301" s="1841"/>
      <c r="C301" s="1838"/>
      <c r="D301" s="1838"/>
      <c r="E301" s="2174"/>
      <c r="F301" s="1953"/>
      <c r="G301" s="2125"/>
    </row>
    <row r="302" spans="1:7" s="2145" customFormat="1" x14ac:dyDescent="0.3">
      <c r="A302" s="1840"/>
      <c r="B302" s="1841"/>
      <c r="C302" s="1840"/>
      <c r="D302" s="1840"/>
      <c r="E302" s="2174"/>
      <c r="F302" s="1953"/>
      <c r="G302" s="2125"/>
    </row>
    <row r="303" spans="1:7" s="2145" customFormat="1" x14ac:dyDescent="0.3">
      <c r="A303" s="1840"/>
      <c r="B303" s="1841"/>
      <c r="C303" s="1840"/>
      <c r="D303" s="1840"/>
      <c r="E303" s="2174"/>
      <c r="F303" s="1953"/>
      <c r="G303" s="2125"/>
    </row>
    <row r="304" spans="1:7" s="2145" customFormat="1" ht="13.5" thickBot="1" x14ac:dyDescent="0.35">
      <c r="A304" s="1537"/>
      <c r="B304" s="1766"/>
      <c r="C304" s="1537"/>
      <c r="D304" s="1538"/>
      <c r="E304" s="2172"/>
      <c r="F304" s="1543"/>
      <c r="G304" s="2125"/>
    </row>
    <row r="305" spans="1:6" s="2125" customFormat="1" ht="18.75" customHeight="1" thickTop="1" x14ac:dyDescent="0.25">
      <c r="A305" s="2435" t="s">
        <v>102</v>
      </c>
      <c r="B305" s="2435"/>
      <c r="C305" s="2435"/>
      <c r="D305" s="2435"/>
      <c r="E305" s="2435"/>
      <c r="F305" s="1351">
        <f>SUM(F252:F303)</f>
        <v>0</v>
      </c>
    </row>
    <row r="306" spans="1:6" s="2125" customFormat="1" ht="12.5" x14ac:dyDescent="0.25">
      <c r="A306" s="388"/>
      <c r="B306" s="388"/>
      <c r="C306" s="392"/>
      <c r="D306" s="392"/>
      <c r="E306" s="2159"/>
      <c r="F306" s="634"/>
    </row>
    <row r="307" spans="1:6" s="2125" customFormat="1" x14ac:dyDescent="0.25">
      <c r="A307" s="1838"/>
      <c r="B307" s="1842" t="s">
        <v>2371</v>
      </c>
      <c r="C307" s="1848"/>
      <c r="D307" s="1848"/>
      <c r="E307" s="2173"/>
      <c r="F307" s="1952"/>
    </row>
    <row r="308" spans="1:6" s="2125" customFormat="1" ht="50" x14ac:dyDescent="0.25">
      <c r="A308" s="1840" t="s">
        <v>2443</v>
      </c>
      <c r="B308" s="1841" t="s">
        <v>2372</v>
      </c>
      <c r="C308" s="1840" t="s">
        <v>2321</v>
      </c>
      <c r="D308" s="1840">
        <v>1</v>
      </c>
      <c r="E308" s="2174"/>
      <c r="F308" s="1953">
        <f>+D308*E308</f>
        <v>0</v>
      </c>
    </row>
    <row r="309" spans="1:6" s="2125" customFormat="1" ht="12.5" x14ac:dyDescent="0.25">
      <c r="A309" s="1840"/>
      <c r="B309" s="1841"/>
      <c r="C309" s="1840"/>
      <c r="D309" s="1840"/>
      <c r="E309" s="2174"/>
      <c r="F309" s="1953"/>
    </row>
    <row r="310" spans="1:6" s="2125" customFormat="1" ht="25" x14ac:dyDescent="0.25">
      <c r="A310" s="1840" t="s">
        <v>2444</v>
      </c>
      <c r="B310" s="1841" t="s">
        <v>2313</v>
      </c>
      <c r="C310" s="1840" t="s">
        <v>2026</v>
      </c>
      <c r="D310" s="1840">
        <v>1</v>
      </c>
      <c r="E310" s="2174"/>
      <c r="F310" s="1953">
        <f>+D310*E310</f>
        <v>0</v>
      </c>
    </row>
    <row r="311" spans="1:6" s="2125" customFormat="1" ht="12.5" x14ac:dyDescent="0.25">
      <c r="A311" s="1840"/>
      <c r="B311" s="1841"/>
      <c r="C311" s="1840"/>
      <c r="D311" s="1840"/>
      <c r="E311" s="2174"/>
      <c r="F311" s="1953"/>
    </row>
    <row r="312" spans="1:6" s="2125" customFormat="1" ht="27" x14ac:dyDescent="0.25">
      <c r="A312" s="1840" t="s">
        <v>2445</v>
      </c>
      <c r="B312" s="1841" t="s">
        <v>2373</v>
      </c>
      <c r="C312" s="1840" t="s">
        <v>2026</v>
      </c>
      <c r="D312" s="1840">
        <v>2</v>
      </c>
      <c r="E312" s="2174"/>
      <c r="F312" s="1953">
        <f>+D312*E312</f>
        <v>0</v>
      </c>
    </row>
    <row r="313" spans="1:6" s="2125" customFormat="1" ht="12.5" x14ac:dyDescent="0.25">
      <c r="A313" s="1840"/>
      <c r="B313" s="1841"/>
      <c r="C313" s="1840"/>
      <c r="D313" s="1840"/>
      <c r="E313" s="2174"/>
      <c r="F313" s="1953"/>
    </row>
    <row r="314" spans="1:6" s="2125" customFormat="1" ht="27" x14ac:dyDescent="0.25">
      <c r="A314" s="1840" t="s">
        <v>2446</v>
      </c>
      <c r="B314" s="1841" t="s">
        <v>2374</v>
      </c>
      <c r="C314" s="1840" t="s">
        <v>2315</v>
      </c>
      <c r="D314" s="1840">
        <v>13</v>
      </c>
      <c r="E314" s="2174"/>
      <c r="F314" s="1953">
        <f>+D314*E314</f>
        <v>0</v>
      </c>
    </row>
    <row r="315" spans="1:6" s="2125" customFormat="1" ht="12.5" x14ac:dyDescent="0.25">
      <c r="A315" s="1840"/>
      <c r="B315" s="1841"/>
      <c r="C315" s="1840"/>
      <c r="D315" s="1840"/>
      <c r="E315" s="2174"/>
      <c r="F315" s="1953"/>
    </row>
    <row r="316" spans="1:6" s="2125" customFormat="1" x14ac:dyDescent="0.25">
      <c r="A316" s="1838"/>
      <c r="B316" s="1835" t="s">
        <v>2328</v>
      </c>
      <c r="C316" s="1838"/>
      <c r="D316" s="1838"/>
      <c r="E316" s="2175"/>
      <c r="F316" s="1954"/>
    </row>
    <row r="317" spans="1:6" s="2125" customFormat="1" ht="12.5" x14ac:dyDescent="0.25">
      <c r="A317" s="1840" t="s">
        <v>2447</v>
      </c>
      <c r="B317" s="1841" t="s">
        <v>2375</v>
      </c>
      <c r="C317" s="1840" t="s">
        <v>2315</v>
      </c>
      <c r="D317" s="1840">
        <v>9</v>
      </c>
      <c r="E317" s="2174"/>
      <c r="F317" s="1953">
        <f>+D317*E317</f>
        <v>0</v>
      </c>
    </row>
    <row r="318" spans="1:6" s="2125" customFormat="1" ht="12.5" x14ac:dyDescent="0.25">
      <c r="A318" s="1840"/>
      <c r="B318" s="1841"/>
      <c r="C318" s="1840"/>
      <c r="D318" s="1840"/>
      <c r="E318" s="2174"/>
      <c r="F318" s="1953"/>
    </row>
    <row r="319" spans="1:6" s="2125" customFormat="1" ht="12.5" x14ac:dyDescent="0.25">
      <c r="A319" s="1840" t="s">
        <v>2448</v>
      </c>
      <c r="B319" s="1841" t="s">
        <v>2376</v>
      </c>
      <c r="C319" s="1840" t="s">
        <v>2315</v>
      </c>
      <c r="D319" s="1840">
        <v>4</v>
      </c>
      <c r="E319" s="2174"/>
      <c r="F319" s="1953">
        <f>+D319*E319</f>
        <v>0</v>
      </c>
    </row>
    <row r="320" spans="1:6" s="2125" customFormat="1" ht="12.5" x14ac:dyDescent="0.25">
      <c r="A320" s="1840"/>
      <c r="B320" s="1841"/>
      <c r="C320" s="1840"/>
      <c r="D320" s="1840"/>
      <c r="E320" s="2174"/>
      <c r="F320" s="1953"/>
    </row>
    <row r="321" spans="1:6" s="2125" customFormat="1" ht="12.5" x14ac:dyDescent="0.25">
      <c r="A321" s="1840" t="s">
        <v>2449</v>
      </c>
      <c r="B321" s="1841" t="s">
        <v>2377</v>
      </c>
      <c r="C321" s="1840" t="s">
        <v>2315</v>
      </c>
      <c r="D321" s="1840">
        <v>2</v>
      </c>
      <c r="E321" s="2174"/>
      <c r="F321" s="1953">
        <f>+D321*E321</f>
        <v>0</v>
      </c>
    </row>
    <row r="322" spans="1:6" s="2125" customFormat="1" x14ac:dyDescent="0.25">
      <c r="A322" s="1838"/>
      <c r="B322" s="1841"/>
      <c r="C322" s="1838"/>
      <c r="D322" s="1838"/>
      <c r="E322" s="2174"/>
      <c r="F322" s="1953"/>
    </row>
    <row r="323" spans="1:6" s="2125" customFormat="1" ht="12.5" x14ac:dyDescent="0.25">
      <c r="A323" s="1718"/>
      <c r="B323" s="1718"/>
      <c r="C323" s="1722"/>
      <c r="D323" s="1722"/>
      <c r="E323" s="2164"/>
      <c r="F323" s="1765"/>
    </row>
    <row r="324" spans="1:6" s="2125" customFormat="1" ht="12.5" x14ac:dyDescent="0.25">
      <c r="A324" s="1718"/>
      <c r="B324" s="1718"/>
      <c r="C324" s="1722"/>
      <c r="D324" s="1722"/>
      <c r="E324" s="2164"/>
      <c r="F324" s="1765"/>
    </row>
    <row r="325" spans="1:6" s="2125" customFormat="1" ht="12.5" x14ac:dyDescent="0.25">
      <c r="A325" s="1718"/>
      <c r="B325" s="1718"/>
      <c r="C325" s="1722"/>
      <c r="D325" s="1722"/>
      <c r="E325" s="2164"/>
      <c r="F325" s="1765"/>
    </row>
    <row r="326" spans="1:6" s="2125" customFormat="1" ht="12.5" x14ac:dyDescent="0.25">
      <c r="A326" s="1718"/>
      <c r="B326" s="1718"/>
      <c r="C326" s="1722"/>
      <c r="D326" s="1722"/>
      <c r="E326" s="2164"/>
      <c r="F326" s="1765"/>
    </row>
    <row r="327" spans="1:6" s="2125" customFormat="1" ht="12.5" x14ac:dyDescent="0.25">
      <c r="A327" s="1718"/>
      <c r="B327" s="1718"/>
      <c r="C327" s="1722"/>
      <c r="D327" s="1722"/>
      <c r="E327" s="2164"/>
      <c r="F327" s="1765"/>
    </row>
    <row r="328" spans="1:6" s="2125" customFormat="1" ht="12.5" x14ac:dyDescent="0.25">
      <c r="A328" s="1718"/>
      <c r="B328" s="1718"/>
      <c r="C328" s="1722"/>
      <c r="D328" s="1722"/>
      <c r="E328" s="2164"/>
      <c r="F328" s="1765"/>
    </row>
    <row r="329" spans="1:6" s="2125" customFormat="1" ht="12.5" x14ac:dyDescent="0.25">
      <c r="A329" s="1718"/>
      <c r="B329" s="1718"/>
      <c r="C329" s="1722"/>
      <c r="D329" s="1722"/>
      <c r="E329" s="2164"/>
      <c r="F329" s="1765"/>
    </row>
    <row r="330" spans="1:6" s="2125" customFormat="1" ht="12.5" x14ac:dyDescent="0.25">
      <c r="A330" s="1718"/>
      <c r="B330" s="1718"/>
      <c r="C330" s="1722"/>
      <c r="D330" s="1722"/>
      <c r="E330" s="2164"/>
      <c r="F330" s="1765"/>
    </row>
    <row r="331" spans="1:6" s="2125" customFormat="1" ht="12.5" x14ac:dyDescent="0.25">
      <c r="A331" s="1718"/>
      <c r="B331" s="1718"/>
      <c r="C331" s="1722"/>
      <c r="D331" s="1722"/>
      <c r="E331" s="2164"/>
      <c r="F331" s="1765"/>
    </row>
    <row r="332" spans="1:6" s="2125" customFormat="1" ht="12.5" x14ac:dyDescent="0.25">
      <c r="A332" s="1718"/>
      <c r="B332" s="1718"/>
      <c r="C332" s="1722"/>
      <c r="D332" s="1722"/>
      <c r="E332" s="2164"/>
      <c r="F332" s="1765"/>
    </row>
    <row r="333" spans="1:6" s="2125" customFormat="1" ht="12.5" x14ac:dyDescent="0.25">
      <c r="A333" s="1718"/>
      <c r="B333" s="1718"/>
      <c r="C333" s="1722"/>
      <c r="D333" s="1722"/>
      <c r="E333" s="2164"/>
      <c r="F333" s="1765"/>
    </row>
    <row r="334" spans="1:6" s="2125" customFormat="1" ht="12.5" x14ac:dyDescent="0.25">
      <c r="A334" s="1718"/>
      <c r="B334" s="1718"/>
      <c r="C334" s="1722"/>
      <c r="D334" s="1722"/>
      <c r="E334" s="2164"/>
      <c r="F334" s="1765"/>
    </row>
    <row r="335" spans="1:6" s="2125" customFormat="1" ht="12.5" x14ac:dyDescent="0.25">
      <c r="A335" s="1718"/>
      <c r="B335" s="1718"/>
      <c r="C335" s="1722"/>
      <c r="D335" s="1722"/>
      <c r="E335" s="2164"/>
      <c r="F335" s="1765"/>
    </row>
    <row r="336" spans="1:6" s="2125" customFormat="1" ht="12.5" x14ac:dyDescent="0.25">
      <c r="A336" s="1718"/>
      <c r="B336" s="1718"/>
      <c r="C336" s="1722"/>
      <c r="D336" s="1722"/>
      <c r="E336" s="2164"/>
      <c r="F336" s="1765"/>
    </row>
    <row r="337" spans="1:6" s="2125" customFormat="1" ht="12.5" x14ac:dyDescent="0.25">
      <c r="A337" s="1718"/>
      <c r="B337" s="1718"/>
      <c r="C337" s="1722"/>
      <c r="D337" s="1722"/>
      <c r="E337" s="2164"/>
      <c r="F337" s="1765"/>
    </row>
    <row r="338" spans="1:6" s="2125" customFormat="1" ht="12.5" x14ac:dyDescent="0.25">
      <c r="A338" s="1718"/>
      <c r="B338" s="1718"/>
      <c r="C338" s="1722"/>
      <c r="D338" s="1722"/>
      <c r="E338" s="2164"/>
      <c r="F338" s="1765"/>
    </row>
    <row r="339" spans="1:6" s="2125" customFormat="1" ht="12.5" x14ac:dyDescent="0.25">
      <c r="A339" s="1718"/>
      <c r="B339" s="1718"/>
      <c r="C339" s="1722"/>
      <c r="D339" s="1722"/>
      <c r="E339" s="2164"/>
      <c r="F339" s="1765"/>
    </row>
    <row r="340" spans="1:6" s="2125" customFormat="1" ht="12.5" x14ac:dyDescent="0.25">
      <c r="A340" s="1718"/>
      <c r="B340" s="1718"/>
      <c r="C340" s="1722"/>
      <c r="D340" s="1722"/>
      <c r="E340" s="2164"/>
      <c r="F340" s="1765"/>
    </row>
    <row r="341" spans="1:6" s="2125" customFormat="1" ht="12.5" x14ac:dyDescent="0.25">
      <c r="A341" s="1718"/>
      <c r="B341" s="1718"/>
      <c r="C341" s="1722"/>
      <c r="D341" s="1722"/>
      <c r="E341" s="2164"/>
      <c r="F341" s="1765"/>
    </row>
    <row r="342" spans="1:6" s="2125" customFormat="1" ht="12.5" x14ac:dyDescent="0.25">
      <c r="A342" s="1718"/>
      <c r="B342" s="1718"/>
      <c r="C342" s="1722"/>
      <c r="D342" s="1722"/>
      <c r="E342" s="2164"/>
      <c r="F342" s="1765"/>
    </row>
    <row r="343" spans="1:6" s="2125" customFormat="1" ht="12.5" x14ac:dyDescent="0.25">
      <c r="A343" s="1718"/>
      <c r="B343" s="1718"/>
      <c r="C343" s="1722"/>
      <c r="D343" s="1722"/>
      <c r="E343" s="2164"/>
      <c r="F343" s="1765"/>
    </row>
    <row r="344" spans="1:6" s="2125" customFormat="1" ht="12.5" x14ac:dyDescent="0.25">
      <c r="A344" s="1718"/>
      <c r="B344" s="1718"/>
      <c r="C344" s="1722"/>
      <c r="D344" s="1722"/>
      <c r="E344" s="2164"/>
      <c r="F344" s="1765"/>
    </row>
    <row r="345" spans="1:6" s="2125" customFormat="1" ht="12.5" x14ac:dyDescent="0.25">
      <c r="A345" s="1718"/>
      <c r="B345" s="1718"/>
      <c r="C345" s="1722"/>
      <c r="D345" s="1722"/>
      <c r="E345" s="2164"/>
      <c r="F345" s="1765"/>
    </row>
    <row r="346" spans="1:6" s="2125" customFormat="1" ht="12.5" x14ac:dyDescent="0.25">
      <c r="A346" s="1718"/>
      <c r="B346" s="1718"/>
      <c r="C346" s="1722"/>
      <c r="D346" s="1722"/>
      <c r="E346" s="2164"/>
      <c r="F346" s="1765"/>
    </row>
    <row r="347" spans="1:6" s="2125" customFormat="1" ht="12.5" x14ac:dyDescent="0.25">
      <c r="A347" s="1718"/>
      <c r="B347" s="1718"/>
      <c r="C347" s="1722"/>
      <c r="D347" s="1722"/>
      <c r="E347" s="2164"/>
      <c r="F347" s="1765"/>
    </row>
    <row r="348" spans="1:6" s="2125" customFormat="1" ht="12.5" x14ac:dyDescent="0.25">
      <c r="A348" s="1718"/>
      <c r="B348" s="1718"/>
      <c r="C348" s="1722"/>
      <c r="D348" s="1722"/>
      <c r="E348" s="2164"/>
      <c r="F348" s="1765"/>
    </row>
    <row r="349" spans="1:6" s="2125" customFormat="1" ht="12.5" x14ac:dyDescent="0.25">
      <c r="A349" s="1718"/>
      <c r="B349" s="1718"/>
      <c r="C349" s="1722"/>
      <c r="D349" s="1722"/>
      <c r="E349" s="2164"/>
      <c r="F349" s="1765"/>
    </row>
    <row r="350" spans="1:6" s="2125" customFormat="1" ht="12.5" x14ac:dyDescent="0.25">
      <c r="A350" s="1718"/>
      <c r="B350" s="1718"/>
      <c r="C350" s="1722"/>
      <c r="D350" s="1722"/>
      <c r="E350" s="2164"/>
      <c r="F350" s="1765"/>
    </row>
    <row r="351" spans="1:6" s="2125" customFormat="1" ht="12.5" x14ac:dyDescent="0.25">
      <c r="A351" s="1718"/>
      <c r="B351" s="1718"/>
      <c r="C351" s="1722"/>
      <c r="D351" s="1722"/>
      <c r="E351" s="2164"/>
      <c r="F351" s="1765"/>
    </row>
    <row r="352" spans="1:6" s="2125" customFormat="1" ht="12.5" x14ac:dyDescent="0.25">
      <c r="A352" s="1718"/>
      <c r="B352" s="1718"/>
      <c r="C352" s="1722"/>
      <c r="D352" s="1722"/>
      <c r="E352" s="2164"/>
      <c r="F352" s="1765"/>
    </row>
    <row r="353" spans="1:6" s="2125" customFormat="1" ht="12.5" x14ac:dyDescent="0.25">
      <c r="A353" s="1718"/>
      <c r="B353" s="1718"/>
      <c r="C353" s="1722"/>
      <c r="D353" s="1722"/>
      <c r="E353" s="2164"/>
      <c r="F353" s="1765"/>
    </row>
    <row r="354" spans="1:6" s="2125" customFormat="1" ht="12.5" x14ac:dyDescent="0.25">
      <c r="A354" s="1718"/>
      <c r="B354" s="1718"/>
      <c r="C354" s="1722"/>
      <c r="D354" s="1722"/>
      <c r="E354" s="2164"/>
      <c r="F354" s="1765"/>
    </row>
    <row r="355" spans="1:6" s="2125" customFormat="1" ht="12.5" x14ac:dyDescent="0.25">
      <c r="A355" s="1718"/>
      <c r="B355" s="1718"/>
      <c r="C355" s="1722"/>
      <c r="D355" s="1722"/>
      <c r="E355" s="2164"/>
      <c r="F355" s="1765"/>
    </row>
    <row r="356" spans="1:6" s="2125" customFormat="1" ht="12.5" x14ac:dyDescent="0.25">
      <c r="A356" s="1718"/>
      <c r="B356" s="1718"/>
      <c r="C356" s="1722"/>
      <c r="D356" s="1722"/>
      <c r="E356" s="2164"/>
      <c r="F356" s="1765"/>
    </row>
    <row r="357" spans="1:6" s="2125" customFormat="1" ht="12.5" x14ac:dyDescent="0.25">
      <c r="A357" s="1718"/>
      <c r="B357" s="1718"/>
      <c r="C357" s="1722"/>
      <c r="D357" s="1722"/>
      <c r="E357" s="2164"/>
      <c r="F357" s="1765"/>
    </row>
    <row r="358" spans="1:6" s="2125" customFormat="1" ht="12.5" x14ac:dyDescent="0.25">
      <c r="A358" s="1718"/>
      <c r="B358" s="1718"/>
      <c r="C358" s="1722"/>
      <c r="D358" s="1722"/>
      <c r="E358" s="2164"/>
      <c r="F358" s="1765"/>
    </row>
    <row r="359" spans="1:6" s="2125" customFormat="1" ht="12.5" x14ac:dyDescent="0.25">
      <c r="A359" s="1718"/>
      <c r="B359" s="1718"/>
      <c r="C359" s="1722"/>
      <c r="D359" s="1722"/>
      <c r="E359" s="2164"/>
      <c r="F359" s="1765"/>
    </row>
    <row r="360" spans="1:6" s="2125" customFormat="1" ht="12.5" x14ac:dyDescent="0.25">
      <c r="A360" s="1718"/>
      <c r="B360" s="1718"/>
      <c r="C360" s="1722"/>
      <c r="D360" s="1722"/>
      <c r="E360" s="2164"/>
      <c r="F360" s="1765"/>
    </row>
    <row r="361" spans="1:6" s="2125" customFormat="1" ht="12.5" x14ac:dyDescent="0.25">
      <c r="A361" s="1718"/>
      <c r="B361" s="1718"/>
      <c r="C361" s="1722"/>
      <c r="D361" s="1722"/>
      <c r="E361" s="2164"/>
      <c r="F361" s="1765"/>
    </row>
    <row r="362" spans="1:6" s="2125" customFormat="1" ht="12.5" x14ac:dyDescent="0.25">
      <c r="A362" s="1718"/>
      <c r="B362" s="1718"/>
      <c r="C362" s="1722"/>
      <c r="D362" s="1722"/>
      <c r="E362" s="2164"/>
      <c r="F362" s="1765"/>
    </row>
    <row r="363" spans="1:6" s="2125" customFormat="1" ht="12.5" x14ac:dyDescent="0.25">
      <c r="A363" s="1718"/>
      <c r="B363" s="1718"/>
      <c r="C363" s="1722"/>
      <c r="D363" s="1722"/>
      <c r="E363" s="2164"/>
      <c r="F363" s="1765"/>
    </row>
    <row r="364" spans="1:6" s="2125" customFormat="1" ht="12.5" x14ac:dyDescent="0.25">
      <c r="A364" s="1718"/>
      <c r="B364" s="1718"/>
      <c r="C364" s="1722"/>
      <c r="D364" s="1722"/>
      <c r="E364" s="2164"/>
      <c r="F364" s="1765"/>
    </row>
    <row r="365" spans="1:6" s="2125" customFormat="1" ht="12.5" x14ac:dyDescent="0.25">
      <c r="A365" s="1718"/>
      <c r="B365" s="1718"/>
      <c r="C365" s="1722"/>
      <c r="D365" s="1722"/>
      <c r="E365" s="2164"/>
      <c r="F365" s="1765"/>
    </row>
    <row r="366" spans="1:6" s="2125" customFormat="1" ht="12.5" x14ac:dyDescent="0.25">
      <c r="A366" s="1718"/>
      <c r="B366" s="1718"/>
      <c r="C366" s="1722"/>
      <c r="D366" s="1722"/>
      <c r="E366" s="2164"/>
      <c r="F366" s="1765"/>
    </row>
    <row r="367" spans="1:6" s="2125" customFormat="1" ht="12.5" x14ac:dyDescent="0.25">
      <c r="A367" s="1718"/>
      <c r="B367" s="1718"/>
      <c r="C367" s="1722"/>
      <c r="D367" s="1722"/>
      <c r="E367" s="2164"/>
      <c r="F367" s="1765"/>
    </row>
    <row r="368" spans="1:6" s="2125" customFormat="1" ht="12.5" x14ac:dyDescent="0.25">
      <c r="A368" s="1718"/>
      <c r="B368" s="1718"/>
      <c r="C368" s="1722"/>
      <c r="D368" s="1722"/>
      <c r="E368" s="2164"/>
      <c r="F368" s="1765"/>
    </row>
    <row r="369" spans="1:6" s="2125" customFormat="1" thickBot="1" x14ac:dyDescent="0.3">
      <c r="A369" s="1718"/>
      <c r="B369" s="1718"/>
      <c r="C369" s="1722"/>
      <c r="D369" s="1722"/>
      <c r="E369" s="2164"/>
      <c r="F369" s="1765"/>
    </row>
    <row r="370" spans="1:6" s="2125" customFormat="1" ht="21.75" customHeight="1" thickTop="1" x14ac:dyDescent="0.25">
      <c r="A370" s="2435" t="s">
        <v>102</v>
      </c>
      <c r="B370" s="2435"/>
      <c r="C370" s="2435"/>
      <c r="D370" s="2435"/>
      <c r="E370" s="2435"/>
      <c r="F370" s="1351">
        <f>SUM(F308:F368)</f>
        <v>0</v>
      </c>
    </row>
    <row r="371" spans="1:6" s="2125" customFormat="1" ht="12.5" x14ac:dyDescent="0.25">
      <c r="A371" s="1718"/>
      <c r="B371" s="1718"/>
      <c r="C371" s="1722"/>
      <c r="D371" s="1722"/>
      <c r="E371" s="2164"/>
      <c r="F371" s="1765"/>
    </row>
    <row r="372" spans="1:6" s="2125" customFormat="1" ht="12.5" x14ac:dyDescent="0.25">
      <c r="A372" s="388"/>
      <c r="B372" s="388"/>
      <c r="C372" s="392"/>
      <c r="D372" s="392"/>
      <c r="E372" s="2159"/>
      <c r="F372" s="634"/>
    </row>
    <row r="373" spans="1:6" s="2125" customFormat="1" x14ac:dyDescent="0.25">
      <c r="A373" s="388"/>
      <c r="B373" s="396"/>
      <c r="C373" s="392"/>
      <c r="D373" s="392"/>
      <c r="E373" s="2159"/>
      <c r="F373" s="634"/>
    </row>
    <row r="374" spans="1:6" s="2125" customFormat="1" ht="12.5" x14ac:dyDescent="0.25">
      <c r="A374" s="388"/>
      <c r="B374" s="2132"/>
      <c r="C374" s="392"/>
      <c r="D374" s="392"/>
      <c r="E374" s="2159"/>
      <c r="F374" s="634"/>
    </row>
    <row r="375" spans="1:6" s="2125" customFormat="1" ht="12.5" x14ac:dyDescent="0.25">
      <c r="A375" s="2130"/>
      <c r="B375" s="2130"/>
      <c r="C375" s="2130"/>
      <c r="D375" s="2130"/>
      <c r="E375" s="2176"/>
      <c r="F375" s="2148"/>
    </row>
    <row r="376" spans="1:6" s="2125" customFormat="1" x14ac:dyDescent="0.25">
      <c r="A376" s="2130"/>
      <c r="B376" s="475" t="s">
        <v>28</v>
      </c>
      <c r="C376" s="2149"/>
      <c r="D376" s="2149"/>
      <c r="E376" s="2176"/>
      <c r="F376" s="2148"/>
    </row>
    <row r="377" spans="1:6" s="2125" customFormat="1" x14ac:dyDescent="0.25">
      <c r="A377" s="476"/>
      <c r="B377" s="476"/>
      <c r="C377" s="2149"/>
      <c r="D377" s="2149"/>
      <c r="E377" s="2176"/>
      <c r="F377" s="2148"/>
    </row>
    <row r="378" spans="1:6" s="2125" customFormat="1" ht="12.5" x14ac:dyDescent="0.25">
      <c r="A378" s="2130"/>
      <c r="B378" s="2130" t="s">
        <v>2484</v>
      </c>
      <c r="C378" s="2149"/>
      <c r="D378" s="2149"/>
      <c r="E378" s="2176"/>
      <c r="F378" s="2148">
        <f>+F64</f>
        <v>0</v>
      </c>
    </row>
    <row r="379" spans="1:6" s="2125" customFormat="1" x14ac:dyDescent="0.25">
      <c r="A379" s="476"/>
      <c r="B379" s="441"/>
      <c r="C379" s="441"/>
      <c r="D379" s="441"/>
      <c r="E379" s="2177"/>
      <c r="F379" s="652"/>
    </row>
    <row r="380" spans="1:6" s="2125" customFormat="1" ht="12.5" x14ac:dyDescent="0.25">
      <c r="A380" s="2130"/>
      <c r="B380" s="2130" t="s">
        <v>2485</v>
      </c>
      <c r="C380" s="2149"/>
      <c r="D380" s="2149"/>
      <c r="E380" s="2176"/>
      <c r="F380" s="2148">
        <f>+F134</f>
        <v>0</v>
      </c>
    </row>
    <row r="381" spans="1:6" s="2125" customFormat="1" ht="12.5" x14ac:dyDescent="0.25">
      <c r="A381" s="2130"/>
      <c r="B381" s="2130"/>
      <c r="C381" s="2149"/>
      <c r="D381" s="2149"/>
      <c r="E381" s="2176"/>
      <c r="F381" s="2148"/>
    </row>
    <row r="382" spans="1:6" s="2125" customFormat="1" ht="12.5" x14ac:dyDescent="0.25">
      <c r="A382" s="2130"/>
      <c r="B382" s="2130" t="s">
        <v>2486</v>
      </c>
      <c r="C382" s="2149"/>
      <c r="D382" s="2149"/>
      <c r="E382" s="2176"/>
      <c r="F382" s="2148">
        <f>+F195</f>
        <v>0</v>
      </c>
    </row>
    <row r="383" spans="1:6" s="2125" customFormat="1" ht="12.5" x14ac:dyDescent="0.25">
      <c r="A383" s="2130"/>
      <c r="B383" s="2130"/>
      <c r="C383" s="2149"/>
      <c r="D383" s="2149"/>
      <c r="E383" s="2176"/>
      <c r="F383" s="2148"/>
    </row>
    <row r="384" spans="1:6" s="2125" customFormat="1" ht="12.5" x14ac:dyDescent="0.25">
      <c r="A384" s="2130"/>
      <c r="B384" s="2130" t="s">
        <v>2487</v>
      </c>
      <c r="C384" s="2149"/>
      <c r="D384" s="2149"/>
      <c r="E384" s="2176"/>
      <c r="F384" s="2148">
        <f>+F250</f>
        <v>0</v>
      </c>
    </row>
    <row r="385" spans="1:6" s="2125" customFormat="1" x14ac:dyDescent="0.25">
      <c r="A385" s="2130"/>
      <c r="B385" s="476"/>
      <c r="C385" s="2149"/>
      <c r="D385" s="2149"/>
      <c r="E385" s="2176"/>
      <c r="F385" s="2148"/>
    </row>
    <row r="386" spans="1:6" s="2125" customFormat="1" ht="12.5" x14ac:dyDescent="0.25">
      <c r="A386" s="2130"/>
      <c r="B386" s="2130" t="s">
        <v>2488</v>
      </c>
      <c r="C386" s="2149"/>
      <c r="D386" s="2149"/>
      <c r="E386" s="2176"/>
      <c r="F386" s="2148">
        <f>+F305</f>
        <v>0</v>
      </c>
    </row>
    <row r="387" spans="1:6" s="2125" customFormat="1" ht="12.5" x14ac:dyDescent="0.25">
      <c r="A387" s="2130"/>
      <c r="B387" s="2130"/>
      <c r="C387" s="2149"/>
      <c r="D387" s="2149"/>
      <c r="E387" s="2176"/>
      <c r="F387" s="2148"/>
    </row>
    <row r="388" spans="1:6" s="2125" customFormat="1" ht="12.5" x14ac:dyDescent="0.25">
      <c r="A388" s="2130"/>
      <c r="B388" s="2130" t="s">
        <v>2489</v>
      </c>
      <c r="C388" s="2149"/>
      <c r="D388" s="2149"/>
      <c r="E388" s="2176"/>
      <c r="F388" s="2148">
        <f>F370</f>
        <v>0</v>
      </c>
    </row>
    <row r="389" spans="1:6" s="2125" customFormat="1" ht="12.5" x14ac:dyDescent="0.25">
      <c r="A389" s="2130"/>
      <c r="B389" s="2130"/>
      <c r="C389" s="2149"/>
      <c r="D389" s="2149"/>
      <c r="E389" s="2176"/>
      <c r="F389" s="2148"/>
    </row>
    <row r="390" spans="1:6" s="2125" customFormat="1" ht="12.5" x14ac:dyDescent="0.25">
      <c r="A390" s="2130"/>
      <c r="B390" s="2130"/>
      <c r="C390" s="2149"/>
      <c r="D390" s="2149"/>
      <c r="E390" s="2176"/>
      <c r="F390" s="2148"/>
    </row>
    <row r="391" spans="1:6" s="2125" customFormat="1" ht="12.5" x14ac:dyDescent="0.25">
      <c r="A391" s="2130"/>
      <c r="B391" s="2130"/>
      <c r="C391" s="2149"/>
      <c r="D391" s="2149"/>
      <c r="E391" s="2176"/>
      <c r="F391" s="2148"/>
    </row>
    <row r="392" spans="1:6" s="2125" customFormat="1" ht="12.5" x14ac:dyDescent="0.25">
      <c r="A392" s="2130"/>
      <c r="B392" s="2130"/>
      <c r="C392" s="2149"/>
      <c r="D392" s="2149"/>
      <c r="E392" s="2176"/>
      <c r="F392" s="2148"/>
    </row>
    <row r="393" spans="1:6" s="2125" customFormat="1" ht="12.5" x14ac:dyDescent="0.25">
      <c r="A393" s="2130"/>
      <c r="B393" s="2130"/>
      <c r="C393" s="2149"/>
      <c r="D393" s="2149"/>
      <c r="E393" s="2176"/>
      <c r="F393" s="2148"/>
    </row>
    <row r="394" spans="1:6" s="2125" customFormat="1" ht="12.5" x14ac:dyDescent="0.25">
      <c r="A394" s="2130"/>
      <c r="B394" s="2130"/>
      <c r="C394" s="2149"/>
      <c r="D394" s="2149"/>
      <c r="E394" s="2176"/>
      <c r="F394" s="2148"/>
    </row>
    <row r="395" spans="1:6" s="2125" customFormat="1" ht="12.5" x14ac:dyDescent="0.25">
      <c r="A395" s="2130"/>
      <c r="B395" s="2130"/>
      <c r="C395" s="2149"/>
      <c r="D395" s="2149"/>
      <c r="E395" s="2176"/>
      <c r="F395" s="2148"/>
    </row>
    <row r="396" spans="1:6" s="2125" customFormat="1" ht="12.5" x14ac:dyDescent="0.25">
      <c r="A396" s="2130"/>
      <c r="B396" s="2130"/>
      <c r="C396" s="2149"/>
      <c r="D396" s="2149"/>
      <c r="E396" s="2176"/>
      <c r="F396" s="2148"/>
    </row>
    <row r="397" spans="1:6" s="2125" customFormat="1" ht="12.5" x14ac:dyDescent="0.25">
      <c r="A397" s="2130"/>
      <c r="B397" s="2130"/>
      <c r="C397" s="2149"/>
      <c r="D397" s="2149"/>
      <c r="E397" s="2176"/>
      <c r="F397" s="2148"/>
    </row>
    <row r="398" spans="1:6" s="2125" customFormat="1" ht="12.5" x14ac:dyDescent="0.25">
      <c r="A398" s="2130"/>
      <c r="B398" s="2130"/>
      <c r="C398" s="2149"/>
      <c r="D398" s="2149"/>
      <c r="E398" s="2176"/>
      <c r="F398" s="2148"/>
    </row>
    <row r="399" spans="1:6" s="2125" customFormat="1" ht="12.5" x14ac:dyDescent="0.25">
      <c r="A399" s="2130"/>
      <c r="B399" s="2130"/>
      <c r="C399" s="2149"/>
      <c r="D399" s="2149"/>
      <c r="E399" s="2176"/>
      <c r="F399" s="2148"/>
    </row>
    <row r="400" spans="1:6" s="2125" customFormat="1" ht="12.5" x14ac:dyDescent="0.25">
      <c r="A400" s="2130"/>
      <c r="B400" s="2130"/>
      <c r="C400" s="2149"/>
      <c r="D400" s="2149"/>
      <c r="E400" s="2176"/>
      <c r="F400" s="2148"/>
    </row>
    <row r="401" spans="1:6" s="2125" customFormat="1" ht="12.5" x14ac:dyDescent="0.25">
      <c r="A401" s="2130"/>
      <c r="B401" s="2130"/>
      <c r="C401" s="2149"/>
      <c r="D401" s="2149"/>
      <c r="E401" s="2176"/>
      <c r="F401" s="2148"/>
    </row>
    <row r="402" spans="1:6" s="2125" customFormat="1" ht="12.5" x14ac:dyDescent="0.25">
      <c r="A402" s="2130"/>
      <c r="B402" s="2130"/>
      <c r="C402" s="2149"/>
      <c r="D402" s="2149"/>
      <c r="E402" s="2176"/>
      <c r="F402" s="2148"/>
    </row>
    <row r="403" spans="1:6" s="2125" customFormat="1" ht="12.5" x14ac:dyDescent="0.25">
      <c r="A403" s="2130"/>
      <c r="B403" s="2130"/>
      <c r="C403" s="2149"/>
      <c r="D403" s="2149"/>
      <c r="E403" s="2176"/>
      <c r="F403" s="2148"/>
    </row>
    <row r="404" spans="1:6" s="2125" customFormat="1" ht="12.5" x14ac:dyDescent="0.25">
      <c r="A404" s="2130"/>
      <c r="B404" s="2130"/>
      <c r="C404" s="2149"/>
      <c r="D404" s="2149"/>
      <c r="E404" s="2176"/>
      <c r="F404" s="2148"/>
    </row>
    <row r="405" spans="1:6" s="2125" customFormat="1" ht="12.5" x14ac:dyDescent="0.25">
      <c r="A405" s="2130"/>
      <c r="B405" s="2130"/>
      <c r="C405" s="2149"/>
      <c r="D405" s="2149"/>
      <c r="E405" s="2176"/>
      <c r="F405" s="2148"/>
    </row>
    <row r="406" spans="1:6" s="2125" customFormat="1" ht="12.5" x14ac:dyDescent="0.25">
      <c r="A406" s="2130"/>
      <c r="B406" s="2130"/>
      <c r="C406" s="2149"/>
      <c r="D406" s="2149"/>
      <c r="E406" s="2176"/>
      <c r="F406" s="2148"/>
    </row>
    <row r="407" spans="1:6" s="2125" customFormat="1" ht="12.5" x14ac:dyDescent="0.25">
      <c r="A407" s="2130"/>
      <c r="B407" s="2130"/>
      <c r="C407" s="2149"/>
      <c r="D407" s="2149"/>
      <c r="E407" s="2176"/>
      <c r="F407" s="2148"/>
    </row>
    <row r="408" spans="1:6" s="2125" customFormat="1" x14ac:dyDescent="0.25">
      <c r="A408" s="2130"/>
      <c r="B408" s="476"/>
      <c r="C408" s="2149"/>
      <c r="D408" s="2149"/>
      <c r="E408" s="2176"/>
      <c r="F408" s="2148"/>
    </row>
    <row r="409" spans="1:6" s="2125" customFormat="1" ht="12.5" x14ac:dyDescent="0.25">
      <c r="A409" s="2130"/>
      <c r="B409" s="653"/>
      <c r="C409" s="2149"/>
      <c r="D409" s="2149"/>
      <c r="E409" s="2176"/>
      <c r="F409" s="2148"/>
    </row>
    <row r="410" spans="1:6" s="2125" customFormat="1" ht="12.5" x14ac:dyDescent="0.25">
      <c r="A410" s="2130"/>
      <c r="B410" s="653"/>
      <c r="C410" s="2149"/>
      <c r="D410" s="2149"/>
      <c r="E410" s="2176"/>
      <c r="F410" s="2148"/>
    </row>
    <row r="411" spans="1:6" s="2125" customFormat="1" ht="12.5" x14ac:dyDescent="0.25">
      <c r="A411" s="2130"/>
      <c r="B411" s="2130"/>
      <c r="C411" s="2149"/>
      <c r="D411" s="2149"/>
      <c r="E411" s="2176"/>
      <c r="F411" s="2148"/>
    </row>
    <row r="412" spans="1:6" s="2125" customFormat="1" ht="12.5" x14ac:dyDescent="0.25">
      <c r="A412" s="2130"/>
      <c r="B412" s="2130"/>
      <c r="C412" s="2149"/>
      <c r="D412" s="2149"/>
      <c r="E412" s="2176"/>
      <c r="F412" s="2148"/>
    </row>
    <row r="413" spans="1:6" s="2125" customFormat="1" ht="12.5" x14ac:dyDescent="0.25">
      <c r="A413" s="2130"/>
      <c r="B413" s="2130"/>
      <c r="C413" s="2149"/>
      <c r="D413" s="2149"/>
      <c r="E413" s="2176"/>
      <c r="F413" s="2148"/>
    </row>
    <row r="414" spans="1:6" s="2125" customFormat="1" ht="12.5" x14ac:dyDescent="0.25">
      <c r="A414" s="2130"/>
      <c r="B414" s="2130"/>
      <c r="C414" s="2149"/>
      <c r="D414" s="2149"/>
      <c r="E414" s="2176"/>
      <c r="F414" s="2148"/>
    </row>
    <row r="415" spans="1:6" s="2125" customFormat="1" ht="12.5" x14ac:dyDescent="0.25">
      <c r="A415" s="2130"/>
      <c r="B415" s="2130"/>
      <c r="C415" s="2149"/>
      <c r="D415" s="2149"/>
      <c r="E415" s="2176"/>
      <c r="F415" s="2148"/>
    </row>
    <row r="416" spans="1:6" s="2125" customFormat="1" x14ac:dyDescent="0.25">
      <c r="A416" s="2130"/>
      <c r="B416" s="476"/>
      <c r="C416" s="2149"/>
      <c r="D416" s="2149"/>
      <c r="E416" s="2176"/>
      <c r="F416" s="2148"/>
    </row>
    <row r="417" spans="1:6" s="2125" customFormat="1" x14ac:dyDescent="0.25">
      <c r="A417" s="941"/>
      <c r="B417" s="949"/>
      <c r="C417" s="948"/>
      <c r="D417" s="948"/>
      <c r="E417" s="2178"/>
      <c r="F417" s="2150"/>
    </row>
    <row r="418" spans="1:6" s="2125" customFormat="1" x14ac:dyDescent="0.25">
      <c r="A418" s="941"/>
      <c r="B418" s="949"/>
      <c r="C418" s="948"/>
      <c r="D418" s="948"/>
      <c r="E418" s="2178"/>
      <c r="F418" s="2150"/>
    </row>
    <row r="419" spans="1:6" s="2125" customFormat="1" x14ac:dyDescent="0.25">
      <c r="A419" s="941"/>
      <c r="B419" s="949"/>
      <c r="C419" s="948"/>
      <c r="D419" s="948"/>
      <c r="E419" s="2178"/>
      <c r="F419" s="2150"/>
    </row>
    <row r="420" spans="1:6" s="2125" customFormat="1" x14ac:dyDescent="0.25">
      <c r="A420" s="941"/>
      <c r="B420" s="949"/>
      <c r="C420" s="948"/>
      <c r="D420" s="948"/>
      <c r="E420" s="2178"/>
      <c r="F420" s="2150"/>
    </row>
    <row r="421" spans="1:6" s="2125" customFormat="1" x14ac:dyDescent="0.25">
      <c r="A421" s="941"/>
      <c r="B421" s="949"/>
      <c r="C421" s="948"/>
      <c r="D421" s="948"/>
      <c r="E421" s="2178"/>
      <c r="F421" s="2150"/>
    </row>
    <row r="422" spans="1:6" s="2125" customFormat="1" x14ac:dyDescent="0.25">
      <c r="A422" s="941"/>
      <c r="B422" s="949"/>
      <c r="C422" s="948"/>
      <c r="D422" s="948"/>
      <c r="E422" s="2178"/>
      <c r="F422" s="2150"/>
    </row>
    <row r="423" spans="1:6" s="2125" customFormat="1" x14ac:dyDescent="0.25">
      <c r="A423" s="941"/>
      <c r="B423" s="949"/>
      <c r="C423" s="948"/>
      <c r="D423" s="948"/>
      <c r="E423" s="2178"/>
      <c r="F423" s="2150"/>
    </row>
    <row r="424" spans="1:6" s="2125" customFormat="1" x14ac:dyDescent="0.25">
      <c r="A424" s="941"/>
      <c r="B424" s="949"/>
      <c r="C424" s="948"/>
      <c r="D424" s="948"/>
      <c r="E424" s="2178"/>
      <c r="F424" s="2150"/>
    </row>
    <row r="425" spans="1:6" s="2125" customFormat="1" x14ac:dyDescent="0.25">
      <c r="A425" s="941"/>
      <c r="B425" s="949"/>
      <c r="C425" s="948"/>
      <c r="D425" s="948"/>
      <c r="E425" s="2178"/>
      <c r="F425" s="2150"/>
    </row>
    <row r="426" spans="1:6" s="2125" customFormat="1" x14ac:dyDescent="0.25">
      <c r="A426" s="2188"/>
      <c r="B426" s="2189"/>
      <c r="C426" s="2190"/>
      <c r="D426" s="2190"/>
      <c r="E426" s="2191"/>
      <c r="F426" s="2192"/>
    </row>
    <row r="427" spans="1:6" s="2125" customFormat="1" x14ac:dyDescent="0.25">
      <c r="A427" s="2188"/>
      <c r="B427" s="2189"/>
      <c r="C427" s="2190"/>
      <c r="D427" s="2190"/>
      <c r="E427" s="2191"/>
      <c r="F427" s="2192"/>
    </row>
    <row r="428" spans="1:6" s="2125" customFormat="1" x14ac:dyDescent="0.25">
      <c r="A428" s="2188"/>
      <c r="B428" s="2189"/>
      <c r="C428" s="2190"/>
      <c r="D428" s="2190"/>
      <c r="E428" s="2191"/>
      <c r="F428" s="2192"/>
    </row>
    <row r="429" spans="1:6" s="2125" customFormat="1" x14ac:dyDescent="0.25">
      <c r="A429" s="941"/>
      <c r="B429" s="949"/>
      <c r="C429" s="948"/>
      <c r="D429" s="948"/>
      <c r="E429" s="2178"/>
      <c r="F429" s="2150"/>
    </row>
    <row r="430" spans="1:6" s="2125" customFormat="1" x14ac:dyDescent="0.25">
      <c r="A430" s="941"/>
      <c r="B430" s="949"/>
      <c r="C430" s="948"/>
      <c r="D430" s="948"/>
      <c r="E430" s="2178"/>
      <c r="F430" s="2150"/>
    </row>
    <row r="431" spans="1:6" s="2125" customFormat="1" x14ac:dyDescent="0.25">
      <c r="A431" s="941"/>
      <c r="B431" s="949"/>
      <c r="C431" s="948"/>
      <c r="D431" s="948"/>
      <c r="E431" s="2178"/>
      <c r="F431" s="2150"/>
    </row>
    <row r="432" spans="1:6" s="2125" customFormat="1" x14ac:dyDescent="0.25">
      <c r="A432" s="941"/>
      <c r="B432" s="949"/>
      <c r="C432" s="948"/>
      <c r="D432" s="948"/>
      <c r="E432" s="2178"/>
      <c r="F432" s="2150"/>
    </row>
    <row r="433" spans="1:6" s="2125" customFormat="1" x14ac:dyDescent="0.25">
      <c r="A433" s="941"/>
      <c r="B433" s="949"/>
      <c r="C433" s="948"/>
      <c r="D433" s="948"/>
      <c r="E433" s="2178"/>
      <c r="F433" s="2150"/>
    </row>
    <row r="434" spans="1:6" s="2125" customFormat="1" x14ac:dyDescent="0.25">
      <c r="A434" s="941"/>
      <c r="B434" s="949"/>
      <c r="C434" s="948"/>
      <c r="D434" s="948"/>
      <c r="E434" s="2178"/>
      <c r="F434" s="2150"/>
    </row>
    <row r="435" spans="1:6" s="2125" customFormat="1" x14ac:dyDescent="0.25">
      <c r="A435" s="941"/>
      <c r="B435" s="949"/>
      <c r="C435" s="948"/>
      <c r="D435" s="948"/>
      <c r="E435" s="2178"/>
      <c r="F435" s="2150"/>
    </row>
    <row r="436" spans="1:6" s="2125" customFormat="1" x14ac:dyDescent="0.25">
      <c r="A436" s="941"/>
      <c r="B436" s="949"/>
      <c r="C436" s="948"/>
      <c r="D436" s="948"/>
      <c r="E436" s="2178"/>
      <c r="F436" s="2150"/>
    </row>
    <row r="437" spans="1:6" s="2125" customFormat="1" x14ac:dyDescent="0.25">
      <c r="A437" s="941"/>
      <c r="B437" s="949"/>
      <c r="C437" s="948"/>
      <c r="D437" s="948"/>
      <c r="E437" s="2178"/>
      <c r="F437" s="2150"/>
    </row>
    <row r="438" spans="1:6" s="2125" customFormat="1" x14ac:dyDescent="0.25">
      <c r="A438" s="2130"/>
      <c r="B438" s="476"/>
      <c r="C438" s="2149"/>
      <c r="D438" s="2149"/>
      <c r="E438" s="2176"/>
      <c r="F438" s="2148"/>
    </row>
    <row r="439" spans="1:6" s="2125" customFormat="1" x14ac:dyDescent="0.25">
      <c r="A439" s="941"/>
      <c r="B439" s="949"/>
      <c r="C439" s="948"/>
      <c r="D439" s="948"/>
      <c r="E439" s="2178"/>
      <c r="F439" s="2150"/>
    </row>
    <row r="440" spans="1:6" s="2125" customFormat="1" thickBot="1" x14ac:dyDescent="0.3">
      <c r="A440" s="941"/>
      <c r="B440" s="941"/>
      <c r="C440" s="948"/>
      <c r="D440" s="948"/>
      <c r="E440" s="2178"/>
      <c r="F440" s="2150"/>
    </row>
    <row r="441" spans="1:6" s="2125" customFormat="1" ht="16.5" customHeight="1" thickTop="1" x14ac:dyDescent="0.25">
      <c r="A441" s="2436" t="s">
        <v>509</v>
      </c>
      <c r="B441" s="2437"/>
      <c r="C441" s="2437"/>
      <c r="D441" s="2437"/>
      <c r="E441" s="2438"/>
      <c r="F441" s="1350">
        <f>SUM(F375:F440)</f>
        <v>0</v>
      </c>
    </row>
  </sheetData>
  <mergeCells count="11">
    <mergeCell ref="A1:F1"/>
    <mergeCell ref="A2:F2"/>
    <mergeCell ref="A64:E64"/>
    <mergeCell ref="A441:E441"/>
    <mergeCell ref="G69:G70"/>
    <mergeCell ref="A3:F3"/>
    <mergeCell ref="A195:E195"/>
    <mergeCell ref="A250:E250"/>
    <mergeCell ref="A305:E305"/>
    <mergeCell ref="A134:E134"/>
    <mergeCell ref="A370:E370"/>
  </mergeCells>
  <pageMargins left="0.70866141732283472" right="0.47244094488188981" top="0.74803149606299213" bottom="0.51181102362204722" header="0.31496062992125984" footer="0.31496062992125984"/>
  <pageSetup paperSize="9" scale="76" orientation="portrait" r:id="rId1"/>
  <headerFooter>
    <oddFooter>&amp;CALA-ORA. Bill Nr. 5.8 Pg &amp;P of &amp;N&amp;RPage &amp;P of &amp;N</oddFooter>
  </headerFooter>
  <rowBreaks count="6" manualBreakCount="6">
    <brk id="64" max="5" man="1"/>
    <brk id="134" max="5" man="1"/>
    <brk id="195" max="5" man="1"/>
    <brk id="250" max="5" man="1"/>
    <brk id="305" max="5" man="1"/>
    <brk id="370"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view="pageBreakPreview" zoomScale="90" zoomScaleNormal="100" zoomScaleSheetLayoutView="90" workbookViewId="0">
      <pane ySplit="5" topLeftCell="A6" activePane="bottomLeft" state="frozen"/>
      <selection pane="bottomLeft" activeCell="A2" sqref="A2:F2"/>
    </sheetView>
  </sheetViews>
  <sheetFormatPr defaultColWidth="9.1796875" defaultRowHeight="12.5" x14ac:dyDescent="0.25"/>
  <cols>
    <col min="1" max="1" width="6.7265625" style="1831" customWidth="1"/>
    <col min="2" max="2" width="55" style="1858" customWidth="1"/>
    <col min="3" max="3" width="7.453125" style="1859" customWidth="1"/>
    <col min="4" max="4" width="10.54296875" style="1859" customWidth="1"/>
    <col min="5" max="5" width="13.7265625" style="1961" customWidth="1"/>
    <col min="6" max="6" width="14.81640625" style="1961" customWidth="1"/>
    <col min="7" max="16384" width="9.1796875" style="1830"/>
  </cols>
  <sheetData>
    <row r="1" spans="1:6" ht="13" x14ac:dyDescent="0.25">
      <c r="A1" s="2446" t="s">
        <v>0</v>
      </c>
      <c r="B1" s="2446"/>
      <c r="C1" s="2446"/>
      <c r="D1" s="2446"/>
      <c r="E1" s="2446"/>
      <c r="F1" s="2446"/>
    </row>
    <row r="2" spans="1:6" ht="13" x14ac:dyDescent="0.25">
      <c r="A2" s="2372" t="s">
        <v>2561</v>
      </c>
      <c r="B2" s="2372"/>
      <c r="C2" s="2372"/>
      <c r="D2" s="2372"/>
      <c r="E2" s="2372"/>
      <c r="F2" s="2372"/>
    </row>
    <row r="3" spans="1:6" x14ac:dyDescent="0.25">
      <c r="A3" s="2447" t="s">
        <v>2333</v>
      </c>
      <c r="B3" s="2447"/>
      <c r="C3" s="2447"/>
      <c r="D3" s="2447"/>
      <c r="E3" s="2447"/>
      <c r="F3" s="2447"/>
    </row>
    <row r="4" spans="1:6" ht="13" x14ac:dyDescent="0.25">
      <c r="A4" s="2448" t="s">
        <v>2396</v>
      </c>
      <c r="B4" s="2448"/>
      <c r="C4" s="2448"/>
      <c r="D4" s="2448"/>
      <c r="E4" s="2448"/>
      <c r="F4" s="2448"/>
    </row>
    <row r="5" spans="1:6" s="1833" customFormat="1" ht="25.5" customHeight="1" x14ac:dyDescent="0.25">
      <c r="A5" s="1829" t="s">
        <v>1</v>
      </c>
      <c r="B5" s="1832" t="s">
        <v>2</v>
      </c>
      <c r="C5" s="1829" t="s">
        <v>3</v>
      </c>
      <c r="D5" s="1829" t="s">
        <v>4</v>
      </c>
      <c r="E5" s="1955" t="s">
        <v>155</v>
      </c>
      <c r="F5" s="1955" t="s">
        <v>156</v>
      </c>
    </row>
    <row r="6" spans="1:6" ht="13" x14ac:dyDescent="0.25">
      <c r="A6" s="1834"/>
      <c r="B6" s="1835" t="s">
        <v>2334</v>
      </c>
      <c r="C6" s="1836"/>
      <c r="D6" s="1836"/>
      <c r="E6" s="1956"/>
      <c r="F6" s="1956"/>
    </row>
    <row r="7" spans="1:6" ht="15" x14ac:dyDescent="0.25">
      <c r="A7" s="1838"/>
      <c r="B7" s="1839" t="s">
        <v>2335</v>
      </c>
      <c r="C7" s="1836"/>
      <c r="D7" s="1836"/>
      <c r="E7" s="1956"/>
      <c r="F7" s="1956"/>
    </row>
    <row r="8" spans="1:6" ht="114.75" customHeight="1" x14ac:dyDescent="0.25">
      <c r="A8" s="1836" t="s">
        <v>2443</v>
      </c>
      <c r="B8" s="1841" t="s">
        <v>2336</v>
      </c>
      <c r="C8" s="1836" t="s">
        <v>2321</v>
      </c>
      <c r="D8" s="1836">
        <v>2</v>
      </c>
      <c r="E8" s="1956"/>
      <c r="F8" s="1956">
        <f>+D8*E8</f>
        <v>0</v>
      </c>
    </row>
    <row r="9" spans="1:6" ht="16.5" customHeight="1" x14ac:dyDescent="0.25">
      <c r="A9" s="1840"/>
      <c r="B9" s="1841"/>
      <c r="C9" s="1836"/>
      <c r="D9" s="1836"/>
      <c r="E9" s="1956"/>
      <c r="F9" s="1956"/>
    </row>
    <row r="10" spans="1:6" ht="38" x14ac:dyDescent="0.25">
      <c r="A10" s="2443" t="s">
        <v>2444</v>
      </c>
      <c r="B10" s="1841" t="s">
        <v>2337</v>
      </c>
      <c r="C10" s="2449" t="s">
        <v>2315</v>
      </c>
      <c r="D10" s="2449">
        <v>1</v>
      </c>
      <c r="E10" s="2450"/>
      <c r="F10" s="2451">
        <f>+D10*E10</f>
        <v>0</v>
      </c>
    </row>
    <row r="11" spans="1:6" x14ac:dyDescent="0.25">
      <c r="A11" s="2443"/>
      <c r="B11" s="1844" t="s">
        <v>2338</v>
      </c>
      <c r="C11" s="2449"/>
      <c r="D11" s="2449"/>
      <c r="E11" s="2450"/>
      <c r="F11" s="2451"/>
    </row>
    <row r="12" spans="1:6" ht="37.5" x14ac:dyDescent="0.25">
      <c r="A12" s="2443"/>
      <c r="B12" s="1844" t="s">
        <v>2339</v>
      </c>
      <c r="C12" s="2449"/>
      <c r="D12" s="2449"/>
      <c r="E12" s="2450"/>
      <c r="F12" s="2451"/>
    </row>
    <row r="13" spans="1:6" ht="25" x14ac:dyDescent="0.25">
      <c r="A13" s="2443"/>
      <c r="B13" s="1844" t="s">
        <v>2340</v>
      </c>
      <c r="C13" s="2449"/>
      <c r="D13" s="2449"/>
      <c r="E13" s="2450"/>
      <c r="F13" s="2451"/>
    </row>
    <row r="14" spans="1:6" x14ac:dyDescent="0.25">
      <c r="A14" s="2443"/>
      <c r="B14" s="1844" t="s">
        <v>2341</v>
      </c>
      <c r="C14" s="2449"/>
      <c r="D14" s="2449"/>
      <c r="E14" s="2450"/>
      <c r="F14" s="2451"/>
    </row>
    <row r="15" spans="1:6" ht="25" x14ac:dyDescent="0.25">
      <c r="A15" s="2443"/>
      <c r="B15" s="1844" t="s">
        <v>2342</v>
      </c>
      <c r="C15" s="2449"/>
      <c r="D15" s="2449"/>
      <c r="E15" s="2450"/>
      <c r="F15" s="2451"/>
    </row>
    <row r="16" spans="1:6" ht="25" x14ac:dyDescent="0.25">
      <c r="A16" s="2443"/>
      <c r="B16" s="1841" t="s">
        <v>2343</v>
      </c>
      <c r="C16" s="2449"/>
      <c r="D16" s="2449"/>
      <c r="E16" s="2450"/>
      <c r="F16" s="2451"/>
    </row>
    <row r="17" spans="1:6" x14ac:dyDescent="0.25">
      <c r="A17" s="2443"/>
      <c r="B17" s="1841"/>
      <c r="C17" s="2449"/>
      <c r="D17" s="2449"/>
      <c r="E17" s="2450"/>
      <c r="F17" s="2451"/>
    </row>
    <row r="18" spans="1:6" ht="13" x14ac:dyDescent="0.25">
      <c r="A18" s="1838"/>
      <c r="B18" s="1835" t="s">
        <v>2344</v>
      </c>
      <c r="C18" s="1845"/>
      <c r="D18" s="1845"/>
      <c r="E18" s="1956"/>
      <c r="F18" s="1956"/>
    </row>
    <row r="19" spans="1:6" ht="40" x14ac:dyDescent="0.25">
      <c r="A19" s="1836" t="s">
        <v>2445</v>
      </c>
      <c r="B19" s="1841" t="s">
        <v>2345</v>
      </c>
      <c r="C19" s="1836" t="s">
        <v>2315</v>
      </c>
      <c r="D19" s="1836">
        <v>2</v>
      </c>
      <c r="E19" s="1956"/>
      <c r="F19" s="1956">
        <f>+D19*E19</f>
        <v>0</v>
      </c>
    </row>
    <row r="20" spans="1:6" ht="13" x14ac:dyDescent="0.25">
      <c r="A20" s="1840"/>
      <c r="B20" s="1846"/>
      <c r="C20" s="1845"/>
      <c r="D20" s="1845"/>
      <c r="E20" s="1956"/>
      <c r="F20" s="1956"/>
    </row>
    <row r="21" spans="1:6" ht="37.5" x14ac:dyDescent="0.25">
      <c r="A21" s="1836" t="s">
        <v>2446</v>
      </c>
      <c r="B21" s="1841" t="s">
        <v>2346</v>
      </c>
      <c r="C21" s="1836" t="s">
        <v>2026</v>
      </c>
      <c r="D21" s="1836">
        <v>1</v>
      </c>
      <c r="E21" s="1956"/>
      <c r="F21" s="1956">
        <f>+D21*E21</f>
        <v>0</v>
      </c>
    </row>
    <row r="22" spans="1:6" ht="13" x14ac:dyDescent="0.25">
      <c r="A22" s="1840"/>
      <c r="B22" s="1846"/>
      <c r="C22" s="1845"/>
      <c r="D22" s="1845"/>
      <c r="E22" s="1956"/>
      <c r="F22" s="1956"/>
    </row>
    <row r="23" spans="1:6" ht="13" x14ac:dyDescent="0.25">
      <c r="A23" s="1838"/>
      <c r="B23" s="1835" t="s">
        <v>2347</v>
      </c>
      <c r="C23" s="1845"/>
      <c r="D23" s="1845"/>
      <c r="E23" s="1956"/>
      <c r="F23" s="1956"/>
    </row>
    <row r="24" spans="1:6" ht="52" x14ac:dyDescent="0.25">
      <c r="A24" s="1840"/>
      <c r="B24" s="1842" t="s">
        <v>2348</v>
      </c>
      <c r="C24" s="1840"/>
      <c r="D24" s="1843"/>
      <c r="E24" s="1956"/>
      <c r="F24" s="1956"/>
    </row>
    <row r="25" spans="1:6" x14ac:dyDescent="0.25">
      <c r="A25" s="1834"/>
      <c r="B25" s="1847"/>
      <c r="C25" s="1836"/>
      <c r="D25" s="1836"/>
      <c r="E25" s="1956"/>
      <c r="F25" s="1956"/>
    </row>
    <row r="26" spans="1:6" ht="63.75" customHeight="1" x14ac:dyDescent="0.25">
      <c r="A26" s="1836" t="s">
        <v>2447</v>
      </c>
      <c r="B26" s="1841" t="s">
        <v>2349</v>
      </c>
      <c r="C26" s="1836" t="s">
        <v>2315</v>
      </c>
      <c r="D26" s="1836">
        <v>15</v>
      </c>
      <c r="E26" s="1957"/>
      <c r="F26" s="1956">
        <f>+D26*E26</f>
        <v>0</v>
      </c>
    </row>
    <row r="27" spans="1:6" ht="13" x14ac:dyDescent="0.25">
      <c r="A27" s="1838"/>
      <c r="B27" s="1835"/>
      <c r="C27" s="1845"/>
      <c r="D27" s="1845"/>
      <c r="E27" s="1956"/>
      <c r="F27" s="1956"/>
    </row>
    <row r="28" spans="1:6" ht="50" x14ac:dyDescent="0.25">
      <c r="A28" s="1836" t="s">
        <v>2448</v>
      </c>
      <c r="B28" s="1841" t="s">
        <v>2350</v>
      </c>
      <c r="C28" s="1836" t="s">
        <v>2351</v>
      </c>
      <c r="D28" s="1836">
        <v>4</v>
      </c>
      <c r="E28" s="1956"/>
      <c r="F28" s="1956">
        <f>+D28*E28</f>
        <v>0</v>
      </c>
    </row>
    <row r="29" spans="1:6" x14ac:dyDescent="0.25">
      <c r="A29" s="1840"/>
      <c r="B29" s="1841"/>
      <c r="C29" s="1836"/>
      <c r="D29" s="1836"/>
      <c r="E29" s="1956"/>
      <c r="F29" s="1956"/>
    </row>
    <row r="30" spans="1:6" ht="13" x14ac:dyDescent="0.25">
      <c r="A30" s="1838"/>
      <c r="B30" s="1835" t="s">
        <v>2352</v>
      </c>
      <c r="C30" s="1845"/>
      <c r="D30" s="1845"/>
      <c r="E30" s="1956"/>
      <c r="F30" s="1956"/>
    </row>
    <row r="31" spans="1:6" ht="64.5" x14ac:dyDescent="0.25">
      <c r="A31" s="1836" t="s">
        <v>2449</v>
      </c>
      <c r="B31" s="1841" t="s">
        <v>2353</v>
      </c>
      <c r="C31" s="1836" t="s">
        <v>2315</v>
      </c>
      <c r="D31" s="1836">
        <v>1</v>
      </c>
      <c r="E31" s="1956"/>
      <c r="F31" s="1956">
        <f>+D31*E31</f>
        <v>0</v>
      </c>
    </row>
    <row r="32" spans="1:6" x14ac:dyDescent="0.25">
      <c r="A32" s="1840"/>
      <c r="B32" s="1841"/>
      <c r="C32" s="1836"/>
      <c r="D32" s="1836"/>
      <c r="E32" s="1956"/>
      <c r="F32" s="1956"/>
    </row>
    <row r="33" spans="1:6" ht="64.5" x14ac:dyDescent="0.25">
      <c r="A33" s="1836" t="s">
        <v>2450</v>
      </c>
      <c r="B33" s="1841" t="s">
        <v>2354</v>
      </c>
      <c r="C33" s="1836" t="s">
        <v>2315</v>
      </c>
      <c r="D33" s="1836">
        <v>1</v>
      </c>
      <c r="E33" s="1956"/>
      <c r="F33" s="1956">
        <f>+D33*E33</f>
        <v>0</v>
      </c>
    </row>
    <row r="34" spans="1:6" x14ac:dyDescent="0.25">
      <c r="A34" s="1834"/>
      <c r="B34" s="1847"/>
      <c r="C34" s="1836"/>
      <c r="D34" s="1836"/>
      <c r="E34" s="1956"/>
      <c r="F34" s="1956"/>
    </row>
    <row r="35" spans="1:6" ht="39" customHeight="1" x14ac:dyDescent="0.25">
      <c r="A35" s="1836" t="s">
        <v>2451</v>
      </c>
      <c r="B35" s="1841" t="s">
        <v>2355</v>
      </c>
      <c r="C35" s="1836" t="s">
        <v>125</v>
      </c>
      <c r="D35" s="1836">
        <v>30</v>
      </c>
      <c r="E35" s="1956"/>
      <c r="F35" s="1956">
        <f>+D35*E35</f>
        <v>0</v>
      </c>
    </row>
    <row r="36" spans="1:6" x14ac:dyDescent="0.25">
      <c r="A36" s="1840"/>
      <c r="B36" s="1841"/>
      <c r="C36" s="1836"/>
      <c r="D36" s="1836"/>
      <c r="E36" s="1956"/>
      <c r="F36" s="1956"/>
    </row>
    <row r="37" spans="1:6" ht="39.5" x14ac:dyDescent="0.25">
      <c r="A37" s="1836" t="s">
        <v>2452</v>
      </c>
      <c r="B37" s="1841" t="s">
        <v>2356</v>
      </c>
      <c r="C37" s="1836" t="s">
        <v>125</v>
      </c>
      <c r="D37" s="1836">
        <v>50</v>
      </c>
      <c r="E37" s="1956"/>
      <c r="F37" s="1956">
        <f>+D37*E37</f>
        <v>0</v>
      </c>
    </row>
    <row r="38" spans="1:6" x14ac:dyDescent="0.25">
      <c r="A38" s="1840"/>
      <c r="B38" s="1841"/>
      <c r="C38" s="1836"/>
      <c r="D38" s="1836"/>
      <c r="E38" s="1956"/>
      <c r="F38" s="1956"/>
    </row>
    <row r="39" spans="1:6" ht="13" x14ac:dyDescent="0.25">
      <c r="A39" s="1840"/>
      <c r="B39" s="2203" t="s">
        <v>2422</v>
      </c>
      <c r="C39" s="2204" t="s">
        <v>660</v>
      </c>
      <c r="D39" s="2204">
        <v>1</v>
      </c>
      <c r="E39" s="1956"/>
      <c r="F39" s="1956">
        <f>+D39*E39</f>
        <v>0</v>
      </c>
    </row>
    <row r="40" spans="1:6" x14ac:dyDescent="0.25">
      <c r="A40" s="1840"/>
      <c r="B40" s="1841"/>
      <c r="C40" s="1836"/>
      <c r="D40" s="1836"/>
      <c r="E40" s="1956"/>
      <c r="F40" s="1956"/>
    </row>
    <row r="41" spans="1:6" x14ac:dyDescent="0.25">
      <c r="A41" s="1834"/>
      <c r="B41" s="1847"/>
      <c r="C41" s="1836"/>
      <c r="D41" s="1836"/>
      <c r="E41" s="1956"/>
      <c r="F41" s="1956"/>
    </row>
    <row r="42" spans="1:6" ht="13" x14ac:dyDescent="0.25">
      <c r="A42" s="1838"/>
      <c r="B42" s="1835" t="s">
        <v>2357</v>
      </c>
      <c r="C42" s="1845"/>
      <c r="D42" s="1845"/>
      <c r="E42" s="1956"/>
      <c r="F42" s="1956"/>
    </row>
    <row r="43" spans="1:6" ht="116.25" customHeight="1" x14ac:dyDescent="0.25">
      <c r="A43" s="1836" t="s">
        <v>2453</v>
      </c>
      <c r="B43" s="1841" t="s">
        <v>2358</v>
      </c>
      <c r="C43" s="1836" t="s">
        <v>660</v>
      </c>
      <c r="D43" s="1836">
        <v>1</v>
      </c>
      <c r="E43" s="1956"/>
      <c r="F43" s="1956">
        <f>+D43*E43</f>
        <v>0</v>
      </c>
    </row>
    <row r="44" spans="1:6" ht="13" x14ac:dyDescent="0.25">
      <c r="A44" s="1840"/>
      <c r="B44" s="1835"/>
      <c r="C44" s="1845"/>
      <c r="D44" s="1836"/>
      <c r="E44" s="1956"/>
      <c r="F44" s="1956"/>
    </row>
    <row r="45" spans="1:6" ht="26" x14ac:dyDescent="0.25">
      <c r="A45" s="1840"/>
      <c r="B45" s="1842" t="s">
        <v>2359</v>
      </c>
      <c r="C45" s="1838"/>
      <c r="D45" s="1842"/>
      <c r="E45" s="1956"/>
      <c r="F45" s="1956"/>
    </row>
    <row r="46" spans="1:6" x14ac:dyDescent="0.25">
      <c r="A46" s="1840"/>
      <c r="B46" s="1841"/>
      <c r="C46" s="1836"/>
      <c r="D46" s="1836"/>
      <c r="E46" s="1956"/>
      <c r="F46" s="1956"/>
    </row>
    <row r="47" spans="1:6" x14ac:dyDescent="0.25">
      <c r="A47" s="1836" t="s">
        <v>2454</v>
      </c>
      <c r="B47" s="1841" t="s">
        <v>2360</v>
      </c>
      <c r="C47" s="1836" t="s">
        <v>2315</v>
      </c>
      <c r="D47" s="1836">
        <v>2</v>
      </c>
      <c r="E47" s="1956"/>
      <c r="F47" s="1956">
        <f>+D47*E47</f>
        <v>0</v>
      </c>
    </row>
    <row r="48" spans="1:6" x14ac:dyDescent="0.25">
      <c r="A48" s="1840"/>
      <c r="B48" s="1841"/>
      <c r="C48" s="1836"/>
      <c r="D48" s="1836"/>
      <c r="E48" s="1956"/>
      <c r="F48" s="1956"/>
    </row>
    <row r="49" spans="1:6" x14ac:dyDescent="0.25">
      <c r="A49" s="1836" t="s">
        <v>2455</v>
      </c>
      <c r="B49" s="1841" t="s">
        <v>2361</v>
      </c>
      <c r="C49" s="1836" t="s">
        <v>2315</v>
      </c>
      <c r="D49" s="1836">
        <v>3</v>
      </c>
      <c r="E49" s="1956"/>
      <c r="F49" s="1956">
        <f>+D49*E49</f>
        <v>0</v>
      </c>
    </row>
    <row r="50" spans="1:6" x14ac:dyDescent="0.25">
      <c r="A50" s="1840"/>
      <c r="B50" s="1841"/>
      <c r="C50" s="1836"/>
      <c r="D50" s="1836"/>
      <c r="E50" s="1956"/>
      <c r="F50" s="1956"/>
    </row>
    <row r="51" spans="1:6" ht="25" x14ac:dyDescent="0.25">
      <c r="A51" s="1836" t="s">
        <v>2456</v>
      </c>
      <c r="B51" s="1841" t="s">
        <v>2362</v>
      </c>
      <c r="C51" s="1836" t="s">
        <v>125</v>
      </c>
      <c r="D51" s="1836">
        <v>36</v>
      </c>
      <c r="E51" s="1956"/>
      <c r="F51" s="1956">
        <f>+D51*E51</f>
        <v>0</v>
      </c>
    </row>
    <row r="52" spans="1:6" x14ac:dyDescent="0.25">
      <c r="A52" s="1840"/>
      <c r="B52" s="1841"/>
      <c r="C52" s="1836"/>
      <c r="D52" s="1836"/>
      <c r="E52" s="1956"/>
      <c r="F52" s="1956"/>
    </row>
    <row r="53" spans="1:6" ht="25" x14ac:dyDescent="0.25">
      <c r="A53" s="1836" t="s">
        <v>2457</v>
      </c>
      <c r="B53" s="1841" t="s">
        <v>2363</v>
      </c>
      <c r="C53" s="1836" t="s">
        <v>2315</v>
      </c>
      <c r="D53" s="1836">
        <v>2</v>
      </c>
      <c r="E53" s="1956"/>
      <c r="F53" s="1956">
        <f>+D53*E53</f>
        <v>0</v>
      </c>
    </row>
    <row r="54" spans="1:6" x14ac:dyDescent="0.25">
      <c r="A54" s="1840"/>
      <c r="B54" s="1841"/>
      <c r="C54" s="1836"/>
      <c r="D54" s="1836"/>
      <c r="E54" s="1956"/>
      <c r="F54" s="1956"/>
    </row>
    <row r="55" spans="1:6" ht="25" x14ac:dyDescent="0.25">
      <c r="A55" s="1836" t="s">
        <v>2458</v>
      </c>
      <c r="B55" s="1841" t="s">
        <v>2364</v>
      </c>
      <c r="C55" s="1836" t="s">
        <v>660</v>
      </c>
      <c r="D55" s="1836">
        <v>1</v>
      </c>
      <c r="E55" s="1956"/>
      <c r="F55" s="1956">
        <f>+D55*E55</f>
        <v>0</v>
      </c>
    </row>
    <row r="56" spans="1:6" x14ac:dyDescent="0.25">
      <c r="A56" s="1840"/>
      <c r="B56" s="1841"/>
      <c r="C56" s="1836"/>
      <c r="D56" s="1836"/>
      <c r="E56" s="1956"/>
      <c r="F56" s="1956"/>
    </row>
    <row r="57" spans="1:6" ht="25" x14ac:dyDescent="0.25">
      <c r="A57" s="1836" t="s">
        <v>2459</v>
      </c>
      <c r="B57" s="1841" t="s">
        <v>2365</v>
      </c>
      <c r="C57" s="1836" t="s">
        <v>660</v>
      </c>
      <c r="D57" s="1836">
        <v>1</v>
      </c>
      <c r="E57" s="1957"/>
      <c r="F57" s="1956">
        <f>+D57*E57</f>
        <v>0</v>
      </c>
    </row>
    <row r="58" spans="1:6" x14ac:dyDescent="0.25">
      <c r="A58" s="1840"/>
      <c r="B58" s="1841"/>
      <c r="C58" s="1836"/>
      <c r="D58" s="1836"/>
      <c r="E58" s="1956"/>
      <c r="F58" s="1956"/>
    </row>
    <row r="59" spans="1:6" x14ac:dyDescent="0.25">
      <c r="A59" s="1836" t="s">
        <v>2460</v>
      </c>
      <c r="B59" s="1841" t="s">
        <v>2366</v>
      </c>
      <c r="C59" s="1836" t="s">
        <v>660</v>
      </c>
      <c r="D59" s="1836">
        <v>1</v>
      </c>
      <c r="E59" s="1956"/>
      <c r="F59" s="1956">
        <f>+D59*E59</f>
        <v>0</v>
      </c>
    </row>
    <row r="60" spans="1:6" x14ac:dyDescent="0.25">
      <c r="A60" s="1840"/>
      <c r="B60" s="1841"/>
      <c r="C60" s="1836"/>
      <c r="D60" s="1836"/>
      <c r="E60" s="1956"/>
      <c r="F60" s="1956"/>
    </row>
    <row r="61" spans="1:6" x14ac:dyDescent="0.25">
      <c r="A61" s="1836" t="s">
        <v>2461</v>
      </c>
      <c r="B61" s="1841" t="s">
        <v>2367</v>
      </c>
      <c r="C61" s="1836" t="s">
        <v>660</v>
      </c>
      <c r="D61" s="1836">
        <v>1</v>
      </c>
      <c r="E61" s="1956"/>
      <c r="F61" s="1956">
        <f>+D61*E61</f>
        <v>0</v>
      </c>
    </row>
    <row r="62" spans="1:6" x14ac:dyDescent="0.25">
      <c r="A62" s="1840"/>
      <c r="B62" s="1841"/>
      <c r="C62" s="1836"/>
      <c r="D62" s="1836"/>
      <c r="E62" s="1956"/>
      <c r="F62" s="1956"/>
    </row>
    <row r="63" spans="1:6" x14ac:dyDescent="0.25">
      <c r="A63" s="1836" t="s">
        <v>2494</v>
      </c>
      <c r="B63" s="1841" t="s">
        <v>2368</v>
      </c>
      <c r="C63" s="1836" t="s">
        <v>660</v>
      </c>
      <c r="D63" s="1836">
        <v>1</v>
      </c>
      <c r="E63" s="1956"/>
      <c r="F63" s="1956">
        <f>+D63*E63</f>
        <v>0</v>
      </c>
    </row>
    <row r="64" spans="1:6" x14ac:dyDescent="0.25">
      <c r="A64" s="1840"/>
      <c r="B64" s="1841"/>
      <c r="C64" s="1836"/>
      <c r="D64" s="1836"/>
      <c r="E64" s="1956"/>
      <c r="F64" s="1956"/>
    </row>
    <row r="65" spans="1:6" x14ac:dyDescent="0.25">
      <c r="A65" s="1836" t="s">
        <v>2495</v>
      </c>
      <c r="B65" s="1841" t="s">
        <v>2369</v>
      </c>
      <c r="C65" s="1836" t="s">
        <v>660</v>
      </c>
      <c r="D65" s="1836">
        <v>1</v>
      </c>
      <c r="E65" s="1956"/>
      <c r="F65" s="1956">
        <f>+D65*E65</f>
        <v>0</v>
      </c>
    </row>
    <row r="66" spans="1:6" x14ac:dyDescent="0.25">
      <c r="A66" s="1840"/>
      <c r="B66" s="1841"/>
      <c r="C66" s="1836"/>
      <c r="D66" s="1836"/>
      <c r="E66" s="1956"/>
      <c r="F66" s="1956"/>
    </row>
    <row r="67" spans="1:6" x14ac:dyDescent="0.25">
      <c r="A67" s="1840"/>
      <c r="B67" s="1841"/>
      <c r="C67" s="1836"/>
      <c r="D67" s="1836"/>
      <c r="E67" s="1956"/>
      <c r="F67" s="1956"/>
    </row>
    <row r="68" spans="1:6" s="1851" customFormat="1" ht="13" x14ac:dyDescent="0.25">
      <c r="A68" s="1849"/>
      <c r="B68" s="1839" t="s">
        <v>2378</v>
      </c>
      <c r="C68" s="1849"/>
      <c r="D68" s="1850"/>
      <c r="E68" s="1958"/>
      <c r="F68" s="1958"/>
    </row>
    <row r="69" spans="1:6" ht="87.5" x14ac:dyDescent="0.25">
      <c r="A69" s="1836" t="s">
        <v>2496</v>
      </c>
      <c r="B69" s="1841" t="s">
        <v>2379</v>
      </c>
      <c r="C69" s="1840" t="s">
        <v>2315</v>
      </c>
      <c r="D69" s="1840">
        <v>8</v>
      </c>
      <c r="E69" s="1956"/>
      <c r="F69" s="1956">
        <f>+D69*E69</f>
        <v>0</v>
      </c>
    </row>
    <row r="70" spans="1:6" ht="13" x14ac:dyDescent="0.25">
      <c r="A70" s="1834"/>
      <c r="B70" s="1847"/>
      <c r="C70" s="1852"/>
      <c r="D70" s="1837"/>
      <c r="E70" s="1956"/>
      <c r="F70" s="1956"/>
    </row>
    <row r="71" spans="1:6" ht="13" x14ac:dyDescent="0.25">
      <c r="A71" s="1840"/>
      <c r="B71" s="1835" t="s">
        <v>2380</v>
      </c>
      <c r="C71" s="1838"/>
      <c r="D71" s="1842"/>
      <c r="E71" s="1956"/>
      <c r="F71" s="1956"/>
    </row>
    <row r="72" spans="1:6" ht="25" x14ac:dyDescent="0.25">
      <c r="A72" s="2443" t="s">
        <v>2497</v>
      </c>
      <c r="B72" s="1841" t="s">
        <v>2381</v>
      </c>
      <c r="C72" s="2443" t="s">
        <v>2382</v>
      </c>
      <c r="D72" s="2443">
        <v>1</v>
      </c>
      <c r="E72" s="2444"/>
      <c r="F72" s="2445">
        <f>+D72*E72</f>
        <v>0</v>
      </c>
    </row>
    <row r="73" spans="1:6" x14ac:dyDescent="0.25">
      <c r="A73" s="2443"/>
      <c r="B73" s="1844" t="s">
        <v>2463</v>
      </c>
      <c r="C73" s="2443"/>
      <c r="D73" s="2443"/>
      <c r="E73" s="2444"/>
      <c r="F73" s="2445"/>
    </row>
    <row r="74" spans="1:6" x14ac:dyDescent="0.25">
      <c r="A74" s="2443"/>
      <c r="B74" s="1844" t="s">
        <v>2383</v>
      </c>
      <c r="C74" s="2443"/>
      <c r="D74" s="2443"/>
      <c r="E74" s="2444"/>
      <c r="F74" s="2445"/>
    </row>
    <row r="75" spans="1:6" x14ac:dyDescent="0.25">
      <c r="A75" s="2443"/>
      <c r="B75" s="1844" t="s">
        <v>2384</v>
      </c>
      <c r="C75" s="2443"/>
      <c r="D75" s="2443"/>
      <c r="E75" s="2444"/>
      <c r="F75" s="2445"/>
    </row>
    <row r="76" spans="1:6" x14ac:dyDescent="0.25">
      <c r="A76" s="2443"/>
      <c r="B76" s="1844" t="s">
        <v>2385</v>
      </c>
      <c r="C76" s="2443"/>
      <c r="D76" s="2443"/>
      <c r="E76" s="2444"/>
      <c r="F76" s="2445"/>
    </row>
    <row r="77" spans="1:6" x14ac:dyDescent="0.25">
      <c r="A77" s="2443"/>
      <c r="B77" s="1844" t="s">
        <v>2386</v>
      </c>
      <c r="C77" s="2443"/>
      <c r="D77" s="2443"/>
      <c r="E77" s="2444"/>
      <c r="F77" s="2445"/>
    </row>
    <row r="78" spans="1:6" x14ac:dyDescent="0.25">
      <c r="A78" s="2443"/>
      <c r="B78" s="1841"/>
      <c r="C78" s="2443"/>
      <c r="D78" s="2443"/>
      <c r="E78" s="2444"/>
      <c r="F78" s="2445"/>
    </row>
    <row r="79" spans="1:6" x14ac:dyDescent="0.25">
      <c r="A79" s="2443"/>
      <c r="B79" s="1844" t="s">
        <v>2387</v>
      </c>
      <c r="C79" s="2443"/>
      <c r="D79" s="2443"/>
      <c r="E79" s="2444"/>
      <c r="F79" s="2445"/>
    </row>
    <row r="80" spans="1:6" x14ac:dyDescent="0.25">
      <c r="A80" s="2443"/>
      <c r="B80" s="1844" t="s">
        <v>2388</v>
      </c>
      <c r="C80" s="2443"/>
      <c r="D80" s="2443"/>
      <c r="E80" s="2444"/>
      <c r="F80" s="2445"/>
    </row>
    <row r="81" spans="1:6" x14ac:dyDescent="0.25">
      <c r="A81" s="2443"/>
      <c r="B81" s="1844" t="s">
        <v>2389</v>
      </c>
      <c r="C81" s="2443"/>
      <c r="D81" s="2443"/>
      <c r="E81" s="2444"/>
      <c r="F81" s="2445"/>
    </row>
    <row r="82" spans="1:6" x14ac:dyDescent="0.25">
      <c r="A82" s="2443"/>
      <c r="B82" s="1844" t="s">
        <v>2390</v>
      </c>
      <c r="C82" s="2443"/>
      <c r="D82" s="2443"/>
      <c r="E82" s="2444"/>
      <c r="F82" s="2445"/>
    </row>
    <row r="83" spans="1:6" ht="37.5" x14ac:dyDescent="0.25">
      <c r="A83" s="2443"/>
      <c r="B83" s="1844" t="s">
        <v>2391</v>
      </c>
      <c r="C83" s="2443"/>
      <c r="D83" s="2443"/>
      <c r="E83" s="2444"/>
      <c r="F83" s="2445"/>
    </row>
    <row r="84" spans="1:6" x14ac:dyDescent="0.25">
      <c r="A84" s="2443"/>
      <c r="B84" s="1844" t="s">
        <v>2392</v>
      </c>
      <c r="C84" s="2443"/>
      <c r="D84" s="2443"/>
      <c r="E84" s="2444"/>
      <c r="F84" s="2445"/>
    </row>
    <row r="85" spans="1:6" ht="13" x14ac:dyDescent="0.25">
      <c r="A85" s="1840"/>
      <c r="B85" s="1841"/>
      <c r="C85" s="1838"/>
      <c r="D85" s="1842"/>
      <c r="E85" s="1956"/>
      <c r="F85" s="1956"/>
    </row>
    <row r="86" spans="1:6" ht="25" x14ac:dyDescent="0.25">
      <c r="A86" s="1836" t="s">
        <v>2498</v>
      </c>
      <c r="B86" s="1841" t="s">
        <v>2393</v>
      </c>
      <c r="C86" s="1840" t="s">
        <v>2315</v>
      </c>
      <c r="D86" s="1840">
        <v>1</v>
      </c>
      <c r="E86" s="1956"/>
      <c r="F86" s="1956">
        <f>+D86*E86</f>
        <v>0</v>
      </c>
    </row>
    <row r="87" spans="1:6" x14ac:dyDescent="0.25">
      <c r="A87" s="1840"/>
      <c r="B87" s="1841"/>
      <c r="C87" s="1840"/>
      <c r="D87" s="1840"/>
      <c r="E87" s="1956"/>
      <c r="F87" s="1956"/>
    </row>
    <row r="88" spans="1:6" x14ac:dyDescent="0.25">
      <c r="A88" s="1836" t="s">
        <v>2499</v>
      </c>
      <c r="B88" s="1841" t="s">
        <v>2464</v>
      </c>
      <c r="C88" s="1836" t="s">
        <v>660</v>
      </c>
      <c r="D88" s="1836">
        <v>1</v>
      </c>
      <c r="E88" s="1956"/>
      <c r="F88" s="1956">
        <f>+D88*E88</f>
        <v>0</v>
      </c>
    </row>
    <row r="89" spans="1:6" x14ac:dyDescent="0.25">
      <c r="A89" s="1840"/>
      <c r="B89" s="1841"/>
      <c r="C89" s="1840"/>
      <c r="D89" s="1840"/>
      <c r="E89" s="1956"/>
      <c r="F89" s="1956"/>
    </row>
    <row r="90" spans="1:6" ht="25" x14ac:dyDescent="0.25">
      <c r="A90" s="1836" t="s">
        <v>2500</v>
      </c>
      <c r="B90" s="1841" t="s">
        <v>2370</v>
      </c>
      <c r="C90" s="1836" t="s">
        <v>660</v>
      </c>
      <c r="D90" s="1836">
        <v>1</v>
      </c>
      <c r="E90" s="1956"/>
      <c r="F90" s="1956">
        <f>+D90*E90</f>
        <v>0</v>
      </c>
    </row>
    <row r="91" spans="1:6" x14ac:dyDescent="0.25">
      <c r="A91" s="1840"/>
      <c r="B91" s="1841"/>
      <c r="C91" s="1840"/>
      <c r="D91" s="1840"/>
      <c r="E91" s="1956"/>
      <c r="F91" s="1956"/>
    </row>
    <row r="92" spans="1:6" ht="13" thickBot="1" x14ac:dyDescent="0.3">
      <c r="A92" s="1840"/>
      <c r="B92" s="1841"/>
      <c r="C92" s="1840"/>
      <c r="D92" s="1840"/>
      <c r="E92" s="1956"/>
      <c r="F92" s="1956"/>
    </row>
    <row r="93" spans="1:6" s="1851" customFormat="1" ht="13.5" thickTop="1" x14ac:dyDescent="0.25">
      <c r="A93" s="1853"/>
      <c r="B93" s="2440" t="s">
        <v>2394</v>
      </c>
      <c r="C93" s="2441"/>
      <c r="D93" s="2441"/>
      <c r="E93" s="2441"/>
      <c r="F93" s="1959">
        <f>SUM(F6:F92)</f>
        <v>0</v>
      </c>
    </row>
    <row r="94" spans="1:6" ht="13" x14ac:dyDescent="0.25">
      <c r="A94" s="1854"/>
      <c r="B94" s="2442" t="s">
        <v>2395</v>
      </c>
      <c r="C94" s="2442"/>
      <c r="D94" s="2442"/>
      <c r="E94" s="2442"/>
      <c r="F94" s="2442"/>
    </row>
    <row r="95" spans="1:6" x14ac:dyDescent="0.25">
      <c r="A95" s="2193"/>
      <c r="B95" s="2194"/>
      <c r="C95" s="2195"/>
      <c r="D95" s="2195"/>
      <c r="E95" s="2196"/>
      <c r="F95" s="2196"/>
    </row>
    <row r="96" spans="1:6" x14ac:dyDescent="0.25">
      <c r="A96" s="2197"/>
      <c r="B96" s="2198"/>
      <c r="C96" s="2199"/>
      <c r="D96" s="2199"/>
      <c r="E96" s="2200"/>
      <c r="F96" s="2200"/>
    </row>
    <row r="97" spans="1:6" x14ac:dyDescent="0.25">
      <c r="A97" s="2197"/>
      <c r="B97" s="2198"/>
      <c r="C97" s="2199"/>
      <c r="D97" s="2199"/>
      <c r="E97" s="2200"/>
      <c r="F97" s="2200"/>
    </row>
    <row r="98" spans="1:6" x14ac:dyDescent="0.25">
      <c r="A98" s="2197"/>
      <c r="B98" s="2198"/>
      <c r="C98" s="2199"/>
      <c r="D98" s="2199"/>
      <c r="E98" s="2200"/>
      <c r="F98" s="2200"/>
    </row>
    <row r="99" spans="1:6" x14ac:dyDescent="0.25">
      <c r="A99" s="2197"/>
      <c r="B99" s="2198"/>
      <c r="C99" s="2199"/>
      <c r="D99" s="2199"/>
      <c r="E99" s="2200"/>
      <c r="F99" s="2200"/>
    </row>
    <row r="100" spans="1:6" x14ac:dyDescent="0.25">
      <c r="A100" s="2197"/>
      <c r="B100" s="2198"/>
      <c r="C100" s="2199"/>
      <c r="D100" s="2199"/>
      <c r="E100" s="2200"/>
      <c r="F100" s="2200"/>
    </row>
    <row r="101" spans="1:6" x14ac:dyDescent="0.25">
      <c r="A101" s="1855"/>
      <c r="B101" s="1856"/>
      <c r="C101" s="1857"/>
      <c r="D101" s="1857"/>
      <c r="E101" s="1960"/>
      <c r="F101" s="1960"/>
    </row>
  </sheetData>
  <mergeCells count="16">
    <mergeCell ref="A1:F1"/>
    <mergeCell ref="A2:F2"/>
    <mergeCell ref="A3:F3"/>
    <mergeCell ref="A4:F4"/>
    <mergeCell ref="A10:A17"/>
    <mergeCell ref="C10:C17"/>
    <mergeCell ref="D10:D17"/>
    <mergeCell ref="E10:E17"/>
    <mergeCell ref="F10:F17"/>
    <mergeCell ref="B93:E93"/>
    <mergeCell ref="B94:F94"/>
    <mergeCell ref="A72:A84"/>
    <mergeCell ref="C72:C84"/>
    <mergeCell ref="D72:D84"/>
    <mergeCell ref="E72:E84"/>
    <mergeCell ref="F72:F84"/>
  </mergeCells>
  <pageMargins left="0.7" right="0.7" top="0.75" bottom="0.75" header="0.3" footer="0.3"/>
  <pageSetup scale="8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view="pageBreakPreview" zoomScale="90" zoomScaleNormal="100" zoomScaleSheetLayoutView="90" workbookViewId="0">
      <pane ySplit="5" topLeftCell="A6" activePane="bottomLeft" state="frozen"/>
      <selection activeCell="A3" sqref="A3:E3"/>
      <selection pane="bottomLeft" activeCell="A2" sqref="A2:F2"/>
    </sheetView>
  </sheetViews>
  <sheetFormatPr defaultRowHeight="12.5" x14ac:dyDescent="0.25"/>
  <cols>
    <col min="1" max="1" width="9.26953125" style="180" customWidth="1"/>
    <col min="2" max="2" width="61.7265625" style="68" customWidth="1"/>
    <col min="3" max="3" width="7.7265625" style="68" customWidth="1"/>
    <col min="4" max="4" width="10.81640625" style="68" customWidth="1"/>
    <col min="5" max="5" width="14.453125" style="224" customWidth="1"/>
    <col min="6" max="6" width="14.26953125" style="181" customWidth="1"/>
    <col min="7" max="7" width="15.453125" style="549" customWidth="1"/>
    <col min="8" max="256" width="9.1796875" style="68"/>
    <col min="257" max="257" width="8.1796875" style="68" customWidth="1"/>
    <col min="258" max="258" width="32" style="68" customWidth="1"/>
    <col min="259" max="259" width="6.453125" style="68" customWidth="1"/>
    <col min="260" max="260" width="9.54296875" style="68" customWidth="1"/>
    <col min="261" max="261" width="11.81640625" style="68" customWidth="1"/>
    <col min="262" max="262" width="18.26953125" style="68" customWidth="1"/>
    <col min="263" max="512" width="9.1796875" style="68"/>
    <col min="513" max="513" width="8.1796875" style="68" customWidth="1"/>
    <col min="514" max="514" width="32" style="68" customWidth="1"/>
    <col min="515" max="515" width="6.453125" style="68" customWidth="1"/>
    <col min="516" max="516" width="9.54296875" style="68" customWidth="1"/>
    <col min="517" max="517" width="11.81640625" style="68" customWidth="1"/>
    <col min="518" max="518" width="18.26953125" style="68" customWidth="1"/>
    <col min="519" max="768" width="9.1796875" style="68"/>
    <col min="769" max="769" width="8.1796875" style="68" customWidth="1"/>
    <col min="770" max="770" width="32" style="68" customWidth="1"/>
    <col min="771" max="771" width="6.453125" style="68" customWidth="1"/>
    <col min="772" max="772" width="9.54296875" style="68" customWidth="1"/>
    <col min="773" max="773" width="11.81640625" style="68" customWidth="1"/>
    <col min="774" max="774" width="18.26953125" style="68" customWidth="1"/>
    <col min="775" max="1024" width="9.1796875" style="68"/>
    <col min="1025" max="1025" width="8.1796875" style="68" customWidth="1"/>
    <col min="1026" max="1026" width="32" style="68" customWidth="1"/>
    <col min="1027" max="1027" width="6.453125" style="68" customWidth="1"/>
    <col min="1028" max="1028" width="9.54296875" style="68" customWidth="1"/>
    <col min="1029" max="1029" width="11.81640625" style="68" customWidth="1"/>
    <col min="1030" max="1030" width="18.26953125" style="68" customWidth="1"/>
    <col min="1031" max="1280" width="9.1796875" style="68"/>
    <col min="1281" max="1281" width="8.1796875" style="68" customWidth="1"/>
    <col min="1282" max="1282" width="32" style="68" customWidth="1"/>
    <col min="1283" max="1283" width="6.453125" style="68" customWidth="1"/>
    <col min="1284" max="1284" width="9.54296875" style="68" customWidth="1"/>
    <col min="1285" max="1285" width="11.81640625" style="68" customWidth="1"/>
    <col min="1286" max="1286" width="18.26953125" style="68" customWidth="1"/>
    <col min="1287" max="1536" width="9.1796875" style="68"/>
    <col min="1537" max="1537" width="8.1796875" style="68" customWidth="1"/>
    <col min="1538" max="1538" width="32" style="68" customWidth="1"/>
    <col min="1539" max="1539" width="6.453125" style="68" customWidth="1"/>
    <col min="1540" max="1540" width="9.54296875" style="68" customWidth="1"/>
    <col min="1541" max="1541" width="11.81640625" style="68" customWidth="1"/>
    <col min="1542" max="1542" width="18.26953125" style="68" customWidth="1"/>
    <col min="1543" max="1792" width="9.1796875" style="68"/>
    <col min="1793" max="1793" width="8.1796875" style="68" customWidth="1"/>
    <col min="1794" max="1794" width="32" style="68" customWidth="1"/>
    <col min="1795" max="1795" width="6.453125" style="68" customWidth="1"/>
    <col min="1796" max="1796" width="9.54296875" style="68" customWidth="1"/>
    <col min="1797" max="1797" width="11.81640625" style="68" customWidth="1"/>
    <col min="1798" max="1798" width="18.26953125" style="68" customWidth="1"/>
    <col min="1799" max="2048" width="9.1796875" style="68"/>
    <col min="2049" max="2049" width="8.1796875" style="68" customWidth="1"/>
    <col min="2050" max="2050" width="32" style="68" customWidth="1"/>
    <col min="2051" max="2051" width="6.453125" style="68" customWidth="1"/>
    <col min="2052" max="2052" width="9.54296875" style="68" customWidth="1"/>
    <col min="2053" max="2053" width="11.81640625" style="68" customWidth="1"/>
    <col min="2054" max="2054" width="18.26953125" style="68" customWidth="1"/>
    <col min="2055" max="2304" width="9.1796875" style="68"/>
    <col min="2305" max="2305" width="8.1796875" style="68" customWidth="1"/>
    <col min="2306" max="2306" width="32" style="68" customWidth="1"/>
    <col min="2307" max="2307" width="6.453125" style="68" customWidth="1"/>
    <col min="2308" max="2308" width="9.54296875" style="68" customWidth="1"/>
    <col min="2309" max="2309" width="11.81640625" style="68" customWidth="1"/>
    <col min="2310" max="2310" width="18.26953125" style="68" customWidth="1"/>
    <col min="2311" max="2560" width="9.1796875" style="68"/>
    <col min="2561" max="2561" width="8.1796875" style="68" customWidth="1"/>
    <col min="2562" max="2562" width="32" style="68" customWidth="1"/>
    <col min="2563" max="2563" width="6.453125" style="68" customWidth="1"/>
    <col min="2564" max="2564" width="9.54296875" style="68" customWidth="1"/>
    <col min="2565" max="2565" width="11.81640625" style="68" customWidth="1"/>
    <col min="2566" max="2566" width="18.26953125" style="68" customWidth="1"/>
    <col min="2567" max="2816" width="9.1796875" style="68"/>
    <col min="2817" max="2817" width="8.1796875" style="68" customWidth="1"/>
    <col min="2818" max="2818" width="32" style="68" customWidth="1"/>
    <col min="2819" max="2819" width="6.453125" style="68" customWidth="1"/>
    <col min="2820" max="2820" width="9.54296875" style="68" customWidth="1"/>
    <col min="2821" max="2821" width="11.81640625" style="68" customWidth="1"/>
    <col min="2822" max="2822" width="18.26953125" style="68" customWidth="1"/>
    <col min="2823" max="3072" width="9.1796875" style="68"/>
    <col min="3073" max="3073" width="8.1796875" style="68" customWidth="1"/>
    <col min="3074" max="3074" width="32" style="68" customWidth="1"/>
    <col min="3075" max="3075" width="6.453125" style="68" customWidth="1"/>
    <col min="3076" max="3076" width="9.54296875" style="68" customWidth="1"/>
    <col min="3077" max="3077" width="11.81640625" style="68" customWidth="1"/>
    <col min="3078" max="3078" width="18.26953125" style="68" customWidth="1"/>
    <col min="3079" max="3328" width="9.1796875" style="68"/>
    <col min="3329" max="3329" width="8.1796875" style="68" customWidth="1"/>
    <col min="3330" max="3330" width="32" style="68" customWidth="1"/>
    <col min="3331" max="3331" width="6.453125" style="68" customWidth="1"/>
    <col min="3332" max="3332" width="9.54296875" style="68" customWidth="1"/>
    <col min="3333" max="3333" width="11.81640625" style="68" customWidth="1"/>
    <col min="3334" max="3334" width="18.26953125" style="68" customWidth="1"/>
    <col min="3335" max="3584" width="9.1796875" style="68"/>
    <col min="3585" max="3585" width="8.1796875" style="68" customWidth="1"/>
    <col min="3586" max="3586" width="32" style="68" customWidth="1"/>
    <col min="3587" max="3587" width="6.453125" style="68" customWidth="1"/>
    <col min="3588" max="3588" width="9.54296875" style="68" customWidth="1"/>
    <col min="3589" max="3589" width="11.81640625" style="68" customWidth="1"/>
    <col min="3590" max="3590" width="18.26953125" style="68" customWidth="1"/>
    <col min="3591" max="3840" width="9.1796875" style="68"/>
    <col min="3841" max="3841" width="8.1796875" style="68" customWidth="1"/>
    <col min="3842" max="3842" width="32" style="68" customWidth="1"/>
    <col min="3843" max="3843" width="6.453125" style="68" customWidth="1"/>
    <col min="3844" max="3844" width="9.54296875" style="68" customWidth="1"/>
    <col min="3845" max="3845" width="11.81640625" style="68" customWidth="1"/>
    <col min="3846" max="3846" width="18.26953125" style="68" customWidth="1"/>
    <col min="3847" max="4096" width="9.1796875" style="68"/>
    <col min="4097" max="4097" width="8.1796875" style="68" customWidth="1"/>
    <col min="4098" max="4098" width="32" style="68" customWidth="1"/>
    <col min="4099" max="4099" width="6.453125" style="68" customWidth="1"/>
    <col min="4100" max="4100" width="9.54296875" style="68" customWidth="1"/>
    <col min="4101" max="4101" width="11.81640625" style="68" customWidth="1"/>
    <col min="4102" max="4102" width="18.26953125" style="68" customWidth="1"/>
    <col min="4103" max="4352" width="9.1796875" style="68"/>
    <col min="4353" max="4353" width="8.1796875" style="68" customWidth="1"/>
    <col min="4354" max="4354" width="32" style="68" customWidth="1"/>
    <col min="4355" max="4355" width="6.453125" style="68" customWidth="1"/>
    <col min="4356" max="4356" width="9.54296875" style="68" customWidth="1"/>
    <col min="4357" max="4357" width="11.81640625" style="68" customWidth="1"/>
    <col min="4358" max="4358" width="18.26953125" style="68" customWidth="1"/>
    <col min="4359" max="4608" width="9.1796875" style="68"/>
    <col min="4609" max="4609" width="8.1796875" style="68" customWidth="1"/>
    <col min="4610" max="4610" width="32" style="68" customWidth="1"/>
    <col min="4611" max="4611" width="6.453125" style="68" customWidth="1"/>
    <col min="4612" max="4612" width="9.54296875" style="68" customWidth="1"/>
    <col min="4613" max="4613" width="11.81640625" style="68" customWidth="1"/>
    <col min="4614" max="4614" width="18.26953125" style="68" customWidth="1"/>
    <col min="4615" max="4864" width="9.1796875" style="68"/>
    <col min="4865" max="4865" width="8.1796875" style="68" customWidth="1"/>
    <col min="4866" max="4866" width="32" style="68" customWidth="1"/>
    <col min="4867" max="4867" width="6.453125" style="68" customWidth="1"/>
    <col min="4868" max="4868" width="9.54296875" style="68" customWidth="1"/>
    <col min="4869" max="4869" width="11.81640625" style="68" customWidth="1"/>
    <col min="4870" max="4870" width="18.26953125" style="68" customWidth="1"/>
    <col min="4871" max="5120" width="9.1796875" style="68"/>
    <col min="5121" max="5121" width="8.1796875" style="68" customWidth="1"/>
    <col min="5122" max="5122" width="32" style="68" customWidth="1"/>
    <col min="5123" max="5123" width="6.453125" style="68" customWidth="1"/>
    <col min="5124" max="5124" width="9.54296875" style="68" customWidth="1"/>
    <col min="5125" max="5125" width="11.81640625" style="68" customWidth="1"/>
    <col min="5126" max="5126" width="18.26953125" style="68" customWidth="1"/>
    <col min="5127" max="5376" width="9.1796875" style="68"/>
    <col min="5377" max="5377" width="8.1796875" style="68" customWidth="1"/>
    <col min="5378" max="5378" width="32" style="68" customWidth="1"/>
    <col min="5379" max="5379" width="6.453125" style="68" customWidth="1"/>
    <col min="5380" max="5380" width="9.54296875" style="68" customWidth="1"/>
    <col min="5381" max="5381" width="11.81640625" style="68" customWidth="1"/>
    <col min="5382" max="5382" width="18.26953125" style="68" customWidth="1"/>
    <col min="5383" max="5632" width="9.1796875" style="68"/>
    <col min="5633" max="5633" width="8.1796875" style="68" customWidth="1"/>
    <col min="5634" max="5634" width="32" style="68" customWidth="1"/>
    <col min="5635" max="5635" width="6.453125" style="68" customWidth="1"/>
    <col min="5636" max="5636" width="9.54296875" style="68" customWidth="1"/>
    <col min="5637" max="5637" width="11.81640625" style="68" customWidth="1"/>
    <col min="5638" max="5638" width="18.26953125" style="68" customWidth="1"/>
    <col min="5639" max="5888" width="9.1796875" style="68"/>
    <col min="5889" max="5889" width="8.1796875" style="68" customWidth="1"/>
    <col min="5890" max="5890" width="32" style="68" customWidth="1"/>
    <col min="5891" max="5891" width="6.453125" style="68" customWidth="1"/>
    <col min="5892" max="5892" width="9.54296875" style="68" customWidth="1"/>
    <col min="5893" max="5893" width="11.81640625" style="68" customWidth="1"/>
    <col min="5894" max="5894" width="18.26953125" style="68" customWidth="1"/>
    <col min="5895" max="6144" width="9.1796875" style="68"/>
    <col min="6145" max="6145" width="8.1796875" style="68" customWidth="1"/>
    <col min="6146" max="6146" width="32" style="68" customWidth="1"/>
    <col min="6147" max="6147" width="6.453125" style="68" customWidth="1"/>
    <col min="6148" max="6148" width="9.54296875" style="68" customWidth="1"/>
    <col min="6149" max="6149" width="11.81640625" style="68" customWidth="1"/>
    <col min="6150" max="6150" width="18.26953125" style="68" customWidth="1"/>
    <col min="6151" max="6400" width="9.1796875" style="68"/>
    <col min="6401" max="6401" width="8.1796875" style="68" customWidth="1"/>
    <col min="6402" max="6402" width="32" style="68" customWidth="1"/>
    <col min="6403" max="6403" width="6.453125" style="68" customWidth="1"/>
    <col min="6404" max="6404" width="9.54296875" style="68" customWidth="1"/>
    <col min="6405" max="6405" width="11.81640625" style="68" customWidth="1"/>
    <col min="6406" max="6406" width="18.26953125" style="68" customWidth="1"/>
    <col min="6407" max="6656" width="9.1796875" style="68"/>
    <col min="6657" max="6657" width="8.1796875" style="68" customWidth="1"/>
    <col min="6658" max="6658" width="32" style="68" customWidth="1"/>
    <col min="6659" max="6659" width="6.453125" style="68" customWidth="1"/>
    <col min="6660" max="6660" width="9.54296875" style="68" customWidth="1"/>
    <col min="6661" max="6661" width="11.81640625" style="68" customWidth="1"/>
    <col min="6662" max="6662" width="18.26953125" style="68" customWidth="1"/>
    <col min="6663" max="6912" width="9.1796875" style="68"/>
    <col min="6913" max="6913" width="8.1796875" style="68" customWidth="1"/>
    <col min="6914" max="6914" width="32" style="68" customWidth="1"/>
    <col min="6915" max="6915" width="6.453125" style="68" customWidth="1"/>
    <col min="6916" max="6916" width="9.54296875" style="68" customWidth="1"/>
    <col min="6917" max="6917" width="11.81640625" style="68" customWidth="1"/>
    <col min="6918" max="6918" width="18.26953125" style="68" customWidth="1"/>
    <col min="6919" max="7168" width="9.1796875" style="68"/>
    <col min="7169" max="7169" width="8.1796875" style="68" customWidth="1"/>
    <col min="7170" max="7170" width="32" style="68" customWidth="1"/>
    <col min="7171" max="7171" width="6.453125" style="68" customWidth="1"/>
    <col min="7172" max="7172" width="9.54296875" style="68" customWidth="1"/>
    <col min="7173" max="7173" width="11.81640625" style="68" customWidth="1"/>
    <col min="7174" max="7174" width="18.26953125" style="68" customWidth="1"/>
    <col min="7175" max="7424" width="9.1796875" style="68"/>
    <col min="7425" max="7425" width="8.1796875" style="68" customWidth="1"/>
    <col min="7426" max="7426" width="32" style="68" customWidth="1"/>
    <col min="7427" max="7427" width="6.453125" style="68" customWidth="1"/>
    <col min="7428" max="7428" width="9.54296875" style="68" customWidth="1"/>
    <col min="7429" max="7429" width="11.81640625" style="68" customWidth="1"/>
    <col min="7430" max="7430" width="18.26953125" style="68" customWidth="1"/>
    <col min="7431" max="7680" width="9.1796875" style="68"/>
    <col min="7681" max="7681" width="8.1796875" style="68" customWidth="1"/>
    <col min="7682" max="7682" width="32" style="68" customWidth="1"/>
    <col min="7683" max="7683" width="6.453125" style="68" customWidth="1"/>
    <col min="7684" max="7684" width="9.54296875" style="68" customWidth="1"/>
    <col min="7685" max="7685" width="11.81640625" style="68" customWidth="1"/>
    <col min="7686" max="7686" width="18.26953125" style="68" customWidth="1"/>
    <col min="7687" max="7936" width="9.1796875" style="68"/>
    <col min="7937" max="7937" width="8.1796875" style="68" customWidth="1"/>
    <col min="7938" max="7938" width="32" style="68" customWidth="1"/>
    <col min="7939" max="7939" width="6.453125" style="68" customWidth="1"/>
    <col min="7940" max="7940" width="9.54296875" style="68" customWidth="1"/>
    <col min="7941" max="7941" width="11.81640625" style="68" customWidth="1"/>
    <col min="7942" max="7942" width="18.26953125" style="68" customWidth="1"/>
    <col min="7943" max="8192" width="9.1796875" style="68"/>
    <col min="8193" max="8193" width="8.1796875" style="68" customWidth="1"/>
    <col min="8194" max="8194" width="32" style="68" customWidth="1"/>
    <col min="8195" max="8195" width="6.453125" style="68" customWidth="1"/>
    <col min="8196" max="8196" width="9.54296875" style="68" customWidth="1"/>
    <col min="8197" max="8197" width="11.81640625" style="68" customWidth="1"/>
    <col min="8198" max="8198" width="18.26953125" style="68" customWidth="1"/>
    <col min="8199" max="8448" width="9.1796875" style="68"/>
    <col min="8449" max="8449" width="8.1796875" style="68" customWidth="1"/>
    <col min="8450" max="8450" width="32" style="68" customWidth="1"/>
    <col min="8451" max="8451" width="6.453125" style="68" customWidth="1"/>
    <col min="8452" max="8452" width="9.54296875" style="68" customWidth="1"/>
    <col min="8453" max="8453" width="11.81640625" style="68" customWidth="1"/>
    <col min="8454" max="8454" width="18.26953125" style="68" customWidth="1"/>
    <col min="8455" max="8704" width="9.1796875" style="68"/>
    <col min="8705" max="8705" width="8.1796875" style="68" customWidth="1"/>
    <col min="8706" max="8706" width="32" style="68" customWidth="1"/>
    <col min="8707" max="8707" width="6.453125" style="68" customWidth="1"/>
    <col min="8708" max="8708" width="9.54296875" style="68" customWidth="1"/>
    <col min="8709" max="8709" width="11.81640625" style="68" customWidth="1"/>
    <col min="8710" max="8710" width="18.26953125" style="68" customWidth="1"/>
    <col min="8711" max="8960" width="9.1796875" style="68"/>
    <col min="8961" max="8961" width="8.1796875" style="68" customWidth="1"/>
    <col min="8962" max="8962" width="32" style="68" customWidth="1"/>
    <col min="8963" max="8963" width="6.453125" style="68" customWidth="1"/>
    <col min="8964" max="8964" width="9.54296875" style="68" customWidth="1"/>
    <col min="8965" max="8965" width="11.81640625" style="68" customWidth="1"/>
    <col min="8966" max="8966" width="18.26953125" style="68" customWidth="1"/>
    <col min="8967" max="9216" width="9.1796875" style="68"/>
    <col min="9217" max="9217" width="8.1796875" style="68" customWidth="1"/>
    <col min="9218" max="9218" width="32" style="68" customWidth="1"/>
    <col min="9219" max="9219" width="6.453125" style="68" customWidth="1"/>
    <col min="9220" max="9220" width="9.54296875" style="68" customWidth="1"/>
    <col min="9221" max="9221" width="11.81640625" style="68" customWidth="1"/>
    <col min="9222" max="9222" width="18.26953125" style="68" customWidth="1"/>
    <col min="9223" max="9472" width="9.1796875" style="68"/>
    <col min="9473" max="9473" width="8.1796875" style="68" customWidth="1"/>
    <col min="9474" max="9474" width="32" style="68" customWidth="1"/>
    <col min="9475" max="9475" width="6.453125" style="68" customWidth="1"/>
    <col min="9476" max="9476" width="9.54296875" style="68" customWidth="1"/>
    <col min="9477" max="9477" width="11.81640625" style="68" customWidth="1"/>
    <col min="9478" max="9478" width="18.26953125" style="68" customWidth="1"/>
    <col min="9479" max="9728" width="9.1796875" style="68"/>
    <col min="9729" max="9729" width="8.1796875" style="68" customWidth="1"/>
    <col min="9730" max="9730" width="32" style="68" customWidth="1"/>
    <col min="9731" max="9731" width="6.453125" style="68" customWidth="1"/>
    <col min="9732" max="9732" width="9.54296875" style="68" customWidth="1"/>
    <col min="9733" max="9733" width="11.81640625" style="68" customWidth="1"/>
    <col min="9734" max="9734" width="18.26953125" style="68" customWidth="1"/>
    <col min="9735" max="9984" width="9.1796875" style="68"/>
    <col min="9985" max="9985" width="8.1796875" style="68" customWidth="1"/>
    <col min="9986" max="9986" width="32" style="68" customWidth="1"/>
    <col min="9987" max="9987" width="6.453125" style="68" customWidth="1"/>
    <col min="9988" max="9988" width="9.54296875" style="68" customWidth="1"/>
    <col min="9989" max="9989" width="11.81640625" style="68" customWidth="1"/>
    <col min="9990" max="9990" width="18.26953125" style="68" customWidth="1"/>
    <col min="9991" max="10240" width="9.1796875" style="68"/>
    <col min="10241" max="10241" width="8.1796875" style="68" customWidth="1"/>
    <col min="10242" max="10242" width="32" style="68" customWidth="1"/>
    <col min="10243" max="10243" width="6.453125" style="68" customWidth="1"/>
    <col min="10244" max="10244" width="9.54296875" style="68" customWidth="1"/>
    <col min="10245" max="10245" width="11.81640625" style="68" customWidth="1"/>
    <col min="10246" max="10246" width="18.26953125" style="68" customWidth="1"/>
    <col min="10247" max="10496" width="9.1796875" style="68"/>
    <col min="10497" max="10497" width="8.1796875" style="68" customWidth="1"/>
    <col min="10498" max="10498" width="32" style="68" customWidth="1"/>
    <col min="10499" max="10499" width="6.453125" style="68" customWidth="1"/>
    <col min="10500" max="10500" width="9.54296875" style="68" customWidth="1"/>
    <col min="10501" max="10501" width="11.81640625" style="68" customWidth="1"/>
    <col min="10502" max="10502" width="18.26953125" style="68" customWidth="1"/>
    <col min="10503" max="10752" width="9.1796875" style="68"/>
    <col min="10753" max="10753" width="8.1796875" style="68" customWidth="1"/>
    <col min="10754" max="10754" width="32" style="68" customWidth="1"/>
    <col min="10755" max="10755" width="6.453125" style="68" customWidth="1"/>
    <col min="10756" max="10756" width="9.54296875" style="68" customWidth="1"/>
    <col min="10757" max="10757" width="11.81640625" style="68" customWidth="1"/>
    <col min="10758" max="10758" width="18.26953125" style="68" customWidth="1"/>
    <col min="10759" max="11008" width="9.1796875" style="68"/>
    <col min="11009" max="11009" width="8.1796875" style="68" customWidth="1"/>
    <col min="11010" max="11010" width="32" style="68" customWidth="1"/>
    <col min="11011" max="11011" width="6.453125" style="68" customWidth="1"/>
    <col min="11012" max="11012" width="9.54296875" style="68" customWidth="1"/>
    <col min="11013" max="11013" width="11.81640625" style="68" customWidth="1"/>
    <col min="11014" max="11014" width="18.26953125" style="68" customWidth="1"/>
    <col min="11015" max="11264" width="9.1796875" style="68"/>
    <col min="11265" max="11265" width="8.1796875" style="68" customWidth="1"/>
    <col min="11266" max="11266" width="32" style="68" customWidth="1"/>
    <col min="11267" max="11267" width="6.453125" style="68" customWidth="1"/>
    <col min="11268" max="11268" width="9.54296875" style="68" customWidth="1"/>
    <col min="11269" max="11269" width="11.81640625" style="68" customWidth="1"/>
    <col min="11270" max="11270" width="18.26953125" style="68" customWidth="1"/>
    <col min="11271" max="11520" width="9.1796875" style="68"/>
    <col min="11521" max="11521" width="8.1796875" style="68" customWidth="1"/>
    <col min="11522" max="11522" width="32" style="68" customWidth="1"/>
    <col min="11523" max="11523" width="6.453125" style="68" customWidth="1"/>
    <col min="11524" max="11524" width="9.54296875" style="68" customWidth="1"/>
    <col min="11525" max="11525" width="11.81640625" style="68" customWidth="1"/>
    <col min="11526" max="11526" width="18.26953125" style="68" customWidth="1"/>
    <col min="11527" max="11776" width="9.1796875" style="68"/>
    <col min="11777" max="11777" width="8.1796875" style="68" customWidth="1"/>
    <col min="11778" max="11778" width="32" style="68" customWidth="1"/>
    <col min="11779" max="11779" width="6.453125" style="68" customWidth="1"/>
    <col min="11780" max="11780" width="9.54296875" style="68" customWidth="1"/>
    <col min="11781" max="11781" width="11.81640625" style="68" customWidth="1"/>
    <col min="11782" max="11782" width="18.26953125" style="68" customWidth="1"/>
    <col min="11783" max="12032" width="9.1796875" style="68"/>
    <col min="12033" max="12033" width="8.1796875" style="68" customWidth="1"/>
    <col min="12034" max="12034" width="32" style="68" customWidth="1"/>
    <col min="12035" max="12035" width="6.453125" style="68" customWidth="1"/>
    <col min="12036" max="12036" width="9.54296875" style="68" customWidth="1"/>
    <col min="12037" max="12037" width="11.81640625" style="68" customWidth="1"/>
    <col min="12038" max="12038" width="18.26953125" style="68" customWidth="1"/>
    <col min="12039" max="12288" width="9.1796875" style="68"/>
    <col min="12289" max="12289" width="8.1796875" style="68" customWidth="1"/>
    <col min="12290" max="12290" width="32" style="68" customWidth="1"/>
    <col min="12291" max="12291" width="6.453125" style="68" customWidth="1"/>
    <col min="12292" max="12292" width="9.54296875" style="68" customWidth="1"/>
    <col min="12293" max="12293" width="11.81640625" style="68" customWidth="1"/>
    <col min="12294" max="12294" width="18.26953125" style="68" customWidth="1"/>
    <col min="12295" max="12544" width="9.1796875" style="68"/>
    <col min="12545" max="12545" width="8.1796875" style="68" customWidth="1"/>
    <col min="12546" max="12546" width="32" style="68" customWidth="1"/>
    <col min="12547" max="12547" width="6.453125" style="68" customWidth="1"/>
    <col min="12548" max="12548" width="9.54296875" style="68" customWidth="1"/>
    <col min="12549" max="12549" width="11.81640625" style="68" customWidth="1"/>
    <col min="12550" max="12550" width="18.26953125" style="68" customWidth="1"/>
    <col min="12551" max="12800" width="9.1796875" style="68"/>
    <col min="12801" max="12801" width="8.1796875" style="68" customWidth="1"/>
    <col min="12802" max="12802" width="32" style="68" customWidth="1"/>
    <col min="12803" max="12803" width="6.453125" style="68" customWidth="1"/>
    <col min="12804" max="12804" width="9.54296875" style="68" customWidth="1"/>
    <col min="12805" max="12805" width="11.81640625" style="68" customWidth="1"/>
    <col min="12806" max="12806" width="18.26953125" style="68" customWidth="1"/>
    <col min="12807" max="13056" width="9.1796875" style="68"/>
    <col min="13057" max="13057" width="8.1796875" style="68" customWidth="1"/>
    <col min="13058" max="13058" width="32" style="68" customWidth="1"/>
    <col min="13059" max="13059" width="6.453125" style="68" customWidth="1"/>
    <col min="13060" max="13060" width="9.54296875" style="68" customWidth="1"/>
    <col min="13061" max="13061" width="11.81640625" style="68" customWidth="1"/>
    <col min="13062" max="13062" width="18.26953125" style="68" customWidth="1"/>
    <col min="13063" max="13312" width="9.1796875" style="68"/>
    <col min="13313" max="13313" width="8.1796875" style="68" customWidth="1"/>
    <col min="13314" max="13314" width="32" style="68" customWidth="1"/>
    <col min="13315" max="13315" width="6.453125" style="68" customWidth="1"/>
    <col min="13316" max="13316" width="9.54296875" style="68" customWidth="1"/>
    <col min="13317" max="13317" width="11.81640625" style="68" customWidth="1"/>
    <col min="13318" max="13318" width="18.26953125" style="68" customWidth="1"/>
    <col min="13319" max="13568" width="9.1796875" style="68"/>
    <col min="13569" max="13569" width="8.1796875" style="68" customWidth="1"/>
    <col min="13570" max="13570" width="32" style="68" customWidth="1"/>
    <col min="13571" max="13571" width="6.453125" style="68" customWidth="1"/>
    <col min="13572" max="13572" width="9.54296875" style="68" customWidth="1"/>
    <col min="13573" max="13573" width="11.81640625" style="68" customWidth="1"/>
    <col min="13574" max="13574" width="18.26953125" style="68" customWidth="1"/>
    <col min="13575" max="13824" width="9.1796875" style="68"/>
    <col min="13825" max="13825" width="8.1796875" style="68" customWidth="1"/>
    <col min="13826" max="13826" width="32" style="68" customWidth="1"/>
    <col min="13827" max="13827" width="6.453125" style="68" customWidth="1"/>
    <col min="13828" max="13828" width="9.54296875" style="68" customWidth="1"/>
    <col min="13829" max="13829" width="11.81640625" style="68" customWidth="1"/>
    <col min="13830" max="13830" width="18.26953125" style="68" customWidth="1"/>
    <col min="13831" max="14080" width="9.1796875" style="68"/>
    <col min="14081" max="14081" width="8.1796875" style="68" customWidth="1"/>
    <col min="14082" max="14082" width="32" style="68" customWidth="1"/>
    <col min="14083" max="14083" width="6.453125" style="68" customWidth="1"/>
    <col min="14084" max="14084" width="9.54296875" style="68" customWidth="1"/>
    <col min="14085" max="14085" width="11.81640625" style="68" customWidth="1"/>
    <col min="14086" max="14086" width="18.26953125" style="68" customWidth="1"/>
    <col min="14087" max="14336" width="9.1796875" style="68"/>
    <col min="14337" max="14337" width="8.1796875" style="68" customWidth="1"/>
    <col min="14338" max="14338" width="32" style="68" customWidth="1"/>
    <col min="14339" max="14339" width="6.453125" style="68" customWidth="1"/>
    <col min="14340" max="14340" width="9.54296875" style="68" customWidth="1"/>
    <col min="14341" max="14341" width="11.81640625" style="68" customWidth="1"/>
    <col min="14342" max="14342" width="18.26953125" style="68" customWidth="1"/>
    <col min="14343" max="14592" width="9.1796875" style="68"/>
    <col min="14593" max="14593" width="8.1796875" style="68" customWidth="1"/>
    <col min="14594" max="14594" width="32" style="68" customWidth="1"/>
    <col min="14595" max="14595" width="6.453125" style="68" customWidth="1"/>
    <col min="14596" max="14596" width="9.54296875" style="68" customWidth="1"/>
    <col min="14597" max="14597" width="11.81640625" style="68" customWidth="1"/>
    <col min="14598" max="14598" width="18.26953125" style="68" customWidth="1"/>
    <col min="14599" max="14848" width="9.1796875" style="68"/>
    <col min="14849" max="14849" width="8.1796875" style="68" customWidth="1"/>
    <col min="14850" max="14850" width="32" style="68" customWidth="1"/>
    <col min="14851" max="14851" width="6.453125" style="68" customWidth="1"/>
    <col min="14852" max="14852" width="9.54296875" style="68" customWidth="1"/>
    <col min="14853" max="14853" width="11.81640625" style="68" customWidth="1"/>
    <col min="14854" max="14854" width="18.26953125" style="68" customWidth="1"/>
    <col min="14855" max="15104" width="9.1796875" style="68"/>
    <col min="15105" max="15105" width="8.1796875" style="68" customWidth="1"/>
    <col min="15106" max="15106" width="32" style="68" customWidth="1"/>
    <col min="15107" max="15107" width="6.453125" style="68" customWidth="1"/>
    <col min="15108" max="15108" width="9.54296875" style="68" customWidth="1"/>
    <col min="15109" max="15109" width="11.81640625" style="68" customWidth="1"/>
    <col min="15110" max="15110" width="18.26953125" style="68" customWidth="1"/>
    <col min="15111" max="15360" width="9.1796875" style="68"/>
    <col min="15361" max="15361" width="8.1796875" style="68" customWidth="1"/>
    <col min="15362" max="15362" width="32" style="68" customWidth="1"/>
    <col min="15363" max="15363" width="6.453125" style="68" customWidth="1"/>
    <col min="15364" max="15364" width="9.54296875" style="68" customWidth="1"/>
    <col min="15365" max="15365" width="11.81640625" style="68" customWidth="1"/>
    <col min="15366" max="15366" width="18.26953125" style="68" customWidth="1"/>
    <col min="15367" max="15616" width="9.1796875" style="68"/>
    <col min="15617" max="15617" width="8.1796875" style="68" customWidth="1"/>
    <col min="15618" max="15618" width="32" style="68" customWidth="1"/>
    <col min="15619" max="15619" width="6.453125" style="68" customWidth="1"/>
    <col min="15620" max="15620" width="9.54296875" style="68" customWidth="1"/>
    <col min="15621" max="15621" width="11.81640625" style="68" customWidth="1"/>
    <col min="15622" max="15622" width="18.26953125" style="68" customWidth="1"/>
    <col min="15623" max="15872" width="9.1796875" style="68"/>
    <col min="15873" max="15873" width="8.1796875" style="68" customWidth="1"/>
    <col min="15874" max="15874" width="32" style="68" customWidth="1"/>
    <col min="15875" max="15875" width="6.453125" style="68" customWidth="1"/>
    <col min="15876" max="15876" width="9.54296875" style="68" customWidth="1"/>
    <col min="15877" max="15877" width="11.81640625" style="68" customWidth="1"/>
    <col min="15878" max="15878" width="18.26953125" style="68" customWidth="1"/>
    <col min="15879" max="16128" width="9.1796875" style="68"/>
    <col min="16129" max="16129" width="8.1796875" style="68" customWidth="1"/>
    <col min="16130" max="16130" width="32" style="68" customWidth="1"/>
    <col min="16131" max="16131" width="6.453125" style="68" customWidth="1"/>
    <col min="16132" max="16132" width="9.54296875" style="68" customWidth="1"/>
    <col min="16133" max="16133" width="11.81640625" style="68" customWidth="1"/>
    <col min="16134" max="16134" width="18.26953125" style="68" customWidth="1"/>
    <col min="16135" max="16384" width="9.1796875" style="68"/>
  </cols>
  <sheetData>
    <row r="1" spans="1:7" ht="13" x14ac:dyDescent="0.25">
      <c r="A1" s="2372" t="s">
        <v>0</v>
      </c>
      <c r="B1" s="2454"/>
      <c r="C1" s="2454"/>
      <c r="D1" s="2454"/>
      <c r="E1" s="2454"/>
      <c r="F1" s="2454"/>
    </row>
    <row r="2" spans="1:7" ht="13" x14ac:dyDescent="0.25">
      <c r="A2" s="2372" t="s">
        <v>2561</v>
      </c>
      <c r="B2" s="2372"/>
      <c r="C2" s="2372"/>
      <c r="D2" s="2372"/>
      <c r="E2" s="2372"/>
      <c r="F2" s="2372"/>
    </row>
    <row r="3" spans="1:7" ht="13" x14ac:dyDescent="0.25">
      <c r="A3" s="2386" t="s">
        <v>2077</v>
      </c>
      <c r="B3" s="2386"/>
      <c r="C3" s="2386"/>
      <c r="D3" s="2386"/>
      <c r="E3" s="2386"/>
      <c r="F3" s="2386"/>
    </row>
    <row r="4" spans="1:7" ht="13.5" thickBot="1" x14ac:dyDescent="0.35">
      <c r="A4" s="955" t="s">
        <v>2088</v>
      </c>
      <c r="B4" s="956"/>
      <c r="C4" s="957"/>
      <c r="D4" s="957"/>
      <c r="E4" s="2452"/>
      <c r="F4" s="2452"/>
    </row>
    <row r="5" spans="1:7" ht="12.75" customHeight="1" x14ac:dyDescent="0.3">
      <c r="A5" s="958" t="s">
        <v>1</v>
      </c>
      <c r="B5" s="959" t="s">
        <v>2</v>
      </c>
      <c r="C5" s="959" t="s">
        <v>3</v>
      </c>
      <c r="D5" s="959" t="s">
        <v>4</v>
      </c>
      <c r="E5" s="960" t="s">
        <v>5</v>
      </c>
      <c r="F5" s="961" t="s">
        <v>6</v>
      </c>
    </row>
    <row r="6" spans="1:7" x14ac:dyDescent="0.25">
      <c r="A6" s="962"/>
      <c r="B6" s="962"/>
      <c r="C6" s="962"/>
      <c r="D6" s="962"/>
      <c r="E6" s="963"/>
      <c r="F6" s="964"/>
      <c r="G6" s="954"/>
    </row>
    <row r="7" spans="1:7" ht="13" x14ac:dyDescent="0.25">
      <c r="A7" s="962"/>
      <c r="B7" s="965" t="s">
        <v>84</v>
      </c>
      <c r="C7" s="966"/>
      <c r="D7" s="966"/>
      <c r="E7" s="967"/>
      <c r="F7" s="968"/>
      <c r="G7" s="954"/>
    </row>
    <row r="8" spans="1:7" ht="25" x14ac:dyDescent="0.25">
      <c r="A8" s="962"/>
      <c r="B8" s="969" t="s">
        <v>2262</v>
      </c>
      <c r="C8" s="966"/>
      <c r="D8" s="966"/>
      <c r="E8" s="970"/>
      <c r="F8" s="968"/>
    </row>
    <row r="9" spans="1:7" x14ac:dyDescent="0.25">
      <c r="A9" s="962"/>
      <c r="B9" s="962"/>
      <c r="C9" s="966"/>
      <c r="D9" s="966"/>
      <c r="E9" s="970"/>
      <c r="F9" s="968"/>
    </row>
    <row r="10" spans="1:7" ht="13" x14ac:dyDescent="0.25">
      <c r="A10" s="962"/>
      <c r="B10" s="971" t="s">
        <v>85</v>
      </c>
      <c r="C10" s="966"/>
      <c r="D10" s="966"/>
      <c r="E10" s="970"/>
      <c r="F10" s="968"/>
    </row>
    <row r="11" spans="1:7" x14ac:dyDescent="0.25">
      <c r="A11" s="962"/>
      <c r="B11" s="962"/>
      <c r="C11" s="966"/>
      <c r="D11" s="966"/>
      <c r="E11" s="970"/>
      <c r="F11" s="968"/>
    </row>
    <row r="12" spans="1:7" ht="25" x14ac:dyDescent="0.25">
      <c r="A12" s="962"/>
      <c r="B12" s="972" t="s">
        <v>86</v>
      </c>
      <c r="C12" s="966"/>
      <c r="D12" s="966"/>
      <c r="E12" s="970"/>
      <c r="F12" s="968"/>
    </row>
    <row r="13" spans="1:7" x14ac:dyDescent="0.25">
      <c r="A13" s="962"/>
      <c r="B13" s="962"/>
      <c r="C13" s="966"/>
      <c r="D13" s="966"/>
      <c r="E13" s="970"/>
      <c r="F13" s="968"/>
    </row>
    <row r="14" spans="1:7" x14ac:dyDescent="0.25">
      <c r="A14" s="962" t="s">
        <v>87</v>
      </c>
      <c r="B14" s="973" t="s">
        <v>1245</v>
      </c>
      <c r="C14" s="966" t="s">
        <v>42</v>
      </c>
      <c r="D14" s="966">
        <v>0.54</v>
      </c>
      <c r="E14" s="970"/>
      <c r="F14" s="968">
        <f>D14*E14</f>
        <v>0</v>
      </c>
    </row>
    <row r="15" spans="1:7" x14ac:dyDescent="0.25">
      <c r="A15" s="962"/>
      <c r="B15" s="962"/>
      <c r="C15" s="966"/>
      <c r="D15" s="966"/>
      <c r="E15" s="970"/>
      <c r="F15" s="968"/>
    </row>
    <row r="16" spans="1:7" ht="25" x14ac:dyDescent="0.25">
      <c r="A16" s="962"/>
      <c r="B16" s="972" t="s">
        <v>235</v>
      </c>
      <c r="C16" s="966"/>
      <c r="D16" s="966"/>
      <c r="E16" s="970"/>
      <c r="F16" s="968"/>
    </row>
    <row r="17" spans="1:6" x14ac:dyDescent="0.25">
      <c r="A17" s="962"/>
      <c r="B17" s="962"/>
      <c r="C17" s="966"/>
      <c r="D17" s="966"/>
      <c r="E17" s="970"/>
      <c r="F17" s="968"/>
    </row>
    <row r="18" spans="1:6" x14ac:dyDescent="0.25">
      <c r="A18" s="962" t="s">
        <v>89</v>
      </c>
      <c r="B18" s="973" t="s">
        <v>1245</v>
      </c>
      <c r="C18" s="966" t="s">
        <v>42</v>
      </c>
      <c r="D18" s="966">
        <v>26.46</v>
      </c>
      <c r="E18" s="970"/>
      <c r="F18" s="968">
        <f>D18*E18</f>
        <v>0</v>
      </c>
    </row>
    <row r="19" spans="1:6" x14ac:dyDescent="0.25">
      <c r="A19" s="962"/>
      <c r="B19" s="962"/>
      <c r="C19" s="966"/>
      <c r="D19" s="966"/>
      <c r="E19" s="970"/>
      <c r="F19" s="968"/>
    </row>
    <row r="20" spans="1:6" ht="13" x14ac:dyDescent="0.25">
      <c r="A20" s="962"/>
      <c r="B20" s="971" t="s">
        <v>90</v>
      </c>
      <c r="C20" s="966"/>
      <c r="D20" s="966"/>
      <c r="E20" s="970"/>
      <c r="F20" s="968"/>
    </row>
    <row r="21" spans="1:6" x14ac:dyDescent="0.25">
      <c r="A21" s="962"/>
      <c r="B21" s="962"/>
      <c r="C21" s="966"/>
      <c r="D21" s="966"/>
      <c r="E21" s="970"/>
      <c r="F21" s="968"/>
    </row>
    <row r="22" spans="1:6" ht="25" x14ac:dyDescent="0.25">
      <c r="A22" s="962"/>
      <c r="B22" s="972" t="s">
        <v>91</v>
      </c>
      <c r="C22" s="966"/>
      <c r="D22" s="966"/>
      <c r="E22" s="970"/>
      <c r="F22" s="968"/>
    </row>
    <row r="23" spans="1:6" x14ac:dyDescent="0.25">
      <c r="A23" s="962"/>
      <c r="B23" s="962"/>
      <c r="C23" s="966"/>
      <c r="D23" s="966"/>
      <c r="E23" s="970"/>
      <c r="F23" s="968"/>
    </row>
    <row r="24" spans="1:6" x14ac:dyDescent="0.25">
      <c r="A24" s="962" t="s">
        <v>92</v>
      </c>
      <c r="B24" s="974" t="s">
        <v>1246</v>
      </c>
      <c r="C24" s="966" t="s">
        <v>42</v>
      </c>
      <c r="D24" s="966">
        <f>D14+D18</f>
        <v>27</v>
      </c>
      <c r="E24" s="970"/>
      <c r="F24" s="968">
        <f>D24*E24</f>
        <v>0</v>
      </c>
    </row>
    <row r="25" spans="1:6" x14ac:dyDescent="0.25">
      <c r="A25" s="962"/>
      <c r="B25" s="962"/>
      <c r="C25" s="966"/>
      <c r="D25" s="966"/>
      <c r="E25" s="970"/>
      <c r="F25" s="968"/>
    </row>
    <row r="26" spans="1:6" ht="13" x14ac:dyDescent="0.25">
      <c r="A26" s="975"/>
      <c r="B26" s="975" t="s">
        <v>95</v>
      </c>
      <c r="C26" s="966"/>
      <c r="D26" s="966"/>
      <c r="E26" s="970"/>
      <c r="F26" s="968"/>
    </row>
    <row r="27" spans="1:6" ht="13" x14ac:dyDescent="0.25">
      <c r="A27" s="975"/>
      <c r="B27" s="975"/>
      <c r="C27" s="966"/>
      <c r="D27" s="966"/>
      <c r="E27" s="970"/>
      <c r="F27" s="968"/>
    </row>
    <row r="28" spans="1:6" ht="13" x14ac:dyDescent="0.25">
      <c r="A28" s="976"/>
      <c r="B28" s="977" t="s">
        <v>96</v>
      </c>
      <c r="C28" s="966"/>
      <c r="D28" s="966"/>
      <c r="E28" s="970"/>
      <c r="F28" s="968"/>
    </row>
    <row r="29" spans="1:6" x14ac:dyDescent="0.25">
      <c r="A29" s="976"/>
      <c r="B29" s="978"/>
      <c r="C29" s="966"/>
      <c r="D29" s="966"/>
      <c r="E29" s="970"/>
      <c r="F29" s="968"/>
    </row>
    <row r="30" spans="1:6" ht="13" x14ac:dyDescent="0.25">
      <c r="A30" s="976"/>
      <c r="B30" s="975" t="s">
        <v>97</v>
      </c>
      <c r="C30" s="966"/>
      <c r="D30" s="966"/>
      <c r="E30" s="970"/>
      <c r="F30" s="968"/>
    </row>
    <row r="31" spans="1:6" ht="13" x14ac:dyDescent="0.25">
      <c r="A31" s="962"/>
      <c r="B31" s="965"/>
      <c r="C31" s="966"/>
      <c r="D31" s="966"/>
      <c r="E31" s="970"/>
      <c r="F31" s="968"/>
    </row>
    <row r="32" spans="1:6" ht="13" x14ac:dyDescent="0.25">
      <c r="A32" s="962"/>
      <c r="B32" s="965" t="s">
        <v>98</v>
      </c>
      <c r="C32" s="966"/>
      <c r="D32" s="966"/>
      <c r="E32" s="970"/>
      <c r="F32" s="968"/>
    </row>
    <row r="33" spans="1:6" ht="25" x14ac:dyDescent="0.25">
      <c r="A33" s="962"/>
      <c r="B33" s="972" t="s">
        <v>99</v>
      </c>
      <c r="C33" s="966"/>
      <c r="D33" s="966"/>
      <c r="E33" s="970"/>
      <c r="F33" s="968"/>
    </row>
    <row r="34" spans="1:6" ht="13" x14ac:dyDescent="0.25">
      <c r="A34" s="962"/>
      <c r="B34" s="965"/>
      <c r="C34" s="966"/>
      <c r="D34" s="966"/>
      <c r="E34" s="970"/>
      <c r="F34" s="968"/>
    </row>
    <row r="35" spans="1:6" ht="14.5" x14ac:dyDescent="0.25">
      <c r="A35" s="962" t="s">
        <v>100</v>
      </c>
      <c r="B35" s="979" t="s">
        <v>101</v>
      </c>
      <c r="C35" s="966" t="s">
        <v>857</v>
      </c>
      <c r="D35" s="980">
        <v>2.7</v>
      </c>
      <c r="E35" s="970"/>
      <c r="F35" s="968">
        <f>D35*E35</f>
        <v>0</v>
      </c>
    </row>
    <row r="36" spans="1:6" ht="13" x14ac:dyDescent="0.25">
      <c r="A36" s="962"/>
      <c r="B36" s="965"/>
      <c r="C36" s="966"/>
      <c r="D36" s="980"/>
      <c r="E36" s="970"/>
      <c r="F36" s="968"/>
    </row>
    <row r="37" spans="1:6" ht="13" x14ac:dyDescent="0.25">
      <c r="A37" s="962"/>
      <c r="B37" s="965" t="s">
        <v>1338</v>
      </c>
      <c r="C37" s="966"/>
      <c r="D37" s="980"/>
      <c r="E37" s="970"/>
      <c r="F37" s="968"/>
    </row>
    <row r="38" spans="1:6" ht="13" x14ac:dyDescent="0.25">
      <c r="A38" s="962"/>
      <c r="B38" s="965"/>
      <c r="C38" s="966"/>
      <c r="D38" s="980"/>
      <c r="E38" s="970"/>
      <c r="F38" s="968"/>
    </row>
    <row r="39" spans="1:6" ht="25" x14ac:dyDescent="0.25">
      <c r="A39" s="962"/>
      <c r="B39" s="972" t="s">
        <v>1388</v>
      </c>
      <c r="C39" s="966"/>
      <c r="D39" s="980"/>
      <c r="E39" s="970"/>
      <c r="F39" s="968"/>
    </row>
    <row r="40" spans="1:6" x14ac:dyDescent="0.25">
      <c r="A40" s="962"/>
      <c r="B40" s="979"/>
      <c r="C40" s="966"/>
      <c r="D40" s="980"/>
      <c r="E40" s="970"/>
      <c r="F40" s="968"/>
    </row>
    <row r="41" spans="1:6" ht="14.5" x14ac:dyDescent="0.25">
      <c r="A41" s="962" t="s">
        <v>105</v>
      </c>
      <c r="B41" s="979" t="s">
        <v>106</v>
      </c>
      <c r="C41" s="966" t="s">
        <v>857</v>
      </c>
      <c r="D41" s="980">
        <v>19</v>
      </c>
      <c r="E41" s="970"/>
      <c r="F41" s="968">
        <f>D41*E41</f>
        <v>0</v>
      </c>
    </row>
    <row r="42" spans="1:6" x14ac:dyDescent="0.25">
      <c r="A42" s="962"/>
      <c r="B42" s="979"/>
      <c r="C42" s="962"/>
      <c r="D42" s="966"/>
      <c r="E42" s="967"/>
      <c r="F42" s="968"/>
    </row>
    <row r="43" spans="1:6" ht="13" x14ac:dyDescent="0.25">
      <c r="A43" s="962"/>
      <c r="B43" s="965" t="s">
        <v>110</v>
      </c>
      <c r="C43" s="966"/>
      <c r="D43" s="966"/>
      <c r="E43" s="981"/>
      <c r="F43" s="968"/>
    </row>
    <row r="44" spans="1:6" x14ac:dyDescent="0.25">
      <c r="A44" s="962"/>
      <c r="B44" s="972"/>
      <c r="C44" s="966"/>
      <c r="D44" s="966"/>
      <c r="E44" s="981"/>
      <c r="F44" s="968"/>
    </row>
    <row r="45" spans="1:6" ht="13" x14ac:dyDescent="0.25">
      <c r="A45" s="962"/>
      <c r="B45" s="965" t="s">
        <v>111</v>
      </c>
      <c r="C45" s="966"/>
      <c r="D45" s="966"/>
      <c r="E45" s="970"/>
      <c r="F45" s="968"/>
    </row>
    <row r="46" spans="1:6" x14ac:dyDescent="0.25">
      <c r="A46" s="962"/>
      <c r="B46" s="962"/>
      <c r="C46" s="966"/>
      <c r="D46" s="966"/>
      <c r="E46" s="970"/>
      <c r="F46" s="968"/>
    </row>
    <row r="47" spans="1:6" x14ac:dyDescent="0.25">
      <c r="A47" s="962"/>
      <c r="B47" s="972" t="s">
        <v>112</v>
      </c>
      <c r="C47" s="966"/>
      <c r="D47" s="966"/>
      <c r="E47" s="970"/>
      <c r="F47" s="968"/>
    </row>
    <row r="48" spans="1:6" x14ac:dyDescent="0.25">
      <c r="A48" s="962"/>
      <c r="B48" s="972"/>
      <c r="C48" s="966"/>
      <c r="D48" s="966"/>
      <c r="E48" s="970"/>
      <c r="F48" s="968"/>
    </row>
    <row r="49" spans="1:6" ht="14.5" x14ac:dyDescent="0.25">
      <c r="A49" s="962" t="s">
        <v>113</v>
      </c>
      <c r="B49" s="962" t="s">
        <v>315</v>
      </c>
      <c r="C49" s="966" t="s">
        <v>857</v>
      </c>
      <c r="D49" s="980">
        <f>D35</f>
        <v>2.7</v>
      </c>
      <c r="E49" s="970"/>
      <c r="F49" s="968">
        <f>D49*E49</f>
        <v>0</v>
      </c>
    </row>
    <row r="50" spans="1:6" x14ac:dyDescent="0.25">
      <c r="A50" s="962"/>
      <c r="B50" s="962"/>
      <c r="C50" s="966"/>
      <c r="D50" s="980"/>
      <c r="E50" s="970"/>
      <c r="F50" s="968"/>
    </row>
    <row r="51" spans="1:6" ht="13" x14ac:dyDescent="0.25">
      <c r="A51" s="962"/>
      <c r="B51" s="965" t="s">
        <v>115</v>
      </c>
      <c r="C51" s="966"/>
      <c r="D51" s="980"/>
      <c r="E51" s="970"/>
      <c r="F51" s="968"/>
    </row>
    <row r="52" spans="1:6" ht="13" x14ac:dyDescent="0.25">
      <c r="A52" s="962"/>
      <c r="B52" s="971"/>
      <c r="C52" s="966"/>
      <c r="D52" s="980"/>
      <c r="E52" s="970"/>
      <c r="F52" s="968"/>
    </row>
    <row r="53" spans="1:6" ht="25" x14ac:dyDescent="0.25">
      <c r="A53" s="962"/>
      <c r="B53" s="972" t="s">
        <v>1398</v>
      </c>
      <c r="C53" s="966"/>
      <c r="D53" s="980"/>
      <c r="E53" s="970"/>
      <c r="F53" s="968"/>
    </row>
    <row r="54" spans="1:6" x14ac:dyDescent="0.25">
      <c r="A54" s="962"/>
      <c r="B54" s="962"/>
      <c r="C54" s="966"/>
      <c r="D54" s="980"/>
      <c r="E54" s="970"/>
      <c r="F54" s="968"/>
    </row>
    <row r="55" spans="1:6" ht="14.5" x14ac:dyDescent="0.25">
      <c r="A55" s="962" t="s">
        <v>117</v>
      </c>
      <c r="B55" s="962" t="s">
        <v>316</v>
      </c>
      <c r="C55" s="966" t="s">
        <v>857</v>
      </c>
      <c r="D55" s="980">
        <f>D41</f>
        <v>19</v>
      </c>
      <c r="E55" s="970"/>
      <c r="F55" s="968">
        <f>D55*E55</f>
        <v>0</v>
      </c>
    </row>
    <row r="56" spans="1:6" x14ac:dyDescent="0.25">
      <c r="A56" s="962"/>
      <c r="B56" s="962"/>
      <c r="C56" s="966"/>
      <c r="D56" s="980"/>
      <c r="E56" s="970"/>
      <c r="F56" s="968"/>
    </row>
    <row r="57" spans="1:6" ht="13" x14ac:dyDescent="0.25">
      <c r="A57" s="962"/>
      <c r="B57" s="965" t="s">
        <v>120</v>
      </c>
      <c r="C57" s="966"/>
      <c r="D57" s="966"/>
      <c r="E57" s="967"/>
      <c r="F57" s="968"/>
    </row>
    <row r="58" spans="1:6" ht="13" x14ac:dyDescent="0.25">
      <c r="A58" s="962"/>
      <c r="B58" s="965"/>
      <c r="C58" s="966"/>
      <c r="D58" s="966"/>
      <c r="E58" s="967"/>
      <c r="F58" s="968"/>
    </row>
    <row r="59" spans="1:6" ht="13" x14ac:dyDescent="0.25">
      <c r="A59" s="962"/>
      <c r="B59" s="965" t="s">
        <v>121</v>
      </c>
      <c r="C59" s="966"/>
      <c r="D59" s="966"/>
      <c r="E59" s="967"/>
      <c r="F59" s="968"/>
    </row>
    <row r="60" spans="1:6" ht="13" x14ac:dyDescent="0.25">
      <c r="A60" s="962"/>
      <c r="B60" s="965"/>
      <c r="C60" s="966"/>
      <c r="D60" s="966"/>
      <c r="E60" s="967"/>
      <c r="F60" s="968"/>
    </row>
    <row r="61" spans="1:6" x14ac:dyDescent="0.25">
      <c r="A61" s="962"/>
      <c r="B61" s="972" t="s">
        <v>122</v>
      </c>
      <c r="C61" s="966"/>
      <c r="D61" s="982"/>
      <c r="E61" s="967"/>
      <c r="F61" s="968"/>
    </row>
    <row r="62" spans="1:6" x14ac:dyDescent="0.25">
      <c r="A62" s="962"/>
      <c r="B62" s="979"/>
      <c r="C62" s="966"/>
      <c r="D62" s="982"/>
      <c r="E62" s="970"/>
      <c r="F62" s="968"/>
    </row>
    <row r="63" spans="1:6" x14ac:dyDescent="0.25">
      <c r="A63" s="962" t="s">
        <v>128</v>
      </c>
      <c r="B63" s="979" t="s">
        <v>129</v>
      </c>
      <c r="C63" s="966" t="s">
        <v>48</v>
      </c>
      <c r="D63" s="982">
        <v>54</v>
      </c>
      <c r="E63" s="970"/>
      <c r="F63" s="968">
        <f>D63*E63</f>
        <v>0</v>
      </c>
    </row>
    <row r="64" spans="1:6" x14ac:dyDescent="0.25">
      <c r="A64" s="962"/>
      <c r="B64" s="979"/>
      <c r="C64" s="966"/>
      <c r="D64" s="982"/>
      <c r="E64" s="970"/>
      <c r="F64" s="968"/>
    </row>
    <row r="65" spans="1:6" x14ac:dyDescent="0.25">
      <c r="A65" s="962"/>
      <c r="B65" s="962"/>
      <c r="C65" s="962"/>
      <c r="D65" s="962"/>
      <c r="E65" s="970"/>
      <c r="F65" s="964"/>
    </row>
    <row r="66" spans="1:6" ht="13" thickBot="1" x14ac:dyDescent="0.3">
      <c r="A66" s="962"/>
      <c r="B66" s="962"/>
      <c r="C66" s="962"/>
      <c r="D66" s="962"/>
      <c r="E66" s="970"/>
      <c r="F66" s="964"/>
    </row>
    <row r="67" spans="1:6" ht="21.75" customHeight="1" thickTop="1" x14ac:dyDescent="0.25">
      <c r="A67" s="2408" t="s">
        <v>102</v>
      </c>
      <c r="B67" s="2408"/>
      <c r="C67" s="2408"/>
      <c r="D67" s="2408"/>
      <c r="E67" s="2408"/>
      <c r="F67" s="1347">
        <f>SUM(F6:F66)</f>
        <v>0</v>
      </c>
    </row>
    <row r="68" spans="1:6" ht="13" x14ac:dyDescent="0.25">
      <c r="A68" s="962"/>
      <c r="B68" s="965" t="s">
        <v>130</v>
      </c>
      <c r="C68" s="966"/>
      <c r="D68" s="966"/>
      <c r="E68" s="970"/>
      <c r="F68" s="968"/>
    </row>
    <row r="69" spans="1:6" x14ac:dyDescent="0.25">
      <c r="A69" s="962"/>
      <c r="B69" s="962"/>
      <c r="C69" s="966"/>
      <c r="D69" s="966"/>
      <c r="E69" s="970"/>
      <c r="F69" s="968"/>
    </row>
    <row r="70" spans="1:6" ht="13" x14ac:dyDescent="0.25">
      <c r="A70" s="962"/>
      <c r="B70" s="965" t="s">
        <v>131</v>
      </c>
      <c r="C70" s="966"/>
      <c r="D70" s="966"/>
      <c r="E70" s="970"/>
      <c r="F70" s="968"/>
    </row>
    <row r="71" spans="1:6" x14ac:dyDescent="0.25">
      <c r="A71" s="962"/>
      <c r="B71" s="962"/>
      <c r="C71" s="966"/>
      <c r="D71" s="966"/>
      <c r="E71" s="970"/>
      <c r="F71" s="968"/>
    </row>
    <row r="72" spans="1:6" x14ac:dyDescent="0.25">
      <c r="A72" s="962"/>
      <c r="B72" s="972" t="s">
        <v>132</v>
      </c>
      <c r="C72" s="966"/>
      <c r="D72" s="966"/>
      <c r="E72" s="970"/>
      <c r="F72" s="968"/>
    </row>
    <row r="73" spans="1:6" x14ac:dyDescent="0.25">
      <c r="A73" s="962"/>
      <c r="B73" s="962"/>
      <c r="C73" s="966"/>
      <c r="D73" s="966"/>
      <c r="E73" s="970"/>
      <c r="F73" s="968"/>
    </row>
    <row r="74" spans="1:6" x14ac:dyDescent="0.25">
      <c r="A74" s="962" t="s">
        <v>133</v>
      </c>
      <c r="B74" s="962" t="s">
        <v>134</v>
      </c>
      <c r="C74" s="966" t="s">
        <v>40</v>
      </c>
      <c r="D74" s="980">
        <v>0.22</v>
      </c>
      <c r="E74" s="970"/>
      <c r="F74" s="968">
        <f>D74*E74</f>
        <v>0</v>
      </c>
    </row>
    <row r="75" spans="1:6" x14ac:dyDescent="0.25">
      <c r="A75" s="962"/>
      <c r="B75" s="978"/>
      <c r="C75" s="966"/>
      <c r="D75" s="982"/>
      <c r="E75" s="970"/>
      <c r="F75" s="983"/>
    </row>
    <row r="76" spans="1:6" ht="13" x14ac:dyDescent="0.25">
      <c r="A76" s="962"/>
      <c r="B76" s="965" t="s">
        <v>139</v>
      </c>
      <c r="C76" s="966"/>
      <c r="D76" s="966"/>
      <c r="E76" s="970"/>
      <c r="F76" s="968"/>
    </row>
    <row r="77" spans="1:6" ht="13" x14ac:dyDescent="0.25">
      <c r="A77" s="962"/>
      <c r="B77" s="971"/>
      <c r="C77" s="966"/>
      <c r="D77" s="966"/>
      <c r="E77" s="967"/>
      <c r="F77" s="968"/>
    </row>
    <row r="78" spans="1:6" ht="13" x14ac:dyDescent="0.25">
      <c r="A78" s="962"/>
      <c r="B78" s="971" t="s">
        <v>140</v>
      </c>
      <c r="C78" s="966"/>
      <c r="D78" s="966"/>
      <c r="E78" s="967"/>
      <c r="F78" s="968"/>
    </row>
    <row r="79" spans="1:6" x14ac:dyDescent="0.25">
      <c r="A79" s="962"/>
      <c r="B79" s="972"/>
      <c r="C79" s="966"/>
      <c r="D79" s="966"/>
      <c r="E79" s="970"/>
      <c r="F79" s="968"/>
    </row>
    <row r="80" spans="1:6" ht="13" x14ac:dyDescent="0.25">
      <c r="A80" s="962"/>
      <c r="B80" s="971" t="s">
        <v>175</v>
      </c>
      <c r="C80" s="966"/>
      <c r="D80" s="966"/>
      <c r="E80" s="970"/>
      <c r="F80" s="968"/>
    </row>
    <row r="81" spans="1:6" x14ac:dyDescent="0.25">
      <c r="A81" s="962"/>
      <c r="B81" s="962"/>
      <c r="C81" s="966"/>
      <c r="D81" s="966"/>
      <c r="E81" s="970"/>
      <c r="F81" s="968"/>
    </row>
    <row r="82" spans="1:6" ht="25" x14ac:dyDescent="0.25">
      <c r="A82" s="962"/>
      <c r="B82" s="972" t="s">
        <v>517</v>
      </c>
      <c r="C82" s="966"/>
      <c r="D82" s="966"/>
      <c r="E82" s="970"/>
      <c r="F82" s="968"/>
    </row>
    <row r="83" spans="1:6" ht="13" x14ac:dyDescent="0.25">
      <c r="A83" s="975"/>
      <c r="B83" s="975"/>
      <c r="C83" s="966"/>
      <c r="D83" s="966"/>
      <c r="E83" s="970"/>
      <c r="F83" s="968"/>
    </row>
    <row r="84" spans="1:6" x14ac:dyDescent="0.25">
      <c r="A84" s="699" t="s">
        <v>323</v>
      </c>
      <c r="B84" s="703" t="s">
        <v>1906</v>
      </c>
      <c r="C84" s="699" t="s">
        <v>19</v>
      </c>
      <c r="D84" s="699">
        <v>1</v>
      </c>
      <c r="E84" s="704"/>
      <c r="F84" s="705">
        <f t="shared" ref="F84:F89" si="0">D84*E84</f>
        <v>0</v>
      </c>
    </row>
    <row r="85" spans="1:6" x14ac:dyDescent="0.25">
      <c r="A85" s="699" t="s">
        <v>325</v>
      </c>
      <c r="B85" s="703" t="s">
        <v>819</v>
      </c>
      <c r="C85" s="699" t="s">
        <v>19</v>
      </c>
      <c r="D85" s="699">
        <v>2</v>
      </c>
      <c r="E85" s="704"/>
      <c r="F85" s="705">
        <f t="shared" si="0"/>
        <v>0</v>
      </c>
    </row>
    <row r="86" spans="1:6" x14ac:dyDescent="0.25">
      <c r="A86" s="699" t="s">
        <v>360</v>
      </c>
      <c r="B86" s="703" t="s">
        <v>816</v>
      </c>
      <c r="C86" s="699" t="s">
        <v>19</v>
      </c>
      <c r="D86" s="699">
        <v>1</v>
      </c>
      <c r="E86" s="704"/>
      <c r="F86" s="705">
        <f t="shared" si="0"/>
        <v>0</v>
      </c>
    </row>
    <row r="87" spans="1:6" x14ac:dyDescent="0.25">
      <c r="A87" s="699" t="s">
        <v>1989</v>
      </c>
      <c r="B87" s="703" t="s">
        <v>2268</v>
      </c>
      <c r="C87" s="699" t="s">
        <v>19</v>
      </c>
      <c r="D87" s="699">
        <v>1</v>
      </c>
      <c r="E87" s="704"/>
      <c r="F87" s="705">
        <f t="shared" si="0"/>
        <v>0</v>
      </c>
    </row>
    <row r="88" spans="1:6" x14ac:dyDescent="0.25">
      <c r="A88" s="699" t="s">
        <v>1991</v>
      </c>
      <c r="B88" s="703" t="s">
        <v>2269</v>
      </c>
      <c r="C88" s="699" t="s">
        <v>19</v>
      </c>
      <c r="D88" s="699">
        <v>1</v>
      </c>
      <c r="E88" s="704"/>
      <c r="F88" s="705">
        <f t="shared" si="0"/>
        <v>0</v>
      </c>
    </row>
    <row r="89" spans="1:6" x14ac:dyDescent="0.25">
      <c r="A89" s="699" t="s">
        <v>1993</v>
      </c>
      <c r="B89" s="703" t="s">
        <v>1528</v>
      </c>
      <c r="C89" s="699" t="s">
        <v>19</v>
      </c>
      <c r="D89" s="699">
        <v>1</v>
      </c>
      <c r="E89" s="704"/>
      <c r="F89" s="705">
        <f t="shared" si="0"/>
        <v>0</v>
      </c>
    </row>
    <row r="90" spans="1:6" x14ac:dyDescent="0.25">
      <c r="A90" s="699"/>
      <c r="B90" s="703"/>
      <c r="C90" s="699"/>
      <c r="D90" s="699"/>
      <c r="E90" s="704"/>
      <c r="F90" s="719"/>
    </row>
    <row r="91" spans="1:6" ht="13" x14ac:dyDescent="0.25">
      <c r="A91" s="976"/>
      <c r="B91" s="971" t="s">
        <v>181</v>
      </c>
      <c r="C91" s="966"/>
      <c r="D91" s="966"/>
      <c r="E91" s="970"/>
      <c r="F91" s="968"/>
    </row>
    <row r="92" spans="1:6" ht="13" x14ac:dyDescent="0.25">
      <c r="A92" s="962"/>
      <c r="B92" s="965"/>
      <c r="C92" s="966"/>
      <c r="D92" s="966"/>
      <c r="E92" s="970"/>
      <c r="F92" s="968"/>
    </row>
    <row r="93" spans="1:6" ht="25" x14ac:dyDescent="0.25">
      <c r="A93" s="962"/>
      <c r="B93" s="972" t="s">
        <v>326</v>
      </c>
      <c r="C93" s="966"/>
      <c r="D93" s="966"/>
      <c r="E93" s="970"/>
      <c r="F93" s="968"/>
    </row>
    <row r="94" spans="1:6" x14ac:dyDescent="0.25">
      <c r="A94" s="962"/>
      <c r="B94" s="979"/>
      <c r="C94" s="966"/>
      <c r="D94" s="966"/>
      <c r="E94" s="970"/>
      <c r="F94" s="968"/>
    </row>
    <row r="95" spans="1:6" x14ac:dyDescent="0.25">
      <c r="A95" s="1774" t="s">
        <v>518</v>
      </c>
      <c r="B95" s="703" t="s">
        <v>2270</v>
      </c>
      <c r="C95" s="699" t="s">
        <v>19</v>
      </c>
      <c r="D95" s="699">
        <v>1</v>
      </c>
      <c r="E95" s="704"/>
      <c r="F95" s="705">
        <f>D95*E95</f>
        <v>0</v>
      </c>
    </row>
    <row r="96" spans="1:6" x14ac:dyDescent="0.25">
      <c r="A96" s="976"/>
      <c r="B96" s="978"/>
      <c r="C96" s="966"/>
      <c r="D96" s="966"/>
      <c r="E96" s="970"/>
      <c r="F96" s="968"/>
    </row>
    <row r="97" spans="1:6" ht="26" x14ac:dyDescent="0.25">
      <c r="A97" s="1777"/>
      <c r="B97" s="700" t="s">
        <v>2271</v>
      </c>
      <c r="C97" s="699"/>
      <c r="D97" s="699"/>
      <c r="E97" s="704"/>
      <c r="F97" s="705"/>
    </row>
    <row r="98" spans="1:6" x14ac:dyDescent="0.25">
      <c r="A98" s="1777" t="s">
        <v>2272</v>
      </c>
      <c r="B98" s="703" t="s">
        <v>1872</v>
      </c>
      <c r="C98" s="699" t="s">
        <v>19</v>
      </c>
      <c r="D98" s="699">
        <v>5</v>
      </c>
      <c r="E98" s="704"/>
      <c r="F98" s="705">
        <f>D98*E98</f>
        <v>0</v>
      </c>
    </row>
    <row r="99" spans="1:6" x14ac:dyDescent="0.25">
      <c r="A99" s="1777" t="s">
        <v>2273</v>
      </c>
      <c r="B99" s="703" t="s">
        <v>268</v>
      </c>
      <c r="C99" s="699" t="s">
        <v>19</v>
      </c>
      <c r="D99" s="699">
        <v>5</v>
      </c>
      <c r="E99" s="704"/>
      <c r="F99" s="705">
        <f>D99*E99</f>
        <v>0</v>
      </c>
    </row>
    <row r="100" spans="1:6" x14ac:dyDescent="0.25">
      <c r="A100" s="1775"/>
      <c r="B100" s="1776"/>
      <c r="C100" s="1771"/>
      <c r="D100" s="1771"/>
      <c r="E100" s="1772"/>
      <c r="F100" s="1773"/>
    </row>
    <row r="101" spans="1:6" ht="13" x14ac:dyDescent="0.3">
      <c r="A101" s="962"/>
      <c r="B101" s="984" t="s">
        <v>183</v>
      </c>
      <c r="C101" s="985"/>
      <c r="D101" s="985"/>
      <c r="E101" s="970"/>
      <c r="F101" s="968"/>
    </row>
    <row r="102" spans="1:6" x14ac:dyDescent="0.25">
      <c r="A102" s="962"/>
      <c r="B102" s="986"/>
      <c r="C102" s="985"/>
      <c r="D102" s="985"/>
      <c r="E102" s="970"/>
      <c r="F102" s="968"/>
    </row>
    <row r="103" spans="1:6" ht="25" x14ac:dyDescent="0.25">
      <c r="A103" s="962"/>
      <c r="B103" s="987" t="s">
        <v>519</v>
      </c>
      <c r="C103" s="985"/>
      <c r="D103" s="985"/>
      <c r="E103" s="970"/>
      <c r="F103" s="968"/>
    </row>
    <row r="104" spans="1:6" x14ac:dyDescent="0.25">
      <c r="A104" s="708" t="s">
        <v>329</v>
      </c>
      <c r="B104" s="703" t="s">
        <v>819</v>
      </c>
      <c r="C104" s="699" t="s">
        <v>19</v>
      </c>
      <c r="D104" s="699">
        <v>1</v>
      </c>
      <c r="E104" s="704"/>
      <c r="F104" s="705">
        <f>D104*E104</f>
        <v>0</v>
      </c>
    </row>
    <row r="105" spans="1:6" x14ac:dyDescent="0.25">
      <c r="A105" s="708" t="s">
        <v>331</v>
      </c>
      <c r="B105" s="703" t="s">
        <v>816</v>
      </c>
      <c r="C105" s="699" t="s">
        <v>19</v>
      </c>
      <c r="D105" s="699">
        <v>1</v>
      </c>
      <c r="E105" s="704"/>
      <c r="F105" s="705">
        <f>D105*E105</f>
        <v>0</v>
      </c>
    </row>
    <row r="106" spans="1:6" x14ac:dyDescent="0.25">
      <c r="A106" s="962"/>
      <c r="B106" s="978"/>
      <c r="C106" s="966"/>
      <c r="D106" s="966"/>
      <c r="E106" s="970"/>
      <c r="F106" s="968"/>
    </row>
    <row r="107" spans="1:6" ht="13" x14ac:dyDescent="0.25">
      <c r="A107" s="962"/>
      <c r="B107" s="965" t="s">
        <v>520</v>
      </c>
      <c r="C107" s="966"/>
      <c r="D107" s="966"/>
      <c r="E107" s="967"/>
      <c r="F107" s="968"/>
    </row>
    <row r="108" spans="1:6" ht="13" x14ac:dyDescent="0.25">
      <c r="A108" s="962"/>
      <c r="B108" s="965"/>
      <c r="C108" s="966"/>
      <c r="D108" s="966"/>
      <c r="E108" s="967"/>
      <c r="F108" s="968"/>
    </row>
    <row r="109" spans="1:6" x14ac:dyDescent="0.25">
      <c r="A109" s="962"/>
      <c r="B109" s="987" t="s">
        <v>521</v>
      </c>
      <c r="C109" s="966"/>
      <c r="D109" s="966"/>
      <c r="E109" s="967"/>
      <c r="F109" s="968"/>
    </row>
    <row r="110" spans="1:6" x14ac:dyDescent="0.25">
      <c r="A110" s="962"/>
      <c r="B110" s="972"/>
      <c r="C110" s="966"/>
      <c r="D110" s="966"/>
      <c r="E110" s="970"/>
      <c r="F110" s="968"/>
    </row>
    <row r="111" spans="1:6" x14ac:dyDescent="0.25">
      <c r="A111" s="1778" t="s">
        <v>2274</v>
      </c>
      <c r="B111" s="1779" t="s">
        <v>185</v>
      </c>
      <c r="C111" s="1780" t="s">
        <v>19</v>
      </c>
      <c r="D111" s="1780">
        <v>1</v>
      </c>
      <c r="E111" s="1781"/>
      <c r="F111" s="1762">
        <f>D111*E111</f>
        <v>0</v>
      </c>
    </row>
    <row r="112" spans="1:6" x14ac:dyDescent="0.25">
      <c r="A112" s="962"/>
      <c r="B112" s="979"/>
      <c r="C112" s="966"/>
      <c r="D112" s="966"/>
      <c r="E112" s="970"/>
      <c r="F112" s="968"/>
    </row>
    <row r="113" spans="1:6" ht="13" x14ac:dyDescent="0.25">
      <c r="A113" s="962"/>
      <c r="B113" s="965" t="s">
        <v>144</v>
      </c>
      <c r="C113" s="966"/>
      <c r="D113" s="966"/>
      <c r="E113" s="970"/>
      <c r="F113" s="968"/>
    </row>
    <row r="114" spans="1:6" ht="13" x14ac:dyDescent="0.25">
      <c r="A114" s="962"/>
      <c r="B114" s="965"/>
      <c r="C114" s="966"/>
      <c r="D114" s="966"/>
      <c r="E114" s="970"/>
      <c r="F114" s="968"/>
    </row>
    <row r="115" spans="1:6" ht="25" x14ac:dyDescent="0.25">
      <c r="A115" s="962"/>
      <c r="B115" s="987" t="s">
        <v>338</v>
      </c>
      <c r="C115" s="966"/>
      <c r="D115" s="966"/>
      <c r="E115" s="967"/>
      <c r="F115" s="968"/>
    </row>
    <row r="116" spans="1:6" x14ac:dyDescent="0.25">
      <c r="A116" s="962"/>
      <c r="B116" s="972"/>
      <c r="C116" s="966"/>
      <c r="D116" s="966"/>
      <c r="E116" s="967"/>
      <c r="F116" s="968"/>
    </row>
    <row r="117" spans="1:6" x14ac:dyDescent="0.25">
      <c r="A117" s="1777" t="s">
        <v>146</v>
      </c>
      <c r="B117" s="703" t="s">
        <v>2275</v>
      </c>
      <c r="C117" s="699" t="s">
        <v>19</v>
      </c>
      <c r="D117" s="699">
        <v>1</v>
      </c>
      <c r="E117" s="704"/>
      <c r="F117" s="705">
        <f>D117*E117</f>
        <v>0</v>
      </c>
    </row>
    <row r="118" spans="1:6" x14ac:dyDescent="0.25">
      <c r="A118" s="1777" t="s">
        <v>334</v>
      </c>
      <c r="B118" s="703" t="s">
        <v>2276</v>
      </c>
      <c r="C118" s="699" t="s">
        <v>19</v>
      </c>
      <c r="D118" s="699">
        <v>1</v>
      </c>
      <c r="E118" s="704"/>
      <c r="F118" s="705">
        <f>D118*E118</f>
        <v>0</v>
      </c>
    </row>
    <row r="119" spans="1:6" x14ac:dyDescent="0.25">
      <c r="A119" s="1777" t="s">
        <v>366</v>
      </c>
      <c r="B119" s="703" t="s">
        <v>2277</v>
      </c>
      <c r="C119" s="699" t="s">
        <v>19</v>
      </c>
      <c r="D119" s="699">
        <v>1</v>
      </c>
      <c r="E119" s="704"/>
      <c r="F119" s="705">
        <f t="shared" ref="F119:F122" si="1">D119*E119</f>
        <v>0</v>
      </c>
    </row>
    <row r="120" spans="1:6" x14ac:dyDescent="0.25">
      <c r="A120" s="1777" t="s">
        <v>368</v>
      </c>
      <c r="B120" s="703" t="s">
        <v>2278</v>
      </c>
      <c r="C120" s="699" t="s">
        <v>19</v>
      </c>
      <c r="D120" s="699">
        <v>1</v>
      </c>
      <c r="E120" s="704"/>
      <c r="F120" s="705">
        <f t="shared" si="1"/>
        <v>0</v>
      </c>
    </row>
    <row r="121" spans="1:6" x14ac:dyDescent="0.25">
      <c r="A121" s="1777" t="s">
        <v>340</v>
      </c>
      <c r="B121" s="703" t="s">
        <v>2279</v>
      </c>
      <c r="C121" s="699" t="s">
        <v>19</v>
      </c>
      <c r="D121" s="699">
        <v>1</v>
      </c>
      <c r="E121" s="704"/>
      <c r="F121" s="705">
        <f t="shared" si="1"/>
        <v>0</v>
      </c>
    </row>
    <row r="122" spans="1:6" x14ac:dyDescent="0.25">
      <c r="A122" s="1777" t="s">
        <v>370</v>
      </c>
      <c r="B122" s="703" t="s">
        <v>2280</v>
      </c>
      <c r="C122" s="699" t="s">
        <v>19</v>
      </c>
      <c r="D122" s="699">
        <v>2</v>
      </c>
      <c r="E122" s="704"/>
      <c r="F122" s="705">
        <f t="shared" si="1"/>
        <v>0</v>
      </c>
    </row>
    <row r="123" spans="1:6" x14ac:dyDescent="0.25">
      <c r="A123" s="1777" t="s">
        <v>368</v>
      </c>
      <c r="B123" s="703" t="s">
        <v>2281</v>
      </c>
      <c r="C123" s="699" t="s">
        <v>19</v>
      </c>
      <c r="D123" s="699">
        <v>1</v>
      </c>
      <c r="E123" s="704"/>
      <c r="F123" s="705">
        <f>D123*E123</f>
        <v>0</v>
      </c>
    </row>
    <row r="124" spans="1:6" x14ac:dyDescent="0.25">
      <c r="A124" s="1777" t="s">
        <v>340</v>
      </c>
      <c r="B124" s="703" t="s">
        <v>2282</v>
      </c>
      <c r="C124" s="699" t="s">
        <v>19</v>
      </c>
      <c r="D124" s="699">
        <v>1</v>
      </c>
      <c r="E124" s="704"/>
      <c r="F124" s="705">
        <f>D124*E124</f>
        <v>0</v>
      </c>
    </row>
    <row r="125" spans="1:6" x14ac:dyDescent="0.25">
      <c r="A125" s="1777" t="s">
        <v>370</v>
      </c>
      <c r="B125" s="703" t="s">
        <v>2283</v>
      </c>
      <c r="C125" s="699" t="s">
        <v>19</v>
      </c>
      <c r="D125" s="699">
        <v>1</v>
      </c>
      <c r="E125" s="704"/>
      <c r="F125" s="705">
        <f>D125*E125</f>
        <v>0</v>
      </c>
    </row>
    <row r="126" spans="1:6" x14ac:dyDescent="0.25">
      <c r="A126" s="1778"/>
      <c r="B126" s="1779"/>
      <c r="C126" s="1780"/>
      <c r="D126" s="1780"/>
      <c r="E126" s="1784"/>
      <c r="F126" s="1762"/>
    </row>
    <row r="127" spans="1:6" ht="13" x14ac:dyDescent="0.25">
      <c r="A127" s="1785"/>
      <c r="B127" s="1786" t="s">
        <v>2284</v>
      </c>
      <c r="C127" s="699"/>
      <c r="D127" s="699"/>
      <c r="E127" s="704"/>
      <c r="F127" s="705"/>
    </row>
    <row r="128" spans="1:6" ht="25" x14ac:dyDescent="0.25">
      <c r="A128" s="1785"/>
      <c r="B128" s="1288" t="s">
        <v>2285</v>
      </c>
      <c r="C128" s="699"/>
      <c r="D128" s="699"/>
      <c r="E128" s="704"/>
      <c r="F128" s="705"/>
    </row>
    <row r="129" spans="1:6" x14ac:dyDescent="0.25">
      <c r="A129" s="1785" t="s">
        <v>2286</v>
      </c>
      <c r="B129" s="703" t="s">
        <v>268</v>
      </c>
      <c r="C129" s="699" t="s">
        <v>19</v>
      </c>
      <c r="D129" s="699">
        <v>1</v>
      </c>
      <c r="E129" s="704"/>
      <c r="F129" s="705">
        <f>D129*E129</f>
        <v>0</v>
      </c>
    </row>
    <row r="130" spans="1:6" x14ac:dyDescent="0.25">
      <c r="A130" s="962"/>
      <c r="B130" s="979"/>
      <c r="C130" s="966"/>
      <c r="D130" s="966"/>
      <c r="E130" s="981"/>
      <c r="F130" s="968"/>
    </row>
    <row r="131" spans="1:6" x14ac:dyDescent="0.25">
      <c r="A131" s="962"/>
      <c r="B131" s="979"/>
      <c r="C131" s="966"/>
      <c r="D131" s="966"/>
      <c r="E131" s="970"/>
      <c r="F131" s="968"/>
    </row>
    <row r="132" spans="1:6" x14ac:dyDescent="0.25">
      <c r="A132" s="962"/>
      <c r="B132" s="979"/>
      <c r="C132" s="966"/>
      <c r="D132" s="966"/>
      <c r="E132" s="970"/>
      <c r="F132" s="968"/>
    </row>
    <row r="133" spans="1:6" ht="13" thickBot="1" x14ac:dyDescent="0.3">
      <c r="A133" s="962"/>
      <c r="B133" s="979"/>
      <c r="C133" s="966"/>
      <c r="D133" s="966"/>
      <c r="E133" s="970"/>
      <c r="F133" s="968"/>
    </row>
    <row r="134" spans="1:6" ht="19.5" customHeight="1" thickTop="1" x14ac:dyDescent="0.25">
      <c r="A134" s="2408" t="s">
        <v>102</v>
      </c>
      <c r="B134" s="2408"/>
      <c r="C134" s="2408"/>
      <c r="D134" s="2408"/>
      <c r="E134" s="2408"/>
      <c r="F134" s="1347">
        <f>SUM(F70:F133)</f>
        <v>0</v>
      </c>
    </row>
    <row r="135" spans="1:6" x14ac:dyDescent="0.25">
      <c r="A135" s="962"/>
      <c r="B135" s="979"/>
      <c r="C135" s="966"/>
      <c r="D135" s="966"/>
      <c r="E135" s="970"/>
      <c r="F135" s="968"/>
    </row>
    <row r="136" spans="1:6" ht="13" x14ac:dyDescent="0.25">
      <c r="A136" s="1778"/>
      <c r="B136" s="1787" t="s">
        <v>147</v>
      </c>
      <c r="C136" s="1780"/>
      <c r="D136" s="1780"/>
      <c r="E136" s="1788"/>
      <c r="F136" s="1762"/>
    </row>
    <row r="137" spans="1:6" x14ac:dyDescent="0.25">
      <c r="A137" s="1778"/>
      <c r="B137" s="1789"/>
      <c r="C137" s="1780"/>
      <c r="D137" s="1780"/>
      <c r="E137" s="1781"/>
      <c r="F137" s="1762"/>
    </row>
    <row r="138" spans="1:6" ht="25" x14ac:dyDescent="0.25">
      <c r="A138" s="1778"/>
      <c r="B138" s="1790" t="s">
        <v>343</v>
      </c>
      <c r="C138" s="1780"/>
      <c r="D138" s="1780"/>
      <c r="E138" s="1781"/>
      <c r="F138" s="1762"/>
    </row>
    <row r="139" spans="1:6" x14ac:dyDescent="0.25">
      <c r="A139" s="1777" t="s">
        <v>344</v>
      </c>
      <c r="B139" s="703" t="s">
        <v>1906</v>
      </c>
      <c r="C139" s="699" t="s">
        <v>19</v>
      </c>
      <c r="D139" s="699">
        <v>1</v>
      </c>
      <c r="E139" s="704"/>
      <c r="F139" s="705">
        <f>D139*E139</f>
        <v>0</v>
      </c>
    </row>
    <row r="140" spans="1:6" x14ac:dyDescent="0.25">
      <c r="A140" s="1777" t="s">
        <v>345</v>
      </c>
      <c r="B140" s="703" t="s">
        <v>819</v>
      </c>
      <c r="C140" s="699" t="s">
        <v>19</v>
      </c>
      <c r="D140" s="699">
        <v>1</v>
      </c>
      <c r="E140" s="704"/>
      <c r="F140" s="705">
        <f>D140*E140</f>
        <v>0</v>
      </c>
    </row>
    <row r="141" spans="1:6" x14ac:dyDescent="0.25">
      <c r="A141" s="1777" t="s">
        <v>376</v>
      </c>
      <c r="B141" s="703" t="s">
        <v>816</v>
      </c>
      <c r="C141" s="699" t="s">
        <v>19</v>
      </c>
      <c r="D141" s="699">
        <v>1</v>
      </c>
      <c r="E141" s="704"/>
      <c r="F141" s="705">
        <f>D141*E141</f>
        <v>0</v>
      </c>
    </row>
    <row r="142" spans="1:6" x14ac:dyDescent="0.25">
      <c r="A142" s="1778"/>
      <c r="B142" s="1779"/>
      <c r="C142" s="1780"/>
      <c r="D142" s="1780"/>
      <c r="E142" s="1781"/>
      <c r="F142" s="1791"/>
    </row>
    <row r="143" spans="1:6" ht="25.5" x14ac:dyDescent="0.3">
      <c r="A143" s="1778"/>
      <c r="B143" s="1790" t="s">
        <v>522</v>
      </c>
      <c r="C143" s="1780"/>
      <c r="D143" s="1780"/>
      <c r="E143" s="1792"/>
      <c r="F143" s="1793"/>
    </row>
    <row r="144" spans="1:6" ht="13" x14ac:dyDescent="0.3">
      <c r="A144" s="1778"/>
      <c r="B144" s="1794"/>
      <c r="C144" s="1780"/>
      <c r="D144" s="1780"/>
      <c r="E144" s="1792"/>
      <c r="F144" s="1793"/>
    </row>
    <row r="145" spans="1:6" x14ac:dyDescent="0.25">
      <c r="A145" s="1778" t="s">
        <v>523</v>
      </c>
      <c r="B145" s="1779" t="s">
        <v>384</v>
      </c>
      <c r="C145" s="1780" t="s">
        <v>19</v>
      </c>
      <c r="D145" s="1780">
        <v>1</v>
      </c>
      <c r="E145" s="1781"/>
      <c r="F145" s="1762">
        <f>D145*E145</f>
        <v>0</v>
      </c>
    </row>
    <row r="146" spans="1:6" x14ac:dyDescent="0.25">
      <c r="A146" s="1778"/>
      <c r="B146" s="1779"/>
      <c r="C146" s="1780"/>
      <c r="D146" s="1780"/>
      <c r="E146" s="1781"/>
      <c r="F146" s="1762"/>
    </row>
    <row r="147" spans="1:6" ht="13" x14ac:dyDescent="0.25">
      <c r="A147" s="1795"/>
      <c r="B147" s="1796" t="s">
        <v>2287</v>
      </c>
      <c r="C147" s="1797"/>
      <c r="D147" s="1798"/>
      <c r="E147" s="1799"/>
      <c r="F147" s="1800"/>
    </row>
    <row r="148" spans="1:6" ht="13" x14ac:dyDescent="0.25">
      <c r="A148" s="1801"/>
      <c r="B148" s="1796" t="s">
        <v>2288</v>
      </c>
      <c r="C148" s="708"/>
      <c r="D148" s="709"/>
      <c r="E148" s="710"/>
      <c r="F148" s="711"/>
    </row>
    <row r="149" spans="1:6" x14ac:dyDescent="0.25">
      <c r="A149" s="1777" t="s">
        <v>823</v>
      </c>
      <c r="B149" s="703" t="s">
        <v>268</v>
      </c>
      <c r="C149" s="699" t="s">
        <v>19</v>
      </c>
      <c r="D149" s="699">
        <v>1</v>
      </c>
      <c r="E149" s="704"/>
      <c r="F149" s="705">
        <f>D149*E149</f>
        <v>0</v>
      </c>
    </row>
    <row r="150" spans="1:6" x14ac:dyDescent="0.25">
      <c r="A150" s="1782"/>
      <c r="B150" s="1783"/>
      <c r="C150" s="1771"/>
      <c r="D150" s="1771"/>
      <c r="E150" s="1772"/>
      <c r="F150" s="1773"/>
    </row>
    <row r="151" spans="1:6" ht="13" x14ac:dyDescent="0.25">
      <c r="A151" s="962"/>
      <c r="B151" s="965" t="s">
        <v>524</v>
      </c>
      <c r="C151" s="966"/>
      <c r="D151" s="966"/>
      <c r="E151" s="967"/>
      <c r="F151" s="968"/>
    </row>
    <row r="152" spans="1:6" ht="13" x14ac:dyDescent="0.25">
      <c r="A152" s="962"/>
      <c r="B152" s="965"/>
      <c r="C152" s="966"/>
      <c r="D152" s="966"/>
      <c r="E152" s="967"/>
      <c r="F152" s="968"/>
    </row>
    <row r="153" spans="1:6" ht="62.5" x14ac:dyDescent="0.25">
      <c r="A153" s="990" t="s">
        <v>1703</v>
      </c>
      <c r="B153" s="991" t="s">
        <v>1794</v>
      </c>
      <c r="C153" s="966" t="s">
        <v>8</v>
      </c>
      <c r="D153" s="966">
        <v>1</v>
      </c>
      <c r="E153" s="970"/>
      <c r="F153" s="968">
        <f>D153*E153</f>
        <v>0</v>
      </c>
    </row>
    <row r="154" spans="1:6" ht="13" x14ac:dyDescent="0.25">
      <c r="A154" s="962"/>
      <c r="B154" s="965"/>
      <c r="C154" s="966"/>
      <c r="D154" s="966"/>
      <c r="E154" s="967"/>
      <c r="F154" s="968"/>
    </row>
    <row r="155" spans="1:6" ht="37.5" x14ac:dyDescent="0.25">
      <c r="A155" s="990" t="s">
        <v>1704</v>
      </c>
      <c r="B155" s="990" t="s">
        <v>1795</v>
      </c>
      <c r="C155" s="966" t="s">
        <v>8</v>
      </c>
      <c r="D155" s="966">
        <v>1</v>
      </c>
      <c r="E155" s="970"/>
      <c r="F155" s="968">
        <f>D155*E155</f>
        <v>0</v>
      </c>
    </row>
    <row r="156" spans="1:6" x14ac:dyDescent="0.25">
      <c r="A156" s="962"/>
      <c r="B156" s="962"/>
      <c r="C156" s="966"/>
      <c r="D156" s="966"/>
      <c r="E156" s="970"/>
      <c r="F156" s="968"/>
    </row>
    <row r="157" spans="1:6" x14ac:dyDescent="0.25">
      <c r="A157" s="962"/>
      <c r="B157" s="962"/>
      <c r="C157" s="966"/>
      <c r="D157" s="966"/>
      <c r="E157" s="970"/>
      <c r="F157" s="968"/>
    </row>
    <row r="158" spans="1:6" x14ac:dyDescent="0.25">
      <c r="A158" s="962"/>
      <c r="B158" s="962"/>
      <c r="C158" s="966"/>
      <c r="D158" s="966"/>
      <c r="E158" s="970"/>
      <c r="F158" s="968"/>
    </row>
    <row r="159" spans="1:6" x14ac:dyDescent="0.25">
      <c r="A159" s="962"/>
      <c r="B159" s="962"/>
      <c r="C159" s="966"/>
      <c r="D159" s="966"/>
      <c r="E159" s="970"/>
      <c r="F159" s="968"/>
    </row>
    <row r="160" spans="1:6" x14ac:dyDescent="0.25">
      <c r="A160" s="962"/>
      <c r="B160" s="962"/>
      <c r="C160" s="966"/>
      <c r="D160" s="966"/>
      <c r="E160" s="970"/>
      <c r="F160" s="968"/>
    </row>
    <row r="161" spans="1:6" x14ac:dyDescent="0.25">
      <c r="A161" s="962"/>
      <c r="B161" s="962"/>
      <c r="C161" s="966"/>
      <c r="D161" s="966"/>
      <c r="E161" s="970"/>
      <c r="F161" s="968"/>
    </row>
    <row r="162" spans="1:6" x14ac:dyDescent="0.25">
      <c r="A162" s="962"/>
      <c r="B162" s="962"/>
      <c r="C162" s="966"/>
      <c r="D162" s="966"/>
      <c r="E162" s="970"/>
      <c r="F162" s="968"/>
    </row>
    <row r="163" spans="1:6" x14ac:dyDescent="0.25">
      <c r="A163" s="962"/>
      <c r="B163" s="962"/>
      <c r="C163" s="966"/>
      <c r="D163" s="966"/>
      <c r="E163" s="970"/>
      <c r="F163" s="968"/>
    </row>
    <row r="164" spans="1:6" x14ac:dyDescent="0.25">
      <c r="A164" s="962"/>
      <c r="B164" s="962"/>
      <c r="C164" s="966"/>
      <c r="D164" s="966"/>
      <c r="E164" s="970"/>
      <c r="F164" s="968"/>
    </row>
    <row r="165" spans="1:6" x14ac:dyDescent="0.25">
      <c r="A165" s="962"/>
      <c r="B165" s="962"/>
      <c r="C165" s="966"/>
      <c r="D165" s="966"/>
      <c r="E165" s="970"/>
      <c r="F165" s="968"/>
    </row>
    <row r="166" spans="1:6" x14ac:dyDescent="0.25">
      <c r="A166" s="962"/>
      <c r="B166" s="962"/>
      <c r="C166" s="966"/>
      <c r="D166" s="966"/>
      <c r="E166" s="970"/>
      <c r="F166" s="968"/>
    </row>
    <row r="167" spans="1:6" x14ac:dyDescent="0.25">
      <c r="A167" s="962"/>
      <c r="B167" s="962"/>
      <c r="C167" s="966"/>
      <c r="D167" s="966"/>
      <c r="E167" s="970"/>
      <c r="F167" s="968"/>
    </row>
    <row r="168" spans="1:6" x14ac:dyDescent="0.25">
      <c r="A168" s="962"/>
      <c r="B168" s="962"/>
      <c r="C168" s="966"/>
      <c r="D168" s="966"/>
      <c r="E168" s="970"/>
      <c r="F168" s="968"/>
    </row>
    <row r="169" spans="1:6" x14ac:dyDescent="0.25">
      <c r="A169" s="962"/>
      <c r="B169" s="962"/>
      <c r="C169" s="966"/>
      <c r="D169" s="966"/>
      <c r="E169" s="970"/>
      <c r="F169" s="968"/>
    </row>
    <row r="170" spans="1:6" x14ac:dyDescent="0.25">
      <c r="A170" s="962"/>
      <c r="B170" s="962"/>
      <c r="C170" s="966"/>
      <c r="D170" s="966"/>
      <c r="E170" s="970"/>
      <c r="F170" s="968"/>
    </row>
    <row r="171" spans="1:6" x14ac:dyDescent="0.25">
      <c r="A171" s="962"/>
      <c r="B171" s="962"/>
      <c r="C171" s="966"/>
      <c r="D171" s="966"/>
      <c r="E171" s="970"/>
      <c r="F171" s="968"/>
    </row>
    <row r="172" spans="1:6" x14ac:dyDescent="0.25">
      <c r="A172" s="962"/>
      <c r="B172" s="962"/>
      <c r="C172" s="966"/>
      <c r="D172" s="966"/>
      <c r="E172" s="970"/>
      <c r="F172" s="968"/>
    </row>
    <row r="173" spans="1:6" x14ac:dyDescent="0.25">
      <c r="A173" s="962"/>
      <c r="B173" s="962"/>
      <c r="C173" s="966"/>
      <c r="D173" s="966"/>
      <c r="E173" s="970"/>
      <c r="F173" s="968"/>
    </row>
    <row r="174" spans="1:6" x14ac:dyDescent="0.25">
      <c r="A174" s="962"/>
      <c r="B174" s="962"/>
      <c r="C174" s="966"/>
      <c r="D174" s="966"/>
      <c r="E174" s="970"/>
      <c r="F174" s="968"/>
    </row>
    <row r="175" spans="1:6" x14ac:dyDescent="0.25">
      <c r="A175" s="962"/>
      <c r="B175" s="962"/>
      <c r="C175" s="966"/>
      <c r="D175" s="966"/>
      <c r="E175" s="970"/>
      <c r="F175" s="968"/>
    </row>
    <row r="176" spans="1:6" x14ac:dyDescent="0.25">
      <c r="A176" s="962"/>
      <c r="B176" s="962"/>
      <c r="C176" s="966"/>
      <c r="D176" s="966"/>
      <c r="E176" s="970"/>
      <c r="F176" s="968"/>
    </row>
    <row r="177" spans="1:6" x14ac:dyDescent="0.25">
      <c r="A177" s="962"/>
      <c r="B177" s="962"/>
      <c r="C177" s="966"/>
      <c r="D177" s="966"/>
      <c r="E177" s="970"/>
      <c r="F177" s="968"/>
    </row>
    <row r="178" spans="1:6" x14ac:dyDescent="0.25">
      <c r="A178" s="962"/>
      <c r="B178" s="962"/>
      <c r="C178" s="966"/>
      <c r="D178" s="966"/>
      <c r="E178" s="970"/>
      <c r="F178" s="968"/>
    </row>
    <row r="179" spans="1:6" x14ac:dyDescent="0.25">
      <c r="A179" s="962"/>
      <c r="B179" s="962"/>
      <c r="C179" s="966"/>
      <c r="D179" s="966"/>
      <c r="E179" s="970"/>
      <c r="F179" s="968"/>
    </row>
    <row r="180" spans="1:6" x14ac:dyDescent="0.25">
      <c r="A180" s="962"/>
      <c r="B180" s="962"/>
      <c r="C180" s="966"/>
      <c r="D180" s="966"/>
      <c r="E180" s="970"/>
      <c r="F180" s="968"/>
    </row>
    <row r="181" spans="1:6" x14ac:dyDescent="0.25">
      <c r="A181" s="962"/>
      <c r="B181" s="962"/>
      <c r="C181" s="966"/>
      <c r="D181" s="966"/>
      <c r="E181" s="970"/>
      <c r="F181" s="968"/>
    </row>
    <row r="182" spans="1:6" x14ac:dyDescent="0.25">
      <c r="A182" s="962"/>
      <c r="B182" s="962"/>
      <c r="C182" s="966"/>
      <c r="D182" s="966"/>
      <c r="E182" s="970"/>
      <c r="F182" s="968"/>
    </row>
    <row r="183" spans="1:6" x14ac:dyDescent="0.25">
      <c r="A183" s="962"/>
      <c r="B183" s="962"/>
      <c r="C183" s="966"/>
      <c r="D183" s="966"/>
      <c r="E183" s="970"/>
      <c r="F183" s="968"/>
    </row>
    <row r="184" spans="1:6" x14ac:dyDescent="0.25">
      <c r="A184" s="962"/>
      <c r="B184" s="962"/>
      <c r="C184" s="966"/>
      <c r="D184" s="966"/>
      <c r="E184" s="970"/>
      <c r="F184" s="968"/>
    </row>
    <row r="185" spans="1:6" x14ac:dyDescent="0.25">
      <c r="A185" s="962"/>
      <c r="B185" s="962"/>
      <c r="C185" s="966"/>
      <c r="D185" s="966"/>
      <c r="E185" s="970"/>
      <c r="F185" s="968"/>
    </row>
    <row r="186" spans="1:6" x14ac:dyDescent="0.25">
      <c r="A186" s="962"/>
      <c r="B186" s="962"/>
      <c r="C186" s="966"/>
      <c r="D186" s="966"/>
      <c r="E186" s="970"/>
      <c r="F186" s="968"/>
    </row>
    <row r="187" spans="1:6" x14ac:dyDescent="0.25">
      <c r="A187" s="962"/>
      <c r="B187" s="962"/>
      <c r="C187" s="966"/>
      <c r="D187" s="966"/>
      <c r="E187" s="970"/>
      <c r="F187" s="968"/>
    </row>
    <row r="188" spans="1:6" x14ac:dyDescent="0.25">
      <c r="A188" s="962"/>
      <c r="B188" s="962"/>
      <c r="C188" s="966"/>
      <c r="D188" s="966"/>
      <c r="E188" s="970"/>
      <c r="F188" s="968"/>
    </row>
    <row r="189" spans="1:6" x14ac:dyDescent="0.25">
      <c r="A189" s="962"/>
      <c r="B189" s="962"/>
      <c r="C189" s="966"/>
      <c r="D189" s="966"/>
      <c r="E189" s="970"/>
      <c r="F189" s="968"/>
    </row>
    <row r="190" spans="1:6" x14ac:dyDescent="0.25">
      <c r="A190" s="962"/>
      <c r="B190" s="962"/>
      <c r="C190" s="966"/>
      <c r="D190" s="966"/>
      <c r="E190" s="970"/>
      <c r="F190" s="968"/>
    </row>
    <row r="191" spans="1:6" x14ac:dyDescent="0.25">
      <c r="A191" s="962"/>
      <c r="B191" s="962"/>
      <c r="C191" s="966"/>
      <c r="D191" s="966"/>
      <c r="E191" s="970"/>
      <c r="F191" s="968"/>
    </row>
    <row r="192" spans="1:6" x14ac:dyDescent="0.25">
      <c r="A192" s="962"/>
      <c r="B192" s="962"/>
      <c r="C192" s="966"/>
      <c r="D192" s="966"/>
      <c r="E192" s="970"/>
      <c r="F192" s="968"/>
    </row>
    <row r="193" spans="1:6" x14ac:dyDescent="0.25">
      <c r="A193" s="962"/>
      <c r="B193" s="962"/>
      <c r="C193" s="966"/>
      <c r="D193" s="966"/>
      <c r="E193" s="970"/>
      <c r="F193" s="968"/>
    </row>
    <row r="194" spans="1:6" x14ac:dyDescent="0.25">
      <c r="A194" s="962"/>
      <c r="B194" s="962"/>
      <c r="C194" s="966"/>
      <c r="D194" s="966"/>
      <c r="E194" s="970"/>
      <c r="F194" s="968"/>
    </row>
    <row r="195" spans="1:6" x14ac:dyDescent="0.25">
      <c r="A195" s="962"/>
      <c r="B195" s="962"/>
      <c r="C195" s="966"/>
      <c r="D195" s="966"/>
      <c r="E195" s="970"/>
      <c r="F195" s="968"/>
    </row>
    <row r="196" spans="1:6" x14ac:dyDescent="0.25">
      <c r="A196" s="962"/>
      <c r="B196" s="962"/>
      <c r="C196" s="966"/>
      <c r="D196" s="966"/>
      <c r="E196" s="970"/>
      <c r="F196" s="968"/>
    </row>
    <row r="197" spans="1:6" ht="13" thickBot="1" x14ac:dyDescent="0.3">
      <c r="A197" s="962"/>
      <c r="B197" s="962"/>
      <c r="C197" s="966"/>
      <c r="D197" s="966"/>
      <c r="E197" s="970"/>
      <c r="F197" s="968"/>
    </row>
    <row r="198" spans="1:6" ht="20.25" customHeight="1" thickTop="1" x14ac:dyDescent="0.25">
      <c r="A198" s="2408" t="s">
        <v>102</v>
      </c>
      <c r="B198" s="2408"/>
      <c r="C198" s="2408"/>
      <c r="D198" s="2408"/>
      <c r="E198" s="2408"/>
      <c r="F198" s="1347">
        <f>SUM(F137:F197)</f>
        <v>0</v>
      </c>
    </row>
    <row r="199" spans="1:6" x14ac:dyDescent="0.25">
      <c r="A199" s="962"/>
      <c r="B199" s="962"/>
      <c r="C199" s="966"/>
      <c r="D199" s="966"/>
      <c r="E199" s="970"/>
      <c r="F199" s="968"/>
    </row>
    <row r="200" spans="1:6" x14ac:dyDescent="0.25">
      <c r="A200" s="962"/>
      <c r="B200" s="962"/>
      <c r="C200" s="966"/>
      <c r="D200" s="966"/>
      <c r="E200" s="970"/>
      <c r="F200" s="968"/>
    </row>
    <row r="201" spans="1:6" x14ac:dyDescent="0.25">
      <c r="A201" s="962"/>
      <c r="B201" s="962"/>
      <c r="C201" s="966"/>
      <c r="D201" s="966"/>
      <c r="E201" s="970"/>
      <c r="F201" s="968"/>
    </row>
    <row r="202" spans="1:6" ht="13" x14ac:dyDescent="0.3">
      <c r="A202" s="992"/>
      <c r="B202" s="993"/>
      <c r="C202" s="993"/>
      <c r="D202" s="993"/>
      <c r="E202" s="988"/>
      <c r="F202" s="989"/>
    </row>
    <row r="203" spans="1:6" x14ac:dyDescent="0.25">
      <c r="A203" s="962"/>
      <c r="B203" s="962" t="s">
        <v>28</v>
      </c>
      <c r="C203" s="966"/>
      <c r="D203" s="966"/>
      <c r="E203" s="967"/>
      <c r="F203" s="968"/>
    </row>
    <row r="204" spans="1:6" ht="13" x14ac:dyDescent="0.25">
      <c r="A204" s="975"/>
      <c r="B204" s="975"/>
      <c r="C204" s="966"/>
      <c r="D204" s="966"/>
      <c r="E204" s="967"/>
      <c r="F204" s="968"/>
    </row>
    <row r="205" spans="1:6" x14ac:dyDescent="0.25">
      <c r="A205" s="962"/>
      <c r="B205" s="990" t="s">
        <v>1744</v>
      </c>
      <c r="C205" s="966"/>
      <c r="D205" s="966"/>
      <c r="E205" s="967"/>
      <c r="F205" s="968">
        <f>F67</f>
        <v>0</v>
      </c>
    </row>
    <row r="206" spans="1:6" ht="13" x14ac:dyDescent="0.3">
      <c r="A206" s="992"/>
      <c r="B206" s="993"/>
      <c r="C206" s="993"/>
      <c r="D206" s="993"/>
      <c r="E206" s="988"/>
      <c r="F206" s="989"/>
    </row>
    <row r="207" spans="1:6" x14ac:dyDescent="0.25">
      <c r="A207" s="962"/>
      <c r="B207" s="990" t="s">
        <v>1745</v>
      </c>
      <c r="C207" s="966"/>
      <c r="D207" s="966"/>
      <c r="E207" s="967"/>
      <c r="F207" s="968">
        <f>F134</f>
        <v>0</v>
      </c>
    </row>
    <row r="208" spans="1:6" x14ac:dyDescent="0.25">
      <c r="A208" s="962"/>
      <c r="B208" s="962"/>
      <c r="C208" s="966"/>
      <c r="D208" s="966"/>
      <c r="E208" s="967"/>
      <c r="F208" s="968"/>
    </row>
    <row r="209" spans="1:6" x14ac:dyDescent="0.25">
      <c r="A209" s="962"/>
      <c r="B209" s="990" t="s">
        <v>1746</v>
      </c>
      <c r="C209" s="966"/>
      <c r="D209" s="966"/>
      <c r="E209" s="967"/>
      <c r="F209" s="968">
        <f>F198</f>
        <v>0</v>
      </c>
    </row>
    <row r="210" spans="1:6" x14ac:dyDescent="0.25">
      <c r="A210" s="962"/>
      <c r="B210" s="962"/>
      <c r="C210" s="966"/>
      <c r="D210" s="966"/>
      <c r="E210" s="967"/>
      <c r="F210" s="968"/>
    </row>
    <row r="211" spans="1:6" x14ac:dyDescent="0.25">
      <c r="A211" s="962"/>
      <c r="B211" s="962"/>
      <c r="C211" s="966"/>
      <c r="D211" s="966"/>
      <c r="E211" s="967"/>
      <c r="F211" s="968"/>
    </row>
    <row r="212" spans="1:6" ht="13" x14ac:dyDescent="0.25">
      <c r="A212" s="962"/>
      <c r="B212" s="971"/>
      <c r="C212" s="966"/>
      <c r="D212" s="966"/>
      <c r="E212" s="967"/>
      <c r="F212" s="968"/>
    </row>
    <row r="213" spans="1:6" x14ac:dyDescent="0.25">
      <c r="A213" s="962"/>
      <c r="B213" s="962"/>
      <c r="C213" s="966"/>
      <c r="D213" s="966"/>
      <c r="E213" s="967"/>
      <c r="F213" s="968"/>
    </row>
    <row r="214" spans="1:6" x14ac:dyDescent="0.25">
      <c r="A214" s="962"/>
      <c r="B214" s="972"/>
      <c r="C214" s="966"/>
      <c r="D214" s="966"/>
      <c r="E214" s="967"/>
      <c r="F214" s="968"/>
    </row>
    <row r="215" spans="1:6" x14ac:dyDescent="0.25">
      <c r="A215" s="962"/>
      <c r="B215" s="962"/>
      <c r="C215" s="966"/>
      <c r="D215" s="966"/>
      <c r="E215" s="967"/>
      <c r="F215" s="968"/>
    </row>
    <row r="216" spans="1:6" x14ac:dyDescent="0.25">
      <c r="A216" s="962"/>
      <c r="B216" s="962"/>
      <c r="C216" s="966"/>
      <c r="D216" s="966"/>
      <c r="E216" s="967"/>
      <c r="F216" s="968"/>
    </row>
    <row r="217" spans="1:6" x14ac:dyDescent="0.25">
      <c r="A217" s="962"/>
      <c r="B217" s="962"/>
      <c r="C217" s="966"/>
      <c r="D217" s="966"/>
      <c r="E217" s="967"/>
      <c r="F217" s="968"/>
    </row>
    <row r="218" spans="1:6" x14ac:dyDescent="0.25">
      <c r="A218" s="962"/>
      <c r="B218" s="972"/>
      <c r="C218" s="966"/>
      <c r="D218" s="966"/>
      <c r="E218" s="967"/>
      <c r="F218" s="968"/>
    </row>
    <row r="219" spans="1:6" x14ac:dyDescent="0.25">
      <c r="A219" s="962"/>
      <c r="B219" s="962"/>
      <c r="C219" s="966"/>
      <c r="D219" s="966"/>
      <c r="E219" s="967"/>
      <c r="F219" s="968"/>
    </row>
    <row r="220" spans="1:6" x14ac:dyDescent="0.25">
      <c r="A220" s="962"/>
      <c r="B220" s="962"/>
      <c r="C220" s="966"/>
      <c r="D220" s="966"/>
      <c r="E220" s="967"/>
      <c r="F220" s="968"/>
    </row>
    <row r="221" spans="1:6" x14ac:dyDescent="0.25">
      <c r="A221" s="962"/>
      <c r="B221" s="962"/>
      <c r="C221" s="966"/>
      <c r="D221" s="966"/>
      <c r="E221" s="967"/>
      <c r="F221" s="968"/>
    </row>
    <row r="222" spans="1:6" ht="13" x14ac:dyDescent="0.25">
      <c r="A222" s="962"/>
      <c r="B222" s="971"/>
      <c r="C222" s="966"/>
      <c r="D222" s="966"/>
      <c r="E222" s="967"/>
      <c r="F222" s="968"/>
    </row>
    <row r="223" spans="1:6" x14ac:dyDescent="0.25">
      <c r="A223" s="962"/>
      <c r="B223" s="962"/>
      <c r="C223" s="966"/>
      <c r="D223" s="966"/>
      <c r="E223" s="967"/>
      <c r="F223" s="968"/>
    </row>
    <row r="224" spans="1:6" x14ac:dyDescent="0.25">
      <c r="A224" s="962"/>
      <c r="B224" s="972"/>
      <c r="C224" s="966"/>
      <c r="D224" s="966"/>
      <c r="E224" s="967"/>
      <c r="F224" s="968"/>
    </row>
    <row r="225" spans="1:6" x14ac:dyDescent="0.25">
      <c r="A225" s="962"/>
      <c r="B225" s="962"/>
      <c r="C225" s="966"/>
      <c r="D225" s="966"/>
      <c r="E225" s="967"/>
      <c r="F225" s="968"/>
    </row>
    <row r="226" spans="1:6" x14ac:dyDescent="0.25">
      <c r="A226" s="962"/>
      <c r="B226" s="962"/>
      <c r="C226" s="966"/>
      <c r="D226" s="966"/>
      <c r="E226" s="967"/>
      <c r="F226" s="968"/>
    </row>
    <row r="227" spans="1:6" x14ac:dyDescent="0.25">
      <c r="A227" s="962"/>
      <c r="B227" s="962"/>
      <c r="C227" s="966"/>
      <c r="D227" s="966"/>
      <c r="E227" s="967"/>
      <c r="F227" s="968"/>
    </row>
    <row r="228" spans="1:6" ht="13" x14ac:dyDescent="0.25">
      <c r="A228" s="975"/>
      <c r="B228" s="975"/>
      <c r="C228" s="966"/>
      <c r="D228" s="966"/>
      <c r="E228" s="967"/>
      <c r="F228" s="968"/>
    </row>
    <row r="229" spans="1:6" ht="13" x14ac:dyDescent="0.25">
      <c r="A229" s="975"/>
      <c r="B229" s="975"/>
      <c r="C229" s="966"/>
      <c r="D229" s="966"/>
      <c r="E229" s="967"/>
      <c r="F229" s="968"/>
    </row>
    <row r="230" spans="1:6" x14ac:dyDescent="0.25">
      <c r="A230" s="976"/>
      <c r="B230" s="978"/>
      <c r="C230" s="966"/>
      <c r="D230" s="966"/>
      <c r="E230" s="967"/>
      <c r="F230" s="968"/>
    </row>
    <row r="231" spans="1:6" x14ac:dyDescent="0.25">
      <c r="A231" s="976"/>
      <c r="B231" s="978"/>
      <c r="C231" s="966"/>
      <c r="D231" s="966"/>
      <c r="E231" s="967"/>
      <c r="F231" s="968"/>
    </row>
    <row r="232" spans="1:6" x14ac:dyDescent="0.25">
      <c r="A232" s="976"/>
      <c r="B232" s="976"/>
      <c r="C232" s="966"/>
      <c r="D232" s="966"/>
      <c r="E232" s="967"/>
      <c r="F232" s="968"/>
    </row>
    <row r="233" spans="1:6" ht="13" x14ac:dyDescent="0.25">
      <c r="A233" s="962"/>
      <c r="B233" s="965"/>
      <c r="C233" s="966"/>
      <c r="D233" s="966"/>
      <c r="E233" s="967"/>
      <c r="F233" s="968"/>
    </row>
    <row r="234" spans="1:6" x14ac:dyDescent="0.25">
      <c r="A234" s="962"/>
      <c r="B234" s="979"/>
      <c r="C234" s="966"/>
      <c r="D234" s="966"/>
      <c r="E234" s="967"/>
      <c r="F234" s="968"/>
    </row>
    <row r="235" spans="1:6" x14ac:dyDescent="0.25">
      <c r="A235" s="962"/>
      <c r="B235" s="979"/>
      <c r="C235" s="966"/>
      <c r="D235" s="966"/>
      <c r="E235" s="967"/>
      <c r="F235" s="968"/>
    </row>
    <row r="236" spans="1:6" x14ac:dyDescent="0.25">
      <c r="A236" s="962"/>
      <c r="B236" s="979"/>
      <c r="C236" s="966"/>
      <c r="D236" s="966"/>
      <c r="E236" s="967"/>
      <c r="F236" s="968"/>
    </row>
    <row r="237" spans="1:6" x14ac:dyDescent="0.25">
      <c r="A237" s="962"/>
      <c r="B237" s="979"/>
      <c r="C237" s="966"/>
      <c r="D237" s="966"/>
      <c r="E237" s="967"/>
      <c r="F237" s="968"/>
    </row>
    <row r="238" spans="1:6" x14ac:dyDescent="0.25">
      <c r="A238" s="962"/>
      <c r="B238" s="979"/>
      <c r="C238" s="966"/>
      <c r="D238" s="966"/>
      <c r="E238" s="967"/>
      <c r="F238" s="968"/>
    </row>
    <row r="239" spans="1:6" x14ac:dyDescent="0.25">
      <c r="A239" s="962"/>
      <c r="B239" s="979"/>
      <c r="C239" s="966"/>
      <c r="D239" s="966"/>
      <c r="E239" s="967"/>
      <c r="F239" s="968"/>
    </row>
    <row r="240" spans="1:6" x14ac:dyDescent="0.25">
      <c r="A240" s="962"/>
      <c r="B240" s="979"/>
      <c r="C240" s="966"/>
      <c r="D240" s="966"/>
      <c r="E240" s="967"/>
      <c r="F240" s="968"/>
    </row>
    <row r="241" spans="1:6" x14ac:dyDescent="0.25">
      <c r="A241" s="962"/>
      <c r="B241" s="979"/>
      <c r="C241" s="966"/>
      <c r="D241" s="966"/>
      <c r="E241" s="967"/>
      <c r="F241" s="968"/>
    </row>
    <row r="242" spans="1:6" x14ac:dyDescent="0.25">
      <c r="A242" s="962"/>
      <c r="B242" s="979"/>
      <c r="C242" s="966"/>
      <c r="D242" s="966"/>
      <c r="E242" s="967"/>
      <c r="F242" s="968"/>
    </row>
    <row r="243" spans="1:6" x14ac:dyDescent="0.25">
      <c r="A243" s="962"/>
      <c r="B243" s="979"/>
      <c r="C243" s="966"/>
      <c r="D243" s="966"/>
      <c r="E243" s="967"/>
      <c r="F243" s="968"/>
    </row>
    <row r="244" spans="1:6" x14ac:dyDescent="0.25">
      <c r="A244" s="962"/>
      <c r="B244" s="979"/>
      <c r="C244" s="966"/>
      <c r="D244" s="966"/>
      <c r="E244" s="967"/>
      <c r="F244" s="968"/>
    </row>
    <row r="245" spans="1:6" x14ac:dyDescent="0.25">
      <c r="A245" s="962"/>
      <c r="B245" s="979"/>
      <c r="C245" s="966"/>
      <c r="D245" s="966"/>
      <c r="E245" s="967"/>
      <c r="F245" s="968"/>
    </row>
    <row r="246" spans="1:6" x14ac:dyDescent="0.25">
      <c r="A246" s="962"/>
      <c r="B246" s="979"/>
      <c r="C246" s="966"/>
      <c r="D246" s="966"/>
      <c r="E246" s="967"/>
      <c r="F246" s="968"/>
    </row>
    <row r="247" spans="1:6" ht="13" x14ac:dyDescent="0.25">
      <c r="A247" s="962"/>
      <c r="B247" s="965"/>
      <c r="C247" s="966"/>
      <c r="D247" s="966"/>
      <c r="E247" s="967"/>
      <c r="F247" s="968"/>
    </row>
    <row r="248" spans="1:6" ht="13" x14ac:dyDescent="0.25">
      <c r="A248" s="962"/>
      <c r="B248" s="965"/>
      <c r="C248" s="966"/>
      <c r="D248" s="966"/>
      <c r="E248" s="967"/>
      <c r="F248" s="968"/>
    </row>
    <row r="249" spans="1:6" x14ac:dyDescent="0.25">
      <c r="A249" s="962"/>
      <c r="B249" s="979"/>
      <c r="C249" s="966"/>
      <c r="D249" s="966"/>
      <c r="E249" s="967"/>
      <c r="F249" s="968"/>
    </row>
    <row r="250" spans="1:6" ht="13" x14ac:dyDescent="0.25">
      <c r="A250" s="962"/>
      <c r="B250" s="965"/>
      <c r="C250" s="966"/>
      <c r="D250" s="966"/>
      <c r="E250" s="967"/>
      <c r="F250" s="968"/>
    </row>
    <row r="251" spans="1:6" x14ac:dyDescent="0.25">
      <c r="A251" s="962"/>
      <c r="B251" s="979"/>
      <c r="C251" s="966"/>
      <c r="D251" s="966"/>
      <c r="E251" s="967"/>
      <c r="F251" s="968"/>
    </row>
    <row r="252" spans="1:6" x14ac:dyDescent="0.25">
      <c r="A252" s="962"/>
      <c r="B252" s="979"/>
      <c r="C252" s="966"/>
      <c r="D252" s="966"/>
      <c r="E252" s="967"/>
      <c r="F252" s="968"/>
    </row>
    <row r="253" spans="1:6" x14ac:dyDescent="0.25">
      <c r="A253" s="962"/>
      <c r="B253" s="979"/>
      <c r="C253" s="966"/>
      <c r="D253" s="966"/>
      <c r="E253" s="967"/>
      <c r="F253" s="968"/>
    </row>
    <row r="254" spans="1:6" x14ac:dyDescent="0.25">
      <c r="A254" s="962"/>
      <c r="B254" s="979"/>
      <c r="C254" s="966"/>
      <c r="D254" s="966"/>
      <c r="E254" s="967"/>
      <c r="F254" s="968"/>
    </row>
    <row r="255" spans="1:6" x14ac:dyDescent="0.25">
      <c r="A255" s="962"/>
      <c r="B255" s="979"/>
      <c r="C255" s="966"/>
      <c r="D255" s="966"/>
      <c r="E255" s="967"/>
      <c r="F255" s="968"/>
    </row>
    <row r="256" spans="1:6" x14ac:dyDescent="0.25">
      <c r="A256" s="962"/>
      <c r="B256" s="979"/>
      <c r="C256" s="966"/>
      <c r="D256" s="966"/>
      <c r="E256" s="967"/>
      <c r="F256" s="968"/>
    </row>
    <row r="257" spans="1:6" x14ac:dyDescent="0.25">
      <c r="A257" s="962"/>
      <c r="B257" s="979"/>
      <c r="C257" s="966"/>
      <c r="D257" s="966"/>
      <c r="E257" s="967"/>
      <c r="F257" s="968"/>
    </row>
    <row r="258" spans="1:6" x14ac:dyDescent="0.25">
      <c r="A258" s="962"/>
      <c r="B258" s="979"/>
      <c r="C258" s="966"/>
      <c r="D258" s="966"/>
      <c r="E258" s="967"/>
      <c r="F258" s="968"/>
    </row>
    <row r="259" spans="1:6" x14ac:dyDescent="0.25">
      <c r="A259" s="962"/>
      <c r="B259" s="979"/>
      <c r="C259" s="966"/>
      <c r="D259" s="966"/>
      <c r="E259" s="967"/>
      <c r="F259" s="968"/>
    </row>
    <row r="260" spans="1:6" x14ac:dyDescent="0.25">
      <c r="A260" s="962"/>
      <c r="B260" s="979"/>
      <c r="C260" s="966"/>
      <c r="D260" s="966"/>
      <c r="E260" s="967"/>
      <c r="F260" s="968"/>
    </row>
    <row r="261" spans="1:6" x14ac:dyDescent="0.25">
      <c r="A261" s="962"/>
      <c r="B261" s="979"/>
      <c r="C261" s="966"/>
      <c r="D261" s="966"/>
      <c r="E261" s="967"/>
      <c r="F261" s="968"/>
    </row>
    <row r="262" spans="1:6" x14ac:dyDescent="0.25">
      <c r="A262" s="962"/>
      <c r="B262" s="979"/>
      <c r="C262" s="966"/>
      <c r="D262" s="966"/>
      <c r="E262" s="967"/>
      <c r="F262" s="968"/>
    </row>
    <row r="263" spans="1:6" x14ac:dyDescent="0.25">
      <c r="A263" s="962"/>
      <c r="B263" s="979"/>
      <c r="C263" s="966"/>
      <c r="D263" s="966"/>
      <c r="E263" s="967"/>
      <c r="F263" s="968"/>
    </row>
    <row r="264" spans="1:6" x14ac:dyDescent="0.25">
      <c r="A264" s="962"/>
      <c r="B264" s="979"/>
      <c r="C264" s="966"/>
      <c r="D264" s="966"/>
      <c r="E264" s="967"/>
      <c r="F264" s="968"/>
    </row>
    <row r="265" spans="1:6" x14ac:dyDescent="0.25">
      <c r="A265" s="962"/>
      <c r="B265" s="979"/>
      <c r="C265" s="966"/>
      <c r="D265" s="966"/>
      <c r="E265" s="967"/>
      <c r="F265" s="968"/>
    </row>
    <row r="266" spans="1:6" x14ac:dyDescent="0.25">
      <c r="A266" s="962"/>
      <c r="B266" s="979"/>
      <c r="C266" s="966"/>
      <c r="D266" s="966"/>
      <c r="E266" s="967"/>
      <c r="F266" s="968"/>
    </row>
    <row r="267" spans="1:6" x14ac:dyDescent="0.25">
      <c r="A267" s="962"/>
      <c r="B267" s="979"/>
      <c r="C267" s="962"/>
      <c r="D267" s="966"/>
      <c r="E267" s="967"/>
      <c r="F267" s="968"/>
    </row>
    <row r="268" spans="1:6" ht="13" thickBot="1" x14ac:dyDescent="0.3">
      <c r="A268" s="994"/>
      <c r="B268" s="986"/>
      <c r="C268" s="985"/>
      <c r="D268" s="985"/>
      <c r="E268" s="995"/>
      <c r="F268" s="996"/>
    </row>
    <row r="269" spans="1:6" ht="24.75" customHeight="1" thickTop="1" x14ac:dyDescent="0.25">
      <c r="A269" s="2453" t="s">
        <v>509</v>
      </c>
      <c r="B269" s="2453"/>
      <c r="C269" s="2453"/>
      <c r="D269" s="2453"/>
      <c r="E269" s="2453"/>
      <c r="F269" s="1352">
        <f>SUM(F203:F268)</f>
        <v>0</v>
      </c>
    </row>
  </sheetData>
  <mergeCells count="8">
    <mergeCell ref="E4:F4"/>
    <mergeCell ref="A269:E269"/>
    <mergeCell ref="A1:F1"/>
    <mergeCell ref="A2:F2"/>
    <mergeCell ref="A67:E67"/>
    <mergeCell ref="A134:E134"/>
    <mergeCell ref="A198:E198"/>
    <mergeCell ref="A3:F3"/>
  </mergeCells>
  <pageMargins left="0.70866141732283472" right="0.47244094488188981" top="0.74803149606299213" bottom="0.51181102362204722" header="0.31496062992125984" footer="0.31496062992125984"/>
  <pageSetup paperSize="9" scale="76" orientation="portrait" r:id="rId1"/>
  <headerFooter>
    <oddFooter>&amp;CALA-ORA. Bill Nr. 5.10 Pg &amp;P of &amp;N</oddFooter>
  </headerFooter>
  <rowBreaks count="2" manualBreakCount="2">
    <brk id="67" max="5" man="1"/>
    <brk id="198"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2"/>
  <sheetViews>
    <sheetView view="pageBreakPreview" zoomScale="90" zoomScaleNormal="100" zoomScaleSheetLayoutView="90" workbookViewId="0">
      <pane ySplit="5" topLeftCell="A109" activePane="bottomLeft" state="frozen"/>
      <selection activeCell="F432" sqref="F432"/>
      <selection pane="bottomLeft" activeCell="A2" sqref="A2:F2"/>
    </sheetView>
  </sheetViews>
  <sheetFormatPr defaultColWidth="9.1796875" defaultRowHeight="14" x14ac:dyDescent="0.25"/>
  <cols>
    <col min="1" max="1" width="9.1796875" style="616" customWidth="1"/>
    <col min="2" max="2" width="50.1796875" style="617" customWidth="1"/>
    <col min="3" max="3" width="7.54296875" style="616" customWidth="1"/>
    <col min="4" max="4" width="11.26953125" style="598" customWidth="1"/>
    <col min="5" max="5" width="13.54296875" style="618" customWidth="1"/>
    <col min="6" max="6" width="15.1796875" style="618" customWidth="1"/>
    <col min="7" max="7" width="12.1796875" style="1524" customWidth="1"/>
    <col min="8" max="8" width="17.81640625" style="1524" bestFit="1" customWidth="1"/>
    <col min="9" max="9" width="9.26953125" style="1524" bestFit="1" customWidth="1"/>
    <col min="10" max="10" width="18.54296875" style="1524" bestFit="1" customWidth="1"/>
    <col min="11" max="16384" width="9.1796875" style="1524"/>
  </cols>
  <sheetData>
    <row r="1" spans="1:7" s="266" customFormat="1" ht="13" x14ac:dyDescent="0.25">
      <c r="A1" s="2412" t="s">
        <v>0</v>
      </c>
      <c r="B1" s="2412"/>
      <c r="C1" s="2412"/>
      <c r="D1" s="2412"/>
      <c r="E1" s="2412"/>
      <c r="F1" s="2412"/>
      <c r="G1" s="584"/>
    </row>
    <row r="2" spans="1:7" s="1520" customFormat="1" ht="13" x14ac:dyDescent="0.25">
      <c r="A2" s="2372" t="s">
        <v>2561</v>
      </c>
      <c r="B2" s="2372"/>
      <c r="C2" s="2372"/>
      <c r="D2" s="2372"/>
      <c r="E2" s="2372"/>
      <c r="F2" s="2372"/>
      <c r="G2" s="1519"/>
    </row>
    <row r="3" spans="1:7" s="1520" customFormat="1" ht="13" x14ac:dyDescent="0.25">
      <c r="A3" s="2413" t="s">
        <v>2118</v>
      </c>
      <c r="B3" s="2413"/>
      <c r="C3" s="2413"/>
      <c r="D3" s="2413"/>
      <c r="E3" s="2413"/>
      <c r="F3" s="2413"/>
      <c r="G3" s="1519"/>
    </row>
    <row r="4" spans="1:7" s="266" customFormat="1" ht="13.5" thickBot="1" x14ac:dyDescent="0.3">
      <c r="A4" s="585" t="s">
        <v>2089</v>
      </c>
      <c r="B4" s="586"/>
      <c r="C4" s="587"/>
      <c r="D4" s="587"/>
      <c r="E4" s="588"/>
      <c r="F4" s="589"/>
      <c r="G4" s="590"/>
    </row>
    <row r="5" spans="1:7" s="1523" customFormat="1" ht="14.25" customHeight="1" x14ac:dyDescent="0.3">
      <c r="A5" s="449" t="s">
        <v>1</v>
      </c>
      <c r="B5" s="450" t="s">
        <v>2</v>
      </c>
      <c r="C5" s="450" t="s">
        <v>3</v>
      </c>
      <c r="D5" s="450" t="s">
        <v>4</v>
      </c>
      <c r="E5" s="1521" t="s">
        <v>155</v>
      </c>
      <c r="F5" s="1522" t="s">
        <v>6</v>
      </c>
    </row>
    <row r="6" spans="1:7" x14ac:dyDescent="0.25">
      <c r="A6" s="591"/>
      <c r="B6" s="592"/>
      <c r="C6" s="591"/>
      <c r="D6" s="593"/>
      <c r="E6" s="594"/>
      <c r="F6" s="594"/>
    </row>
    <row r="7" spans="1:7" s="595" customFormat="1" ht="13" x14ac:dyDescent="0.25">
      <c r="A7" s="1525"/>
      <c r="B7" s="1526" t="s">
        <v>531</v>
      </c>
      <c r="C7" s="1527"/>
      <c r="D7" s="1528"/>
      <c r="E7" s="1529"/>
      <c r="F7" s="1529"/>
    </row>
    <row r="8" spans="1:7" s="595" customFormat="1" ht="11.25" customHeight="1" x14ac:dyDescent="0.25">
      <c r="A8" s="1525"/>
      <c r="B8" s="1530"/>
      <c r="C8" s="1527"/>
      <c r="D8" s="1528"/>
      <c r="E8" s="1529"/>
      <c r="F8" s="1529"/>
    </row>
    <row r="9" spans="1:7" s="266" customFormat="1" ht="13" x14ac:dyDescent="0.25">
      <c r="A9" s="1525"/>
      <c r="B9" s="1531" t="s">
        <v>532</v>
      </c>
      <c r="C9" s="1527"/>
      <c r="D9" s="1528"/>
      <c r="E9" s="1529"/>
      <c r="F9" s="1529"/>
    </row>
    <row r="10" spans="1:7" s="266" customFormat="1" ht="13" x14ac:dyDescent="0.25">
      <c r="A10" s="1532"/>
      <c r="B10" s="1533"/>
      <c r="C10" s="1527"/>
      <c r="D10" s="1528"/>
      <c r="E10" s="1529"/>
      <c r="F10" s="1529"/>
    </row>
    <row r="11" spans="1:7" s="266" customFormat="1" ht="50" x14ac:dyDescent="0.25">
      <c r="A11" s="1525"/>
      <c r="B11" s="1534" t="s">
        <v>2263</v>
      </c>
      <c r="C11" s="1525"/>
      <c r="D11" s="1528"/>
      <c r="E11" s="1529"/>
      <c r="F11" s="1529"/>
    </row>
    <row r="12" spans="1:7" s="266" customFormat="1" ht="13" x14ac:dyDescent="0.25">
      <c r="A12" s="1525"/>
      <c r="B12" s="596"/>
      <c r="C12" s="1525"/>
      <c r="D12" s="1528"/>
      <c r="E12" s="1529"/>
      <c r="F12" s="1529"/>
    </row>
    <row r="13" spans="1:7" x14ac:dyDescent="0.25">
      <c r="A13" s="1535"/>
      <c r="B13" s="1536" t="s">
        <v>533</v>
      </c>
      <c r="C13" s="1537"/>
      <c r="D13" s="1538"/>
      <c r="E13" s="1539"/>
      <c r="F13" s="1539"/>
    </row>
    <row r="14" spans="1:7" x14ac:dyDescent="0.25">
      <c r="A14" s="1535"/>
      <c r="B14" s="1540"/>
      <c r="C14" s="1537"/>
      <c r="D14" s="1538"/>
      <c r="E14" s="1539"/>
      <c r="F14" s="1539"/>
    </row>
    <row r="15" spans="1:7" x14ac:dyDescent="0.25">
      <c r="A15" s="1535"/>
      <c r="B15" s="1541" t="s">
        <v>534</v>
      </c>
      <c r="C15" s="1537"/>
      <c r="D15" s="1538"/>
      <c r="E15" s="1539"/>
      <c r="F15" s="1539"/>
    </row>
    <row r="16" spans="1:7" x14ac:dyDescent="0.25">
      <c r="A16" s="1535"/>
      <c r="B16" s="1541"/>
      <c r="C16" s="1537"/>
      <c r="D16" s="1538"/>
      <c r="E16" s="1539"/>
      <c r="F16" s="1539"/>
    </row>
    <row r="17" spans="1:8" x14ac:dyDescent="0.25">
      <c r="A17" s="1537" t="s">
        <v>535</v>
      </c>
      <c r="B17" s="1542" t="s">
        <v>536</v>
      </c>
      <c r="C17" s="1537" t="s">
        <v>42</v>
      </c>
      <c r="D17" s="1538">
        <v>38</v>
      </c>
      <c r="E17" s="1539"/>
      <c r="F17" s="1543">
        <f>D17*E17</f>
        <v>0</v>
      </c>
    </row>
    <row r="18" spans="1:8" x14ac:dyDescent="0.25">
      <c r="A18" s="1537"/>
      <c r="B18" s="1542"/>
      <c r="C18" s="1537"/>
      <c r="D18" s="1538"/>
      <c r="E18" s="1539"/>
      <c r="F18" s="1543"/>
    </row>
    <row r="19" spans="1:8" x14ac:dyDescent="0.25">
      <c r="A19" s="1537" t="s">
        <v>87</v>
      </c>
      <c r="B19" s="1542" t="s">
        <v>537</v>
      </c>
      <c r="C19" s="1537" t="s">
        <v>42</v>
      </c>
      <c r="D19" s="1544">
        <v>7.5</v>
      </c>
      <c r="E19" s="1539"/>
      <c r="F19" s="1543">
        <f>D19*E19</f>
        <v>0</v>
      </c>
      <c r="H19" s="598"/>
    </row>
    <row r="20" spans="1:8" x14ac:dyDescent="0.25">
      <c r="A20" s="1537"/>
      <c r="B20" s="599"/>
      <c r="C20" s="1537"/>
      <c r="D20" s="1538"/>
      <c r="E20" s="1539"/>
      <c r="F20" s="1543"/>
    </row>
    <row r="21" spans="1:8" x14ac:dyDescent="0.25">
      <c r="A21" s="1537"/>
      <c r="B21" s="1545" t="s">
        <v>90</v>
      </c>
      <c r="C21" s="1546"/>
      <c r="D21" s="1538"/>
      <c r="E21" s="1539"/>
      <c r="F21" s="1543"/>
    </row>
    <row r="22" spans="1:8" x14ac:dyDescent="0.25">
      <c r="A22" s="1537"/>
      <c r="B22" s="1545"/>
      <c r="C22" s="1537"/>
      <c r="D22" s="1538"/>
      <c r="E22" s="1539"/>
      <c r="F22" s="1543"/>
    </row>
    <row r="23" spans="1:8" x14ac:dyDescent="0.25">
      <c r="A23" s="1537"/>
      <c r="B23" s="1547" t="s">
        <v>538</v>
      </c>
      <c r="C23" s="1537"/>
      <c r="D23" s="1538"/>
      <c r="E23" s="1539"/>
      <c r="F23" s="1543"/>
    </row>
    <row r="24" spans="1:8" x14ac:dyDescent="0.25">
      <c r="A24" s="1537"/>
      <c r="B24" s="1547"/>
      <c r="C24" s="1537"/>
      <c r="D24" s="1538"/>
      <c r="E24" s="1539"/>
      <c r="F24" s="1543"/>
    </row>
    <row r="25" spans="1:8" x14ac:dyDescent="0.25">
      <c r="A25" s="1537" t="s">
        <v>539</v>
      </c>
      <c r="B25" s="1542" t="s">
        <v>540</v>
      </c>
      <c r="C25" s="1537" t="s">
        <v>42</v>
      </c>
      <c r="D25" s="1544">
        <f>0.4*(D17)</f>
        <v>15.200000000000001</v>
      </c>
      <c r="E25" s="1539"/>
      <c r="F25" s="1543">
        <f>ROUNDUP(D25*E25,-3)</f>
        <v>0</v>
      </c>
    </row>
    <row r="26" spans="1:8" x14ac:dyDescent="0.25">
      <c r="A26" s="1537"/>
      <c r="B26" s="1548"/>
      <c r="C26" s="1537"/>
      <c r="D26" s="1544"/>
      <c r="E26" s="1539"/>
      <c r="F26" s="1543"/>
    </row>
    <row r="27" spans="1:8" s="595" customFormat="1" ht="12.5" x14ac:dyDescent="0.25">
      <c r="A27" s="1525"/>
      <c r="B27" s="1549" t="s">
        <v>541</v>
      </c>
      <c r="C27" s="1525"/>
      <c r="D27" s="1550"/>
      <c r="E27" s="1539"/>
      <c r="F27" s="1539"/>
      <c r="G27" s="600"/>
    </row>
    <row r="28" spans="1:8" s="595" customFormat="1" ht="12.5" x14ac:dyDescent="0.25">
      <c r="A28" s="1525"/>
      <c r="B28" s="1549"/>
      <c r="C28" s="1525"/>
      <c r="D28" s="1550"/>
      <c r="E28" s="1539"/>
      <c r="F28" s="1539"/>
      <c r="G28" s="600"/>
    </row>
    <row r="29" spans="1:8" ht="37.5" x14ac:dyDescent="0.25">
      <c r="A29" s="1537" t="s">
        <v>542</v>
      </c>
      <c r="B29" s="1542" t="s">
        <v>543</v>
      </c>
      <c r="C29" s="1537" t="s">
        <v>42</v>
      </c>
      <c r="D29" s="1538">
        <f>D17+D19-D25</f>
        <v>30.299999999999997</v>
      </c>
      <c r="E29" s="1539"/>
      <c r="F29" s="1543">
        <f>D29*E29</f>
        <v>0</v>
      </c>
    </row>
    <row r="30" spans="1:8" x14ac:dyDescent="0.25">
      <c r="A30" s="1551"/>
      <c r="B30" s="599"/>
      <c r="C30" s="1537"/>
      <c r="D30" s="1538"/>
      <c r="E30" s="1539"/>
      <c r="F30" s="1539"/>
    </row>
    <row r="31" spans="1:8" x14ac:dyDescent="0.25">
      <c r="A31" s="1537"/>
      <c r="B31" s="1552" t="s">
        <v>93</v>
      </c>
      <c r="C31" s="1537"/>
      <c r="D31" s="1538"/>
      <c r="E31" s="1539"/>
      <c r="F31" s="1543"/>
    </row>
    <row r="32" spans="1:8" x14ac:dyDescent="0.25">
      <c r="A32" s="1546"/>
      <c r="B32" s="1553"/>
      <c r="C32" s="1546"/>
      <c r="D32" s="1538"/>
      <c r="E32" s="1539"/>
      <c r="F32" s="1543"/>
    </row>
    <row r="33" spans="1:6" ht="28.5" customHeight="1" x14ac:dyDescent="0.25">
      <c r="A33" s="1537"/>
      <c r="B33" s="1554" t="s">
        <v>544</v>
      </c>
      <c r="C33" s="1537"/>
      <c r="D33" s="1538"/>
      <c r="E33" s="1539"/>
      <c r="F33" s="1543"/>
    </row>
    <row r="34" spans="1:6" x14ac:dyDescent="0.25">
      <c r="A34" s="1537"/>
      <c r="B34" s="1542"/>
      <c r="C34" s="1537"/>
      <c r="D34" s="1538"/>
      <c r="E34" s="1539"/>
      <c r="F34" s="1543"/>
    </row>
    <row r="35" spans="1:6" ht="14.5" x14ac:dyDescent="0.25">
      <c r="A35" s="1537" t="s">
        <v>94</v>
      </c>
      <c r="B35" s="1542" t="s">
        <v>545</v>
      </c>
      <c r="C35" s="1537" t="s">
        <v>548</v>
      </c>
      <c r="D35" s="1538">
        <v>50</v>
      </c>
      <c r="E35" s="1539"/>
      <c r="F35" s="1543">
        <f>D35*E35</f>
        <v>0</v>
      </c>
    </row>
    <row r="36" spans="1:6" x14ac:dyDescent="0.25">
      <c r="A36" s="1537"/>
      <c r="B36" s="1542"/>
      <c r="C36" s="1537"/>
      <c r="D36" s="1538"/>
      <c r="E36" s="1539"/>
      <c r="F36" s="1539"/>
    </row>
    <row r="37" spans="1:6" ht="14.5" x14ac:dyDescent="0.25">
      <c r="A37" s="1537" t="s">
        <v>546</v>
      </c>
      <c r="B37" s="1542" t="s">
        <v>547</v>
      </c>
      <c r="C37" s="1537" t="s">
        <v>548</v>
      </c>
      <c r="D37" s="1538">
        <f>D35</f>
        <v>50</v>
      </c>
      <c r="E37" s="1539"/>
      <c r="F37" s="1543">
        <f>D37*E37</f>
        <v>0</v>
      </c>
    </row>
    <row r="38" spans="1:6" x14ac:dyDescent="0.25">
      <c r="A38" s="1537"/>
      <c r="B38" s="1542"/>
      <c r="C38" s="1537"/>
      <c r="D38" s="1538"/>
      <c r="E38" s="1539"/>
      <c r="F38" s="1543"/>
    </row>
    <row r="39" spans="1:6" x14ac:dyDescent="0.25">
      <c r="A39" s="1555"/>
      <c r="B39" s="1556" t="s">
        <v>549</v>
      </c>
      <c r="C39" s="1525"/>
      <c r="D39" s="1557"/>
      <c r="E39" s="1539"/>
      <c r="F39" s="1539"/>
    </row>
    <row r="40" spans="1:6" x14ac:dyDescent="0.25">
      <c r="A40" s="1555"/>
      <c r="B40" s="1556"/>
      <c r="C40" s="1525"/>
      <c r="D40" s="1557"/>
      <c r="E40" s="1539"/>
      <c r="F40" s="1539"/>
    </row>
    <row r="41" spans="1:6" x14ac:dyDescent="0.25">
      <c r="A41" s="1555"/>
      <c r="B41" s="1558" t="s">
        <v>550</v>
      </c>
      <c r="C41" s="1525"/>
      <c r="D41" s="1557"/>
      <c r="E41" s="1539"/>
      <c r="F41" s="1539"/>
    </row>
    <row r="42" spans="1:6" x14ac:dyDescent="0.25">
      <c r="A42" s="1555"/>
      <c r="B42" s="1556"/>
      <c r="C42" s="1525"/>
      <c r="D42" s="1557"/>
      <c r="E42" s="1539"/>
      <c r="F42" s="1539"/>
    </row>
    <row r="43" spans="1:6" ht="14.5" x14ac:dyDescent="0.25">
      <c r="A43" s="1555" t="s">
        <v>551</v>
      </c>
      <c r="B43" s="1559" t="s">
        <v>552</v>
      </c>
      <c r="C43" s="1537" t="s">
        <v>548</v>
      </c>
      <c r="D43" s="1538">
        <f>D37</f>
        <v>50</v>
      </c>
      <c r="E43" s="1539"/>
      <c r="F43" s="1539">
        <f>+D43*E43</f>
        <v>0</v>
      </c>
    </row>
    <row r="44" spans="1:6" x14ac:dyDescent="0.25">
      <c r="A44" s="1537"/>
      <c r="B44" s="1560" t="s">
        <v>553</v>
      </c>
      <c r="C44" s="1537"/>
      <c r="D44" s="1538"/>
      <c r="E44" s="1561"/>
      <c r="F44" s="1561"/>
    </row>
    <row r="45" spans="1:6" x14ac:dyDescent="0.25">
      <c r="A45" s="1537"/>
      <c r="B45" s="1542"/>
      <c r="C45" s="1537"/>
      <c r="D45" s="1538"/>
      <c r="E45" s="1561"/>
      <c r="F45" s="1561"/>
    </row>
    <row r="46" spans="1:6" x14ac:dyDescent="0.25">
      <c r="A46" s="1537"/>
      <c r="B46" s="1560" t="s">
        <v>96</v>
      </c>
      <c r="C46" s="1537"/>
      <c r="D46" s="1538"/>
      <c r="E46" s="1561"/>
      <c r="F46" s="1561"/>
    </row>
    <row r="47" spans="1:6" x14ac:dyDescent="0.25">
      <c r="A47" s="1537"/>
      <c r="B47" s="1560"/>
      <c r="C47" s="1537"/>
      <c r="D47" s="1538"/>
      <c r="E47" s="1561"/>
      <c r="F47" s="1561"/>
    </row>
    <row r="48" spans="1:6" x14ac:dyDescent="0.25">
      <c r="A48" s="1537"/>
      <c r="B48" s="1545" t="s">
        <v>554</v>
      </c>
      <c r="C48" s="1537"/>
      <c r="D48" s="1538"/>
      <c r="E48" s="1561"/>
      <c r="F48" s="1561"/>
    </row>
    <row r="49" spans="1:6" x14ac:dyDescent="0.25">
      <c r="A49" s="1537"/>
      <c r="B49" s="1545"/>
      <c r="C49" s="1537"/>
      <c r="D49" s="1538"/>
      <c r="E49" s="1561"/>
      <c r="F49" s="1561"/>
    </row>
    <row r="50" spans="1:6" x14ac:dyDescent="0.25">
      <c r="A50" s="1537"/>
      <c r="B50" s="1552" t="s">
        <v>1403</v>
      </c>
      <c r="C50" s="1537"/>
      <c r="D50" s="1538"/>
      <c r="E50" s="1539"/>
      <c r="F50" s="1543"/>
    </row>
    <row r="51" spans="1:6" x14ac:dyDescent="0.25">
      <c r="A51" s="1537"/>
      <c r="B51" s="1552"/>
      <c r="C51" s="1537"/>
      <c r="D51" s="1538"/>
      <c r="E51" s="1539"/>
      <c r="F51" s="1543"/>
    </row>
    <row r="52" spans="1:6" ht="37.5" x14ac:dyDescent="0.25">
      <c r="A52" s="1537"/>
      <c r="B52" s="1549" t="s">
        <v>1405</v>
      </c>
      <c r="C52" s="1537"/>
      <c r="D52" s="1538"/>
      <c r="E52" s="1539"/>
      <c r="F52" s="1543"/>
    </row>
    <row r="53" spans="1:6" x14ac:dyDescent="0.25">
      <c r="A53" s="1537"/>
      <c r="B53" s="1547"/>
      <c r="C53" s="1537"/>
      <c r="D53" s="1538"/>
      <c r="E53" s="1539"/>
      <c r="F53" s="1543"/>
    </row>
    <row r="54" spans="1:6" x14ac:dyDescent="0.25">
      <c r="A54" s="1537" t="s">
        <v>1422</v>
      </c>
      <c r="B54" s="1542" t="s">
        <v>106</v>
      </c>
      <c r="C54" s="1537" t="s">
        <v>42</v>
      </c>
      <c r="D54" s="1544">
        <v>3.8</v>
      </c>
      <c r="E54" s="1539"/>
      <c r="F54" s="1543">
        <f t="shared" ref="F54" si="0">D54*E54</f>
        <v>0</v>
      </c>
    </row>
    <row r="55" spans="1:6" ht="21" customHeight="1" thickBot="1" x14ac:dyDescent="0.3">
      <c r="A55" s="2455" t="s">
        <v>102</v>
      </c>
      <c r="B55" s="2456"/>
      <c r="C55" s="2456"/>
      <c r="D55" s="2456"/>
      <c r="E55" s="2456"/>
      <c r="F55" s="1562">
        <f>SUM(F11:F54)</f>
        <v>0</v>
      </c>
    </row>
    <row r="56" spans="1:6" ht="7.5" customHeight="1" x14ac:dyDescent="0.25">
      <c r="A56" s="1537"/>
      <c r="B56" s="1540"/>
      <c r="C56" s="1537"/>
      <c r="D56" s="1538"/>
      <c r="E56" s="1539"/>
      <c r="F56" s="1543"/>
    </row>
    <row r="57" spans="1:6" x14ac:dyDescent="0.25">
      <c r="A57" s="1537"/>
      <c r="B57" s="1552" t="s">
        <v>1408</v>
      </c>
      <c r="C57" s="1537"/>
      <c r="D57" s="1538"/>
      <c r="E57" s="1539"/>
      <c r="F57" s="1539"/>
    </row>
    <row r="58" spans="1:6" ht="11.25" customHeight="1" x14ac:dyDescent="0.25">
      <c r="A58" s="1537"/>
      <c r="B58" s="1552"/>
      <c r="C58" s="1537"/>
      <c r="D58" s="1538"/>
      <c r="E58" s="1539"/>
      <c r="F58" s="1539"/>
    </row>
    <row r="59" spans="1:6" ht="42.75" customHeight="1" x14ac:dyDescent="0.25">
      <c r="A59" s="1537"/>
      <c r="B59" s="1549" t="s">
        <v>1409</v>
      </c>
      <c r="C59" s="1537"/>
      <c r="D59" s="1538"/>
      <c r="E59" s="1539"/>
      <c r="F59" s="1539"/>
    </row>
    <row r="60" spans="1:6" x14ac:dyDescent="0.25">
      <c r="A60" s="1537"/>
      <c r="B60" s="1549"/>
      <c r="C60" s="1537"/>
      <c r="D60" s="1538"/>
      <c r="E60" s="1539"/>
      <c r="F60" s="1539"/>
    </row>
    <row r="61" spans="1:6" x14ac:dyDescent="0.25">
      <c r="A61" s="1537" t="s">
        <v>719</v>
      </c>
      <c r="B61" s="1542" t="s">
        <v>106</v>
      </c>
      <c r="C61" s="1537" t="s">
        <v>42</v>
      </c>
      <c r="D61" s="1538">
        <v>6</v>
      </c>
      <c r="E61" s="1539"/>
      <c r="F61" s="1543">
        <f t="shared" ref="F61" si="1">D61*E61</f>
        <v>0</v>
      </c>
    </row>
    <row r="62" spans="1:6" ht="7.5" customHeight="1" x14ac:dyDescent="0.25">
      <c r="A62" s="1537"/>
      <c r="B62" s="1540"/>
      <c r="C62" s="1537"/>
      <c r="D62" s="1538"/>
      <c r="E62" s="1539"/>
      <c r="F62" s="1543"/>
    </row>
    <row r="63" spans="1:6" x14ac:dyDescent="0.25">
      <c r="A63" s="1537"/>
      <c r="B63" s="1552" t="s">
        <v>1404</v>
      </c>
      <c r="C63" s="1537"/>
      <c r="D63" s="1538"/>
      <c r="E63" s="1539"/>
      <c r="F63" s="1539"/>
    </row>
    <row r="64" spans="1:6" ht="11.25" customHeight="1" x14ac:dyDescent="0.25">
      <c r="A64" s="1537"/>
      <c r="B64" s="1552"/>
      <c r="C64" s="1537"/>
      <c r="D64" s="1538"/>
      <c r="E64" s="1539"/>
      <c r="F64" s="1539"/>
    </row>
    <row r="65" spans="1:7" ht="37.5" x14ac:dyDescent="0.25">
      <c r="A65" s="1537"/>
      <c r="B65" s="1549" t="s">
        <v>1406</v>
      </c>
      <c r="C65" s="1537"/>
      <c r="D65" s="1538"/>
      <c r="E65" s="1539"/>
      <c r="F65" s="1539"/>
    </row>
    <row r="66" spans="1:7" x14ac:dyDescent="0.25">
      <c r="A66" s="1537"/>
      <c r="B66" s="1542"/>
      <c r="C66" s="1537"/>
      <c r="D66" s="1538"/>
      <c r="E66" s="1539"/>
      <c r="F66" s="1539"/>
    </row>
    <row r="67" spans="1:7" x14ac:dyDescent="0.25">
      <c r="A67" s="1537" t="s">
        <v>720</v>
      </c>
      <c r="B67" s="1542" t="s">
        <v>106</v>
      </c>
      <c r="C67" s="1537" t="s">
        <v>42</v>
      </c>
      <c r="D67" s="1544">
        <v>4</v>
      </c>
      <c r="E67" s="1539"/>
      <c r="F67" s="1543">
        <f>D67*E67</f>
        <v>0</v>
      </c>
    </row>
    <row r="68" spans="1:7" x14ac:dyDescent="0.25">
      <c r="A68" s="1537"/>
      <c r="B68" s="602"/>
      <c r="C68" s="1537"/>
      <c r="D68" s="1538"/>
      <c r="E68" s="1539"/>
      <c r="F68" s="1543"/>
    </row>
    <row r="69" spans="1:7" x14ac:dyDescent="0.25">
      <c r="A69" s="1537"/>
      <c r="B69" s="1541" t="s">
        <v>557</v>
      </c>
      <c r="C69" s="1537"/>
      <c r="D69" s="1538"/>
      <c r="E69" s="1539"/>
      <c r="F69" s="1543"/>
    </row>
    <row r="70" spans="1:7" x14ac:dyDescent="0.25">
      <c r="A70" s="1537"/>
      <c r="B70" s="1540"/>
      <c r="C70" s="1537"/>
      <c r="D70" s="1538"/>
      <c r="E70" s="1539"/>
      <c r="F70" s="1543"/>
    </row>
    <row r="71" spans="1:7" x14ac:dyDescent="0.25">
      <c r="A71" s="1537"/>
      <c r="B71" s="1552" t="s">
        <v>111</v>
      </c>
      <c r="C71" s="1537"/>
      <c r="D71" s="1538"/>
      <c r="E71" s="1539"/>
      <c r="F71" s="1543"/>
    </row>
    <row r="72" spans="1:7" ht="11.25" customHeight="1" x14ac:dyDescent="0.25">
      <c r="A72" s="1537"/>
      <c r="B72" s="1552"/>
      <c r="C72" s="1537"/>
      <c r="D72" s="1538"/>
      <c r="E72" s="1539"/>
      <c r="F72" s="1543"/>
    </row>
    <row r="73" spans="1:7" ht="25" x14ac:dyDescent="0.25">
      <c r="A73" s="1537"/>
      <c r="B73" s="1554" t="s">
        <v>1835</v>
      </c>
      <c r="C73" s="1537"/>
      <c r="D73" s="1538"/>
      <c r="E73" s="1539"/>
      <c r="F73" s="1543"/>
    </row>
    <row r="74" spans="1:7" ht="11.25" customHeight="1" x14ac:dyDescent="0.25">
      <c r="A74" s="1537"/>
      <c r="B74" s="1542"/>
      <c r="C74" s="1537"/>
      <c r="D74" s="1538"/>
      <c r="E74" s="1539"/>
      <c r="F74" s="1543"/>
    </row>
    <row r="75" spans="1:7" x14ac:dyDescent="0.25">
      <c r="A75" s="1551" t="s">
        <v>721</v>
      </c>
      <c r="B75" s="1542" t="s">
        <v>114</v>
      </c>
      <c r="C75" s="1537" t="s">
        <v>42</v>
      </c>
      <c r="D75" s="1544">
        <v>2.5</v>
      </c>
      <c r="E75" s="1539"/>
      <c r="F75" s="1543">
        <f>ROUNDUP(D75*E75,-3)</f>
        <v>0</v>
      </c>
    </row>
    <row r="76" spans="1:7" ht="11.25" customHeight="1" x14ac:dyDescent="0.25">
      <c r="A76" s="1537"/>
      <c r="B76" s="599"/>
      <c r="C76" s="1537"/>
      <c r="D76" s="1538"/>
      <c r="E76" s="1539"/>
      <c r="F76" s="1539"/>
    </row>
    <row r="77" spans="1:7" s="595" customFormat="1" ht="13" x14ac:dyDescent="0.25">
      <c r="A77" s="1525"/>
      <c r="B77" s="1552" t="s">
        <v>559</v>
      </c>
      <c r="C77" s="1525"/>
      <c r="D77" s="1550"/>
      <c r="E77" s="1539"/>
      <c r="F77" s="1539"/>
      <c r="G77" s="600"/>
    </row>
    <row r="78" spans="1:7" s="595" customFormat="1" ht="13" x14ac:dyDescent="0.25">
      <c r="A78" s="1525"/>
      <c r="B78" s="1563"/>
      <c r="C78" s="1525"/>
      <c r="D78" s="1550"/>
      <c r="E78" s="1539"/>
      <c r="F78" s="1539"/>
      <c r="G78" s="600"/>
    </row>
    <row r="79" spans="1:7" x14ac:dyDescent="0.25">
      <c r="A79" s="1537"/>
      <c r="B79" s="1554" t="s">
        <v>1836</v>
      </c>
      <c r="C79" s="1537"/>
      <c r="D79" s="1538"/>
      <c r="E79" s="1539"/>
      <c r="F79" s="1543"/>
    </row>
    <row r="80" spans="1:7" x14ac:dyDescent="0.25">
      <c r="A80" s="1537"/>
      <c r="B80" s="1542"/>
      <c r="C80" s="1537"/>
      <c r="D80" s="1538"/>
      <c r="E80" s="1539"/>
      <c r="F80" s="1543"/>
    </row>
    <row r="81" spans="1:7" x14ac:dyDescent="0.25">
      <c r="A81" s="1551" t="s">
        <v>117</v>
      </c>
      <c r="B81" s="1542" t="s">
        <v>560</v>
      </c>
      <c r="C81" s="1537" t="s">
        <v>42</v>
      </c>
      <c r="D81" s="1544">
        <f>D54</f>
        <v>3.8</v>
      </c>
      <c r="E81" s="1539"/>
      <c r="F81" s="1543">
        <f>D81*E81</f>
        <v>0</v>
      </c>
    </row>
    <row r="82" spans="1:7" s="595" customFormat="1" ht="12.5" x14ac:dyDescent="0.25">
      <c r="A82" s="1555"/>
      <c r="B82" s="603"/>
      <c r="C82" s="1525"/>
      <c r="D82" s="1564"/>
      <c r="E82" s="1539"/>
      <c r="F82" s="1539"/>
      <c r="G82" s="600"/>
    </row>
    <row r="83" spans="1:7" x14ac:dyDescent="0.25">
      <c r="A83" s="1537"/>
      <c r="B83" s="1560" t="s">
        <v>561</v>
      </c>
      <c r="C83" s="1537"/>
      <c r="D83" s="1538"/>
      <c r="E83" s="1539"/>
      <c r="F83" s="1543"/>
    </row>
    <row r="84" spans="1:7" x14ac:dyDescent="0.25">
      <c r="A84" s="1537"/>
      <c r="B84" s="1542"/>
      <c r="C84" s="1537"/>
      <c r="D84" s="1538"/>
      <c r="E84" s="1539"/>
      <c r="F84" s="1543"/>
    </row>
    <row r="85" spans="1:7" x14ac:dyDescent="0.25">
      <c r="A85" s="1537"/>
      <c r="B85" s="1565" t="s">
        <v>1837</v>
      </c>
      <c r="C85" s="1537"/>
      <c r="D85" s="1538"/>
      <c r="E85" s="1539"/>
      <c r="F85" s="1543"/>
    </row>
    <row r="86" spans="1:7" x14ac:dyDescent="0.25">
      <c r="A86" s="1537"/>
      <c r="B86" s="1545"/>
      <c r="C86" s="1537"/>
      <c r="D86" s="1538"/>
      <c r="E86" s="1539"/>
      <c r="F86" s="1543"/>
    </row>
    <row r="87" spans="1:7" ht="25" x14ac:dyDescent="0.25">
      <c r="A87" s="1537"/>
      <c r="B87" s="1547" t="s">
        <v>1421</v>
      </c>
      <c r="C87" s="1537"/>
      <c r="D87" s="1538"/>
      <c r="E87" s="1539"/>
      <c r="F87" s="1543"/>
    </row>
    <row r="88" spans="1:7" x14ac:dyDescent="0.25">
      <c r="A88" s="1537"/>
      <c r="B88" s="1542"/>
      <c r="C88" s="1537"/>
      <c r="D88" s="1538"/>
      <c r="E88" s="1539"/>
      <c r="F88" s="1543"/>
    </row>
    <row r="89" spans="1:7" x14ac:dyDescent="0.25">
      <c r="A89" s="1551" t="s">
        <v>1423</v>
      </c>
      <c r="B89" s="1542" t="s">
        <v>114</v>
      </c>
      <c r="C89" s="1537" t="s">
        <v>42</v>
      </c>
      <c r="D89" s="1538">
        <f>D61</f>
        <v>6</v>
      </c>
      <c r="E89" s="1539"/>
      <c r="F89" s="1543">
        <f t="shared" ref="F89" si="2">D89*E89</f>
        <v>0</v>
      </c>
    </row>
    <row r="90" spans="1:7" x14ac:dyDescent="0.25">
      <c r="A90" s="1551"/>
      <c r="B90" s="1542"/>
      <c r="C90" s="1537"/>
      <c r="D90" s="1538"/>
      <c r="E90" s="1539"/>
      <c r="F90" s="1543"/>
    </row>
    <row r="91" spans="1:7" x14ac:dyDescent="0.25">
      <c r="A91" s="1537"/>
      <c r="B91" s="1560" t="s">
        <v>2128</v>
      </c>
      <c r="C91" s="1537"/>
      <c r="D91" s="1538"/>
      <c r="E91" s="1561"/>
      <c r="F91" s="1561"/>
    </row>
    <row r="92" spans="1:7" x14ac:dyDescent="0.25">
      <c r="A92" s="1551"/>
      <c r="B92" s="1542"/>
      <c r="C92" s="1537"/>
      <c r="D92" s="1538"/>
      <c r="E92" s="1539"/>
      <c r="F92" s="1539"/>
    </row>
    <row r="93" spans="1:7" x14ac:dyDescent="0.25">
      <c r="A93" s="1537"/>
      <c r="B93" s="1560" t="s">
        <v>2129</v>
      </c>
      <c r="C93" s="1537"/>
      <c r="D93" s="1538"/>
      <c r="E93" s="1539"/>
      <c r="F93" s="1543"/>
    </row>
    <row r="94" spans="1:7" x14ac:dyDescent="0.25">
      <c r="A94" s="1537"/>
      <c r="B94" s="1560"/>
      <c r="C94" s="1537"/>
      <c r="D94" s="1538"/>
      <c r="E94" s="1539"/>
      <c r="F94" s="1543"/>
    </row>
    <row r="95" spans="1:7" x14ac:dyDescent="0.25">
      <c r="A95" s="1537"/>
      <c r="B95" s="1565" t="s">
        <v>1838</v>
      </c>
      <c r="C95" s="1537"/>
      <c r="D95" s="1538"/>
      <c r="E95" s="1539"/>
      <c r="F95" s="1543"/>
    </row>
    <row r="96" spans="1:7" x14ac:dyDescent="0.25">
      <c r="A96" s="1537"/>
      <c r="B96" s="1545"/>
      <c r="C96" s="1537"/>
      <c r="D96" s="1538"/>
      <c r="E96" s="1539"/>
      <c r="F96" s="1543"/>
    </row>
    <row r="97" spans="1:6" x14ac:dyDescent="0.25">
      <c r="A97" s="1537"/>
      <c r="B97" s="1547" t="s">
        <v>1412</v>
      </c>
      <c r="C97" s="1537"/>
      <c r="D97" s="1538"/>
      <c r="E97" s="1539"/>
      <c r="F97" s="1543"/>
    </row>
    <row r="98" spans="1:6" x14ac:dyDescent="0.25">
      <c r="A98" s="1537"/>
      <c r="B98" s="1542"/>
      <c r="C98" s="1537"/>
      <c r="D98" s="1538"/>
      <c r="E98" s="1539"/>
      <c r="F98" s="1543"/>
    </row>
    <row r="99" spans="1:6" x14ac:dyDescent="0.25">
      <c r="A99" s="1551" t="s">
        <v>724</v>
      </c>
      <c r="B99" s="1542" t="s">
        <v>1839</v>
      </c>
      <c r="C99" s="1537" t="s">
        <v>42</v>
      </c>
      <c r="D99" s="1544">
        <f>D67</f>
        <v>4</v>
      </c>
      <c r="E99" s="1539"/>
      <c r="F99" s="1543">
        <f t="shared" ref="F99" si="3">D99*E99</f>
        <v>0</v>
      </c>
    </row>
    <row r="100" spans="1:6" x14ac:dyDescent="0.25">
      <c r="A100" s="1551"/>
      <c r="B100" s="1542"/>
      <c r="C100" s="1537"/>
      <c r="D100" s="1538"/>
      <c r="E100" s="1539"/>
      <c r="F100" s="1543"/>
    </row>
    <row r="101" spans="1:6" x14ac:dyDescent="0.25">
      <c r="A101" s="1537"/>
      <c r="B101" s="1541" t="s">
        <v>120</v>
      </c>
      <c r="C101" s="1537"/>
      <c r="D101" s="1538"/>
      <c r="E101" s="1539"/>
      <c r="F101" s="1543"/>
    </row>
    <row r="102" spans="1:6" x14ac:dyDescent="0.25">
      <c r="A102" s="1537"/>
      <c r="B102" s="1540"/>
      <c r="C102" s="1537"/>
      <c r="D102" s="1538"/>
      <c r="E102" s="1539"/>
      <c r="F102" s="1543"/>
    </row>
    <row r="103" spans="1:6" x14ac:dyDescent="0.25">
      <c r="A103" s="1537"/>
      <c r="B103" s="1541" t="s">
        <v>563</v>
      </c>
      <c r="C103" s="1537"/>
      <c r="D103" s="1538"/>
      <c r="E103" s="1539"/>
      <c r="F103" s="1543"/>
    </row>
    <row r="104" spans="1:6" x14ac:dyDescent="0.25">
      <c r="A104" s="1537"/>
      <c r="B104" s="1540"/>
      <c r="C104" s="1537"/>
      <c r="D104" s="1538"/>
      <c r="E104" s="1539"/>
      <c r="F104" s="1543"/>
    </row>
    <row r="105" spans="1:6" x14ac:dyDescent="0.25">
      <c r="A105" s="1537"/>
      <c r="B105" s="1566" t="s">
        <v>564</v>
      </c>
      <c r="C105" s="1537"/>
      <c r="D105" s="1538"/>
      <c r="E105" s="1539"/>
      <c r="F105" s="1543"/>
    </row>
    <row r="106" spans="1:6" x14ac:dyDescent="0.25">
      <c r="A106" s="1537"/>
      <c r="B106" s="1566"/>
      <c r="C106" s="1537"/>
      <c r="D106" s="1538"/>
      <c r="E106" s="1539"/>
      <c r="F106" s="1543"/>
    </row>
    <row r="107" spans="1:6" ht="14.5" x14ac:dyDescent="0.25">
      <c r="A107" s="1537" t="s">
        <v>565</v>
      </c>
      <c r="B107" s="1540" t="s">
        <v>566</v>
      </c>
      <c r="C107" s="1537" t="s">
        <v>548</v>
      </c>
      <c r="D107" s="1538" t="s">
        <v>558</v>
      </c>
      <c r="E107" s="1539"/>
      <c r="F107" s="1543">
        <v>0</v>
      </c>
    </row>
    <row r="108" spans="1:6" ht="14.5" thickBot="1" x14ac:dyDescent="0.3">
      <c r="A108" s="2455" t="s">
        <v>102</v>
      </c>
      <c r="B108" s="2456"/>
      <c r="C108" s="2456"/>
      <c r="D108" s="2456"/>
      <c r="E108" s="2456"/>
      <c r="F108" s="1562">
        <f>SUM(F59:F106)</f>
        <v>0</v>
      </c>
    </row>
    <row r="109" spans="1:6" x14ac:dyDescent="0.25">
      <c r="A109" s="1537"/>
      <c r="B109" s="1540"/>
      <c r="C109" s="1537"/>
      <c r="D109" s="1538"/>
      <c r="E109" s="1539"/>
      <c r="F109" s="1543"/>
    </row>
    <row r="110" spans="1:6" x14ac:dyDescent="0.25">
      <c r="A110" s="1535"/>
      <c r="B110" s="1560" t="s">
        <v>567</v>
      </c>
      <c r="C110" s="1537"/>
      <c r="D110" s="1538"/>
      <c r="E110" s="1539"/>
      <c r="F110" s="1543"/>
    </row>
    <row r="111" spans="1:6" x14ac:dyDescent="0.25">
      <c r="A111" s="1535"/>
      <c r="B111" s="1560"/>
      <c r="C111" s="1537"/>
      <c r="D111" s="1538"/>
      <c r="E111" s="1539"/>
      <c r="F111" s="1543"/>
    </row>
    <row r="112" spans="1:6" x14ac:dyDescent="0.25">
      <c r="A112" s="1535"/>
      <c r="B112" s="1552" t="s">
        <v>568</v>
      </c>
      <c r="C112" s="1537"/>
      <c r="D112" s="1538"/>
      <c r="E112" s="1539"/>
      <c r="F112" s="1543"/>
    </row>
    <row r="113" spans="1:6" x14ac:dyDescent="0.25">
      <c r="A113" s="1535" t="s">
        <v>123</v>
      </c>
      <c r="B113" s="1567" t="s">
        <v>569</v>
      </c>
      <c r="C113" s="1537" t="s">
        <v>125</v>
      </c>
      <c r="D113" s="1538">
        <v>50</v>
      </c>
      <c r="E113" s="1539"/>
      <c r="F113" s="1543">
        <f t="shared" ref="F113" si="4">D113*E113</f>
        <v>0</v>
      </c>
    </row>
    <row r="114" spans="1:6" x14ac:dyDescent="0.25">
      <c r="A114" s="1535"/>
      <c r="B114" s="599"/>
      <c r="C114" s="1537"/>
      <c r="D114" s="1538"/>
      <c r="E114" s="1539"/>
      <c r="F114" s="1543"/>
    </row>
    <row r="115" spans="1:6" x14ac:dyDescent="0.25">
      <c r="A115" s="1535"/>
      <c r="B115" s="1542"/>
      <c r="C115" s="1537"/>
      <c r="D115" s="1538"/>
      <c r="E115" s="1539"/>
      <c r="F115" s="1543"/>
    </row>
    <row r="116" spans="1:6" x14ac:dyDescent="0.25">
      <c r="A116" s="1535"/>
      <c r="B116" s="1552" t="s">
        <v>568</v>
      </c>
      <c r="C116" s="1537"/>
      <c r="D116" s="1538"/>
      <c r="E116" s="1539"/>
      <c r="F116" s="1543"/>
    </row>
    <row r="117" spans="1:6" x14ac:dyDescent="0.25">
      <c r="A117" s="1535"/>
      <c r="B117" s="1552"/>
      <c r="C117" s="1537"/>
      <c r="D117" s="1538"/>
      <c r="E117" s="1539"/>
      <c r="F117" s="1543"/>
    </row>
    <row r="118" spans="1:6" ht="14.5" x14ac:dyDescent="0.25">
      <c r="A118" s="1535" t="s">
        <v>438</v>
      </c>
      <c r="B118" s="1567" t="s">
        <v>1829</v>
      </c>
      <c r="C118" s="1537" t="s">
        <v>548</v>
      </c>
      <c r="D118" s="1538">
        <v>27</v>
      </c>
      <c r="E118" s="1539"/>
      <c r="F118" s="1543">
        <f>D118*E118</f>
        <v>0</v>
      </c>
    </row>
    <row r="119" spans="1:6" x14ac:dyDescent="0.25">
      <c r="A119" s="1535"/>
      <c r="B119" s="1567"/>
      <c r="C119" s="1537"/>
      <c r="D119" s="1544"/>
      <c r="E119" s="1539"/>
      <c r="F119" s="1543"/>
    </row>
    <row r="120" spans="1:6" x14ac:dyDescent="0.25">
      <c r="A120" s="1535"/>
      <c r="B120" s="592"/>
      <c r="C120" s="1537"/>
      <c r="D120" s="1538"/>
      <c r="E120" s="1539"/>
      <c r="F120" s="1543"/>
    </row>
    <row r="121" spans="1:6" x14ac:dyDescent="0.25">
      <c r="A121" s="1535"/>
      <c r="B121" s="1541" t="s">
        <v>130</v>
      </c>
      <c r="C121" s="1537"/>
      <c r="D121" s="1538"/>
      <c r="E121" s="1539"/>
      <c r="F121" s="1543"/>
    </row>
    <row r="122" spans="1:6" x14ac:dyDescent="0.25">
      <c r="A122" s="1535"/>
      <c r="B122" s="1540"/>
      <c r="C122" s="1537"/>
      <c r="D122" s="1538"/>
      <c r="E122" s="1539"/>
      <c r="F122" s="1543"/>
    </row>
    <row r="123" spans="1:6" x14ac:dyDescent="0.25">
      <c r="A123" s="1535"/>
      <c r="B123" s="1568" t="s">
        <v>571</v>
      </c>
      <c r="C123" s="1537"/>
      <c r="D123" s="1538"/>
      <c r="E123" s="1539"/>
      <c r="F123" s="1543"/>
    </row>
    <row r="124" spans="1:6" ht="10.5" customHeight="1" x14ac:dyDescent="0.25">
      <c r="A124" s="1535"/>
      <c r="B124" s="1568"/>
      <c r="C124" s="1537"/>
      <c r="D124" s="1538"/>
      <c r="E124" s="1539"/>
      <c r="F124" s="1543"/>
    </row>
    <row r="125" spans="1:6" ht="37.5" x14ac:dyDescent="0.25">
      <c r="A125" s="1535"/>
      <c r="B125" s="1547" t="s">
        <v>572</v>
      </c>
      <c r="C125" s="1537"/>
      <c r="D125" s="1538"/>
      <c r="E125" s="1539"/>
      <c r="F125" s="1543"/>
    </row>
    <row r="126" spans="1:6" x14ac:dyDescent="0.25">
      <c r="A126" s="1535"/>
      <c r="B126" s="1540"/>
      <c r="C126" s="1537"/>
      <c r="D126" s="1538"/>
      <c r="E126" s="1539"/>
      <c r="F126" s="1543"/>
    </row>
    <row r="127" spans="1:6" x14ac:dyDescent="0.25">
      <c r="A127" s="1535" t="s">
        <v>133</v>
      </c>
      <c r="B127" s="1540" t="s">
        <v>573</v>
      </c>
      <c r="C127" s="1537" t="s">
        <v>1840</v>
      </c>
      <c r="D127" s="1544">
        <v>0.4</v>
      </c>
      <c r="E127" s="1539"/>
      <c r="F127" s="1543">
        <f t="shared" ref="F127" si="5">D127*E127</f>
        <v>0</v>
      </c>
    </row>
    <row r="128" spans="1:6" x14ac:dyDescent="0.25">
      <c r="A128" s="1535"/>
      <c r="B128" s="602"/>
      <c r="C128" s="1537"/>
      <c r="D128" s="1538"/>
      <c r="E128" s="1539"/>
      <c r="F128" s="1543"/>
    </row>
    <row r="129" spans="1:16" s="595" customFormat="1" ht="12.5" x14ac:dyDescent="0.25">
      <c r="A129" s="1525"/>
      <c r="B129" s="1569"/>
      <c r="C129" s="1525"/>
      <c r="D129" s="1564"/>
      <c r="E129" s="1539"/>
      <c r="F129" s="1539"/>
      <c r="G129" s="600"/>
      <c r="I129" s="604"/>
      <c r="J129" s="604"/>
      <c r="K129" s="604"/>
      <c r="L129" s="604"/>
      <c r="M129" s="604"/>
      <c r="N129" s="604"/>
      <c r="O129" s="604"/>
      <c r="P129" s="604"/>
    </row>
    <row r="130" spans="1:16" s="595" customFormat="1" ht="13.15" customHeight="1" x14ac:dyDescent="0.25">
      <c r="A130" s="1535"/>
      <c r="B130" s="1568" t="s">
        <v>574</v>
      </c>
      <c r="C130" s="1525"/>
      <c r="D130" s="1550"/>
      <c r="E130" s="1539"/>
      <c r="F130" s="1539"/>
      <c r="G130" s="600"/>
      <c r="I130" s="604"/>
      <c r="J130" s="604"/>
      <c r="K130" s="604"/>
      <c r="L130" s="604"/>
      <c r="M130" s="604"/>
      <c r="N130" s="604"/>
      <c r="O130" s="604"/>
      <c r="P130" s="604"/>
    </row>
    <row r="131" spans="1:16" s="595" customFormat="1" ht="12.5" x14ac:dyDescent="0.25">
      <c r="A131" s="1535"/>
      <c r="B131" s="1547" t="s">
        <v>575</v>
      </c>
      <c r="C131" s="1537"/>
      <c r="D131" s="1564"/>
      <c r="E131" s="1539"/>
      <c r="F131" s="1539"/>
      <c r="G131" s="600"/>
      <c r="I131" s="604"/>
      <c r="J131" s="604"/>
      <c r="K131" s="604"/>
      <c r="L131" s="605"/>
      <c r="M131" s="604"/>
      <c r="N131" s="604"/>
      <c r="O131" s="604"/>
      <c r="P131" s="604"/>
    </row>
    <row r="132" spans="1:16" ht="14.5" x14ac:dyDescent="0.25">
      <c r="A132" s="1535" t="s">
        <v>576</v>
      </c>
      <c r="B132" s="1567" t="s">
        <v>577</v>
      </c>
      <c r="C132" s="1537" t="s">
        <v>548</v>
      </c>
      <c r="D132" s="1538">
        <v>59</v>
      </c>
      <c r="E132" s="1539"/>
      <c r="F132" s="1539">
        <f>D132*E132</f>
        <v>0</v>
      </c>
      <c r="H132" s="606"/>
      <c r="J132" s="606"/>
    </row>
    <row r="133" spans="1:16" s="595" customFormat="1" ht="12.5" x14ac:dyDescent="0.25">
      <c r="A133" s="1525"/>
      <c r="B133" s="1569"/>
      <c r="C133" s="1525"/>
      <c r="D133" s="1564"/>
      <c r="E133" s="1539"/>
      <c r="F133" s="1539"/>
      <c r="G133" s="600"/>
      <c r="I133" s="604"/>
      <c r="J133" s="604"/>
      <c r="K133" s="604"/>
      <c r="L133" s="604"/>
      <c r="M133" s="604"/>
      <c r="N133" s="604"/>
      <c r="O133" s="604"/>
      <c r="P133" s="604"/>
    </row>
    <row r="134" spans="1:16" x14ac:dyDescent="0.25">
      <c r="A134" s="1535"/>
      <c r="B134" s="1541" t="s">
        <v>578</v>
      </c>
      <c r="C134" s="1537"/>
      <c r="D134" s="1538"/>
      <c r="E134" s="1539"/>
      <c r="F134" s="1539"/>
    </row>
    <row r="135" spans="1:16" x14ac:dyDescent="0.25">
      <c r="A135" s="1535"/>
      <c r="B135" s="1540"/>
      <c r="C135" s="1537"/>
      <c r="D135" s="1538"/>
      <c r="E135" s="1539"/>
      <c r="F135" s="1539"/>
    </row>
    <row r="136" spans="1:16" x14ac:dyDescent="0.25">
      <c r="A136" s="1535"/>
      <c r="B136" s="1566" t="s">
        <v>579</v>
      </c>
      <c r="C136" s="1537"/>
      <c r="D136" s="1538"/>
      <c r="E136" s="1539"/>
      <c r="F136" s="1539"/>
    </row>
    <row r="137" spans="1:16" x14ac:dyDescent="0.25">
      <c r="A137" s="1535"/>
      <c r="B137" s="1540"/>
      <c r="C137" s="1537"/>
      <c r="D137" s="1538"/>
      <c r="E137" s="1539"/>
      <c r="F137" s="1539"/>
      <c r="H137" s="606"/>
    </row>
    <row r="138" spans="1:16" ht="87.5" x14ac:dyDescent="0.25">
      <c r="A138" s="1535" t="s">
        <v>580</v>
      </c>
      <c r="B138" s="1567" t="s">
        <v>581</v>
      </c>
      <c r="C138" s="1537" t="s">
        <v>19</v>
      </c>
      <c r="D138" s="1538" t="s">
        <v>558</v>
      </c>
      <c r="E138" s="1539"/>
      <c r="F138" s="1539">
        <v>0</v>
      </c>
      <c r="H138" s="606"/>
      <c r="J138" s="606"/>
    </row>
    <row r="139" spans="1:16" x14ac:dyDescent="0.25">
      <c r="A139" s="1535"/>
      <c r="B139" s="1567"/>
      <c r="C139" s="1537"/>
      <c r="D139" s="1538"/>
      <c r="E139" s="1539"/>
      <c r="F139" s="1539"/>
      <c r="H139" s="606"/>
      <c r="J139" s="606"/>
    </row>
    <row r="140" spans="1:16" x14ac:dyDescent="0.25">
      <c r="A140" s="1537"/>
      <c r="B140" s="1541" t="s">
        <v>582</v>
      </c>
      <c r="C140" s="1537"/>
      <c r="D140" s="1538"/>
      <c r="E140" s="1539"/>
      <c r="F140" s="1543"/>
    </row>
    <row r="141" spans="1:16" x14ac:dyDescent="0.25">
      <c r="A141" s="1537"/>
      <c r="B141" s="1540"/>
      <c r="C141" s="1537"/>
      <c r="D141" s="1538"/>
      <c r="E141" s="1539"/>
      <c r="F141" s="1543"/>
    </row>
    <row r="142" spans="1:16" x14ac:dyDescent="0.25">
      <c r="A142" s="1537"/>
      <c r="B142" s="1541" t="s">
        <v>583</v>
      </c>
      <c r="C142" s="1537"/>
      <c r="D142" s="1538"/>
      <c r="E142" s="1539"/>
      <c r="F142" s="1543"/>
    </row>
    <row r="143" spans="1:16" x14ac:dyDescent="0.25">
      <c r="A143" s="1537"/>
      <c r="B143" s="1540"/>
      <c r="C143" s="1537"/>
      <c r="D143" s="1538"/>
      <c r="E143" s="1539"/>
      <c r="F143" s="1543"/>
    </row>
    <row r="144" spans="1:16" ht="39.75" customHeight="1" x14ac:dyDescent="0.25">
      <c r="A144" s="1537"/>
      <c r="B144" s="1547" t="s">
        <v>1841</v>
      </c>
      <c r="C144" s="1537"/>
      <c r="D144" s="1538"/>
      <c r="E144" s="1539"/>
      <c r="F144" s="1543"/>
    </row>
    <row r="145" spans="1:7" x14ac:dyDescent="0.25">
      <c r="A145" s="1537"/>
      <c r="B145" s="1540"/>
      <c r="C145" s="1537"/>
      <c r="D145" s="1538"/>
      <c r="E145" s="1539"/>
      <c r="F145" s="1543"/>
    </row>
    <row r="146" spans="1:7" x14ac:dyDescent="0.25">
      <c r="A146" s="1537" t="s">
        <v>585</v>
      </c>
      <c r="B146" s="1540" t="s">
        <v>1842</v>
      </c>
      <c r="C146" s="1537" t="s">
        <v>586</v>
      </c>
      <c r="D146" s="1538">
        <v>54</v>
      </c>
      <c r="E146" s="1539"/>
      <c r="F146" s="1539">
        <f t="shared" ref="F146" si="6">D146*E146</f>
        <v>0</v>
      </c>
      <c r="G146" s="598"/>
    </row>
    <row r="147" spans="1:7" x14ac:dyDescent="0.25">
      <c r="A147" s="1537"/>
      <c r="B147" s="602"/>
      <c r="C147" s="1537"/>
      <c r="D147" s="1538"/>
      <c r="E147" s="1539"/>
      <c r="F147" s="1539"/>
    </row>
    <row r="148" spans="1:7" ht="25" x14ac:dyDescent="0.25">
      <c r="A148" s="1537"/>
      <c r="B148" s="1547" t="s">
        <v>1843</v>
      </c>
      <c r="C148" s="1537"/>
      <c r="D148" s="1538"/>
      <c r="E148" s="1539"/>
      <c r="F148" s="1539"/>
    </row>
    <row r="149" spans="1:7" ht="12.75" customHeight="1" x14ac:dyDescent="0.25">
      <c r="A149" s="1537"/>
      <c r="B149" s="1540"/>
      <c r="C149" s="1537"/>
      <c r="D149" s="1538"/>
      <c r="E149" s="1539"/>
      <c r="F149" s="1539"/>
    </row>
    <row r="150" spans="1:7" x14ac:dyDescent="0.25">
      <c r="A150" s="1537" t="s">
        <v>587</v>
      </c>
      <c r="B150" s="1540" t="s">
        <v>1844</v>
      </c>
      <c r="C150" s="1537" t="s">
        <v>586</v>
      </c>
      <c r="D150" s="1538">
        <v>110</v>
      </c>
      <c r="E150" s="1539"/>
      <c r="F150" s="1539">
        <f>D150*E150</f>
        <v>0</v>
      </c>
      <c r="G150" s="598"/>
    </row>
    <row r="151" spans="1:7" x14ac:dyDescent="0.25">
      <c r="A151" s="1537"/>
      <c r="B151" s="1540"/>
      <c r="C151" s="1537"/>
      <c r="D151" s="1538"/>
      <c r="E151" s="1539"/>
      <c r="F151" s="1539"/>
    </row>
    <row r="152" spans="1:7" x14ac:dyDescent="0.25">
      <c r="A152" s="1537" t="s">
        <v>450</v>
      </c>
      <c r="B152" s="1540" t="s">
        <v>1845</v>
      </c>
      <c r="C152" s="1537" t="s">
        <v>586</v>
      </c>
      <c r="D152" s="1538">
        <v>36</v>
      </c>
      <c r="E152" s="1539"/>
      <c r="F152" s="1539">
        <f>D152*E152</f>
        <v>0</v>
      </c>
    </row>
    <row r="153" spans="1:7" x14ac:dyDescent="0.25">
      <c r="A153" s="1537"/>
      <c r="B153" s="602"/>
      <c r="C153" s="1537"/>
      <c r="D153" s="1538"/>
      <c r="E153" s="1539"/>
      <c r="F153" s="1543"/>
    </row>
    <row r="154" spans="1:7" ht="18" customHeight="1" thickBot="1" x14ac:dyDescent="0.3">
      <c r="A154" s="2455" t="s">
        <v>102</v>
      </c>
      <c r="B154" s="2456"/>
      <c r="C154" s="2456"/>
      <c r="D154" s="2456"/>
      <c r="E154" s="2456"/>
      <c r="F154" s="1562">
        <f>SUM(F112:F152)</f>
        <v>0</v>
      </c>
    </row>
    <row r="155" spans="1:7" x14ac:dyDescent="0.25">
      <c r="A155" s="1537"/>
      <c r="B155" s="1540"/>
      <c r="C155" s="1537"/>
      <c r="D155" s="1538"/>
      <c r="E155" s="1561"/>
      <c r="F155" s="1561"/>
    </row>
    <row r="156" spans="1:7" x14ac:dyDescent="0.25">
      <c r="A156" s="1537"/>
      <c r="B156" s="1541" t="s">
        <v>591</v>
      </c>
      <c r="C156" s="1537"/>
      <c r="D156" s="1538"/>
      <c r="E156" s="1561"/>
      <c r="F156" s="1561"/>
    </row>
    <row r="157" spans="1:7" x14ac:dyDescent="0.25">
      <c r="A157" s="1537"/>
      <c r="B157" s="1540"/>
      <c r="C157" s="1537"/>
      <c r="D157" s="1538"/>
      <c r="E157" s="1561"/>
      <c r="F157" s="1561"/>
    </row>
    <row r="158" spans="1:7" x14ac:dyDescent="0.25">
      <c r="A158" s="1537"/>
      <c r="B158" s="1560" t="s">
        <v>592</v>
      </c>
      <c r="C158" s="1537"/>
      <c r="D158" s="1538"/>
      <c r="E158" s="1561"/>
      <c r="F158" s="1561"/>
    </row>
    <row r="159" spans="1:7" x14ac:dyDescent="0.25">
      <c r="A159" s="1537"/>
      <c r="B159" s="1542"/>
      <c r="C159" s="1537"/>
      <c r="D159" s="1538"/>
      <c r="E159" s="1561"/>
      <c r="F159" s="1561"/>
    </row>
    <row r="160" spans="1:7" x14ac:dyDescent="0.25">
      <c r="A160" s="1537"/>
      <c r="B160" s="1565" t="s">
        <v>593</v>
      </c>
      <c r="C160" s="1537"/>
      <c r="D160" s="1538"/>
      <c r="E160" s="1539"/>
      <c r="F160" s="1543"/>
    </row>
    <row r="161" spans="1:7" x14ac:dyDescent="0.25">
      <c r="A161" s="1537"/>
      <c r="B161" s="1545"/>
      <c r="C161" s="1537"/>
      <c r="D161" s="1538"/>
      <c r="E161" s="1539"/>
      <c r="F161" s="1543"/>
    </row>
    <row r="162" spans="1:7" ht="37.5" x14ac:dyDescent="0.25">
      <c r="A162" s="1537"/>
      <c r="B162" s="1547" t="s">
        <v>594</v>
      </c>
      <c r="C162" s="1537"/>
      <c r="D162" s="1538"/>
      <c r="E162" s="1539"/>
      <c r="F162" s="1543"/>
    </row>
    <row r="163" spans="1:7" x14ac:dyDescent="0.25">
      <c r="A163" s="1537"/>
      <c r="B163" s="1540"/>
      <c r="C163" s="1537"/>
      <c r="D163" s="1538"/>
      <c r="E163" s="1539"/>
      <c r="F163" s="1543"/>
    </row>
    <row r="164" spans="1:7" ht="25" x14ac:dyDescent="0.25">
      <c r="A164" s="1537" t="s">
        <v>595</v>
      </c>
      <c r="B164" s="1570" t="s">
        <v>596</v>
      </c>
      <c r="C164" s="1537" t="s">
        <v>48</v>
      </c>
      <c r="D164" s="1538">
        <v>36</v>
      </c>
      <c r="E164" s="1539"/>
      <c r="F164" s="1539">
        <f t="shared" ref="F164" si="7">D164*E164</f>
        <v>0</v>
      </c>
    </row>
    <row r="165" spans="1:7" x14ac:dyDescent="0.25">
      <c r="A165" s="1537"/>
      <c r="B165" s="1542"/>
      <c r="C165" s="1537"/>
      <c r="D165" s="1538"/>
      <c r="E165" s="1539"/>
      <c r="F165" s="1543"/>
    </row>
    <row r="166" spans="1:7" x14ac:dyDescent="0.25">
      <c r="A166" s="1537"/>
      <c r="B166" s="1560" t="s">
        <v>460</v>
      </c>
      <c r="C166" s="1537"/>
      <c r="D166" s="1538"/>
      <c r="E166" s="1539"/>
      <c r="F166" s="1543"/>
    </row>
    <row r="167" spans="1:7" x14ac:dyDescent="0.25">
      <c r="A167" s="1537"/>
      <c r="B167" s="1542"/>
      <c r="C167" s="1537"/>
      <c r="D167" s="1538"/>
      <c r="E167" s="1539"/>
      <c r="F167" s="1543"/>
    </row>
    <row r="168" spans="1:7" x14ac:dyDescent="0.25">
      <c r="A168" s="1537"/>
      <c r="B168" s="1565" t="s">
        <v>597</v>
      </c>
      <c r="C168" s="1537"/>
      <c r="D168" s="1538"/>
      <c r="E168" s="1539"/>
      <c r="F168" s="1543"/>
    </row>
    <row r="169" spans="1:7" x14ac:dyDescent="0.25">
      <c r="A169" s="1537"/>
      <c r="B169" s="1547"/>
      <c r="C169" s="1537"/>
      <c r="D169" s="1538"/>
      <c r="E169" s="1539"/>
      <c r="F169" s="1543"/>
    </row>
    <row r="170" spans="1:7" ht="37.5" x14ac:dyDescent="0.25">
      <c r="A170" s="1537"/>
      <c r="B170" s="1547" t="s">
        <v>598</v>
      </c>
      <c r="C170" s="1537"/>
      <c r="D170" s="1538"/>
      <c r="E170" s="1539"/>
      <c r="F170" s="1543"/>
    </row>
    <row r="171" spans="1:7" x14ac:dyDescent="0.25">
      <c r="A171" s="1537"/>
      <c r="B171" s="1540"/>
      <c r="C171" s="1537"/>
      <c r="D171" s="1538"/>
      <c r="E171" s="1539"/>
      <c r="F171" s="1543"/>
    </row>
    <row r="172" spans="1:7" ht="25" x14ac:dyDescent="0.25">
      <c r="A172" s="1537" t="s">
        <v>599</v>
      </c>
      <c r="B172" s="1570" t="s">
        <v>600</v>
      </c>
      <c r="C172" s="1537" t="s">
        <v>48</v>
      </c>
      <c r="D172" s="1538">
        <v>75</v>
      </c>
      <c r="E172" s="1539"/>
      <c r="F172" s="1543">
        <f t="shared" ref="F172" si="8">D172*E172</f>
        <v>0</v>
      </c>
      <c r="G172" s="598"/>
    </row>
    <row r="173" spans="1:7" x14ac:dyDescent="0.25">
      <c r="A173" s="1537"/>
      <c r="B173" s="607"/>
      <c r="C173" s="1537"/>
      <c r="D173" s="1538"/>
      <c r="E173" s="1539"/>
      <c r="F173" s="1543"/>
    </row>
    <row r="174" spans="1:7" x14ac:dyDescent="0.25">
      <c r="A174" s="1537"/>
      <c r="B174" s="1541" t="s">
        <v>601</v>
      </c>
      <c r="C174" s="1537"/>
      <c r="D174" s="1538"/>
      <c r="E174" s="1561"/>
      <c r="F174" s="1561"/>
    </row>
    <row r="175" spans="1:7" x14ac:dyDescent="0.25">
      <c r="A175" s="1537"/>
      <c r="B175" s="1540"/>
      <c r="C175" s="1537"/>
      <c r="D175" s="1538"/>
      <c r="E175" s="1561"/>
      <c r="F175" s="1561"/>
    </row>
    <row r="176" spans="1:7" x14ac:dyDescent="0.25">
      <c r="A176" s="1537"/>
      <c r="B176" s="1560" t="s">
        <v>602</v>
      </c>
      <c r="C176" s="1537"/>
      <c r="D176" s="1538"/>
      <c r="E176" s="1539"/>
      <c r="F176" s="1543"/>
    </row>
    <row r="177" spans="1:7" ht="6" customHeight="1" x14ac:dyDescent="0.25">
      <c r="A177" s="1537"/>
      <c r="B177" s="1542"/>
      <c r="C177" s="1537"/>
      <c r="D177" s="1538"/>
      <c r="E177" s="1539"/>
      <c r="F177" s="1543"/>
    </row>
    <row r="178" spans="1:7" x14ac:dyDescent="0.25">
      <c r="A178" s="1537"/>
      <c r="B178" s="1565" t="s">
        <v>597</v>
      </c>
      <c r="C178" s="1537"/>
      <c r="D178" s="1538"/>
      <c r="E178" s="1539"/>
      <c r="F178" s="1543"/>
    </row>
    <row r="179" spans="1:7" ht="8.25" customHeight="1" x14ac:dyDescent="0.25">
      <c r="A179" s="1537"/>
      <c r="B179" s="1565"/>
      <c r="C179" s="1537"/>
      <c r="D179" s="1538"/>
      <c r="E179" s="1539"/>
      <c r="F179" s="1543"/>
    </row>
    <row r="180" spans="1:7" ht="40.5" customHeight="1" x14ac:dyDescent="0.25">
      <c r="A180" s="1537"/>
      <c r="B180" s="1547" t="s">
        <v>603</v>
      </c>
      <c r="C180" s="1537"/>
      <c r="D180" s="1538"/>
      <c r="E180" s="1539"/>
      <c r="F180" s="1543"/>
    </row>
    <row r="181" spans="1:7" x14ac:dyDescent="0.25">
      <c r="A181" s="1537"/>
      <c r="B181" s="1565"/>
      <c r="C181" s="1537"/>
      <c r="D181" s="1538"/>
      <c r="E181" s="1539"/>
      <c r="F181" s="1543"/>
    </row>
    <row r="182" spans="1:7" ht="25" x14ac:dyDescent="0.25">
      <c r="A182" s="1537" t="s">
        <v>599</v>
      </c>
      <c r="B182" s="1570" t="s">
        <v>604</v>
      </c>
      <c r="C182" s="1537" t="s">
        <v>48</v>
      </c>
      <c r="D182" s="1538">
        <v>125</v>
      </c>
      <c r="E182" s="1539"/>
      <c r="F182" s="1543">
        <f>D182*E182</f>
        <v>0</v>
      </c>
    </row>
    <row r="183" spans="1:7" x14ac:dyDescent="0.25">
      <c r="A183" s="1537"/>
      <c r="B183" s="1548"/>
      <c r="C183" s="1537"/>
      <c r="D183" s="1544"/>
      <c r="E183" s="1539"/>
      <c r="F183" s="1543"/>
    </row>
    <row r="184" spans="1:7" s="1575" customFormat="1" ht="13" x14ac:dyDescent="0.25">
      <c r="A184" s="1571"/>
      <c r="B184" s="1572" t="s">
        <v>605</v>
      </c>
      <c r="C184" s="1571"/>
      <c r="D184" s="1573"/>
      <c r="E184" s="1539"/>
      <c r="F184" s="1539"/>
      <c r="G184" s="1574"/>
    </row>
    <row r="185" spans="1:7" ht="15" customHeight="1" x14ac:dyDescent="0.25">
      <c r="A185" s="1571"/>
      <c r="B185" s="1576"/>
      <c r="C185" s="1571"/>
      <c r="D185" s="1573"/>
      <c r="E185" s="1539"/>
      <c r="F185" s="1539"/>
    </row>
    <row r="186" spans="1:7" ht="37.5" x14ac:dyDescent="0.25">
      <c r="A186" s="1571"/>
      <c r="B186" s="1577" t="s">
        <v>606</v>
      </c>
      <c r="C186" s="1571"/>
      <c r="D186" s="1573"/>
      <c r="E186" s="1539"/>
      <c r="F186" s="1539"/>
    </row>
    <row r="187" spans="1:7" s="1578" customFormat="1" ht="13.15" customHeight="1" x14ac:dyDescent="0.25">
      <c r="A187" s="1571"/>
      <c r="B187" s="1576"/>
      <c r="C187" s="1571"/>
      <c r="D187" s="1573"/>
      <c r="E187" s="1539"/>
      <c r="F187" s="1539"/>
    </row>
    <row r="188" spans="1:7" s="1578" customFormat="1" ht="25" x14ac:dyDescent="0.25">
      <c r="A188" s="1571" t="s">
        <v>607</v>
      </c>
      <c r="B188" s="1576" t="s">
        <v>608</v>
      </c>
      <c r="C188" s="1571" t="s">
        <v>548</v>
      </c>
      <c r="D188" s="1538" t="s">
        <v>558</v>
      </c>
      <c r="E188" s="1539"/>
      <c r="F188" s="1539">
        <v>0</v>
      </c>
    </row>
    <row r="189" spans="1:7" x14ac:dyDescent="0.25">
      <c r="A189" s="1537"/>
      <c r="B189" s="1570"/>
      <c r="C189" s="1537"/>
      <c r="D189" s="1538"/>
      <c r="E189" s="1539"/>
      <c r="F189" s="1539"/>
    </row>
    <row r="190" spans="1:7" x14ac:dyDescent="0.25">
      <c r="A190" s="1537"/>
      <c r="B190" s="608"/>
      <c r="C190" s="1537"/>
      <c r="D190" s="1538"/>
      <c r="E190" s="1539"/>
      <c r="F190" s="1539"/>
    </row>
    <row r="191" spans="1:7" x14ac:dyDescent="0.25">
      <c r="A191" s="1537"/>
      <c r="B191" s="1541" t="s">
        <v>609</v>
      </c>
      <c r="C191" s="1537"/>
      <c r="D191" s="1538"/>
      <c r="E191" s="1539"/>
      <c r="F191" s="1543"/>
    </row>
    <row r="192" spans="1:7" x14ac:dyDescent="0.25">
      <c r="A192" s="1537"/>
      <c r="B192" s="1560"/>
      <c r="C192" s="1537"/>
      <c r="D192" s="1538"/>
      <c r="E192" s="1539"/>
      <c r="F192" s="1543"/>
    </row>
    <row r="193" spans="1:6" ht="25" x14ac:dyDescent="0.25">
      <c r="A193" s="1537"/>
      <c r="B193" s="1547" t="s">
        <v>588</v>
      </c>
      <c r="C193" s="1537"/>
      <c r="D193" s="1538"/>
      <c r="E193" s="1539"/>
      <c r="F193" s="1543"/>
    </row>
    <row r="194" spans="1:6" x14ac:dyDescent="0.25">
      <c r="A194" s="1537"/>
      <c r="B194" s="1540"/>
      <c r="C194" s="1537"/>
      <c r="D194" s="1538"/>
      <c r="E194" s="1539"/>
      <c r="F194" s="1543"/>
    </row>
    <row r="195" spans="1:6" x14ac:dyDescent="0.25">
      <c r="A195" s="1537" t="s">
        <v>1416</v>
      </c>
      <c r="B195" s="1540" t="s">
        <v>590</v>
      </c>
      <c r="C195" s="1537" t="s">
        <v>125</v>
      </c>
      <c r="D195" s="1538">
        <v>54</v>
      </c>
      <c r="E195" s="1539"/>
      <c r="F195" s="1543">
        <f>D195*E195</f>
        <v>0</v>
      </c>
    </row>
    <row r="196" spans="1:6" x14ac:dyDescent="0.25">
      <c r="A196" s="1537"/>
      <c r="B196" s="1560"/>
      <c r="C196" s="1537"/>
      <c r="D196" s="1538"/>
      <c r="E196" s="1539"/>
      <c r="F196" s="1543"/>
    </row>
    <row r="197" spans="1:6" x14ac:dyDescent="0.25">
      <c r="A197" s="1537"/>
      <c r="B197" s="1560"/>
      <c r="C197" s="1537"/>
      <c r="D197" s="1538"/>
      <c r="E197" s="1539"/>
      <c r="F197" s="1543"/>
    </row>
    <row r="198" spans="1:6" x14ac:dyDescent="0.25">
      <c r="A198" s="1537"/>
      <c r="B198" s="1560"/>
      <c r="C198" s="1537"/>
      <c r="D198" s="1538"/>
      <c r="E198" s="1539"/>
      <c r="F198" s="1543"/>
    </row>
    <row r="199" spans="1:6" ht="20.25" customHeight="1" thickBot="1" x14ac:dyDescent="0.3">
      <c r="A199" s="2455" t="s">
        <v>102</v>
      </c>
      <c r="B199" s="2456"/>
      <c r="C199" s="2456"/>
      <c r="D199" s="2456"/>
      <c r="E199" s="2456"/>
      <c r="F199" s="1562">
        <f>SUM(F160:F197)</f>
        <v>0</v>
      </c>
    </row>
    <row r="200" spans="1:6" x14ac:dyDescent="0.25">
      <c r="A200" s="1537"/>
      <c r="B200" s="1560"/>
      <c r="C200" s="1537"/>
      <c r="D200" s="1538"/>
      <c r="E200" s="1539"/>
      <c r="F200" s="1543"/>
    </row>
    <row r="201" spans="1:6" x14ac:dyDescent="0.25">
      <c r="A201" s="1537"/>
      <c r="B201" s="1541" t="s">
        <v>478</v>
      </c>
      <c r="C201" s="1537"/>
      <c r="D201" s="1538"/>
      <c r="E201" s="1539"/>
      <c r="F201" s="1543"/>
    </row>
    <row r="202" spans="1:6" x14ac:dyDescent="0.25">
      <c r="A202" s="1537"/>
      <c r="B202" s="1540"/>
      <c r="C202" s="1537"/>
      <c r="D202" s="1538"/>
      <c r="E202" s="1539"/>
      <c r="F202" s="1543"/>
    </row>
    <row r="203" spans="1:6" ht="37.5" x14ac:dyDescent="0.25">
      <c r="A203" s="1537"/>
      <c r="B203" s="1547" t="s">
        <v>480</v>
      </c>
      <c r="C203" s="1537"/>
      <c r="D203" s="1538"/>
      <c r="E203" s="1539"/>
      <c r="F203" s="1543"/>
    </row>
    <row r="204" spans="1:6" x14ac:dyDescent="0.25">
      <c r="A204" s="1537"/>
      <c r="B204" s="1540"/>
      <c r="C204" s="1537"/>
      <c r="D204" s="1538"/>
      <c r="E204" s="1539"/>
      <c r="F204" s="1543"/>
    </row>
    <row r="205" spans="1:6" ht="25" x14ac:dyDescent="0.25">
      <c r="A205" s="1537" t="s">
        <v>479</v>
      </c>
      <c r="B205" s="1570" t="s">
        <v>610</v>
      </c>
      <c r="C205" s="1537" t="s">
        <v>48</v>
      </c>
      <c r="D205" s="1538">
        <v>50</v>
      </c>
      <c r="E205" s="1539"/>
      <c r="F205" s="1543">
        <f t="shared" ref="F205" si="9">D205*E205</f>
        <v>0</v>
      </c>
    </row>
    <row r="206" spans="1:6" x14ac:dyDescent="0.25">
      <c r="A206" s="1537"/>
      <c r="B206" s="1570"/>
      <c r="C206" s="1537"/>
      <c r="D206" s="1538"/>
      <c r="E206" s="1539"/>
      <c r="F206" s="1539"/>
    </row>
    <row r="207" spans="1:6" x14ac:dyDescent="0.25">
      <c r="A207" s="1537"/>
      <c r="B207" s="608"/>
      <c r="C207" s="1537"/>
      <c r="D207" s="1538"/>
      <c r="E207" s="1539"/>
      <c r="F207" s="1539"/>
    </row>
    <row r="208" spans="1:6" x14ac:dyDescent="0.25">
      <c r="A208" s="1537"/>
      <c r="B208" s="1560" t="s">
        <v>611</v>
      </c>
      <c r="C208" s="1537"/>
      <c r="D208" s="1538"/>
      <c r="E208" s="1539"/>
      <c r="F208" s="1539"/>
    </row>
    <row r="209" spans="1:6" ht="8.25" customHeight="1" x14ac:dyDescent="0.25">
      <c r="A209" s="1537"/>
      <c r="B209" s="1545"/>
      <c r="C209" s="1537"/>
      <c r="D209" s="1538"/>
      <c r="E209" s="1539"/>
      <c r="F209" s="1539"/>
    </row>
    <row r="210" spans="1:6" x14ac:dyDescent="0.25">
      <c r="A210" s="1537"/>
      <c r="B210" s="1560" t="s">
        <v>612</v>
      </c>
      <c r="C210" s="1537"/>
      <c r="D210" s="1538"/>
      <c r="E210" s="1539"/>
      <c r="F210" s="1539"/>
    </row>
    <row r="211" spans="1:6" ht="8.25" customHeight="1" x14ac:dyDescent="0.25">
      <c r="A211" s="1537"/>
      <c r="B211" s="1547"/>
      <c r="C211" s="1537"/>
      <c r="D211" s="1538"/>
      <c r="E211" s="1539"/>
      <c r="F211" s="1539"/>
    </row>
    <row r="212" spans="1:6" x14ac:dyDescent="0.25">
      <c r="A212" s="1537"/>
      <c r="B212" s="1541" t="s">
        <v>613</v>
      </c>
      <c r="C212" s="1537"/>
      <c r="D212" s="1538"/>
      <c r="E212" s="1539"/>
      <c r="F212" s="1539"/>
    </row>
    <row r="213" spans="1:6" x14ac:dyDescent="0.25">
      <c r="A213" s="1537"/>
      <c r="B213" s="1541"/>
      <c r="C213" s="1537"/>
      <c r="D213" s="1538"/>
      <c r="E213" s="1539"/>
      <c r="F213" s="1539"/>
    </row>
    <row r="214" spans="1:6" ht="75" x14ac:dyDescent="0.25">
      <c r="A214" s="1579"/>
      <c r="B214" s="1570" t="s">
        <v>614</v>
      </c>
      <c r="C214" s="1537"/>
      <c r="D214" s="1538"/>
      <c r="E214" s="1539"/>
      <c r="F214" s="1543"/>
    </row>
    <row r="215" spans="1:6" x14ac:dyDescent="0.25">
      <c r="A215" s="1537"/>
      <c r="B215" s="1570"/>
      <c r="C215" s="1537"/>
      <c r="D215" s="1538"/>
      <c r="E215" s="1539"/>
      <c r="F215" s="1539"/>
    </row>
    <row r="216" spans="1:6" x14ac:dyDescent="0.25">
      <c r="A216" s="1537" t="s">
        <v>491</v>
      </c>
      <c r="B216" s="1570" t="s">
        <v>615</v>
      </c>
      <c r="C216" s="1537" t="s">
        <v>19</v>
      </c>
      <c r="D216" s="1538">
        <v>3</v>
      </c>
      <c r="E216" s="1539"/>
      <c r="F216" s="1543">
        <f>D216*E216</f>
        <v>0</v>
      </c>
    </row>
    <row r="217" spans="1:6" x14ac:dyDescent="0.25">
      <c r="A217" s="1537"/>
      <c r="B217" s="1570"/>
      <c r="C217" s="1537"/>
      <c r="D217" s="1538"/>
      <c r="E217" s="1539"/>
      <c r="F217" s="1543"/>
    </row>
    <row r="218" spans="1:6" x14ac:dyDescent="0.25">
      <c r="A218" s="1537" t="s">
        <v>530</v>
      </c>
      <c r="B218" s="1570" t="s">
        <v>616</v>
      </c>
      <c r="C218" s="1537" t="s">
        <v>19</v>
      </c>
      <c r="D218" s="1538">
        <v>2</v>
      </c>
      <c r="E218" s="1539"/>
      <c r="F218" s="1543">
        <f>D218*E218</f>
        <v>0</v>
      </c>
    </row>
    <row r="219" spans="1:6" x14ac:dyDescent="0.25">
      <c r="A219" s="1537"/>
      <c r="B219" s="599"/>
      <c r="C219" s="1537"/>
      <c r="D219" s="1538"/>
      <c r="E219" s="1539"/>
      <c r="F219" s="1539"/>
    </row>
    <row r="220" spans="1:6" x14ac:dyDescent="0.25">
      <c r="A220" s="1537"/>
      <c r="B220" s="1580"/>
      <c r="C220" s="1537"/>
      <c r="D220" s="1538"/>
      <c r="E220" s="1539"/>
      <c r="F220" s="1539"/>
    </row>
    <row r="221" spans="1:6" ht="24" customHeight="1" x14ac:dyDescent="0.25">
      <c r="A221" s="1537"/>
      <c r="B221" s="1560" t="s">
        <v>617</v>
      </c>
      <c r="C221" s="1537"/>
      <c r="D221" s="1538"/>
      <c r="E221" s="1539"/>
      <c r="F221" s="1539"/>
    </row>
    <row r="222" spans="1:6" x14ac:dyDescent="0.25">
      <c r="A222" s="1537"/>
      <c r="B222" s="1545"/>
      <c r="C222" s="1537"/>
      <c r="D222" s="1538"/>
      <c r="E222" s="1539"/>
      <c r="F222" s="1539"/>
    </row>
    <row r="223" spans="1:6" x14ac:dyDescent="0.25">
      <c r="A223" s="1537"/>
      <c r="B223" s="1560" t="s">
        <v>618</v>
      </c>
      <c r="C223" s="1537"/>
      <c r="D223" s="1538"/>
      <c r="E223" s="1539"/>
      <c r="F223" s="1539"/>
    </row>
    <row r="224" spans="1:6" x14ac:dyDescent="0.25">
      <c r="A224" s="1537"/>
      <c r="B224" s="1580"/>
      <c r="C224" s="1537"/>
      <c r="D224" s="1538"/>
      <c r="E224" s="1539"/>
      <c r="F224" s="1539"/>
    </row>
    <row r="225" spans="1:6" x14ac:dyDescent="0.25">
      <c r="A225" s="1537"/>
      <c r="B225" s="1581" t="s">
        <v>619</v>
      </c>
      <c r="C225" s="1537"/>
      <c r="D225" s="1538"/>
      <c r="E225" s="1539"/>
      <c r="F225" s="1539"/>
    </row>
    <row r="226" spans="1:6" x14ac:dyDescent="0.25">
      <c r="A226" s="1537"/>
      <c r="B226" s="1581"/>
      <c r="C226" s="1537"/>
      <c r="D226" s="1538"/>
      <c r="E226" s="1539"/>
      <c r="F226" s="1539"/>
    </row>
    <row r="227" spans="1:6" ht="102" customHeight="1" x14ac:dyDescent="0.25">
      <c r="A227" s="1537"/>
      <c r="B227" s="1567" t="s">
        <v>620</v>
      </c>
      <c r="C227" s="1537"/>
      <c r="D227" s="1538"/>
      <c r="E227" s="1539"/>
      <c r="F227" s="1543"/>
    </row>
    <row r="228" spans="1:6" x14ac:dyDescent="0.25">
      <c r="A228" s="1537"/>
      <c r="B228" s="1567"/>
      <c r="C228" s="1537"/>
      <c r="D228" s="1538"/>
      <c r="E228" s="1539"/>
      <c r="F228" s="1543"/>
    </row>
    <row r="229" spans="1:6" x14ac:dyDescent="0.25">
      <c r="A229" s="1537" t="s">
        <v>492</v>
      </c>
      <c r="B229" s="1567" t="s">
        <v>1846</v>
      </c>
      <c r="C229" s="1537" t="s">
        <v>19</v>
      </c>
      <c r="D229" s="1538">
        <v>1</v>
      </c>
      <c r="E229" s="1539"/>
      <c r="F229" s="1543">
        <f>D229*E229</f>
        <v>0</v>
      </c>
    </row>
    <row r="230" spans="1:6" x14ac:dyDescent="0.25">
      <c r="A230" s="1537"/>
      <c r="B230" s="1567"/>
      <c r="C230" s="1537"/>
      <c r="D230" s="1538"/>
      <c r="E230" s="1539"/>
      <c r="F230" s="1543"/>
    </row>
    <row r="231" spans="1:6" x14ac:dyDescent="0.25">
      <c r="A231" s="1537"/>
      <c r="B231" s="1567"/>
      <c r="C231" s="1537"/>
      <c r="D231" s="1538"/>
      <c r="E231" s="1539"/>
      <c r="F231" s="1543"/>
    </row>
    <row r="232" spans="1:6" x14ac:dyDescent="0.25">
      <c r="A232" s="1537"/>
      <c r="B232" s="1567"/>
      <c r="C232" s="1537"/>
      <c r="D232" s="1538"/>
      <c r="E232" s="1539"/>
      <c r="F232" s="1543"/>
    </row>
    <row r="233" spans="1:6" x14ac:dyDescent="0.25">
      <c r="A233" s="1537"/>
      <c r="B233" s="1567"/>
      <c r="C233" s="1537"/>
      <c r="D233" s="1538"/>
      <c r="E233" s="1539"/>
      <c r="F233" s="1543"/>
    </row>
    <row r="234" spans="1:6" x14ac:dyDescent="0.25">
      <c r="A234" s="1537"/>
      <c r="B234" s="1567"/>
      <c r="C234" s="1537"/>
      <c r="D234" s="1538"/>
      <c r="E234" s="1539"/>
      <c r="F234" s="1543"/>
    </row>
    <row r="235" spans="1:6" x14ac:dyDescent="0.25">
      <c r="A235" s="1537"/>
      <c r="B235" s="1567"/>
      <c r="C235" s="1537"/>
      <c r="D235" s="1538"/>
      <c r="E235" s="1539"/>
      <c r="F235" s="1543"/>
    </row>
    <row r="236" spans="1:6" x14ac:dyDescent="0.25">
      <c r="A236" s="1537"/>
      <c r="B236" s="1567"/>
      <c r="C236" s="1537"/>
      <c r="D236" s="1538"/>
      <c r="E236" s="1539"/>
      <c r="F236" s="1543"/>
    </row>
    <row r="237" spans="1:6" x14ac:dyDescent="0.25">
      <c r="A237" s="1537"/>
      <c r="B237" s="1567"/>
      <c r="C237" s="1537"/>
      <c r="D237" s="1538"/>
      <c r="E237" s="1539"/>
      <c r="F237" s="1543"/>
    </row>
    <row r="238" spans="1:6" x14ac:dyDescent="0.25">
      <c r="A238" s="1537"/>
      <c r="B238" s="1567"/>
      <c r="C238" s="1537"/>
      <c r="D238" s="1538"/>
      <c r="E238" s="1539"/>
      <c r="F238" s="1543"/>
    </row>
    <row r="239" spans="1:6" x14ac:dyDescent="0.25">
      <c r="A239" s="1537"/>
      <c r="B239" s="1567"/>
      <c r="C239" s="1537"/>
      <c r="D239" s="1538"/>
      <c r="E239" s="1539"/>
      <c r="F239" s="1543"/>
    </row>
    <row r="240" spans="1:6" ht="14.5" thickBot="1" x14ac:dyDescent="0.3">
      <c r="A240" s="2455" t="s">
        <v>102</v>
      </c>
      <c r="B240" s="2456"/>
      <c r="C240" s="2456"/>
      <c r="D240" s="2456"/>
      <c r="E240" s="2456"/>
      <c r="F240" s="1562">
        <f>SUM(F200:F238)</f>
        <v>0</v>
      </c>
    </row>
    <row r="241" spans="1:6" x14ac:dyDescent="0.25">
      <c r="A241" s="1537"/>
      <c r="B241" s="1567"/>
      <c r="C241" s="1537"/>
      <c r="D241" s="1538"/>
      <c r="E241" s="1539"/>
      <c r="F241" s="1543"/>
    </row>
    <row r="242" spans="1:6" x14ac:dyDescent="0.25">
      <c r="A242" s="1537"/>
      <c r="B242" s="1582" t="s">
        <v>623</v>
      </c>
      <c r="C242" s="1537"/>
      <c r="D242" s="1538"/>
      <c r="E242" s="1561"/>
      <c r="F242" s="1561"/>
    </row>
    <row r="243" spans="1:6" x14ac:dyDescent="0.25">
      <c r="A243" s="1537"/>
      <c r="B243" s="1582"/>
      <c r="C243" s="1537"/>
      <c r="D243" s="1538"/>
      <c r="E243" s="1561"/>
      <c r="F243" s="1561"/>
    </row>
    <row r="244" spans="1:6" ht="62.5" x14ac:dyDescent="0.25">
      <c r="A244" s="1537"/>
      <c r="B244" s="1567" t="s">
        <v>624</v>
      </c>
      <c r="C244" s="1537"/>
      <c r="D244" s="1538"/>
      <c r="E244" s="1539"/>
      <c r="F244" s="1543"/>
    </row>
    <row r="245" spans="1:6" x14ac:dyDescent="0.25">
      <c r="A245" s="1537"/>
      <c r="B245" s="1567"/>
      <c r="C245" s="1537"/>
      <c r="D245" s="1538"/>
      <c r="E245" s="1539"/>
      <c r="F245" s="1543"/>
    </row>
    <row r="246" spans="1:6" ht="25" x14ac:dyDescent="0.25">
      <c r="A246" s="1537" t="s">
        <v>489</v>
      </c>
      <c r="B246" s="1567" t="s">
        <v>1847</v>
      </c>
      <c r="C246" s="1537" t="s">
        <v>19</v>
      </c>
      <c r="D246" s="1538">
        <v>1</v>
      </c>
      <c r="E246" s="1539"/>
      <c r="F246" s="1543">
        <f>+D246*E246</f>
        <v>0</v>
      </c>
    </row>
    <row r="247" spans="1:6" x14ac:dyDescent="0.25">
      <c r="A247" s="1537"/>
      <c r="B247" s="1567"/>
      <c r="C247" s="1537"/>
      <c r="D247" s="1538"/>
      <c r="E247" s="1539"/>
      <c r="F247" s="1543"/>
    </row>
    <row r="248" spans="1:6" ht="25" x14ac:dyDescent="0.25">
      <c r="A248" s="1537" t="s">
        <v>625</v>
      </c>
      <c r="B248" s="1567" t="s">
        <v>1848</v>
      </c>
      <c r="C248" s="1537" t="s">
        <v>19</v>
      </c>
      <c r="D248" s="1538">
        <v>4</v>
      </c>
      <c r="E248" s="1539"/>
      <c r="F248" s="1543">
        <f>+D248*E248</f>
        <v>0</v>
      </c>
    </row>
    <row r="249" spans="1:6" x14ac:dyDescent="0.25">
      <c r="A249" s="1537"/>
      <c r="B249" s="1567"/>
      <c r="C249" s="1537"/>
      <c r="D249" s="1538"/>
      <c r="E249" s="1539"/>
      <c r="F249" s="1543"/>
    </row>
    <row r="250" spans="1:6" ht="27.75" customHeight="1" x14ac:dyDescent="0.25">
      <c r="A250" s="1537" t="s">
        <v>627</v>
      </c>
      <c r="B250" s="1567" t="s">
        <v>1849</v>
      </c>
      <c r="C250" s="1537" t="s">
        <v>19</v>
      </c>
      <c r="D250" s="1538">
        <v>2</v>
      </c>
      <c r="E250" s="1539"/>
      <c r="F250" s="1543">
        <f>+D250*E250</f>
        <v>0</v>
      </c>
    </row>
    <row r="251" spans="1:6" x14ac:dyDescent="0.25">
      <c r="A251" s="1535"/>
      <c r="B251" s="1583"/>
      <c r="C251" s="1537"/>
      <c r="D251" s="1538"/>
      <c r="E251" s="1539"/>
      <c r="F251" s="1543"/>
    </row>
    <row r="252" spans="1:6" x14ac:dyDescent="0.25">
      <c r="A252" s="1535"/>
      <c r="B252" s="1567"/>
      <c r="C252" s="1537"/>
      <c r="D252" s="1538"/>
      <c r="E252" s="1539"/>
      <c r="F252" s="1543"/>
    </row>
    <row r="253" spans="1:6" x14ac:dyDescent="0.25">
      <c r="A253" s="1537"/>
      <c r="B253" s="1584" t="s">
        <v>628</v>
      </c>
      <c r="C253" s="1537"/>
      <c r="D253" s="1538"/>
      <c r="E253" s="1539"/>
      <c r="F253" s="1539"/>
    </row>
    <row r="254" spans="1:6" x14ac:dyDescent="0.25">
      <c r="A254" s="1537"/>
      <c r="B254" s="1584"/>
      <c r="C254" s="1537"/>
      <c r="D254" s="1538"/>
      <c r="E254" s="1539"/>
      <c r="F254" s="1539"/>
    </row>
    <row r="255" spans="1:6" x14ac:dyDescent="0.25">
      <c r="A255" s="1537"/>
      <c r="B255" s="1580" t="s">
        <v>629</v>
      </c>
      <c r="C255" s="1537"/>
      <c r="D255" s="1538"/>
      <c r="E255" s="1539"/>
      <c r="F255" s="1539"/>
    </row>
    <row r="256" spans="1:6" x14ac:dyDescent="0.25">
      <c r="A256" s="1537"/>
      <c r="B256" s="1580"/>
      <c r="C256" s="1537"/>
      <c r="D256" s="1538"/>
      <c r="E256" s="1539"/>
      <c r="F256" s="1539"/>
    </row>
    <row r="257" spans="1:6" ht="50" x14ac:dyDescent="0.25">
      <c r="A257" s="1537"/>
      <c r="B257" s="1570" t="s">
        <v>630</v>
      </c>
      <c r="C257" s="1537"/>
      <c r="D257" s="1538"/>
      <c r="E257" s="1539"/>
      <c r="F257" s="1543"/>
    </row>
    <row r="258" spans="1:6" x14ac:dyDescent="0.25">
      <c r="A258" s="1537"/>
      <c r="B258" s="1570"/>
      <c r="C258" s="1537"/>
      <c r="D258" s="1538"/>
      <c r="E258" s="1539"/>
      <c r="F258" s="1539"/>
    </row>
    <row r="259" spans="1:6" x14ac:dyDescent="0.25">
      <c r="A259" s="1537" t="s">
        <v>631</v>
      </c>
      <c r="B259" s="1570" t="s">
        <v>632</v>
      </c>
      <c r="C259" s="1537" t="s">
        <v>125</v>
      </c>
      <c r="D259" s="1538">
        <v>10</v>
      </c>
      <c r="E259" s="1539"/>
      <c r="F259" s="1543">
        <f>D259*E259</f>
        <v>0</v>
      </c>
    </row>
    <row r="260" spans="1:6" x14ac:dyDescent="0.25">
      <c r="A260" s="1537"/>
      <c r="B260" s="608"/>
      <c r="C260" s="1537"/>
      <c r="D260" s="1538"/>
      <c r="E260" s="1539"/>
      <c r="F260" s="1539"/>
    </row>
    <row r="261" spans="1:6" ht="24" customHeight="1" x14ac:dyDescent="0.25">
      <c r="A261" s="1537"/>
      <c r="B261" s="1560" t="s">
        <v>617</v>
      </c>
      <c r="C261" s="1537"/>
      <c r="D261" s="1538"/>
      <c r="E261" s="1539"/>
      <c r="F261" s="1539"/>
    </row>
    <row r="262" spans="1:6" x14ac:dyDescent="0.25">
      <c r="A262" s="1537"/>
      <c r="B262" s="1570"/>
      <c r="C262" s="1537"/>
      <c r="D262" s="1538"/>
      <c r="E262" s="1539"/>
      <c r="F262" s="1543"/>
    </row>
    <row r="263" spans="1:6" x14ac:dyDescent="0.25">
      <c r="A263" s="1537"/>
      <c r="B263" s="1560" t="s">
        <v>633</v>
      </c>
      <c r="C263" s="1537"/>
      <c r="D263" s="1538"/>
      <c r="E263" s="1539"/>
      <c r="F263" s="1543"/>
    </row>
    <row r="264" spans="1:6" x14ac:dyDescent="0.25">
      <c r="A264" s="1537"/>
      <c r="B264" s="1560"/>
      <c r="C264" s="1537"/>
      <c r="D264" s="1538"/>
      <c r="E264" s="1539"/>
      <c r="F264" s="1543"/>
    </row>
    <row r="265" spans="1:6" x14ac:dyDescent="0.25">
      <c r="A265" s="1537"/>
      <c r="B265" s="1584" t="s">
        <v>634</v>
      </c>
      <c r="C265" s="1537"/>
      <c r="D265" s="1538"/>
      <c r="E265" s="1539"/>
      <c r="F265" s="1539"/>
    </row>
    <row r="266" spans="1:6" x14ac:dyDescent="0.25">
      <c r="A266" s="1537"/>
      <c r="B266" s="1554"/>
      <c r="C266" s="1537"/>
      <c r="D266" s="1538"/>
      <c r="E266" s="1539"/>
      <c r="F266" s="1539"/>
    </row>
    <row r="267" spans="1:6" x14ac:dyDescent="0.25">
      <c r="A267" s="1537"/>
      <c r="B267" s="1584" t="s">
        <v>635</v>
      </c>
      <c r="C267" s="1537"/>
      <c r="D267" s="1538"/>
      <c r="E267" s="1539"/>
      <c r="F267" s="1539"/>
    </row>
    <row r="268" spans="1:6" x14ac:dyDescent="0.25">
      <c r="A268" s="1537"/>
      <c r="B268" s="1580"/>
      <c r="C268" s="1537"/>
      <c r="D268" s="1538"/>
      <c r="E268" s="1539"/>
      <c r="F268" s="1539"/>
    </row>
    <row r="269" spans="1:6" s="610" customFormat="1" x14ac:dyDescent="0.25">
      <c r="A269" s="1585"/>
      <c r="B269" s="1586" t="s">
        <v>636</v>
      </c>
      <c r="C269" s="1587"/>
      <c r="D269" s="1588"/>
      <c r="E269" s="1539"/>
      <c r="F269" s="1539"/>
    </row>
    <row r="270" spans="1:6" s="610" customFormat="1" x14ac:dyDescent="0.25">
      <c r="A270" s="1585"/>
      <c r="B270" s="1589"/>
      <c r="C270" s="1587"/>
      <c r="D270" s="1588"/>
      <c r="E270" s="1539"/>
      <c r="F270" s="1539"/>
    </row>
    <row r="271" spans="1:6" s="610" customFormat="1" ht="37.5" x14ac:dyDescent="0.25">
      <c r="A271" s="1585"/>
      <c r="B271" s="1590" t="s">
        <v>637</v>
      </c>
      <c r="C271" s="1587"/>
      <c r="D271" s="1588"/>
      <c r="E271" s="1539"/>
      <c r="F271" s="1539"/>
    </row>
    <row r="272" spans="1:6" s="610" customFormat="1" x14ac:dyDescent="0.25">
      <c r="A272" s="1585"/>
      <c r="B272" s="1589"/>
      <c r="C272" s="1587"/>
      <c r="D272" s="1588"/>
      <c r="E272" s="1539"/>
      <c r="F272" s="1539"/>
    </row>
    <row r="273" spans="1:6" s="610" customFormat="1" ht="25" x14ac:dyDescent="0.25">
      <c r="A273" s="1585" t="s">
        <v>481</v>
      </c>
      <c r="B273" s="1591" t="s">
        <v>638</v>
      </c>
      <c r="C273" s="1587" t="s">
        <v>48</v>
      </c>
      <c r="D273" s="1588">
        <v>50</v>
      </c>
      <c r="E273" s="1539"/>
      <c r="F273" s="1539">
        <f>+D273*E273</f>
        <v>0</v>
      </c>
    </row>
    <row r="274" spans="1:6" s="610" customFormat="1" x14ac:dyDescent="0.25">
      <c r="A274" s="1585"/>
      <c r="B274" s="611"/>
      <c r="C274" s="1587"/>
      <c r="D274" s="1588"/>
      <c r="E274" s="1539"/>
      <c r="F274" s="1539"/>
    </row>
    <row r="275" spans="1:6" x14ac:dyDescent="0.25">
      <c r="A275" s="1537"/>
      <c r="B275" s="1580" t="s">
        <v>639</v>
      </c>
      <c r="C275" s="1537"/>
      <c r="D275" s="1538"/>
      <c r="E275" s="1561"/>
      <c r="F275" s="1561"/>
    </row>
    <row r="276" spans="1:6" x14ac:dyDescent="0.25">
      <c r="A276" s="1537"/>
      <c r="B276" s="1580"/>
      <c r="C276" s="1537"/>
      <c r="D276" s="1538"/>
      <c r="E276" s="1561"/>
      <c r="F276" s="1561"/>
    </row>
    <row r="277" spans="1:6" ht="25" x14ac:dyDescent="0.25">
      <c r="A277" s="1537" t="s">
        <v>640</v>
      </c>
      <c r="B277" s="1570" t="s">
        <v>641</v>
      </c>
      <c r="C277" s="1537" t="s">
        <v>48</v>
      </c>
      <c r="D277" s="1538">
        <f>D172</f>
        <v>75</v>
      </c>
      <c r="E277" s="1539"/>
      <c r="F277" s="1543">
        <f>D277*E277</f>
        <v>0</v>
      </c>
    </row>
    <row r="278" spans="1:6" x14ac:dyDescent="0.25">
      <c r="A278" s="1537"/>
      <c r="B278" s="607"/>
      <c r="C278" s="1537"/>
      <c r="D278" s="1538"/>
      <c r="E278" s="1539"/>
      <c r="F278" s="1543"/>
    </row>
    <row r="279" spans="1:6" ht="25" x14ac:dyDescent="0.25">
      <c r="A279" s="1537" t="s">
        <v>642</v>
      </c>
      <c r="B279" s="1570" t="s">
        <v>643</v>
      </c>
      <c r="C279" s="1537" t="s">
        <v>48</v>
      </c>
      <c r="D279" s="1538">
        <f>D182</f>
        <v>125</v>
      </c>
      <c r="E279" s="1539"/>
      <c r="F279" s="1543">
        <f>D279*E279</f>
        <v>0</v>
      </c>
    </row>
    <row r="280" spans="1:6" x14ac:dyDescent="0.25">
      <c r="A280" s="1537"/>
      <c r="B280" s="1570"/>
      <c r="C280" s="1537"/>
      <c r="D280" s="1538"/>
      <c r="E280" s="1539"/>
      <c r="F280" s="1543"/>
    </row>
    <row r="281" spans="1:6" x14ac:dyDescent="0.25">
      <c r="A281" s="1537"/>
      <c r="B281" s="607"/>
      <c r="C281" s="1537"/>
      <c r="D281" s="1538"/>
      <c r="E281" s="1539"/>
      <c r="F281" s="1543"/>
    </row>
    <row r="282" spans="1:6" ht="18.75" customHeight="1" thickBot="1" x14ac:dyDescent="0.3">
      <c r="A282" s="2455" t="s">
        <v>102</v>
      </c>
      <c r="B282" s="2456"/>
      <c r="C282" s="2456"/>
      <c r="D282" s="2456"/>
      <c r="E282" s="2456"/>
      <c r="F282" s="1562">
        <f>SUM(F243:F279)</f>
        <v>0</v>
      </c>
    </row>
    <row r="283" spans="1:6" x14ac:dyDescent="0.25">
      <c r="A283" s="1537"/>
      <c r="B283" s="1584" t="s">
        <v>644</v>
      </c>
      <c r="C283" s="1537"/>
      <c r="D283" s="1538"/>
      <c r="E283" s="1539"/>
      <c r="F283" s="1539"/>
    </row>
    <row r="284" spans="1:6" x14ac:dyDescent="0.25">
      <c r="A284" s="1537"/>
      <c r="B284" s="1580"/>
      <c r="C284" s="1537"/>
      <c r="D284" s="1538"/>
      <c r="E284" s="1539"/>
      <c r="F284" s="1539"/>
    </row>
    <row r="285" spans="1:6" ht="25" x14ac:dyDescent="0.25">
      <c r="A285" s="1537" t="s">
        <v>645</v>
      </c>
      <c r="B285" s="1570" t="s">
        <v>646</v>
      </c>
      <c r="C285" s="1537" t="s">
        <v>48</v>
      </c>
      <c r="D285" s="1538">
        <v>8</v>
      </c>
      <c r="E285" s="1539"/>
      <c r="F285" s="1543">
        <f>D285*E285</f>
        <v>0</v>
      </c>
    </row>
    <row r="286" spans="1:6" x14ac:dyDescent="0.25">
      <c r="A286" s="1537"/>
      <c r="B286" s="1580"/>
      <c r="C286" s="1537"/>
      <c r="D286" s="1538"/>
      <c r="E286" s="1539"/>
      <c r="F286" s="1539"/>
    </row>
    <row r="287" spans="1:6" x14ac:dyDescent="0.25">
      <c r="A287" s="1537" t="s">
        <v>647</v>
      </c>
      <c r="B287" s="1570" t="s">
        <v>648</v>
      </c>
      <c r="C287" s="1537" t="s">
        <v>125</v>
      </c>
      <c r="D287" s="1538">
        <v>44</v>
      </c>
      <c r="E287" s="1539"/>
      <c r="F287" s="1543">
        <f>D287*E287</f>
        <v>0</v>
      </c>
    </row>
    <row r="288" spans="1:6" x14ac:dyDescent="0.25">
      <c r="A288" s="1537"/>
      <c r="B288" s="1570"/>
      <c r="C288" s="1537"/>
      <c r="D288" s="1538"/>
      <c r="E288" s="1539"/>
      <c r="F288" s="1543"/>
    </row>
    <row r="289" spans="1:8" ht="40.5" customHeight="1" x14ac:dyDescent="0.25">
      <c r="A289" s="1537" t="s">
        <v>649</v>
      </c>
      <c r="B289" s="1570" t="s">
        <v>650</v>
      </c>
      <c r="C289" s="1537" t="s">
        <v>48</v>
      </c>
      <c r="D289" s="1538">
        <v>23</v>
      </c>
      <c r="E289" s="1539"/>
      <c r="F289" s="1543">
        <f>D289*E289</f>
        <v>0</v>
      </c>
    </row>
    <row r="290" spans="1:8" x14ac:dyDescent="0.25">
      <c r="A290" s="1537"/>
      <c r="B290" s="1545"/>
      <c r="C290" s="1537"/>
      <c r="D290" s="1538"/>
      <c r="E290" s="1539"/>
      <c r="F290" s="1539"/>
    </row>
    <row r="291" spans="1:8" x14ac:dyDescent="0.25">
      <c r="A291" s="1537"/>
      <c r="B291" s="1560" t="s">
        <v>651</v>
      </c>
      <c r="C291" s="1537"/>
      <c r="D291" s="1538"/>
      <c r="E291" s="1539"/>
      <c r="F291" s="1539"/>
    </row>
    <row r="292" spans="1:8" x14ac:dyDescent="0.25">
      <c r="A292" s="1537"/>
      <c r="B292" s="1580"/>
      <c r="C292" s="1537"/>
      <c r="D292" s="1538"/>
      <c r="E292" s="1539"/>
      <c r="F292" s="1539"/>
    </row>
    <row r="293" spans="1:8" x14ac:dyDescent="0.25">
      <c r="A293" s="1537"/>
      <c r="B293" s="1580" t="s">
        <v>652</v>
      </c>
      <c r="C293" s="1537"/>
      <c r="D293" s="1538"/>
      <c r="E293" s="1539"/>
      <c r="F293" s="1539"/>
    </row>
    <row r="294" spans="1:8" x14ac:dyDescent="0.25">
      <c r="A294" s="1537"/>
      <c r="B294" s="1580"/>
      <c r="C294" s="1537"/>
      <c r="D294" s="1538"/>
      <c r="E294" s="1539"/>
      <c r="F294" s="1539"/>
    </row>
    <row r="295" spans="1:8" ht="37.5" x14ac:dyDescent="0.25">
      <c r="A295" s="1537" t="s">
        <v>653</v>
      </c>
      <c r="B295" s="1592" t="s">
        <v>654</v>
      </c>
      <c r="C295" s="1537" t="s">
        <v>48</v>
      </c>
      <c r="D295" s="1538">
        <v>56</v>
      </c>
      <c r="E295" s="1539"/>
      <c r="F295" s="1543">
        <f>D295*E295</f>
        <v>0</v>
      </c>
    </row>
    <row r="296" spans="1:8" x14ac:dyDescent="0.25">
      <c r="A296" s="1537"/>
      <c r="B296" s="1580"/>
      <c r="C296" s="1537"/>
      <c r="D296" s="1538"/>
      <c r="E296" s="1539"/>
      <c r="F296" s="1539"/>
    </row>
    <row r="297" spans="1:8" x14ac:dyDescent="0.25">
      <c r="A297" s="1537"/>
      <c r="B297" s="1560" t="s">
        <v>617</v>
      </c>
      <c r="C297" s="1537"/>
      <c r="D297" s="1538"/>
      <c r="E297" s="1539"/>
      <c r="F297" s="1539"/>
    </row>
    <row r="298" spans="1:8" x14ac:dyDescent="0.25">
      <c r="A298" s="1540"/>
      <c r="B298" s="1540"/>
      <c r="C298" s="1537"/>
      <c r="D298" s="1538"/>
      <c r="E298" s="1593"/>
      <c r="F298" s="1593"/>
    </row>
    <row r="299" spans="1:8" x14ac:dyDescent="0.25">
      <c r="A299" s="1535"/>
      <c r="B299" s="1594" t="s">
        <v>655</v>
      </c>
      <c r="C299" s="1537"/>
      <c r="D299" s="1538"/>
      <c r="E299" s="1539"/>
      <c r="F299" s="1539"/>
    </row>
    <row r="300" spans="1:8" x14ac:dyDescent="0.25">
      <c r="A300" s="1535"/>
      <c r="B300" s="1567"/>
      <c r="C300" s="1537"/>
      <c r="D300" s="1538"/>
      <c r="E300" s="1539"/>
      <c r="F300" s="1539"/>
    </row>
    <row r="301" spans="1:8" x14ac:dyDescent="0.25">
      <c r="A301" s="1537"/>
      <c r="B301" s="1594" t="s">
        <v>656</v>
      </c>
      <c r="C301" s="1537"/>
      <c r="D301" s="1538"/>
      <c r="E301" s="1539"/>
      <c r="F301" s="1539"/>
    </row>
    <row r="302" spans="1:8" x14ac:dyDescent="0.25">
      <c r="A302" s="1537"/>
      <c r="B302" s="1594"/>
      <c r="C302" s="1537"/>
      <c r="D302" s="1538"/>
      <c r="E302" s="1539"/>
      <c r="F302" s="1539"/>
      <c r="H302" s="612"/>
    </row>
    <row r="303" spans="1:8" x14ac:dyDescent="0.25">
      <c r="A303" s="1537"/>
      <c r="B303" s="1595" t="s">
        <v>657</v>
      </c>
      <c r="C303" s="1537"/>
      <c r="D303" s="1538"/>
      <c r="E303" s="1539"/>
      <c r="F303" s="1539"/>
    </row>
    <row r="304" spans="1:8" x14ac:dyDescent="0.25">
      <c r="A304" s="1537"/>
      <c r="B304" s="1567"/>
      <c r="C304" s="1537"/>
      <c r="D304" s="1538"/>
      <c r="E304" s="1539"/>
      <c r="F304" s="1539"/>
    </row>
    <row r="305" spans="1:10" ht="25" x14ac:dyDescent="0.25">
      <c r="A305" s="1537" t="s">
        <v>658</v>
      </c>
      <c r="B305" s="1567" t="s">
        <v>659</v>
      </c>
      <c r="C305" s="1537" t="s">
        <v>660</v>
      </c>
      <c r="D305" s="1538">
        <v>1</v>
      </c>
      <c r="E305" s="1539"/>
      <c r="F305" s="1543">
        <f>D305*E305</f>
        <v>0</v>
      </c>
    </row>
    <row r="306" spans="1:10" x14ac:dyDescent="0.25">
      <c r="A306" s="1537"/>
      <c r="B306" s="1540"/>
      <c r="C306" s="1537"/>
      <c r="D306" s="1538"/>
      <c r="E306" s="1539"/>
      <c r="F306" s="1539"/>
      <c r="H306" s="1596"/>
    </row>
    <row r="307" spans="1:10" s="1597" customFormat="1" x14ac:dyDescent="0.25">
      <c r="A307" s="1537"/>
      <c r="B307" s="1594" t="s">
        <v>661</v>
      </c>
      <c r="C307" s="1537"/>
      <c r="D307" s="1538"/>
      <c r="E307" s="1539"/>
      <c r="F307" s="1539"/>
      <c r="H307" s="613"/>
      <c r="I307" s="613"/>
    </row>
    <row r="308" spans="1:10" s="1597" customFormat="1" x14ac:dyDescent="0.25">
      <c r="A308" s="1537"/>
      <c r="B308" s="1594"/>
      <c r="C308" s="1537"/>
      <c r="D308" s="1538"/>
      <c r="E308" s="1539"/>
      <c r="F308" s="1539"/>
      <c r="H308" s="613"/>
      <c r="I308" s="613"/>
    </row>
    <row r="309" spans="1:10" s="1597" customFormat="1" x14ac:dyDescent="0.25">
      <c r="A309" s="1537"/>
      <c r="B309" s="1595" t="s">
        <v>662</v>
      </c>
      <c r="C309" s="1537"/>
      <c r="D309" s="1538"/>
      <c r="E309" s="1539"/>
      <c r="F309" s="1539"/>
      <c r="H309" s="613"/>
      <c r="I309" s="613"/>
    </row>
    <row r="310" spans="1:10" s="1597" customFormat="1" x14ac:dyDescent="0.25">
      <c r="A310" s="1537"/>
      <c r="B310" s="1567"/>
      <c r="C310" s="1537"/>
      <c r="D310" s="1538"/>
      <c r="E310" s="1539"/>
      <c r="F310" s="1539"/>
      <c r="H310" s="613"/>
      <c r="I310" s="613"/>
    </row>
    <row r="311" spans="1:10" s="1597" customFormat="1" ht="25" x14ac:dyDescent="0.25">
      <c r="A311" s="1537" t="s">
        <v>663</v>
      </c>
      <c r="B311" s="1567" t="s">
        <v>664</v>
      </c>
      <c r="C311" s="1537" t="s">
        <v>660</v>
      </c>
      <c r="D311" s="1538">
        <v>1</v>
      </c>
      <c r="E311" s="1539"/>
      <c r="F311" s="1539">
        <f>D311*E311</f>
        <v>0</v>
      </c>
      <c r="H311" s="613"/>
      <c r="I311" s="613"/>
      <c r="J311" s="1598"/>
    </row>
    <row r="312" spans="1:10" s="1597" customFormat="1" x14ac:dyDescent="0.25">
      <c r="A312" s="1537"/>
      <c r="B312" s="602"/>
      <c r="C312" s="1537"/>
      <c r="D312" s="1538"/>
      <c r="E312" s="1539"/>
      <c r="F312" s="1539"/>
      <c r="H312" s="613"/>
      <c r="I312" s="613"/>
    </row>
    <row r="313" spans="1:10" x14ac:dyDescent="0.25">
      <c r="A313" s="1537"/>
      <c r="B313" s="1566" t="s">
        <v>665</v>
      </c>
      <c r="C313" s="1537"/>
      <c r="D313" s="1538"/>
      <c r="E313" s="1539"/>
      <c r="F313" s="1539"/>
    </row>
    <row r="314" spans="1:10" ht="10.5" customHeight="1" x14ac:dyDescent="0.25">
      <c r="A314" s="1537"/>
      <c r="B314" s="1540"/>
      <c r="C314" s="1537"/>
      <c r="D314" s="1538"/>
      <c r="E314" s="1539"/>
      <c r="F314" s="1539"/>
    </row>
    <row r="315" spans="1:10" s="1575" customFormat="1" ht="37.5" x14ac:dyDescent="0.25">
      <c r="A315" s="1537" t="s">
        <v>666</v>
      </c>
      <c r="B315" s="1567" t="s">
        <v>2130</v>
      </c>
      <c r="C315" s="1537" t="s">
        <v>667</v>
      </c>
      <c r="D315" s="1538">
        <v>1</v>
      </c>
      <c r="E315" s="1539"/>
      <c r="F315" s="1539">
        <f>+D315*E315</f>
        <v>0</v>
      </c>
    </row>
    <row r="316" spans="1:10" s="1575" customFormat="1" ht="13" x14ac:dyDescent="0.25">
      <c r="A316" s="1571"/>
      <c r="B316" s="1599"/>
      <c r="C316" s="1537"/>
      <c r="D316" s="1538"/>
      <c r="E316" s="1539"/>
      <c r="F316" s="1539"/>
    </row>
    <row r="317" spans="1:10" x14ac:dyDescent="0.25">
      <c r="A317" s="1537"/>
      <c r="B317" s="1566" t="s">
        <v>668</v>
      </c>
      <c r="C317" s="1537"/>
      <c r="D317" s="1538"/>
      <c r="E317" s="1539"/>
      <c r="F317" s="1539"/>
    </row>
    <row r="318" spans="1:10" x14ac:dyDescent="0.25">
      <c r="A318" s="1537"/>
      <c r="B318" s="1540"/>
      <c r="C318" s="1537"/>
      <c r="D318" s="1538"/>
      <c r="E318" s="1539"/>
      <c r="F318" s="1539"/>
    </row>
    <row r="319" spans="1:10" s="1575" customFormat="1" ht="62.5" x14ac:dyDescent="0.25">
      <c r="A319" s="1571" t="s">
        <v>669</v>
      </c>
      <c r="B319" s="1600" t="s">
        <v>2131</v>
      </c>
      <c r="C319" s="1537" t="s">
        <v>548</v>
      </c>
      <c r="D319" s="1538">
        <v>102</v>
      </c>
      <c r="E319" s="1539"/>
      <c r="F319" s="1539">
        <f>+D319*E319</f>
        <v>0</v>
      </c>
    </row>
    <row r="320" spans="1:10" s="1575" customFormat="1" ht="13" x14ac:dyDescent="0.25">
      <c r="A320" s="1571"/>
      <c r="B320" s="1599"/>
      <c r="C320" s="1537"/>
      <c r="D320" s="1538"/>
      <c r="E320" s="1539"/>
      <c r="F320" s="1539"/>
    </row>
    <row r="321" spans="1:6" s="1575" customFormat="1" ht="13" x14ac:dyDescent="0.25">
      <c r="A321" s="1571"/>
      <c r="B321" s="1599"/>
      <c r="C321" s="1537"/>
      <c r="D321" s="1538"/>
      <c r="E321" s="1539"/>
      <c r="F321" s="1539"/>
    </row>
    <row r="322" spans="1:6" s="1575" customFormat="1" ht="13" x14ac:dyDescent="0.25">
      <c r="A322" s="1571"/>
      <c r="B322" s="1599"/>
      <c r="C322" s="1537"/>
      <c r="D322" s="1538"/>
      <c r="E322" s="1539"/>
      <c r="F322" s="1539"/>
    </row>
    <row r="323" spans="1:6" x14ac:dyDescent="0.25">
      <c r="A323" s="1537"/>
      <c r="B323" s="1542"/>
      <c r="C323" s="1537"/>
      <c r="D323" s="1538"/>
      <c r="E323" s="1539"/>
      <c r="F323" s="1543"/>
    </row>
    <row r="324" spans="1:6" ht="17.25" customHeight="1" thickBot="1" x14ac:dyDescent="0.3">
      <c r="A324" s="2455" t="s">
        <v>102</v>
      </c>
      <c r="B324" s="2456"/>
      <c r="C324" s="2456"/>
      <c r="D324" s="2456"/>
      <c r="E324" s="2456"/>
      <c r="F324" s="1562">
        <f>SUM(F285:F319)</f>
        <v>0</v>
      </c>
    </row>
    <row r="325" spans="1:6" x14ac:dyDescent="0.25">
      <c r="A325" s="1540"/>
      <c r="B325" s="614"/>
      <c r="C325" s="1537"/>
      <c r="D325" s="1538"/>
      <c r="E325" s="1593"/>
      <c r="F325" s="1593"/>
    </row>
    <row r="326" spans="1:6" x14ac:dyDescent="0.25">
      <c r="A326" s="1551"/>
      <c r="B326" s="1560" t="s">
        <v>670</v>
      </c>
      <c r="C326" s="1537"/>
      <c r="D326" s="1538"/>
      <c r="E326" s="1539"/>
      <c r="F326" s="1539"/>
    </row>
    <row r="327" spans="1:6" x14ac:dyDescent="0.25">
      <c r="A327" s="1551"/>
      <c r="B327" s="1542"/>
      <c r="C327" s="1537"/>
      <c r="D327" s="1538"/>
      <c r="E327" s="1539"/>
      <c r="F327" s="1539"/>
    </row>
    <row r="328" spans="1:6" x14ac:dyDescent="0.25">
      <c r="A328" s="1551"/>
      <c r="B328" s="1565" t="s">
        <v>671</v>
      </c>
      <c r="C328" s="1537"/>
      <c r="D328" s="1538"/>
      <c r="E328" s="1539"/>
      <c r="F328" s="1539"/>
    </row>
    <row r="329" spans="1:6" ht="62.5" x14ac:dyDescent="0.25">
      <c r="A329" s="1537"/>
      <c r="B329" s="1554" t="s">
        <v>672</v>
      </c>
      <c r="C329" s="1537"/>
      <c r="D329" s="1538"/>
      <c r="E329" s="1539"/>
      <c r="F329" s="1539"/>
    </row>
    <row r="330" spans="1:6" x14ac:dyDescent="0.25">
      <c r="A330" s="1537"/>
      <c r="B330" s="1554"/>
      <c r="C330" s="1537"/>
      <c r="D330" s="1538"/>
      <c r="E330" s="1539"/>
      <c r="F330" s="1539"/>
    </row>
    <row r="331" spans="1:6" x14ac:dyDescent="0.25">
      <c r="A331" s="1537" t="s">
        <v>673</v>
      </c>
      <c r="B331" s="1570" t="s">
        <v>674</v>
      </c>
      <c r="C331" s="1537" t="s">
        <v>660</v>
      </c>
      <c r="D331" s="1538">
        <v>1</v>
      </c>
      <c r="E331" s="1539"/>
      <c r="F331" s="1543">
        <f>D331*E331</f>
        <v>0</v>
      </c>
    </row>
    <row r="332" spans="1:6" x14ac:dyDescent="0.25">
      <c r="A332" s="1537"/>
      <c r="B332" s="1570"/>
      <c r="C332" s="1537"/>
      <c r="D332" s="1538"/>
      <c r="E332" s="1539"/>
      <c r="F332" s="1543"/>
    </row>
    <row r="333" spans="1:6" ht="62.5" x14ac:dyDescent="0.25">
      <c r="A333" s="1535"/>
      <c r="B333" s="1547" t="s">
        <v>675</v>
      </c>
      <c r="C333" s="1537"/>
      <c r="D333" s="1538"/>
      <c r="E333" s="1539"/>
      <c r="F333" s="1543">
        <f>D333*E333</f>
        <v>0</v>
      </c>
    </row>
    <row r="334" spans="1:6" x14ac:dyDescent="0.25">
      <c r="A334" s="1535" t="s">
        <v>676</v>
      </c>
      <c r="B334" s="1570" t="s">
        <v>677</v>
      </c>
      <c r="C334" s="1537" t="s">
        <v>660</v>
      </c>
      <c r="D334" s="1538">
        <v>1</v>
      </c>
      <c r="E334" s="1539"/>
      <c r="F334" s="1543">
        <f>D334*E334</f>
        <v>0</v>
      </c>
    </row>
    <row r="335" spans="1:6" x14ac:dyDescent="0.25">
      <c r="A335" s="1535"/>
      <c r="B335" s="607"/>
      <c r="C335" s="1537"/>
      <c r="D335" s="1538"/>
      <c r="E335" s="1539"/>
      <c r="F335" s="1543"/>
    </row>
    <row r="336" spans="1:6" x14ac:dyDescent="0.25">
      <c r="A336" s="1537"/>
      <c r="B336" s="1547"/>
      <c r="C336" s="1537"/>
      <c r="D336" s="1538"/>
      <c r="E336" s="1539"/>
      <c r="F336" s="1543"/>
    </row>
    <row r="337" spans="1:6" x14ac:dyDescent="0.25">
      <c r="A337" s="1537"/>
      <c r="B337" s="1560" t="s">
        <v>617</v>
      </c>
      <c r="C337" s="1537"/>
      <c r="D337" s="1538"/>
      <c r="E337" s="1539"/>
      <c r="F337" s="1539"/>
    </row>
    <row r="338" spans="1:6" x14ac:dyDescent="0.25">
      <c r="A338" s="1537"/>
      <c r="B338" s="1552"/>
      <c r="C338" s="1537"/>
      <c r="D338" s="1538"/>
      <c r="E338" s="1539"/>
      <c r="F338" s="1543"/>
    </row>
    <row r="339" spans="1:6" x14ac:dyDescent="0.25">
      <c r="A339" s="1551"/>
      <c r="B339" s="1560" t="s">
        <v>678</v>
      </c>
      <c r="C339" s="1537"/>
      <c r="D339" s="1538"/>
      <c r="E339" s="1539"/>
      <c r="F339" s="1539"/>
    </row>
    <row r="340" spans="1:6" x14ac:dyDescent="0.25">
      <c r="A340" s="1535"/>
      <c r="B340" s="1570"/>
      <c r="C340" s="1537"/>
      <c r="D340" s="1538"/>
      <c r="E340" s="1539"/>
      <c r="F340" s="1543"/>
    </row>
    <row r="341" spans="1:6" x14ac:dyDescent="0.25">
      <c r="A341" s="1537"/>
      <c r="B341" s="1560" t="s">
        <v>679</v>
      </c>
      <c r="C341" s="1537"/>
      <c r="D341" s="1538"/>
      <c r="E341" s="1539"/>
      <c r="F341" s="1543"/>
    </row>
    <row r="342" spans="1:6" x14ac:dyDescent="0.25">
      <c r="A342" s="1537"/>
      <c r="B342" s="1547"/>
      <c r="C342" s="1537"/>
      <c r="D342" s="1538"/>
      <c r="E342" s="1539"/>
      <c r="F342" s="1543"/>
    </row>
    <row r="343" spans="1:6" s="610" customFormat="1" ht="62.5" x14ac:dyDescent="0.25">
      <c r="A343" s="1585" t="s">
        <v>680</v>
      </c>
      <c r="B343" s="1601" t="s">
        <v>681</v>
      </c>
      <c r="C343" s="1587" t="s">
        <v>19</v>
      </c>
      <c r="D343" s="1588">
        <v>2</v>
      </c>
      <c r="E343" s="1539"/>
      <c r="F343" s="1539">
        <f>+D343*E343</f>
        <v>0</v>
      </c>
    </row>
    <row r="344" spans="1:6" s="610" customFormat="1" x14ac:dyDescent="0.25">
      <c r="A344" s="1585"/>
      <c r="B344" s="1602"/>
      <c r="C344" s="1587"/>
      <c r="D344" s="1588"/>
      <c r="E344" s="1539"/>
      <c r="F344" s="1539"/>
    </row>
    <row r="345" spans="1:6" s="610" customFormat="1" ht="62.5" x14ac:dyDescent="0.25">
      <c r="A345" s="1585" t="s">
        <v>682</v>
      </c>
      <c r="B345" s="1602" t="s">
        <v>683</v>
      </c>
      <c r="C345" s="1587" t="s">
        <v>19</v>
      </c>
      <c r="D345" s="1588">
        <v>1</v>
      </c>
      <c r="E345" s="1539"/>
      <c r="F345" s="1539">
        <f>+D345*E345</f>
        <v>0</v>
      </c>
    </row>
    <row r="346" spans="1:6" x14ac:dyDescent="0.25">
      <c r="A346" s="1540"/>
      <c r="B346" s="1540"/>
      <c r="C346" s="1537"/>
      <c r="D346" s="1538"/>
      <c r="E346" s="1593"/>
      <c r="F346" s="1593"/>
    </row>
    <row r="347" spans="1:6" x14ac:dyDescent="0.25">
      <c r="A347" s="1540"/>
      <c r="B347" s="614"/>
      <c r="C347" s="1537"/>
      <c r="D347" s="1538"/>
      <c r="E347" s="1593"/>
      <c r="F347" s="1593"/>
    </row>
    <row r="348" spans="1:6" s="610" customFormat="1" ht="50" x14ac:dyDescent="0.25">
      <c r="A348" s="1585" t="s">
        <v>684</v>
      </c>
      <c r="B348" s="1602" t="s">
        <v>1850</v>
      </c>
      <c r="C348" s="1587" t="s">
        <v>19</v>
      </c>
      <c r="D348" s="1588">
        <v>1</v>
      </c>
      <c r="E348" s="1539"/>
      <c r="F348" s="1539">
        <f>+D348*E348</f>
        <v>0</v>
      </c>
    </row>
    <row r="349" spans="1:6" s="610" customFormat="1" x14ac:dyDescent="0.25">
      <c r="A349" s="1585"/>
      <c r="B349" s="1602"/>
      <c r="C349" s="1587"/>
      <c r="D349" s="1588"/>
      <c r="E349" s="1539"/>
      <c r="F349" s="1539"/>
    </row>
    <row r="350" spans="1:6" s="610" customFormat="1" x14ac:dyDescent="0.25">
      <c r="A350" s="1585"/>
      <c r="B350" s="1602" t="s">
        <v>685</v>
      </c>
      <c r="C350" s="1587" t="s">
        <v>19</v>
      </c>
      <c r="D350" s="1588">
        <v>1</v>
      </c>
      <c r="E350" s="1539"/>
      <c r="F350" s="1539">
        <f>+D350*E350</f>
        <v>0</v>
      </c>
    </row>
    <row r="351" spans="1:6" x14ac:dyDescent="0.25">
      <c r="A351" s="1540"/>
      <c r="B351" s="1540"/>
      <c r="C351" s="1537"/>
      <c r="D351" s="1538"/>
      <c r="E351" s="1593"/>
      <c r="F351" s="1593"/>
    </row>
    <row r="352" spans="1:6" x14ac:dyDescent="0.25">
      <c r="A352" s="1540"/>
      <c r="B352" s="614"/>
      <c r="C352" s="1537"/>
      <c r="D352" s="1538"/>
      <c r="E352" s="1593"/>
      <c r="F352" s="1593"/>
    </row>
    <row r="353" spans="1:7" x14ac:dyDescent="0.25">
      <c r="A353" s="1540"/>
      <c r="B353" s="1541" t="s">
        <v>686</v>
      </c>
      <c r="C353" s="1537"/>
      <c r="D353" s="1538"/>
      <c r="E353" s="1593"/>
      <c r="F353" s="1593"/>
    </row>
    <row r="354" spans="1:7" x14ac:dyDescent="0.25">
      <c r="A354" s="1540"/>
      <c r="B354" s="1566"/>
      <c r="C354" s="1537"/>
      <c r="D354" s="1538"/>
      <c r="E354" s="1593"/>
      <c r="F354" s="1593"/>
    </row>
    <row r="355" spans="1:7" ht="50" x14ac:dyDescent="0.25">
      <c r="A355" s="1537" t="s">
        <v>684</v>
      </c>
      <c r="B355" s="1567" t="s">
        <v>687</v>
      </c>
      <c r="C355" s="1537" t="s">
        <v>688</v>
      </c>
      <c r="D355" s="1538">
        <v>21</v>
      </c>
      <c r="E355" s="1603"/>
      <c r="F355" s="1603">
        <f>+D355*E355</f>
        <v>0</v>
      </c>
    </row>
    <row r="356" spans="1:7" x14ac:dyDescent="0.25">
      <c r="A356" s="1537"/>
      <c r="B356" s="1567"/>
      <c r="C356" s="1537"/>
      <c r="D356" s="1538"/>
      <c r="E356" s="1603"/>
      <c r="F356" s="1603"/>
    </row>
    <row r="357" spans="1:7" x14ac:dyDescent="0.25">
      <c r="A357" s="1537"/>
      <c r="B357" s="1567"/>
      <c r="C357" s="1537"/>
      <c r="D357" s="1538"/>
      <c r="E357" s="1603"/>
      <c r="F357" s="1603"/>
    </row>
    <row r="358" spans="1:7" x14ac:dyDescent="0.25">
      <c r="A358" s="1537"/>
      <c r="B358" s="1567"/>
      <c r="C358" s="1537"/>
      <c r="D358" s="1538"/>
      <c r="E358" s="1603"/>
      <c r="F358" s="1603"/>
    </row>
    <row r="359" spans="1:7" x14ac:dyDescent="0.25">
      <c r="A359" s="1537"/>
      <c r="B359" s="1567"/>
      <c r="C359" s="1537"/>
      <c r="D359" s="1538"/>
      <c r="E359" s="1603"/>
      <c r="F359" s="1603"/>
    </row>
    <row r="360" spans="1:7" x14ac:dyDescent="0.25">
      <c r="A360" s="1537"/>
      <c r="B360" s="1567"/>
      <c r="C360" s="1537"/>
      <c r="D360" s="1538"/>
      <c r="E360" s="1603"/>
      <c r="F360" s="1603"/>
    </row>
    <row r="361" spans="1:7" x14ac:dyDescent="0.25">
      <c r="A361" s="1537"/>
      <c r="B361" s="1567"/>
      <c r="C361" s="1537"/>
      <c r="D361" s="1538"/>
      <c r="E361" s="1603"/>
      <c r="F361" s="1603"/>
    </row>
    <row r="362" spans="1:7" x14ac:dyDescent="0.25">
      <c r="A362" s="1537"/>
      <c r="B362" s="1567"/>
      <c r="C362" s="1537"/>
      <c r="D362" s="1538"/>
      <c r="E362" s="1603"/>
      <c r="F362" s="1603"/>
    </row>
    <row r="363" spans="1:7" x14ac:dyDescent="0.25">
      <c r="A363" s="1540"/>
      <c r="B363" s="1540"/>
      <c r="C363" s="1537"/>
      <c r="D363" s="1538"/>
      <c r="E363" s="1593"/>
      <c r="F363" s="1593"/>
    </row>
    <row r="364" spans="1:7" ht="18" customHeight="1" thickBot="1" x14ac:dyDescent="0.3">
      <c r="A364" s="2455" t="s">
        <v>102</v>
      </c>
      <c r="B364" s="2456"/>
      <c r="C364" s="2456"/>
      <c r="D364" s="2456"/>
      <c r="E364" s="2456"/>
      <c r="F364" s="1562">
        <f>SUM(F326:F362)</f>
        <v>0</v>
      </c>
    </row>
    <row r="365" spans="1:7" x14ac:dyDescent="0.25">
      <c r="A365" s="1540"/>
      <c r="B365" s="1540"/>
      <c r="C365" s="1537"/>
      <c r="D365" s="1538"/>
      <c r="E365" s="1593"/>
      <c r="F365" s="1593"/>
    </row>
    <row r="366" spans="1:7" x14ac:dyDescent="0.25">
      <c r="A366" s="1540"/>
      <c r="B366" s="614"/>
      <c r="C366" s="1537"/>
      <c r="D366" s="1538"/>
      <c r="E366" s="1593"/>
      <c r="F366" s="1593"/>
    </row>
    <row r="367" spans="1:7" s="1578" customFormat="1" ht="13.15" customHeight="1" x14ac:dyDescent="0.25">
      <c r="A367" s="1535"/>
      <c r="B367" s="1604" t="s">
        <v>689</v>
      </c>
      <c r="C367" s="1571"/>
      <c r="D367" s="1573"/>
      <c r="E367" s="1539"/>
      <c r="F367" s="1539"/>
      <c r="G367" s="1605"/>
    </row>
    <row r="368" spans="1:7" s="1578" customFormat="1" ht="13.15" customHeight="1" x14ac:dyDescent="0.25">
      <c r="A368" s="1535"/>
      <c r="B368" s="1606"/>
      <c r="C368" s="1571"/>
      <c r="D368" s="1573"/>
      <c r="E368" s="1539"/>
      <c r="F368" s="1539"/>
      <c r="G368" s="1605"/>
    </row>
    <row r="369" spans="1:7" s="1578" customFormat="1" ht="25" x14ac:dyDescent="0.25">
      <c r="A369" s="1535" t="s">
        <v>690</v>
      </c>
      <c r="B369" s="1607" t="s">
        <v>691</v>
      </c>
      <c r="C369" s="1571" t="s">
        <v>125</v>
      </c>
      <c r="D369" s="1573">
        <f>ROUNDUP(23.7*2+6,-1)</f>
        <v>60</v>
      </c>
      <c r="E369" s="1539"/>
      <c r="F369" s="1539">
        <f>D369*E369</f>
        <v>0</v>
      </c>
      <c r="G369" s="1605"/>
    </row>
    <row r="370" spans="1:7" s="1578" customFormat="1" ht="13.15" customHeight="1" x14ac:dyDescent="0.25">
      <c r="A370" s="1535"/>
      <c r="B370" s="1608"/>
      <c r="C370" s="1571"/>
      <c r="D370" s="1573"/>
      <c r="E370" s="1539"/>
      <c r="F370" s="1539"/>
      <c r="G370" s="1605"/>
    </row>
    <row r="371" spans="1:7" s="1578" customFormat="1" ht="13.15" customHeight="1" x14ac:dyDescent="0.25">
      <c r="A371" s="1535"/>
      <c r="B371" s="1606"/>
      <c r="C371" s="1571"/>
      <c r="D371" s="1573"/>
      <c r="E371" s="1539"/>
      <c r="F371" s="1539"/>
      <c r="G371" s="1605"/>
    </row>
    <row r="372" spans="1:7" s="1578" customFormat="1" ht="25" x14ac:dyDescent="0.25">
      <c r="A372" s="1535" t="s">
        <v>692</v>
      </c>
      <c r="B372" s="1607" t="s">
        <v>693</v>
      </c>
      <c r="C372" s="1571" t="s">
        <v>125</v>
      </c>
      <c r="D372" s="1573">
        <v>16</v>
      </c>
      <c r="E372" s="1539"/>
      <c r="F372" s="1539">
        <f>D372*E372</f>
        <v>0</v>
      </c>
      <c r="G372" s="1605"/>
    </row>
    <row r="373" spans="1:7" s="1578" customFormat="1" ht="13.15" customHeight="1" x14ac:dyDescent="0.25">
      <c r="A373" s="1535"/>
      <c r="B373" s="1606"/>
      <c r="C373" s="1571"/>
      <c r="D373" s="1573"/>
      <c r="E373" s="1539"/>
      <c r="F373" s="1539"/>
      <c r="G373" s="1605"/>
    </row>
    <row r="374" spans="1:7" s="1578" customFormat="1" ht="13.15" customHeight="1" x14ac:dyDescent="0.25">
      <c r="A374" s="1535"/>
      <c r="B374" s="1609"/>
      <c r="C374" s="1571"/>
      <c r="D374" s="1573"/>
      <c r="E374" s="1539"/>
      <c r="F374" s="1539"/>
      <c r="G374" s="1605"/>
    </row>
    <row r="375" spans="1:7" s="1578" customFormat="1" ht="25" x14ac:dyDescent="0.25">
      <c r="A375" s="1535" t="s">
        <v>692</v>
      </c>
      <c r="B375" s="1607" t="s">
        <v>694</v>
      </c>
      <c r="C375" s="1571" t="s">
        <v>19</v>
      </c>
      <c r="D375" s="1573">
        <v>1</v>
      </c>
      <c r="E375" s="1539"/>
      <c r="F375" s="1539">
        <f>D375*E375</f>
        <v>0</v>
      </c>
      <c r="G375" s="1605"/>
    </row>
    <row r="376" spans="1:7" s="1578" customFormat="1" ht="13.15" customHeight="1" x14ac:dyDescent="0.25">
      <c r="A376" s="1535"/>
      <c r="B376" s="1606"/>
      <c r="C376" s="1571"/>
      <c r="D376" s="1573"/>
      <c r="E376" s="1539"/>
      <c r="F376" s="1539"/>
      <c r="G376" s="1605"/>
    </row>
    <row r="377" spans="1:7" s="1612" customFormat="1" x14ac:dyDescent="0.25">
      <c r="A377" s="1535"/>
      <c r="B377" s="1678" t="s">
        <v>2397</v>
      </c>
      <c r="C377" s="1537"/>
      <c r="D377" s="1538"/>
      <c r="E377" s="1610"/>
      <c r="F377" s="1611"/>
    </row>
    <row r="378" spans="1:7" s="1612" customFormat="1" x14ac:dyDescent="0.25">
      <c r="A378" s="1537"/>
      <c r="B378" s="1547"/>
      <c r="C378" s="1537"/>
      <c r="D378" s="1538"/>
      <c r="E378" s="1613"/>
      <c r="F378" s="1614"/>
    </row>
    <row r="379" spans="1:7" s="1612" customFormat="1" ht="62.5" x14ac:dyDescent="0.25">
      <c r="A379" s="1535" t="s">
        <v>2443</v>
      </c>
      <c r="B379" s="1862" t="s">
        <v>2469</v>
      </c>
      <c r="C379" s="1872" t="s">
        <v>2321</v>
      </c>
      <c r="D379" s="1872">
        <v>1</v>
      </c>
      <c r="E379" s="1539"/>
      <c r="F379" s="1620">
        <f>D379*E379</f>
        <v>0</v>
      </c>
    </row>
    <row r="380" spans="1:7" s="610" customFormat="1" ht="12.5" x14ac:dyDescent="0.25">
      <c r="A380" s="1535"/>
      <c r="B380" s="1862"/>
      <c r="C380" s="1872"/>
      <c r="D380" s="1872"/>
      <c r="E380" s="1539"/>
      <c r="F380" s="1539"/>
    </row>
    <row r="381" spans="1:7" s="610" customFormat="1" ht="25" x14ac:dyDescent="0.25">
      <c r="A381" s="1535" t="s">
        <v>2444</v>
      </c>
      <c r="B381" s="1862" t="s">
        <v>2401</v>
      </c>
      <c r="C381" s="1872" t="s">
        <v>2026</v>
      </c>
      <c r="D381" s="1872">
        <v>1</v>
      </c>
      <c r="E381" s="1539"/>
      <c r="F381" s="1620">
        <f>D381*E381</f>
        <v>0</v>
      </c>
    </row>
    <row r="382" spans="1:7" s="378" customFormat="1" ht="12.5" x14ac:dyDescent="0.25">
      <c r="A382" s="1535"/>
      <c r="B382" s="1862"/>
      <c r="C382" s="1872"/>
      <c r="D382" s="1872"/>
      <c r="E382" s="1539"/>
      <c r="F382" s="1539"/>
      <c r="G382" s="470"/>
    </row>
    <row r="383" spans="1:7" s="1578" customFormat="1" ht="13.15" customHeight="1" x14ac:dyDescent="0.25">
      <c r="A383" s="1535" t="s">
        <v>2445</v>
      </c>
      <c r="B383" s="1862" t="s">
        <v>2402</v>
      </c>
      <c r="C383" s="1872" t="s">
        <v>2026</v>
      </c>
      <c r="D383" s="1872">
        <v>9</v>
      </c>
      <c r="E383" s="1539"/>
      <c r="F383" s="1620">
        <f>D383*E383</f>
        <v>0</v>
      </c>
      <c r="G383" s="1605"/>
    </row>
    <row r="384" spans="1:7" s="1578" customFormat="1" ht="13.15" customHeight="1" x14ac:dyDescent="0.25">
      <c r="A384" s="1535"/>
      <c r="B384" s="1862"/>
      <c r="C384" s="1872"/>
      <c r="D384" s="1872"/>
      <c r="E384" s="1539"/>
      <c r="F384" s="1539"/>
      <c r="G384" s="1605"/>
    </row>
    <row r="385" spans="1:7" s="1578" customFormat="1" ht="13.15" customHeight="1" x14ac:dyDescent="0.25">
      <c r="A385" s="1535" t="s">
        <v>2446</v>
      </c>
      <c r="B385" s="1862" t="s">
        <v>2314</v>
      </c>
      <c r="C385" s="1872" t="s">
        <v>2315</v>
      </c>
      <c r="D385" s="1872">
        <v>14</v>
      </c>
      <c r="E385" s="1539"/>
      <c r="F385" s="1620">
        <f>D385*E385</f>
        <v>0</v>
      </c>
      <c r="G385" s="1605"/>
    </row>
    <row r="386" spans="1:7" s="1578" customFormat="1" ht="13.15" customHeight="1" x14ac:dyDescent="0.25">
      <c r="A386" s="1535"/>
      <c r="B386" s="1862"/>
      <c r="C386" s="1872"/>
      <c r="D386" s="1872"/>
      <c r="E386" s="1539"/>
      <c r="F386" s="1539"/>
      <c r="G386" s="1605"/>
    </row>
    <row r="387" spans="1:7" s="1578" customFormat="1" ht="13.15" customHeight="1" x14ac:dyDescent="0.25">
      <c r="A387" s="1535"/>
      <c r="B387" s="1865" t="s">
        <v>2328</v>
      </c>
      <c r="C387" s="1872"/>
      <c r="D387" s="1872"/>
      <c r="E387" s="1539"/>
      <c r="F387" s="1539"/>
      <c r="G387" s="1605"/>
    </row>
    <row r="388" spans="1:7" s="1578" customFormat="1" ht="13.15" customHeight="1" x14ac:dyDescent="0.25">
      <c r="A388" s="1535" t="s">
        <v>2447</v>
      </c>
      <c r="B388" s="1862" t="s">
        <v>2316</v>
      </c>
      <c r="C388" s="1872" t="s">
        <v>2315</v>
      </c>
      <c r="D388" s="1872">
        <v>10</v>
      </c>
      <c r="E388" s="1539"/>
      <c r="F388" s="1620">
        <f>D388*E388</f>
        <v>0</v>
      </c>
      <c r="G388" s="1605"/>
    </row>
    <row r="389" spans="1:7" s="1578" customFormat="1" ht="13.15" customHeight="1" x14ac:dyDescent="0.25">
      <c r="A389" s="1535"/>
      <c r="B389" s="1862"/>
      <c r="C389" s="1872"/>
      <c r="D389" s="1872"/>
      <c r="E389" s="1539"/>
      <c r="F389" s="1539"/>
      <c r="G389" s="1605"/>
    </row>
    <row r="390" spans="1:7" s="1578" customFormat="1" ht="27" customHeight="1" x14ac:dyDescent="0.25">
      <c r="A390" s="1535" t="s">
        <v>2448</v>
      </c>
      <c r="B390" s="1862" t="s">
        <v>2317</v>
      </c>
      <c r="C390" s="1872" t="s">
        <v>2315</v>
      </c>
      <c r="D390" s="1872">
        <v>4</v>
      </c>
      <c r="E390" s="1539"/>
      <c r="F390" s="1620">
        <f>D390*E390</f>
        <v>0</v>
      </c>
      <c r="G390" s="1605"/>
    </row>
    <row r="391" spans="1:7" s="1578" customFormat="1" ht="13.15" customHeight="1" x14ac:dyDescent="0.25">
      <c r="A391" s="1535"/>
      <c r="B391" s="1862"/>
      <c r="C391" s="1872"/>
      <c r="D391" s="1872"/>
      <c r="E391" s="1539"/>
      <c r="F391" s="1539"/>
      <c r="G391" s="1605"/>
    </row>
    <row r="392" spans="1:7" s="1578" customFormat="1" ht="13.15" customHeight="1" x14ac:dyDescent="0.25">
      <c r="A392" s="1535" t="s">
        <v>2449</v>
      </c>
      <c r="B392" s="1862" t="s">
        <v>2322</v>
      </c>
      <c r="C392" s="1872" t="s">
        <v>2315</v>
      </c>
      <c r="D392" s="1872">
        <v>9</v>
      </c>
      <c r="E392" s="1539"/>
      <c r="F392" s="1620">
        <f>D392*E392</f>
        <v>0</v>
      </c>
      <c r="G392" s="1605"/>
    </row>
    <row r="393" spans="1:7" s="1578" customFormat="1" ht="13.15" customHeight="1" x14ac:dyDescent="0.25">
      <c r="A393" s="1535"/>
      <c r="B393" s="1862"/>
      <c r="C393" s="1872"/>
      <c r="D393" s="1872"/>
      <c r="E393" s="1539"/>
      <c r="F393" s="1539"/>
      <c r="G393" s="1605"/>
    </row>
    <row r="394" spans="1:7" s="1578" customFormat="1" ht="13.15" customHeight="1" x14ac:dyDescent="0.25">
      <c r="A394" s="1535" t="s">
        <v>2450</v>
      </c>
      <c r="B394" s="1862" t="s">
        <v>2323</v>
      </c>
      <c r="C394" s="1872" t="s">
        <v>660</v>
      </c>
      <c r="D394" s="1872">
        <v>1</v>
      </c>
      <c r="E394" s="1539"/>
      <c r="F394" s="1620">
        <f>D394*E394</f>
        <v>0</v>
      </c>
      <c r="G394" s="1605"/>
    </row>
    <row r="395" spans="1:7" s="1578" customFormat="1" ht="13.15" customHeight="1" x14ac:dyDescent="0.25">
      <c r="A395" s="1535"/>
      <c r="B395" s="1862"/>
      <c r="C395" s="1872"/>
      <c r="D395" s="1872"/>
      <c r="E395" s="1539"/>
      <c r="F395" s="1539"/>
      <c r="G395" s="1605"/>
    </row>
    <row r="396" spans="1:7" s="1578" customFormat="1" ht="13.15" customHeight="1" x14ac:dyDescent="0.25">
      <c r="A396" s="1535" t="s">
        <v>2451</v>
      </c>
      <c r="B396" s="1862" t="s">
        <v>2320</v>
      </c>
      <c r="C396" s="1872" t="s">
        <v>660</v>
      </c>
      <c r="D396" s="1872">
        <v>1</v>
      </c>
      <c r="E396" s="1539"/>
      <c r="F396" s="1620">
        <f>D396*E396</f>
        <v>0</v>
      </c>
      <c r="G396" s="1605"/>
    </row>
    <row r="397" spans="1:7" s="1578" customFormat="1" ht="13.15" customHeight="1" x14ac:dyDescent="0.25">
      <c r="A397" s="1535"/>
      <c r="B397" s="1862"/>
      <c r="C397" s="1872"/>
      <c r="D397" s="1872"/>
      <c r="E397" s="1539"/>
      <c r="F397" s="1539"/>
      <c r="G397" s="1605"/>
    </row>
    <row r="398" spans="1:7" s="1578" customFormat="1" ht="13.15" customHeight="1" x14ac:dyDescent="0.25">
      <c r="A398" s="1535" t="s">
        <v>2452</v>
      </c>
      <c r="B398" s="1862" t="s">
        <v>2324</v>
      </c>
      <c r="C398" s="1872" t="s">
        <v>660</v>
      </c>
      <c r="D398" s="1872">
        <v>1</v>
      </c>
      <c r="E398" s="1539"/>
      <c r="F398" s="1620">
        <f>D398*E398</f>
        <v>0</v>
      </c>
      <c r="G398" s="1605"/>
    </row>
    <row r="399" spans="1:7" s="1578" customFormat="1" ht="13.15" customHeight="1" x14ac:dyDescent="0.25">
      <c r="A399" s="1535"/>
      <c r="B399" s="1873"/>
      <c r="C399" s="1874"/>
      <c r="D399" s="1875"/>
      <c r="E399" s="1539"/>
      <c r="F399" s="1539"/>
      <c r="G399" s="1605"/>
    </row>
    <row r="400" spans="1:7" s="1578" customFormat="1" ht="13.15" customHeight="1" x14ac:dyDescent="0.25">
      <c r="A400" s="1535"/>
      <c r="B400" s="1606"/>
      <c r="C400" s="1571"/>
      <c r="D400" s="1573"/>
      <c r="E400" s="1539"/>
      <c r="F400" s="1539"/>
      <c r="G400" s="1605"/>
    </row>
    <row r="401" spans="1:7" s="1578" customFormat="1" ht="13.15" customHeight="1" x14ac:dyDescent="0.25">
      <c r="A401" s="1535"/>
      <c r="B401" s="1606"/>
      <c r="C401" s="1571"/>
      <c r="D401" s="1573"/>
      <c r="E401" s="1539"/>
      <c r="F401" s="1539"/>
      <c r="G401" s="1605"/>
    </row>
    <row r="402" spans="1:7" s="1578" customFormat="1" ht="13.15" customHeight="1" x14ac:dyDescent="0.25">
      <c r="A402" s="1535"/>
      <c r="B402" s="1606"/>
      <c r="C402" s="1571"/>
      <c r="D402" s="1573"/>
      <c r="E402" s="1539"/>
      <c r="F402" s="1539"/>
      <c r="G402" s="1605"/>
    </row>
    <row r="403" spans="1:7" s="1578" customFormat="1" ht="13.15" customHeight="1" x14ac:dyDescent="0.25">
      <c r="A403" s="1535"/>
      <c r="B403" s="1606"/>
      <c r="C403" s="1571"/>
      <c r="D403" s="1573"/>
      <c r="E403" s="1539"/>
      <c r="F403" s="1539"/>
      <c r="G403" s="1605"/>
    </row>
    <row r="404" spans="1:7" s="1578" customFormat="1" ht="13.15" customHeight="1" x14ac:dyDescent="0.25">
      <c r="A404" s="1535"/>
      <c r="B404" s="1606"/>
      <c r="C404" s="1571"/>
      <c r="D404" s="1573"/>
      <c r="E404" s="1539"/>
      <c r="F404" s="1539"/>
      <c r="G404" s="1605"/>
    </row>
    <row r="405" spans="1:7" s="1578" customFormat="1" ht="13.15" customHeight="1" x14ac:dyDescent="0.25">
      <c r="A405" s="1535"/>
      <c r="B405" s="1606"/>
      <c r="C405" s="1571"/>
      <c r="D405" s="1573"/>
      <c r="E405" s="1539"/>
      <c r="F405" s="1539"/>
      <c r="G405" s="1605"/>
    </row>
    <row r="406" spans="1:7" s="1578" customFormat="1" ht="13.15" customHeight="1" x14ac:dyDescent="0.25">
      <c r="A406" s="1535"/>
      <c r="B406" s="1606"/>
      <c r="C406" s="1571"/>
      <c r="D406" s="1573"/>
      <c r="E406" s="1539"/>
      <c r="F406" s="1539"/>
      <c r="G406" s="1605"/>
    </row>
    <row r="407" spans="1:7" s="1578" customFormat="1" ht="13.15" customHeight="1" x14ac:dyDescent="0.25">
      <c r="A407" s="1535"/>
      <c r="B407" s="1606"/>
      <c r="C407" s="1571"/>
      <c r="D407" s="1573"/>
      <c r="E407" s="1539"/>
      <c r="F407" s="1539"/>
      <c r="G407" s="1605"/>
    </row>
    <row r="408" spans="1:7" s="1578" customFormat="1" ht="13.15" customHeight="1" x14ac:dyDescent="0.25">
      <c r="A408" s="1535"/>
      <c r="B408" s="1606"/>
      <c r="C408" s="1571"/>
      <c r="D408" s="1573"/>
      <c r="E408" s="1539"/>
      <c r="F408" s="1539"/>
      <c r="G408" s="1605"/>
    </row>
    <row r="409" spans="1:7" s="1578" customFormat="1" ht="13.15" customHeight="1" x14ac:dyDescent="0.25">
      <c r="A409" s="1535"/>
      <c r="B409" s="1606"/>
      <c r="C409" s="1571"/>
      <c r="D409" s="1573"/>
      <c r="E409" s="1539"/>
      <c r="F409" s="1539"/>
      <c r="G409" s="1605"/>
    </row>
    <row r="410" spans="1:7" s="1578" customFormat="1" ht="13.15" customHeight="1" x14ac:dyDescent="0.25">
      <c r="A410" s="1535"/>
      <c r="B410" s="1606"/>
      <c r="C410" s="1571"/>
      <c r="D410" s="1573"/>
      <c r="E410" s="1539"/>
      <c r="F410" s="1539"/>
      <c r="G410" s="1605"/>
    </row>
    <row r="411" spans="1:7" s="1578" customFormat="1" ht="13.15" customHeight="1" x14ac:dyDescent="0.25">
      <c r="A411" s="1535"/>
      <c r="B411" s="1606"/>
      <c r="C411" s="1571"/>
      <c r="D411" s="1573"/>
      <c r="E411" s="1539"/>
      <c r="F411" s="1539"/>
      <c r="G411" s="1605"/>
    </row>
    <row r="412" spans="1:7" s="1578" customFormat="1" ht="13.15" customHeight="1" x14ac:dyDescent="0.25">
      <c r="A412" s="1535"/>
      <c r="B412" s="1606"/>
      <c r="C412" s="1571"/>
      <c r="D412" s="1573"/>
      <c r="E412" s="1539"/>
      <c r="F412" s="1539"/>
      <c r="G412" s="1605"/>
    </row>
    <row r="413" spans="1:7" s="1578" customFormat="1" ht="13.15" customHeight="1" x14ac:dyDescent="0.25">
      <c r="A413" s="1535"/>
      <c r="B413" s="1606"/>
      <c r="C413" s="1571"/>
      <c r="D413" s="1573"/>
      <c r="E413" s="1539"/>
      <c r="F413" s="1539"/>
      <c r="G413" s="1605"/>
    </row>
    <row r="414" spans="1:7" s="1578" customFormat="1" ht="13.15" customHeight="1" x14ac:dyDescent="0.25">
      <c r="A414" s="1535"/>
      <c r="B414" s="1606"/>
      <c r="C414" s="1571"/>
      <c r="D414" s="1573"/>
      <c r="E414" s="1539"/>
      <c r="F414" s="1539"/>
      <c r="G414" s="1605"/>
    </row>
    <row r="415" spans="1:7" s="1578" customFormat="1" ht="13.15" customHeight="1" x14ac:dyDescent="0.25">
      <c r="A415" s="1535"/>
      <c r="B415" s="1606"/>
      <c r="C415" s="1571"/>
      <c r="D415" s="1573"/>
      <c r="E415" s="1539"/>
      <c r="F415" s="1539"/>
      <c r="G415" s="1605"/>
    </row>
    <row r="416" spans="1:7" s="1578" customFormat="1" ht="13.15" customHeight="1" x14ac:dyDescent="0.25">
      <c r="A416" s="1535"/>
      <c r="B416" s="1606"/>
      <c r="C416" s="1571"/>
      <c r="D416" s="1573"/>
      <c r="E416" s="1539"/>
      <c r="F416" s="1539"/>
      <c r="G416" s="1605"/>
    </row>
    <row r="417" spans="1:7" s="1578" customFormat="1" ht="18" customHeight="1" thickBot="1" x14ac:dyDescent="0.3">
      <c r="A417" s="2455" t="s">
        <v>102</v>
      </c>
      <c r="B417" s="2456"/>
      <c r="C417" s="2456"/>
      <c r="D417" s="2456"/>
      <c r="E417" s="2456"/>
      <c r="F417" s="1562">
        <f>SUM(F367:F415)</f>
        <v>0</v>
      </c>
      <c r="G417" s="1605"/>
    </row>
    <row r="418" spans="1:7" s="1578" customFormat="1" ht="13.15" customHeight="1" x14ac:dyDescent="0.25">
      <c r="A418" s="1535"/>
      <c r="B418" s="1606"/>
      <c r="C418" s="1571"/>
      <c r="D418" s="1573"/>
      <c r="E418" s="1539"/>
      <c r="F418" s="1539"/>
      <c r="G418" s="1605"/>
    </row>
    <row r="419" spans="1:7" s="1578" customFormat="1" ht="13.15" customHeight="1" x14ac:dyDescent="0.25">
      <c r="A419" s="1535"/>
      <c r="B419" s="1606"/>
      <c r="C419" s="1571"/>
      <c r="D419" s="1573"/>
      <c r="E419" s="1539"/>
      <c r="F419" s="1539"/>
      <c r="G419" s="1605"/>
    </row>
    <row r="420" spans="1:7" x14ac:dyDescent="0.25">
      <c r="A420" s="1537"/>
      <c r="B420" s="1565"/>
      <c r="C420" s="1537"/>
      <c r="D420" s="1538"/>
      <c r="E420" s="1561"/>
      <c r="F420" s="1561"/>
    </row>
    <row r="421" spans="1:7" x14ac:dyDescent="0.25">
      <c r="A421" s="1621"/>
      <c r="B421" s="1622" t="s">
        <v>28</v>
      </c>
      <c r="C421" s="1623"/>
      <c r="D421" s="1623"/>
      <c r="E421" s="1624"/>
      <c r="F421" s="1625"/>
    </row>
    <row r="422" spans="1:7" x14ac:dyDescent="0.25">
      <c r="A422" s="1626"/>
      <c r="B422" s="1627"/>
      <c r="C422" s="1623"/>
      <c r="D422" s="1623"/>
      <c r="E422" s="1624"/>
      <c r="F422" s="1625"/>
    </row>
    <row r="423" spans="1:7" x14ac:dyDescent="0.25">
      <c r="A423" s="1621"/>
      <c r="B423" s="1628" t="s">
        <v>2132</v>
      </c>
      <c r="C423" s="1623"/>
      <c r="D423" s="1623"/>
      <c r="E423" s="1624"/>
      <c r="F423" s="1629">
        <f>F55</f>
        <v>0</v>
      </c>
    </row>
    <row r="424" spans="1:7" x14ac:dyDescent="0.25">
      <c r="A424" s="1626"/>
      <c r="B424" s="1630"/>
      <c r="C424" s="1630"/>
      <c r="D424" s="1630"/>
      <c r="E424" s="1631"/>
      <c r="F424" s="1632"/>
    </row>
    <row r="425" spans="1:7" x14ac:dyDescent="0.25">
      <c r="A425" s="1621"/>
      <c r="B425" s="1628" t="s">
        <v>2133</v>
      </c>
      <c r="C425" s="1623"/>
      <c r="D425" s="1623"/>
      <c r="E425" s="1624"/>
      <c r="F425" s="1629">
        <f>F108</f>
        <v>0</v>
      </c>
    </row>
    <row r="426" spans="1:7" x14ac:dyDescent="0.25">
      <c r="A426" s="1621"/>
      <c r="B426" s="1628"/>
      <c r="C426" s="1623"/>
      <c r="D426" s="1623"/>
      <c r="E426" s="1624"/>
      <c r="F426" s="1625"/>
    </row>
    <row r="427" spans="1:7" x14ac:dyDescent="0.25">
      <c r="A427" s="1621"/>
      <c r="B427" s="1628" t="s">
        <v>2134</v>
      </c>
      <c r="C427" s="1623"/>
      <c r="D427" s="1623"/>
      <c r="E427" s="1624"/>
      <c r="F427" s="1629">
        <f>F154</f>
        <v>0</v>
      </c>
    </row>
    <row r="428" spans="1:7" x14ac:dyDescent="0.25">
      <c r="A428" s="1621"/>
      <c r="B428" s="1628"/>
      <c r="C428" s="1623"/>
      <c r="D428" s="1623"/>
      <c r="E428" s="1624"/>
      <c r="F428" s="1625"/>
    </row>
    <row r="429" spans="1:7" x14ac:dyDescent="0.25">
      <c r="A429" s="1621"/>
      <c r="B429" s="1628" t="s">
        <v>2135</v>
      </c>
      <c r="C429" s="1623"/>
      <c r="D429" s="1623"/>
      <c r="E429" s="1624"/>
      <c r="F429" s="1629">
        <f>F199</f>
        <v>0</v>
      </c>
    </row>
    <row r="430" spans="1:7" x14ac:dyDescent="0.25">
      <c r="A430" s="1621"/>
      <c r="B430" s="1627"/>
      <c r="C430" s="1623"/>
      <c r="D430" s="1623"/>
      <c r="E430" s="1624"/>
      <c r="F430" s="1625"/>
    </row>
    <row r="431" spans="1:7" x14ac:dyDescent="0.25">
      <c r="A431" s="1621"/>
      <c r="B431" s="1628" t="s">
        <v>2136</v>
      </c>
      <c r="C431" s="1623"/>
      <c r="D431" s="1623"/>
      <c r="E431" s="1624"/>
      <c r="F431" s="1629">
        <f>F240</f>
        <v>0</v>
      </c>
    </row>
    <row r="432" spans="1:7" x14ac:dyDescent="0.25">
      <c r="A432" s="1621"/>
      <c r="B432" s="1628"/>
      <c r="C432" s="1623"/>
      <c r="D432" s="1623"/>
      <c r="E432" s="1624"/>
      <c r="F432" s="1625"/>
    </row>
    <row r="433" spans="1:6" x14ac:dyDescent="0.25">
      <c r="A433" s="1621"/>
      <c r="B433" s="1628" t="s">
        <v>2137</v>
      </c>
      <c r="C433" s="1623"/>
      <c r="D433" s="1623"/>
      <c r="E433" s="1624"/>
      <c r="F433" s="1629">
        <f>F282</f>
        <v>0</v>
      </c>
    </row>
    <row r="434" spans="1:6" x14ac:dyDescent="0.25">
      <c r="A434" s="1621"/>
      <c r="B434" s="1628"/>
      <c r="C434" s="1623"/>
      <c r="D434" s="1623"/>
      <c r="E434" s="1624"/>
      <c r="F434" s="1625"/>
    </row>
    <row r="435" spans="1:6" x14ac:dyDescent="0.25">
      <c r="A435" s="1621"/>
      <c r="B435" s="1628" t="s">
        <v>2138</v>
      </c>
      <c r="C435" s="1623"/>
      <c r="D435" s="1623"/>
      <c r="E435" s="1624"/>
      <c r="F435" s="1629">
        <f>F324</f>
        <v>0</v>
      </c>
    </row>
    <row r="436" spans="1:6" x14ac:dyDescent="0.25">
      <c r="A436" s="1537"/>
      <c r="B436" s="1628"/>
      <c r="C436" s="1623"/>
      <c r="D436" s="1623"/>
      <c r="E436" s="1624"/>
      <c r="F436" s="1625"/>
    </row>
    <row r="437" spans="1:6" x14ac:dyDescent="0.25">
      <c r="A437" s="1537"/>
      <c r="B437" s="1628" t="s">
        <v>2139</v>
      </c>
      <c r="C437" s="1623"/>
      <c r="D437" s="1623"/>
      <c r="E437" s="1624"/>
      <c r="F437" s="1629">
        <f>F364</f>
        <v>0</v>
      </c>
    </row>
    <row r="438" spans="1:6" x14ac:dyDescent="0.25">
      <c r="A438" s="1537"/>
      <c r="B438" s="1628"/>
      <c r="C438" s="1623"/>
      <c r="D438" s="1623"/>
      <c r="E438" s="1624"/>
      <c r="F438" s="1625"/>
    </row>
    <row r="439" spans="1:6" x14ac:dyDescent="0.25">
      <c r="A439" s="1537"/>
      <c r="B439" s="1628" t="s">
        <v>2140</v>
      </c>
      <c r="C439" s="1623"/>
      <c r="D439" s="1623"/>
      <c r="E439" s="1624"/>
      <c r="F439" s="1629">
        <f>F417</f>
        <v>0</v>
      </c>
    </row>
    <row r="440" spans="1:6" x14ac:dyDescent="0.25">
      <c r="A440" s="1537"/>
      <c r="B440" s="1628"/>
      <c r="C440" s="1623"/>
      <c r="D440" s="1623"/>
      <c r="E440" s="1624"/>
      <c r="F440" s="1625"/>
    </row>
    <row r="441" spans="1:6" x14ac:dyDescent="0.25">
      <c r="A441" s="1537"/>
      <c r="B441" s="1633"/>
      <c r="C441" s="1525"/>
      <c r="D441" s="1538"/>
      <c r="E441" s="1561"/>
      <c r="F441" s="1539"/>
    </row>
    <row r="442" spans="1:6" x14ac:dyDescent="0.25">
      <c r="A442" s="1537"/>
      <c r="B442" s="1633"/>
      <c r="C442" s="1525"/>
      <c r="D442" s="1538"/>
      <c r="E442" s="1561"/>
      <c r="F442" s="1539"/>
    </row>
    <row r="443" spans="1:6" x14ac:dyDescent="0.25">
      <c r="A443" s="1537"/>
      <c r="B443" s="1633"/>
      <c r="C443" s="1525"/>
      <c r="D443" s="1538"/>
      <c r="E443" s="1561"/>
      <c r="F443" s="1539"/>
    </row>
    <row r="444" spans="1:6" x14ac:dyDescent="0.25">
      <c r="A444" s="1537"/>
      <c r="B444" s="1633"/>
      <c r="C444" s="1525"/>
      <c r="D444" s="1538"/>
      <c r="E444" s="1561"/>
      <c r="F444" s="1539"/>
    </row>
    <row r="445" spans="1:6" x14ac:dyDescent="0.25">
      <c r="A445" s="1537"/>
      <c r="B445" s="1633"/>
      <c r="C445" s="1525"/>
      <c r="D445" s="1538"/>
      <c r="E445" s="1561"/>
      <c r="F445" s="1539"/>
    </row>
    <row r="446" spans="1:6" x14ac:dyDescent="0.25">
      <c r="A446" s="1537"/>
      <c r="B446" s="1633"/>
      <c r="C446" s="1525"/>
      <c r="D446" s="1538"/>
      <c r="E446" s="1561"/>
      <c r="F446" s="1539"/>
    </row>
    <row r="447" spans="1:6" x14ac:dyDescent="0.25">
      <c r="A447" s="1537"/>
      <c r="B447" s="1570"/>
      <c r="C447" s="1537"/>
      <c r="D447" s="1538"/>
      <c r="E447" s="1561"/>
      <c r="F447" s="1539"/>
    </row>
    <row r="448" spans="1:6" x14ac:dyDescent="0.25">
      <c r="A448" s="1537"/>
      <c r="B448" s="1633"/>
      <c r="C448" s="1525"/>
      <c r="D448" s="1538"/>
      <c r="E448" s="1561"/>
      <c r="F448" s="1539"/>
    </row>
    <row r="449" spans="1:6" x14ac:dyDescent="0.25">
      <c r="A449" s="1537"/>
      <c r="B449" s="1570"/>
      <c r="C449" s="1537"/>
      <c r="D449" s="1538"/>
      <c r="E449" s="1561"/>
      <c r="F449" s="1561"/>
    </row>
    <row r="450" spans="1:6" x14ac:dyDescent="0.25">
      <c r="A450" s="1537"/>
      <c r="B450" s="1633"/>
      <c r="C450" s="1525"/>
      <c r="D450" s="1538"/>
      <c r="E450" s="1561"/>
      <c r="F450" s="1561"/>
    </row>
    <row r="451" spans="1:6" x14ac:dyDescent="0.25">
      <c r="A451" s="1537"/>
      <c r="B451" s="1570"/>
      <c r="C451" s="1537"/>
      <c r="D451" s="1538"/>
      <c r="E451" s="1561"/>
      <c r="F451" s="1561"/>
    </row>
    <row r="452" spans="1:6" x14ac:dyDescent="0.25">
      <c r="A452" s="1537"/>
      <c r="B452" s="1570"/>
      <c r="C452" s="1537"/>
      <c r="D452" s="1538"/>
      <c r="E452" s="1561"/>
      <c r="F452" s="1561"/>
    </row>
    <row r="453" spans="1:6" x14ac:dyDescent="0.25">
      <c r="A453" s="1537"/>
      <c r="B453" s="1570"/>
      <c r="C453" s="1537"/>
      <c r="D453" s="1538"/>
      <c r="E453" s="1561"/>
      <c r="F453" s="1561"/>
    </row>
    <row r="454" spans="1:6" x14ac:dyDescent="0.25">
      <c r="A454" s="1537"/>
      <c r="B454" s="1570"/>
      <c r="C454" s="1537"/>
      <c r="D454" s="1538"/>
      <c r="E454" s="1561"/>
      <c r="F454" s="1561"/>
    </row>
    <row r="455" spans="1:6" x14ac:dyDescent="0.25">
      <c r="A455" s="1537"/>
      <c r="B455" s="1570"/>
      <c r="C455" s="1537"/>
      <c r="D455" s="1538"/>
      <c r="E455" s="1561"/>
      <c r="F455" s="1561"/>
    </row>
    <row r="456" spans="1:6" x14ac:dyDescent="0.25">
      <c r="A456" s="1537"/>
      <c r="B456" s="1570"/>
      <c r="C456" s="1537"/>
      <c r="D456" s="1538"/>
      <c r="E456" s="1561"/>
      <c r="F456" s="1561"/>
    </row>
    <row r="457" spans="1:6" x14ac:dyDescent="0.25">
      <c r="A457" s="1537"/>
      <c r="B457" s="1570"/>
      <c r="C457" s="1537"/>
      <c r="D457" s="1538"/>
      <c r="E457" s="1561"/>
      <c r="F457" s="1561"/>
    </row>
    <row r="458" spans="1:6" x14ac:dyDescent="0.25">
      <c r="A458" s="1537"/>
      <c r="B458" s="1570"/>
      <c r="C458" s="1537"/>
      <c r="D458" s="1538"/>
      <c r="E458" s="1561"/>
      <c r="F458" s="1561"/>
    </row>
    <row r="459" spans="1:6" x14ac:dyDescent="0.25">
      <c r="A459" s="1537"/>
      <c r="B459" s="1570"/>
      <c r="C459" s="1537"/>
      <c r="D459" s="1538"/>
      <c r="E459" s="1561"/>
      <c r="F459" s="1561"/>
    </row>
    <row r="460" spans="1:6" x14ac:dyDescent="0.25">
      <c r="A460" s="1537"/>
      <c r="B460" s="1570"/>
      <c r="C460" s="1537"/>
      <c r="D460" s="1538"/>
      <c r="E460" s="1561"/>
      <c r="F460" s="1561"/>
    </row>
    <row r="461" spans="1:6" x14ac:dyDescent="0.25">
      <c r="A461" s="1537"/>
      <c r="B461" s="1570"/>
      <c r="C461" s="1537"/>
      <c r="D461" s="1538"/>
      <c r="E461" s="1561"/>
      <c r="F461" s="1561"/>
    </row>
    <row r="462" spans="1:6" x14ac:dyDescent="0.25">
      <c r="A462" s="1537"/>
      <c r="B462" s="1570"/>
      <c r="C462" s="1537"/>
      <c r="D462" s="1538"/>
      <c r="E462" s="1561"/>
      <c r="F462" s="1561"/>
    </row>
    <row r="463" spans="1:6" x14ac:dyDescent="0.25">
      <c r="A463" s="1537"/>
      <c r="B463" s="1570"/>
      <c r="C463" s="1537"/>
      <c r="D463" s="1538"/>
      <c r="E463" s="1561"/>
      <c r="F463" s="1561"/>
    </row>
    <row r="464" spans="1:6" x14ac:dyDescent="0.25">
      <c r="A464" s="1537"/>
      <c r="B464" s="1570"/>
      <c r="C464" s="1537"/>
      <c r="D464" s="1538"/>
      <c r="E464" s="1561"/>
      <c r="F464" s="1561"/>
    </row>
    <row r="465" spans="1:8" x14ac:dyDescent="0.25">
      <c r="A465" s="1537"/>
      <c r="B465" s="1570"/>
      <c r="C465" s="1537"/>
      <c r="D465" s="1538"/>
      <c r="E465" s="1561"/>
      <c r="F465" s="1561"/>
    </row>
    <row r="466" spans="1:8" x14ac:dyDescent="0.25">
      <c r="A466" s="1537"/>
      <c r="B466" s="1570"/>
      <c r="C466" s="1537"/>
      <c r="D466" s="1538"/>
      <c r="E466" s="1561"/>
      <c r="F466" s="1561"/>
    </row>
    <row r="467" spans="1:8" x14ac:dyDescent="0.25">
      <c r="A467" s="1537"/>
      <c r="B467" s="1570"/>
      <c r="C467" s="1537"/>
      <c r="D467" s="1538"/>
      <c r="E467" s="1561"/>
      <c r="F467" s="1561"/>
    </row>
    <row r="468" spans="1:8" x14ac:dyDescent="0.25">
      <c r="A468" s="1537"/>
      <c r="B468" s="1570"/>
      <c r="C468" s="1537"/>
      <c r="D468" s="1538"/>
      <c r="E468" s="1561"/>
      <c r="F468" s="1561"/>
    </row>
    <row r="469" spans="1:8" x14ac:dyDescent="0.25">
      <c r="A469" s="1537"/>
      <c r="B469" s="1570"/>
      <c r="C469" s="1537"/>
      <c r="D469" s="1538"/>
      <c r="E469" s="1561"/>
      <c r="F469" s="1561"/>
    </row>
    <row r="470" spans="1:8" x14ac:dyDescent="0.25">
      <c r="A470" s="1537"/>
      <c r="B470" s="1540"/>
      <c r="C470" s="1537"/>
      <c r="D470" s="1538"/>
      <c r="E470" s="1561"/>
      <c r="F470" s="1561"/>
    </row>
    <row r="471" spans="1:8" x14ac:dyDescent="0.25">
      <c r="A471" s="1537"/>
      <c r="B471" s="1540"/>
      <c r="C471" s="1634"/>
      <c r="D471" s="1635"/>
      <c r="E471" s="1636"/>
      <c r="F471" s="1636"/>
    </row>
    <row r="472" spans="1:8" ht="23.25" customHeight="1" x14ac:dyDescent="0.25">
      <c r="A472" s="2457" t="s">
        <v>696</v>
      </c>
      <c r="B472" s="2458"/>
      <c r="C472" s="2458"/>
      <c r="D472" s="2458"/>
      <c r="E472" s="2458"/>
      <c r="F472" s="1637">
        <f>SUM(F420:F470)</f>
        <v>0</v>
      </c>
      <c r="H472" s="615"/>
    </row>
  </sheetData>
  <mergeCells count="13">
    <mergeCell ref="A472:E472"/>
    <mergeCell ref="A199:E199"/>
    <mergeCell ref="A240:E240"/>
    <mergeCell ref="A282:E282"/>
    <mergeCell ref="A324:E324"/>
    <mergeCell ref="A364:E364"/>
    <mergeCell ref="A417:E417"/>
    <mergeCell ref="A154:E154"/>
    <mergeCell ref="A1:F1"/>
    <mergeCell ref="A2:F2"/>
    <mergeCell ref="A3:F3"/>
    <mergeCell ref="A55:E55"/>
    <mergeCell ref="A108:E108"/>
  </mergeCells>
  <conditionalFormatting sqref="I307:I312">
    <cfRule type="cellIs" dxfId="0" priority="1" stopIfTrue="1" operator="notEqual">
      <formula>0</formula>
    </cfRule>
  </conditionalFormatting>
  <pageMargins left="0.70866141732283505" right="0.70866141732283505" top="0.78740157480314998" bottom="0.74803149606299202" header="0.31496062992126" footer="0.31496062992126"/>
  <pageSetup paperSize="9" scale="82" fitToHeight="0" orientation="portrait" r:id="rId1"/>
  <headerFooter>
    <oddHeader xml:space="preserve">&amp;C
</oddHeader>
    <oddFooter>&amp;LBill No. 9&amp;R &amp;P of &amp;N</oddFooter>
  </headerFooter>
  <rowBreaks count="8" manualBreakCount="8">
    <brk id="55" max="5" man="1"/>
    <brk id="108" max="5" man="1"/>
    <brk id="154" max="5" man="1"/>
    <brk id="199" max="5" man="1"/>
    <brk id="240" max="5" man="1"/>
    <brk id="282" max="5" man="1"/>
    <brk id="324" max="5" man="1"/>
    <brk id="417"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3"/>
  <sheetViews>
    <sheetView view="pageBreakPreview" zoomScale="90" zoomScaleNormal="100" zoomScaleSheetLayoutView="90" workbookViewId="0">
      <pane ySplit="5" topLeftCell="A416" activePane="bottomLeft" state="frozen"/>
      <selection activeCell="A2" sqref="A2:F4"/>
      <selection pane="bottomLeft" activeCell="A2" sqref="A2:F2"/>
    </sheetView>
  </sheetViews>
  <sheetFormatPr defaultColWidth="9.1796875" defaultRowHeight="14" x14ac:dyDescent="0.25"/>
  <cols>
    <col min="1" max="1" width="8.453125" style="616" customWidth="1"/>
    <col min="2" max="2" width="52" style="617" customWidth="1"/>
    <col min="3" max="3" width="8.453125" style="616" customWidth="1"/>
    <col min="4" max="4" width="10.26953125" style="598" customWidth="1"/>
    <col min="5" max="5" width="12.7265625" style="1691" customWidth="1"/>
    <col min="6" max="6" width="14.453125" style="1692" customWidth="1"/>
    <col min="7" max="7" width="9.26953125" style="1612" bestFit="1" customWidth="1"/>
    <col min="8" max="8" width="17.81640625" style="1612" bestFit="1" customWidth="1"/>
    <col min="9" max="9" width="9.26953125" style="1612" bestFit="1" customWidth="1"/>
    <col min="10" max="10" width="18.54296875" style="1612" bestFit="1" customWidth="1"/>
    <col min="11" max="16384" width="9.1796875" style="1612"/>
  </cols>
  <sheetData>
    <row r="1" spans="1:7" s="266" customFormat="1" ht="13" x14ac:dyDescent="0.25">
      <c r="A1" s="2412" t="s">
        <v>0</v>
      </c>
      <c r="B1" s="2412"/>
      <c r="C1" s="2412"/>
      <c r="D1" s="2412"/>
      <c r="E1" s="2412"/>
      <c r="F1" s="2412"/>
      <c r="G1" s="584"/>
    </row>
    <row r="2" spans="1:7" s="1639" customFormat="1" ht="13" x14ac:dyDescent="0.25">
      <c r="A2" s="2372" t="s">
        <v>2561</v>
      </c>
      <c r="B2" s="2372"/>
      <c r="C2" s="2372"/>
      <c r="D2" s="2372"/>
      <c r="E2" s="2372"/>
      <c r="F2" s="2372"/>
      <c r="G2" s="1638"/>
    </row>
    <row r="3" spans="1:7" s="1639" customFormat="1" ht="13" x14ac:dyDescent="0.25">
      <c r="A3" s="2413" t="s">
        <v>2118</v>
      </c>
      <c r="B3" s="2413"/>
      <c r="C3" s="2413"/>
      <c r="D3" s="2413"/>
      <c r="E3" s="2413"/>
      <c r="F3" s="2413"/>
      <c r="G3" s="1638"/>
    </row>
    <row r="4" spans="1:7" s="266" customFormat="1" ht="13.5" thickBot="1" x14ac:dyDescent="0.3">
      <c r="A4" s="585" t="s">
        <v>2090</v>
      </c>
      <c r="B4" s="586"/>
      <c r="C4" s="587"/>
      <c r="D4" s="587"/>
      <c r="E4" s="484"/>
      <c r="F4" s="1640"/>
      <c r="G4" s="590"/>
    </row>
    <row r="5" spans="1:7" s="1641" customFormat="1" ht="14.25" customHeight="1" x14ac:dyDescent="0.3">
      <c r="A5" s="449" t="s">
        <v>1</v>
      </c>
      <c r="B5" s="450" t="s">
        <v>2</v>
      </c>
      <c r="C5" s="450" t="s">
        <v>3</v>
      </c>
      <c r="D5" s="450" t="s">
        <v>4</v>
      </c>
      <c r="E5" s="1521" t="s">
        <v>155</v>
      </c>
      <c r="F5" s="1522" t="s">
        <v>6</v>
      </c>
    </row>
    <row r="6" spans="1:7" x14ac:dyDescent="0.25">
      <c r="A6" s="591"/>
      <c r="B6" s="592"/>
      <c r="C6" s="591"/>
      <c r="D6" s="593"/>
      <c r="E6" s="1642"/>
      <c r="F6" s="1643"/>
    </row>
    <row r="7" spans="1:7" s="266" customFormat="1" ht="13" x14ac:dyDescent="0.25">
      <c r="A7" s="1525"/>
      <c r="B7" s="1531" t="s">
        <v>532</v>
      </c>
      <c r="C7" s="1527"/>
      <c r="D7" s="1528"/>
      <c r="E7" s="1644"/>
      <c r="F7" s="1645"/>
    </row>
    <row r="8" spans="1:7" s="266" customFormat="1" ht="13" x14ac:dyDescent="0.25">
      <c r="A8" s="1532"/>
      <c r="B8" s="1533"/>
      <c r="C8" s="1527"/>
      <c r="D8" s="1528"/>
      <c r="E8" s="1644"/>
      <c r="F8" s="1645"/>
    </row>
    <row r="9" spans="1:7" s="266" customFormat="1" ht="50" x14ac:dyDescent="0.25">
      <c r="A9" s="1525"/>
      <c r="B9" s="1534" t="s">
        <v>2264</v>
      </c>
      <c r="C9" s="1646"/>
      <c r="D9" s="1528"/>
      <c r="E9" s="1644"/>
      <c r="F9" s="1645"/>
    </row>
    <row r="10" spans="1:7" s="266" customFormat="1" ht="13" x14ac:dyDescent="0.25">
      <c r="A10" s="1525"/>
      <c r="B10" s="1647"/>
      <c r="C10" s="1646"/>
      <c r="D10" s="1528"/>
      <c r="E10" s="1644"/>
      <c r="F10" s="1645"/>
    </row>
    <row r="11" spans="1:7" s="266" customFormat="1" ht="12.5" x14ac:dyDescent="0.25">
      <c r="A11" s="1648"/>
      <c r="B11" s="1649"/>
      <c r="C11" s="1648"/>
      <c r="D11" s="1650"/>
      <c r="E11" s="1613"/>
      <c r="F11" s="1651"/>
    </row>
    <row r="12" spans="1:7" x14ac:dyDescent="0.25">
      <c r="A12" s="1535"/>
      <c r="B12" s="1536" t="s">
        <v>533</v>
      </c>
      <c r="C12" s="1537"/>
      <c r="D12" s="1538"/>
      <c r="E12" s="1613"/>
      <c r="F12" s="1615"/>
    </row>
    <row r="13" spans="1:7" x14ac:dyDescent="0.25">
      <c r="A13" s="1535"/>
      <c r="B13" s="1540"/>
      <c r="C13" s="1537"/>
      <c r="D13" s="1538"/>
      <c r="E13" s="1613"/>
      <c r="F13" s="1615"/>
    </row>
    <row r="14" spans="1:7" x14ac:dyDescent="0.25">
      <c r="A14" s="1535"/>
      <c r="B14" s="1541" t="s">
        <v>534</v>
      </c>
      <c r="C14" s="1537"/>
      <c r="D14" s="1538"/>
      <c r="E14" s="1613"/>
      <c r="F14" s="1615"/>
    </row>
    <row r="15" spans="1:7" x14ac:dyDescent="0.25">
      <c r="A15" s="1535"/>
      <c r="B15" s="1541"/>
      <c r="C15" s="1537"/>
      <c r="D15" s="1538"/>
      <c r="E15" s="1613"/>
      <c r="F15" s="1615"/>
    </row>
    <row r="16" spans="1:7" x14ac:dyDescent="0.25">
      <c r="A16" s="1537" t="s">
        <v>535</v>
      </c>
      <c r="B16" s="1542" t="s">
        <v>536</v>
      </c>
      <c r="C16" s="1537" t="s">
        <v>42</v>
      </c>
      <c r="D16" s="1538">
        <f>(ROUNDUP((49.473),0))</f>
        <v>50</v>
      </c>
      <c r="E16" s="1613"/>
      <c r="F16" s="1614">
        <f>D16*E16</f>
        <v>0</v>
      </c>
    </row>
    <row r="17" spans="1:8" x14ac:dyDescent="0.25">
      <c r="A17" s="1537"/>
      <c r="B17" s="1542"/>
      <c r="C17" s="1537"/>
      <c r="D17" s="1538"/>
      <c r="E17" s="1613"/>
      <c r="F17" s="1614"/>
    </row>
    <row r="18" spans="1:8" x14ac:dyDescent="0.25">
      <c r="A18" s="1537" t="s">
        <v>87</v>
      </c>
      <c r="B18" s="1542" t="s">
        <v>537</v>
      </c>
      <c r="C18" s="1537" t="s">
        <v>42</v>
      </c>
      <c r="D18" s="1538">
        <f>(ROUNDUP((9.8946),0))</f>
        <v>10</v>
      </c>
      <c r="E18" s="1613"/>
      <c r="F18" s="1614">
        <f>D18*E18</f>
        <v>0</v>
      </c>
      <c r="H18" s="598"/>
    </row>
    <row r="19" spans="1:8" x14ac:dyDescent="0.25">
      <c r="A19" s="1537"/>
      <c r="B19" s="1542"/>
      <c r="C19" s="1537"/>
      <c r="D19" s="1538"/>
      <c r="E19" s="1613"/>
      <c r="F19" s="1614"/>
    </row>
    <row r="20" spans="1:8" x14ac:dyDescent="0.25">
      <c r="A20" s="1537"/>
      <c r="B20" s="592"/>
      <c r="C20" s="1537"/>
      <c r="D20" s="1538"/>
      <c r="E20" s="1613"/>
      <c r="F20" s="1614"/>
    </row>
    <row r="21" spans="1:8" x14ac:dyDescent="0.25">
      <c r="A21" s="1537"/>
      <c r="B21" s="1545" t="s">
        <v>90</v>
      </c>
      <c r="C21" s="1546"/>
      <c r="D21" s="1538"/>
      <c r="E21" s="1613"/>
      <c r="F21" s="1614"/>
    </row>
    <row r="22" spans="1:8" x14ac:dyDescent="0.25">
      <c r="A22" s="1537"/>
      <c r="B22" s="1545"/>
      <c r="C22" s="1537"/>
      <c r="D22" s="1538"/>
      <c r="E22" s="1613"/>
      <c r="F22" s="1614"/>
    </row>
    <row r="23" spans="1:8" x14ac:dyDescent="0.25">
      <c r="A23" s="1537"/>
      <c r="B23" s="1547" t="s">
        <v>538</v>
      </c>
      <c r="C23" s="1537"/>
      <c r="D23" s="1538"/>
      <c r="E23" s="1613"/>
      <c r="F23" s="1614"/>
    </row>
    <row r="24" spans="1:8" x14ac:dyDescent="0.25">
      <c r="A24" s="1537"/>
      <c r="B24" s="1547"/>
      <c r="C24" s="1537"/>
      <c r="D24" s="1538"/>
      <c r="E24" s="1613"/>
      <c r="F24" s="1614"/>
    </row>
    <row r="25" spans="1:8" x14ac:dyDescent="0.25">
      <c r="A25" s="1537" t="s">
        <v>539</v>
      </c>
      <c r="B25" s="1542" t="s">
        <v>540</v>
      </c>
      <c r="C25" s="1537" t="s">
        <v>42</v>
      </c>
      <c r="D25" s="1538">
        <f>(ROUNDUP((59.3676/3),0))</f>
        <v>20</v>
      </c>
      <c r="E25" s="1613"/>
      <c r="F25" s="1614">
        <f>D25*E25</f>
        <v>0</v>
      </c>
    </row>
    <row r="26" spans="1:8" x14ac:dyDescent="0.25">
      <c r="A26" s="1537"/>
      <c r="B26" s="1548"/>
      <c r="C26" s="1537"/>
      <c r="D26" s="1544"/>
      <c r="E26" s="1613"/>
      <c r="F26" s="1614"/>
    </row>
    <row r="27" spans="1:8" s="595" customFormat="1" ht="12.5" x14ac:dyDescent="0.25">
      <c r="A27" s="1525"/>
      <c r="B27" s="1549" t="s">
        <v>541</v>
      </c>
      <c r="C27" s="1525"/>
      <c r="D27" s="1550"/>
      <c r="E27" s="1613"/>
      <c r="F27" s="1615"/>
      <c r="G27" s="600"/>
    </row>
    <row r="28" spans="1:8" s="595" customFormat="1" ht="12.5" x14ac:dyDescent="0.25">
      <c r="A28" s="1525"/>
      <c r="B28" s="1549"/>
      <c r="C28" s="1525"/>
      <c r="D28" s="1550"/>
      <c r="E28" s="1613"/>
      <c r="F28" s="1615"/>
      <c r="G28" s="600"/>
    </row>
    <row r="29" spans="1:8" ht="37.5" x14ac:dyDescent="0.25">
      <c r="A29" s="1537" t="s">
        <v>542</v>
      </c>
      <c r="B29" s="1542" t="s">
        <v>543</v>
      </c>
      <c r="C29" s="1537" t="s">
        <v>42</v>
      </c>
      <c r="D29" s="1538">
        <f>(ROUNDUP((59.3676*2/3),0))</f>
        <v>40</v>
      </c>
      <c r="E29" s="1613"/>
      <c r="F29" s="1614">
        <f>D29*E29</f>
        <v>0</v>
      </c>
    </row>
    <row r="30" spans="1:8" x14ac:dyDescent="0.25">
      <c r="A30" s="1551"/>
      <c r="B30" s="1542"/>
      <c r="C30" s="1537"/>
      <c r="D30" s="1538"/>
      <c r="E30" s="1613"/>
      <c r="F30" s="1615"/>
    </row>
    <row r="31" spans="1:8" x14ac:dyDescent="0.25">
      <c r="A31" s="1551"/>
      <c r="B31" s="592"/>
      <c r="C31" s="1537"/>
      <c r="D31" s="1538"/>
      <c r="E31" s="1613"/>
      <c r="F31" s="1615"/>
    </row>
    <row r="32" spans="1:8" x14ac:dyDescent="0.25">
      <c r="A32" s="1537"/>
      <c r="B32" s="1552" t="s">
        <v>93</v>
      </c>
      <c r="C32" s="1537"/>
      <c r="D32" s="1538"/>
      <c r="E32" s="1613"/>
      <c r="F32" s="1614"/>
    </row>
    <row r="33" spans="1:6" x14ac:dyDescent="0.25">
      <c r="A33" s="1546"/>
      <c r="B33" s="1553"/>
      <c r="C33" s="1546"/>
      <c r="D33" s="1538"/>
      <c r="E33" s="1613"/>
      <c r="F33" s="1614"/>
    </row>
    <row r="34" spans="1:6" ht="30" customHeight="1" x14ac:dyDescent="0.25">
      <c r="A34" s="1537"/>
      <c r="B34" s="1554" t="s">
        <v>544</v>
      </c>
      <c r="C34" s="1537"/>
      <c r="D34" s="1538"/>
      <c r="E34" s="1613"/>
      <c r="F34" s="1614"/>
    </row>
    <row r="35" spans="1:6" x14ac:dyDescent="0.25">
      <c r="A35" s="1537"/>
      <c r="B35" s="1542"/>
      <c r="C35" s="1537"/>
      <c r="D35" s="1538"/>
      <c r="E35" s="1613"/>
      <c r="F35" s="1614"/>
    </row>
    <row r="36" spans="1:6" x14ac:dyDescent="0.25">
      <c r="A36" s="1537" t="s">
        <v>94</v>
      </c>
      <c r="B36" s="1542" t="s">
        <v>545</v>
      </c>
      <c r="C36" s="1537" t="s">
        <v>42</v>
      </c>
      <c r="D36" s="1544">
        <f>(ROUNDUP((2.05),1))</f>
        <v>2.1</v>
      </c>
      <c r="E36" s="1613"/>
      <c r="F36" s="1614">
        <f>D36*E36</f>
        <v>0</v>
      </c>
    </row>
    <row r="37" spans="1:6" x14ac:dyDescent="0.25">
      <c r="A37" s="1537"/>
      <c r="B37" s="1542"/>
      <c r="C37" s="1537"/>
      <c r="D37" s="1538"/>
      <c r="E37" s="1613"/>
      <c r="F37" s="1615"/>
    </row>
    <row r="38" spans="1:6" ht="14.5" x14ac:dyDescent="0.25">
      <c r="A38" s="1537" t="s">
        <v>546</v>
      </c>
      <c r="B38" s="1542" t="s">
        <v>547</v>
      </c>
      <c r="C38" s="1537" t="s">
        <v>548</v>
      </c>
      <c r="D38" s="1538">
        <f>(ROUNDUP((67.76),0))</f>
        <v>68</v>
      </c>
      <c r="E38" s="1613"/>
      <c r="F38" s="1614">
        <f>D38*E38</f>
        <v>0</v>
      </c>
    </row>
    <row r="39" spans="1:6" x14ac:dyDescent="0.25">
      <c r="A39" s="1537"/>
      <c r="B39" s="599"/>
      <c r="C39" s="1537"/>
      <c r="D39" s="1538"/>
      <c r="E39" s="1613"/>
      <c r="F39" s="1615"/>
    </row>
    <row r="40" spans="1:6" x14ac:dyDescent="0.25">
      <c r="A40" s="1537"/>
      <c r="B40" s="1542"/>
      <c r="C40" s="1537"/>
      <c r="D40" s="1538"/>
      <c r="E40" s="1613"/>
      <c r="F40" s="1615"/>
    </row>
    <row r="41" spans="1:6" x14ac:dyDescent="0.25">
      <c r="A41" s="1555"/>
      <c r="B41" s="1556" t="s">
        <v>549</v>
      </c>
      <c r="C41" s="1525"/>
      <c r="D41" s="1557"/>
      <c r="E41" s="1613"/>
      <c r="F41" s="1615"/>
    </row>
    <row r="42" spans="1:6" x14ac:dyDescent="0.25">
      <c r="A42" s="1555"/>
      <c r="B42" s="1556"/>
      <c r="C42" s="1525"/>
      <c r="D42" s="1557"/>
      <c r="E42" s="1613"/>
      <c r="F42" s="1615"/>
    </row>
    <row r="43" spans="1:6" x14ac:dyDescent="0.25">
      <c r="A43" s="1555"/>
      <c r="B43" s="1558" t="s">
        <v>550</v>
      </c>
      <c r="C43" s="1525"/>
      <c r="D43" s="1557"/>
      <c r="E43" s="1613"/>
      <c r="F43" s="1615"/>
    </row>
    <row r="44" spans="1:6" x14ac:dyDescent="0.25">
      <c r="A44" s="1555"/>
      <c r="B44" s="1556"/>
      <c r="C44" s="1525"/>
      <c r="D44" s="1557"/>
      <c r="E44" s="1613"/>
      <c r="F44" s="1615"/>
    </row>
    <row r="45" spans="1:6" ht="14.5" x14ac:dyDescent="0.25">
      <c r="A45" s="1555" t="s">
        <v>551</v>
      </c>
      <c r="B45" s="1559" t="s">
        <v>697</v>
      </c>
      <c r="C45" s="1652" t="s">
        <v>698</v>
      </c>
      <c r="D45" s="1538">
        <f>D38</f>
        <v>68</v>
      </c>
      <c r="E45" s="1613"/>
      <c r="F45" s="1615">
        <f>+D45*E45</f>
        <v>0</v>
      </c>
    </row>
    <row r="46" spans="1:6" x14ac:dyDescent="0.25">
      <c r="A46" s="1555"/>
      <c r="B46" s="1653"/>
      <c r="C46" s="1525"/>
      <c r="D46" s="1557"/>
      <c r="E46" s="1613"/>
      <c r="F46" s="1615"/>
    </row>
    <row r="47" spans="1:6" x14ac:dyDescent="0.25">
      <c r="A47" s="1537"/>
      <c r="B47" s="1542"/>
      <c r="C47" s="1537"/>
      <c r="D47" s="1538"/>
      <c r="E47" s="1613"/>
      <c r="F47" s="1615"/>
    </row>
    <row r="48" spans="1:6" x14ac:dyDescent="0.25">
      <c r="A48" s="1537"/>
      <c r="B48" s="1542"/>
      <c r="C48" s="1537"/>
      <c r="D48" s="1538"/>
      <c r="E48" s="1613"/>
      <c r="F48" s="1615"/>
    </row>
    <row r="49" spans="1:6" x14ac:dyDescent="0.25">
      <c r="A49" s="1537"/>
      <c r="B49" s="1542"/>
      <c r="C49" s="1537"/>
      <c r="D49" s="1538"/>
      <c r="E49" s="1613"/>
      <c r="F49" s="1615"/>
    </row>
    <row r="50" spans="1:6" x14ac:dyDescent="0.25">
      <c r="A50" s="1537"/>
      <c r="B50" s="1542"/>
      <c r="C50" s="1537"/>
      <c r="D50" s="1538"/>
      <c r="E50" s="1613"/>
      <c r="F50" s="1615"/>
    </row>
    <row r="51" spans="1:6" ht="18.75" customHeight="1" x14ac:dyDescent="0.25">
      <c r="A51" s="1537"/>
      <c r="B51" s="1542"/>
      <c r="C51" s="1537"/>
      <c r="D51" s="1538"/>
      <c r="E51" s="1613"/>
      <c r="F51" s="1615"/>
    </row>
    <row r="52" spans="1:6" x14ac:dyDescent="0.25">
      <c r="A52" s="1537"/>
      <c r="B52" s="1542"/>
      <c r="C52" s="1537"/>
      <c r="D52" s="1538"/>
      <c r="E52" s="1613"/>
      <c r="F52" s="1615"/>
    </row>
    <row r="53" spans="1:6" s="595" customFormat="1" ht="18" customHeight="1" x14ac:dyDescent="0.25">
      <c r="A53" s="2462" t="s">
        <v>102</v>
      </c>
      <c r="B53" s="2463"/>
      <c r="C53" s="2463"/>
      <c r="D53" s="2463"/>
      <c r="E53" s="2464"/>
      <c r="F53" s="1654">
        <f>SUM(F7:F52)</f>
        <v>0</v>
      </c>
    </row>
    <row r="54" spans="1:6" x14ac:dyDescent="0.25">
      <c r="A54" s="1537"/>
      <c r="B54" s="1560" t="s">
        <v>553</v>
      </c>
      <c r="C54" s="1537"/>
      <c r="D54" s="1538"/>
      <c r="E54" s="1655"/>
      <c r="F54" s="1656"/>
    </row>
    <row r="55" spans="1:6" x14ac:dyDescent="0.25">
      <c r="A55" s="1537"/>
      <c r="B55" s="1542"/>
      <c r="C55" s="1537"/>
      <c r="D55" s="1538"/>
      <c r="E55" s="1655"/>
      <c r="F55" s="1656"/>
    </row>
    <row r="56" spans="1:6" x14ac:dyDescent="0.25">
      <c r="A56" s="1537"/>
      <c r="B56" s="1560" t="s">
        <v>96</v>
      </c>
      <c r="C56" s="1537"/>
      <c r="D56" s="1538"/>
      <c r="E56" s="1655"/>
      <c r="F56" s="1656"/>
    </row>
    <row r="57" spans="1:6" x14ac:dyDescent="0.25">
      <c r="A57" s="1537"/>
      <c r="B57" s="1560"/>
      <c r="C57" s="1537"/>
      <c r="D57" s="1538"/>
      <c r="E57" s="1655"/>
      <c r="F57" s="1656"/>
    </row>
    <row r="58" spans="1:6" x14ac:dyDescent="0.25">
      <c r="A58" s="1537"/>
      <c r="B58" s="1545" t="s">
        <v>554</v>
      </c>
      <c r="C58" s="1537"/>
      <c r="D58" s="1538"/>
      <c r="E58" s="1655"/>
      <c r="F58" s="1656"/>
    </row>
    <row r="59" spans="1:6" ht="3" customHeight="1" x14ac:dyDescent="0.25">
      <c r="A59" s="1537"/>
      <c r="B59" s="1545"/>
      <c r="C59" s="1537"/>
      <c r="D59" s="1538"/>
      <c r="E59" s="1655"/>
      <c r="F59" s="1656"/>
    </row>
    <row r="60" spans="1:6" x14ac:dyDescent="0.25">
      <c r="A60" s="1537"/>
      <c r="B60" s="1552" t="s">
        <v>1403</v>
      </c>
      <c r="C60" s="1537"/>
      <c r="D60" s="1538"/>
      <c r="E60" s="1613"/>
      <c r="F60" s="1614"/>
    </row>
    <row r="61" spans="1:6" ht="6.75" customHeight="1" x14ac:dyDescent="0.25">
      <c r="A61" s="1537"/>
      <c r="B61" s="1552"/>
      <c r="C61" s="1537"/>
      <c r="D61" s="1538"/>
      <c r="E61" s="1613"/>
      <c r="F61" s="1614"/>
    </row>
    <row r="62" spans="1:6" ht="37.5" x14ac:dyDescent="0.25">
      <c r="A62" s="1537"/>
      <c r="B62" s="1549" t="s">
        <v>1405</v>
      </c>
      <c r="C62" s="1537"/>
      <c r="D62" s="1538"/>
      <c r="E62" s="1613"/>
      <c r="F62" s="1614"/>
    </row>
    <row r="63" spans="1:6" x14ac:dyDescent="0.25">
      <c r="A63" s="1537"/>
      <c r="B63" s="1547"/>
      <c r="C63" s="1537"/>
      <c r="D63" s="1538"/>
      <c r="E63" s="1613"/>
      <c r="F63" s="1614"/>
    </row>
    <row r="64" spans="1:6" x14ac:dyDescent="0.25">
      <c r="A64" s="1537" t="s">
        <v>1422</v>
      </c>
      <c r="B64" s="1542" t="s">
        <v>106</v>
      </c>
      <c r="C64" s="1537" t="s">
        <v>42</v>
      </c>
      <c r="D64" s="1538">
        <f>(ROUNDUP((4.947),0))</f>
        <v>5</v>
      </c>
      <c r="E64" s="1613"/>
      <c r="F64" s="1614">
        <f t="shared" ref="F64" si="0">D64*E64</f>
        <v>0</v>
      </c>
    </row>
    <row r="65" spans="1:6" x14ac:dyDescent="0.25">
      <c r="A65" s="1537"/>
      <c r="B65" s="602"/>
      <c r="C65" s="1537"/>
      <c r="D65" s="1538"/>
      <c r="E65" s="1613"/>
      <c r="F65" s="1614"/>
    </row>
    <row r="66" spans="1:6" ht="7.5" customHeight="1" x14ac:dyDescent="0.25">
      <c r="A66" s="1537"/>
      <c r="B66" s="1540"/>
      <c r="C66" s="1537"/>
      <c r="D66" s="1538"/>
      <c r="E66" s="1613"/>
      <c r="F66" s="1614"/>
    </row>
    <row r="67" spans="1:6" x14ac:dyDescent="0.25">
      <c r="A67" s="1537"/>
      <c r="B67" s="1552" t="s">
        <v>1408</v>
      </c>
      <c r="C67" s="1537"/>
      <c r="D67" s="1538"/>
      <c r="E67" s="1613"/>
      <c r="F67" s="1615"/>
    </row>
    <row r="68" spans="1:6" ht="11.25" customHeight="1" x14ac:dyDescent="0.25">
      <c r="A68" s="1537"/>
      <c r="B68" s="1552"/>
      <c r="C68" s="1537"/>
      <c r="D68" s="1538"/>
      <c r="E68" s="1613"/>
      <c r="F68" s="1615"/>
    </row>
    <row r="69" spans="1:6" ht="42.75" customHeight="1" x14ac:dyDescent="0.25">
      <c r="A69" s="1537"/>
      <c r="B69" s="1549" t="s">
        <v>1409</v>
      </c>
      <c r="C69" s="1537"/>
      <c r="D69" s="1538"/>
      <c r="E69" s="1613"/>
      <c r="F69" s="1615"/>
    </row>
    <row r="70" spans="1:6" x14ac:dyDescent="0.25">
      <c r="A70" s="1537"/>
      <c r="B70" s="1542"/>
      <c r="C70" s="1537"/>
      <c r="D70" s="1538"/>
      <c r="E70" s="1613"/>
      <c r="F70" s="1615"/>
    </row>
    <row r="71" spans="1:6" x14ac:dyDescent="0.25">
      <c r="A71" s="1537" t="s">
        <v>719</v>
      </c>
      <c r="B71" s="1542" t="s">
        <v>106</v>
      </c>
      <c r="C71" s="1537" t="s">
        <v>42</v>
      </c>
      <c r="D71" s="1538">
        <f>(ROUNDUP((7.41+0.638+3.79+0.9),0))</f>
        <v>13</v>
      </c>
      <c r="E71" s="1613"/>
      <c r="F71" s="1614">
        <f>D71*E71</f>
        <v>0</v>
      </c>
    </row>
    <row r="72" spans="1:6" ht="6.75" customHeight="1" x14ac:dyDescent="0.25">
      <c r="A72" s="1537"/>
      <c r="B72" s="1540"/>
      <c r="C72" s="1537"/>
      <c r="D72" s="1538"/>
      <c r="E72" s="1613"/>
      <c r="F72" s="1614"/>
    </row>
    <row r="73" spans="1:6" ht="6.75" customHeight="1" x14ac:dyDescent="0.25">
      <c r="A73" s="1537"/>
      <c r="B73" s="1540"/>
      <c r="C73" s="1537"/>
      <c r="D73" s="1538"/>
      <c r="E73" s="1613"/>
      <c r="F73" s="1614"/>
    </row>
    <row r="74" spans="1:6" x14ac:dyDescent="0.25">
      <c r="A74" s="1537"/>
      <c r="B74" s="1552" t="s">
        <v>1404</v>
      </c>
      <c r="C74" s="1537"/>
      <c r="D74" s="1538"/>
      <c r="E74" s="1613"/>
      <c r="F74" s="1615"/>
    </row>
    <row r="75" spans="1:6" ht="11.25" customHeight="1" x14ac:dyDescent="0.25">
      <c r="A75" s="1537"/>
      <c r="B75" s="1552"/>
      <c r="C75" s="1537"/>
      <c r="D75" s="1538"/>
      <c r="E75" s="1613"/>
      <c r="F75" s="1615"/>
    </row>
    <row r="76" spans="1:6" ht="42.75" customHeight="1" x14ac:dyDescent="0.25">
      <c r="A76" s="1537"/>
      <c r="B76" s="1549" t="s">
        <v>1406</v>
      </c>
      <c r="C76" s="1537"/>
      <c r="D76" s="1538"/>
      <c r="E76" s="1613"/>
      <c r="F76" s="1615"/>
    </row>
    <row r="77" spans="1:6" x14ac:dyDescent="0.25">
      <c r="A77" s="1537"/>
      <c r="B77" s="1542"/>
      <c r="C77" s="1537"/>
      <c r="D77" s="1538"/>
      <c r="E77" s="1613"/>
      <c r="F77" s="1615"/>
    </row>
    <row r="78" spans="1:6" x14ac:dyDescent="0.25">
      <c r="A78" s="1537" t="s">
        <v>720</v>
      </c>
      <c r="B78" s="1542" t="s">
        <v>106</v>
      </c>
      <c r="C78" s="1537" t="s">
        <v>42</v>
      </c>
      <c r="D78" s="1538">
        <f>(ROUNDUP((7.41+0.638+3.79+0.9),0))</f>
        <v>13</v>
      </c>
      <c r="E78" s="1613"/>
      <c r="F78" s="1614">
        <f>D78*E78</f>
        <v>0</v>
      </c>
    </row>
    <row r="79" spans="1:6" x14ac:dyDescent="0.25">
      <c r="A79" s="1537"/>
      <c r="B79" s="1540"/>
      <c r="C79" s="1537"/>
      <c r="D79" s="1538"/>
      <c r="E79" s="1613"/>
      <c r="F79" s="1614"/>
    </row>
    <row r="80" spans="1:6" x14ac:dyDescent="0.25">
      <c r="A80" s="1537"/>
      <c r="B80" s="1657"/>
      <c r="C80" s="1537"/>
      <c r="D80" s="1538"/>
      <c r="E80" s="1613"/>
      <c r="F80" s="1614"/>
    </row>
    <row r="81" spans="1:7" ht="5.25" customHeight="1" x14ac:dyDescent="0.25">
      <c r="A81" s="1537"/>
      <c r="B81" s="1540"/>
      <c r="C81" s="1537"/>
      <c r="D81" s="1538"/>
      <c r="E81" s="1613"/>
      <c r="F81" s="1614"/>
    </row>
    <row r="82" spans="1:7" x14ac:dyDescent="0.25">
      <c r="A82" s="1537"/>
      <c r="B82" s="1541" t="s">
        <v>557</v>
      </c>
      <c r="C82" s="1537"/>
      <c r="D82" s="1538"/>
      <c r="E82" s="1613"/>
      <c r="F82" s="1614"/>
    </row>
    <row r="83" spans="1:7" x14ac:dyDescent="0.25">
      <c r="A83" s="1537"/>
      <c r="B83" s="1540"/>
      <c r="C83" s="1537"/>
      <c r="D83" s="1538"/>
      <c r="E83" s="1613"/>
      <c r="F83" s="1614"/>
    </row>
    <row r="84" spans="1:7" x14ac:dyDescent="0.25">
      <c r="A84" s="1537"/>
      <c r="B84" s="1552" t="s">
        <v>111</v>
      </c>
      <c r="C84" s="1537"/>
      <c r="D84" s="1538"/>
      <c r="E84" s="1613"/>
      <c r="F84" s="1614"/>
    </row>
    <row r="85" spans="1:7" ht="11.25" customHeight="1" x14ac:dyDescent="0.25">
      <c r="A85" s="1537"/>
      <c r="B85" s="1552"/>
      <c r="C85" s="1537"/>
      <c r="D85" s="1538"/>
      <c r="E85" s="1613"/>
      <c r="F85" s="1614"/>
    </row>
    <row r="86" spans="1:7" ht="29.25" customHeight="1" x14ac:dyDescent="0.25">
      <c r="A86" s="1537"/>
      <c r="B86" s="1554" t="s">
        <v>1407</v>
      </c>
      <c r="C86" s="1537"/>
      <c r="D86" s="1538"/>
      <c r="E86" s="1613"/>
      <c r="F86" s="1614"/>
    </row>
    <row r="87" spans="1:7" ht="11.25" customHeight="1" x14ac:dyDescent="0.25">
      <c r="A87" s="1537"/>
      <c r="B87" s="1542"/>
      <c r="C87" s="1537"/>
      <c r="D87" s="1538"/>
      <c r="E87" s="1613"/>
      <c r="F87" s="1614"/>
    </row>
    <row r="88" spans="1:7" x14ac:dyDescent="0.25">
      <c r="A88" s="1551" t="s">
        <v>721</v>
      </c>
      <c r="B88" s="1542" t="s">
        <v>114</v>
      </c>
      <c r="C88" s="1537" t="s">
        <v>42</v>
      </c>
      <c r="D88" s="1544">
        <v>0.2</v>
      </c>
      <c r="E88" s="1613"/>
      <c r="F88" s="1614">
        <f t="shared" ref="F88" si="1">D88*E88</f>
        <v>0</v>
      </c>
    </row>
    <row r="89" spans="1:7" ht="11.25" customHeight="1" x14ac:dyDescent="0.25">
      <c r="A89" s="1537"/>
      <c r="B89" s="599"/>
      <c r="C89" s="1537"/>
      <c r="D89" s="1538"/>
      <c r="E89" s="1613"/>
      <c r="F89" s="1615"/>
    </row>
    <row r="90" spans="1:7" s="595" customFormat="1" ht="12.5" x14ac:dyDescent="0.25">
      <c r="A90" s="1555"/>
      <c r="B90" s="1569"/>
      <c r="C90" s="1525"/>
      <c r="D90" s="1564"/>
      <c r="E90" s="1613"/>
      <c r="F90" s="1615"/>
      <c r="G90" s="600"/>
    </row>
    <row r="91" spans="1:7" s="595" customFormat="1" ht="13" x14ac:dyDescent="0.25">
      <c r="A91" s="1525"/>
      <c r="B91" s="1552" t="s">
        <v>559</v>
      </c>
      <c r="C91" s="1525"/>
      <c r="D91" s="1550"/>
      <c r="E91" s="1613"/>
      <c r="F91" s="1615"/>
      <c r="G91" s="600"/>
    </row>
    <row r="92" spans="1:7" s="595" customFormat="1" ht="13" x14ac:dyDescent="0.25">
      <c r="A92" s="1525"/>
      <c r="B92" s="1563"/>
      <c r="C92" s="1525"/>
      <c r="D92" s="1550"/>
      <c r="E92" s="1613"/>
      <c r="F92" s="1615"/>
      <c r="G92" s="600"/>
    </row>
    <row r="93" spans="1:7" x14ac:dyDescent="0.25">
      <c r="A93" s="1537"/>
      <c r="B93" s="1554" t="s">
        <v>1410</v>
      </c>
      <c r="C93" s="1537"/>
      <c r="D93" s="1538"/>
      <c r="E93" s="1613"/>
      <c r="F93" s="1614"/>
    </row>
    <row r="94" spans="1:7" x14ac:dyDescent="0.25">
      <c r="A94" s="1537"/>
      <c r="B94" s="1542"/>
      <c r="C94" s="1537"/>
      <c r="D94" s="1538"/>
      <c r="E94" s="1613"/>
      <c r="F94" s="1614"/>
    </row>
    <row r="95" spans="1:7" x14ac:dyDescent="0.25">
      <c r="A95" s="1551" t="s">
        <v>117</v>
      </c>
      <c r="B95" s="1542" t="s">
        <v>560</v>
      </c>
      <c r="C95" s="1537" t="s">
        <v>42</v>
      </c>
      <c r="D95" s="1544">
        <f>(ROUNDUP((0.638),0))</f>
        <v>1</v>
      </c>
      <c r="E95" s="1613"/>
      <c r="F95" s="1614">
        <f>D95*E95</f>
        <v>0</v>
      </c>
    </row>
    <row r="96" spans="1:7" s="595" customFormat="1" ht="12.5" x14ac:dyDescent="0.25">
      <c r="A96" s="1555"/>
      <c r="B96" s="603"/>
      <c r="C96" s="1525"/>
      <c r="D96" s="1564"/>
      <c r="E96" s="1613"/>
      <c r="F96" s="1615"/>
      <c r="G96" s="600"/>
    </row>
    <row r="97" spans="1:6" ht="11.25" customHeight="1" x14ac:dyDescent="0.25">
      <c r="A97" s="1537"/>
      <c r="B97" s="1542"/>
      <c r="C97" s="1537"/>
      <c r="D97" s="1538"/>
      <c r="E97" s="1613"/>
      <c r="F97" s="1615"/>
    </row>
    <row r="98" spans="1:6" x14ac:dyDescent="0.25">
      <c r="A98" s="1537"/>
      <c r="B98" s="1560" t="s">
        <v>561</v>
      </c>
      <c r="C98" s="1537"/>
      <c r="D98" s="1538"/>
      <c r="E98" s="1613"/>
      <c r="F98" s="1614"/>
    </row>
    <row r="99" spans="1:6" ht="8.25" customHeight="1" x14ac:dyDescent="0.25">
      <c r="A99" s="1537"/>
      <c r="B99" s="1542"/>
      <c r="C99" s="1537"/>
      <c r="D99" s="1538"/>
      <c r="E99" s="1613"/>
      <c r="F99" s="1614"/>
    </row>
    <row r="100" spans="1:6" x14ac:dyDescent="0.25">
      <c r="A100" s="1537"/>
      <c r="B100" s="1565" t="s">
        <v>116</v>
      </c>
      <c r="C100" s="1537"/>
      <c r="D100" s="1538"/>
      <c r="E100" s="1613"/>
      <c r="F100" s="1614"/>
    </row>
    <row r="101" spans="1:6" ht="8.25" customHeight="1" x14ac:dyDescent="0.25">
      <c r="A101" s="1537"/>
      <c r="B101" s="1545"/>
      <c r="C101" s="1537"/>
      <c r="D101" s="1538"/>
      <c r="E101" s="1613"/>
      <c r="F101" s="1614"/>
    </row>
    <row r="102" spans="1:6" ht="30" customHeight="1" x14ac:dyDescent="0.25">
      <c r="A102" s="1537"/>
      <c r="B102" s="1547" t="s">
        <v>1421</v>
      </c>
      <c r="C102" s="1537"/>
      <c r="D102" s="1538"/>
      <c r="E102" s="1613"/>
      <c r="F102" s="1614"/>
    </row>
    <row r="103" spans="1:6" x14ac:dyDescent="0.25">
      <c r="A103" s="1537"/>
      <c r="B103" s="1542"/>
      <c r="C103" s="1537"/>
      <c r="D103" s="1538"/>
      <c r="E103" s="1613"/>
      <c r="F103" s="1614"/>
    </row>
    <row r="104" spans="1:6" x14ac:dyDescent="0.25">
      <c r="A104" s="1551" t="s">
        <v>1423</v>
      </c>
      <c r="B104" s="1542" t="s">
        <v>114</v>
      </c>
      <c r="C104" s="1537" t="s">
        <v>42</v>
      </c>
      <c r="D104" s="1538">
        <f>(ROUNDUP((7.41+0.638+0.9),0))</f>
        <v>9</v>
      </c>
      <c r="E104" s="1613"/>
      <c r="F104" s="1614">
        <f t="shared" ref="F104" si="2">D104*E104</f>
        <v>0</v>
      </c>
    </row>
    <row r="105" spans="1:6" ht="9.75" customHeight="1" x14ac:dyDescent="0.25">
      <c r="A105" s="1551"/>
      <c r="B105" s="599"/>
      <c r="C105" s="1537"/>
      <c r="D105" s="1538"/>
      <c r="E105" s="1613"/>
      <c r="F105" s="1614"/>
    </row>
    <row r="106" spans="1:6" ht="9.75" customHeight="1" x14ac:dyDescent="0.25">
      <c r="A106" s="1551"/>
      <c r="B106" s="1542"/>
      <c r="C106" s="1537"/>
      <c r="D106" s="1538"/>
      <c r="E106" s="1613"/>
      <c r="F106" s="1614"/>
    </row>
    <row r="107" spans="1:6" ht="16.5" customHeight="1" thickBot="1" x14ac:dyDescent="0.3">
      <c r="A107" s="2455" t="s">
        <v>102</v>
      </c>
      <c r="B107" s="2456"/>
      <c r="C107" s="2456"/>
      <c r="D107" s="2456"/>
      <c r="E107" s="2456"/>
      <c r="F107" s="1562">
        <f>SUM(F55:F105)</f>
        <v>0</v>
      </c>
    </row>
    <row r="108" spans="1:6" ht="9.75" customHeight="1" x14ac:dyDescent="0.25">
      <c r="A108" s="1551"/>
      <c r="B108" s="1542"/>
      <c r="C108" s="1537"/>
      <c r="D108" s="1538"/>
      <c r="E108" s="1613"/>
      <c r="F108" s="1614"/>
    </row>
    <row r="109" spans="1:6" ht="9.75" customHeight="1" x14ac:dyDescent="0.25">
      <c r="A109" s="1537"/>
      <c r="B109" s="1560"/>
      <c r="C109" s="1537"/>
      <c r="D109" s="1538"/>
      <c r="E109" s="1613"/>
      <c r="F109" s="1614"/>
    </row>
    <row r="110" spans="1:6" x14ac:dyDescent="0.25">
      <c r="A110" s="1537"/>
      <c r="B110" s="1565" t="s">
        <v>562</v>
      </c>
      <c r="C110" s="1537"/>
      <c r="D110" s="1538"/>
      <c r="E110" s="1613"/>
      <c r="F110" s="1614"/>
    </row>
    <row r="111" spans="1:6" ht="9" customHeight="1" x14ac:dyDescent="0.25">
      <c r="A111" s="1537"/>
      <c r="B111" s="1545"/>
      <c r="C111" s="1537"/>
      <c r="D111" s="1538"/>
      <c r="E111" s="1613"/>
      <c r="F111" s="1614"/>
    </row>
    <row r="112" spans="1:6" x14ac:dyDescent="0.25">
      <c r="A112" s="1537"/>
      <c r="B112" s="1547" t="s">
        <v>1412</v>
      </c>
      <c r="C112" s="1537"/>
      <c r="D112" s="1538"/>
      <c r="E112" s="1613"/>
      <c r="F112" s="1614"/>
    </row>
    <row r="113" spans="1:6" ht="11.25" customHeight="1" x14ac:dyDescent="0.25">
      <c r="A113" s="1537"/>
      <c r="B113" s="1542"/>
      <c r="C113" s="1537"/>
      <c r="D113" s="1538"/>
      <c r="E113" s="1613"/>
      <c r="F113" s="1614"/>
    </row>
    <row r="114" spans="1:6" x14ac:dyDescent="0.25">
      <c r="A114" s="1551" t="s">
        <v>724</v>
      </c>
      <c r="B114" s="1542" t="s">
        <v>1426</v>
      </c>
      <c r="C114" s="1537" t="s">
        <v>42</v>
      </c>
      <c r="D114" s="1544">
        <f>(ROUNDUP((3.79),0))</f>
        <v>4</v>
      </c>
      <c r="E114" s="1613">
        <f>E104</f>
        <v>0</v>
      </c>
      <c r="F114" s="1614">
        <f>D114*E114</f>
        <v>0</v>
      </c>
    </row>
    <row r="115" spans="1:6" x14ac:dyDescent="0.25">
      <c r="A115" s="1551"/>
      <c r="B115" s="1548"/>
      <c r="C115" s="1537"/>
      <c r="D115" s="1538"/>
      <c r="E115" s="1613"/>
      <c r="F115" s="1614"/>
    </row>
    <row r="116" spans="1:6" x14ac:dyDescent="0.25">
      <c r="A116" s="1537"/>
      <c r="B116" s="1541" t="s">
        <v>120</v>
      </c>
      <c r="C116" s="1537"/>
      <c r="D116" s="1538"/>
      <c r="E116" s="1613"/>
      <c r="F116" s="1614"/>
    </row>
    <row r="117" spans="1:6" x14ac:dyDescent="0.25">
      <c r="A117" s="1537"/>
      <c r="B117" s="1540"/>
      <c r="C117" s="1537"/>
      <c r="D117" s="1538"/>
      <c r="E117" s="1613"/>
      <c r="F117" s="1614"/>
    </row>
    <row r="118" spans="1:6" x14ac:dyDescent="0.25">
      <c r="A118" s="1537"/>
      <c r="B118" s="1541" t="s">
        <v>563</v>
      </c>
      <c r="C118" s="1537"/>
      <c r="D118" s="1538"/>
      <c r="E118" s="1613"/>
      <c r="F118" s="1614"/>
    </row>
    <row r="119" spans="1:6" x14ac:dyDescent="0.25">
      <c r="A119" s="1537"/>
      <c r="B119" s="1540"/>
      <c r="C119" s="1537"/>
      <c r="D119" s="1538"/>
      <c r="E119" s="1613"/>
      <c r="F119" s="1614"/>
    </row>
    <row r="120" spans="1:6" x14ac:dyDescent="0.25">
      <c r="A120" s="1537"/>
      <c r="B120" s="1566" t="s">
        <v>564</v>
      </c>
      <c r="C120" s="1537"/>
      <c r="D120" s="1538"/>
      <c r="E120" s="1613"/>
      <c r="F120" s="1614"/>
    </row>
    <row r="121" spans="1:6" x14ac:dyDescent="0.25">
      <c r="A121" s="1537"/>
      <c r="B121" s="1566"/>
      <c r="C121" s="1537"/>
      <c r="D121" s="1538"/>
      <c r="E121" s="1613"/>
      <c r="F121" s="1614"/>
    </row>
    <row r="122" spans="1:6" ht="14.5" x14ac:dyDescent="0.25">
      <c r="A122" s="1537" t="s">
        <v>565</v>
      </c>
      <c r="B122" s="1540" t="s">
        <v>566</v>
      </c>
      <c r="C122" s="1537" t="s">
        <v>548</v>
      </c>
      <c r="D122" s="1544">
        <f>(ROUNDUP((4.78),0))</f>
        <v>5</v>
      </c>
      <c r="E122" s="1613"/>
      <c r="F122" s="1614">
        <f t="shared" ref="F122:F127" si="3">D122*E122</f>
        <v>0</v>
      </c>
    </row>
    <row r="123" spans="1:6" x14ac:dyDescent="0.25">
      <c r="A123" s="1537"/>
      <c r="B123" s="1540"/>
      <c r="C123" s="1537"/>
      <c r="D123" s="1538"/>
      <c r="E123" s="1613"/>
      <c r="F123" s="1614"/>
    </row>
    <row r="124" spans="1:6" x14ac:dyDescent="0.25">
      <c r="A124" s="1535"/>
      <c r="B124" s="1560" t="s">
        <v>567</v>
      </c>
      <c r="C124" s="1537"/>
      <c r="D124" s="1538"/>
      <c r="E124" s="1613"/>
      <c r="F124" s="1614"/>
    </row>
    <row r="125" spans="1:6" x14ac:dyDescent="0.25">
      <c r="A125" s="1535"/>
      <c r="B125" s="1560"/>
      <c r="C125" s="1537"/>
      <c r="D125" s="1538"/>
      <c r="E125" s="1613"/>
      <c r="F125" s="1614"/>
    </row>
    <row r="126" spans="1:6" x14ac:dyDescent="0.25">
      <c r="A126" s="1535"/>
      <c r="B126" s="1552" t="s">
        <v>568</v>
      </c>
      <c r="C126" s="1537"/>
      <c r="D126" s="1538"/>
      <c r="E126" s="1613"/>
      <c r="F126" s="1614"/>
    </row>
    <row r="127" spans="1:6" x14ac:dyDescent="0.25">
      <c r="A127" s="1535" t="s">
        <v>438</v>
      </c>
      <c r="B127" s="1567" t="s">
        <v>569</v>
      </c>
      <c r="C127" s="1537" t="s">
        <v>125</v>
      </c>
      <c r="D127" s="1538">
        <f>(ROUNDUP((7.48),0))</f>
        <v>8</v>
      </c>
      <c r="E127" s="1613"/>
      <c r="F127" s="1614">
        <f t="shared" si="3"/>
        <v>0</v>
      </c>
    </row>
    <row r="128" spans="1:6" x14ac:dyDescent="0.25">
      <c r="A128" s="1535"/>
      <c r="B128" s="599"/>
      <c r="C128" s="1537"/>
      <c r="D128" s="1538"/>
      <c r="E128" s="1613"/>
      <c r="F128" s="1614"/>
    </row>
    <row r="129" spans="1:16" x14ac:dyDescent="0.25">
      <c r="A129" s="1535"/>
      <c r="B129" s="1542"/>
      <c r="C129" s="1537"/>
      <c r="D129" s="1538"/>
      <c r="E129" s="1613"/>
      <c r="F129" s="1614"/>
    </row>
    <row r="130" spans="1:16" x14ac:dyDescent="0.25">
      <c r="A130" s="1535"/>
      <c r="B130" s="1552" t="s">
        <v>568</v>
      </c>
      <c r="C130" s="1537"/>
      <c r="D130" s="1538"/>
      <c r="E130" s="1613"/>
      <c r="F130" s="1614"/>
    </row>
    <row r="131" spans="1:16" x14ac:dyDescent="0.25">
      <c r="A131" s="1535"/>
      <c r="B131" s="1552"/>
      <c r="C131" s="1537"/>
      <c r="D131" s="1538"/>
      <c r="E131" s="1613"/>
      <c r="F131" s="1614"/>
    </row>
    <row r="132" spans="1:16" ht="14.5" x14ac:dyDescent="0.25">
      <c r="A132" s="1535" t="s">
        <v>438</v>
      </c>
      <c r="B132" s="1567" t="s">
        <v>570</v>
      </c>
      <c r="C132" s="1537" t="s">
        <v>548</v>
      </c>
      <c r="D132" s="1538">
        <f>(ROUNDUP((32.982),0))</f>
        <v>33</v>
      </c>
      <c r="E132" s="1613"/>
      <c r="F132" s="1614">
        <f>D132*E132</f>
        <v>0</v>
      </c>
    </row>
    <row r="133" spans="1:16" x14ac:dyDescent="0.25">
      <c r="A133" s="1535"/>
      <c r="B133" s="1567"/>
      <c r="C133" s="1537"/>
      <c r="D133" s="1544"/>
      <c r="E133" s="1613"/>
      <c r="F133" s="1614"/>
    </row>
    <row r="134" spans="1:16" x14ac:dyDescent="0.25">
      <c r="A134" s="1535"/>
      <c r="B134" s="592"/>
      <c r="C134" s="1537"/>
      <c r="D134" s="1538"/>
      <c r="E134" s="1613"/>
      <c r="F134" s="1614"/>
    </row>
    <row r="135" spans="1:16" x14ac:dyDescent="0.25">
      <c r="A135" s="1535"/>
      <c r="B135" s="1541" t="s">
        <v>130</v>
      </c>
      <c r="C135" s="1537"/>
      <c r="D135" s="1538"/>
      <c r="E135" s="1613"/>
      <c r="F135" s="1614"/>
    </row>
    <row r="136" spans="1:16" x14ac:dyDescent="0.25">
      <c r="A136" s="1535"/>
      <c r="B136" s="1540"/>
      <c r="C136" s="1537"/>
      <c r="D136" s="1538"/>
      <c r="E136" s="1613"/>
      <c r="F136" s="1614"/>
    </row>
    <row r="137" spans="1:16" x14ac:dyDescent="0.25">
      <c r="A137" s="1535"/>
      <c r="B137" s="1568" t="s">
        <v>571</v>
      </c>
      <c r="C137" s="1537"/>
      <c r="D137" s="1538"/>
      <c r="E137" s="1613"/>
      <c r="F137" s="1614"/>
    </row>
    <row r="138" spans="1:16" ht="10.5" customHeight="1" x14ac:dyDescent="0.25">
      <c r="A138" s="1535"/>
      <c r="B138" s="1568"/>
      <c r="C138" s="1537"/>
      <c r="D138" s="1538"/>
      <c r="E138" s="1613"/>
      <c r="F138" s="1614"/>
    </row>
    <row r="139" spans="1:16" ht="37.5" x14ac:dyDescent="0.25">
      <c r="A139" s="1535"/>
      <c r="B139" s="1547" t="s">
        <v>572</v>
      </c>
      <c r="C139" s="1537"/>
      <c r="D139" s="1538"/>
      <c r="E139" s="1613"/>
      <c r="F139" s="1614"/>
    </row>
    <row r="140" spans="1:16" x14ac:dyDescent="0.25">
      <c r="A140" s="1535"/>
      <c r="B140" s="1540"/>
      <c r="C140" s="1537"/>
      <c r="D140" s="1538"/>
      <c r="E140" s="1613"/>
      <c r="F140" s="1614"/>
    </row>
    <row r="141" spans="1:16" x14ac:dyDescent="0.25">
      <c r="A141" s="1535" t="s">
        <v>133</v>
      </c>
      <c r="B141" s="1540" t="s">
        <v>573</v>
      </c>
      <c r="C141" s="1537" t="s">
        <v>50</v>
      </c>
      <c r="D141" s="1658">
        <f>+(ROUNDUP((544.476),0))</f>
        <v>545</v>
      </c>
      <c r="E141" s="1613"/>
      <c r="F141" s="1614">
        <f t="shared" ref="F141" si="4">D141*E141</f>
        <v>0</v>
      </c>
    </row>
    <row r="142" spans="1:16" x14ac:dyDescent="0.25">
      <c r="A142" s="1535"/>
      <c r="B142" s="1540"/>
      <c r="C142" s="1537"/>
      <c r="D142" s="1538"/>
      <c r="E142" s="1613"/>
      <c r="F142" s="1614"/>
    </row>
    <row r="143" spans="1:16" x14ac:dyDescent="0.25">
      <c r="A143" s="1535"/>
      <c r="B143" s="614"/>
      <c r="C143" s="1537"/>
      <c r="D143" s="1538"/>
      <c r="E143" s="1613"/>
      <c r="F143" s="1614"/>
    </row>
    <row r="144" spans="1:16" s="595" customFormat="1" ht="13.15" customHeight="1" x14ac:dyDescent="0.25">
      <c r="A144" s="1535"/>
      <c r="B144" s="1568" t="s">
        <v>574</v>
      </c>
      <c r="C144" s="1525"/>
      <c r="D144" s="1550"/>
      <c r="E144" s="1613"/>
      <c r="F144" s="1615"/>
      <c r="G144" s="600"/>
      <c r="I144" s="604"/>
      <c r="J144" s="604"/>
      <c r="K144" s="604"/>
      <c r="L144" s="604"/>
      <c r="M144" s="604"/>
      <c r="N144" s="604"/>
      <c r="O144" s="604"/>
      <c r="P144" s="604"/>
    </row>
    <row r="145" spans="1:16" s="595" customFormat="1" ht="12.5" x14ac:dyDescent="0.25">
      <c r="A145" s="1535"/>
      <c r="B145" s="1547" t="s">
        <v>575</v>
      </c>
      <c r="C145" s="1537"/>
      <c r="D145" s="1564"/>
      <c r="E145" s="1613"/>
      <c r="F145" s="1615"/>
      <c r="G145" s="600"/>
      <c r="I145" s="604"/>
      <c r="J145" s="604"/>
      <c r="K145" s="604"/>
      <c r="L145" s="605"/>
      <c r="M145" s="604"/>
      <c r="N145" s="604"/>
      <c r="O145" s="604"/>
      <c r="P145" s="604"/>
    </row>
    <row r="146" spans="1:16" ht="14.5" x14ac:dyDescent="0.25">
      <c r="A146" s="1535" t="s">
        <v>576</v>
      </c>
      <c r="B146" s="1567" t="s">
        <v>577</v>
      </c>
      <c r="C146" s="1537" t="s">
        <v>548</v>
      </c>
      <c r="D146" s="1538">
        <v>74</v>
      </c>
      <c r="E146" s="1613"/>
      <c r="F146" s="1615">
        <f>D146*E146</f>
        <v>0</v>
      </c>
      <c r="H146" s="606"/>
      <c r="J146" s="606"/>
    </row>
    <row r="147" spans="1:16" ht="11.25" customHeight="1" x14ac:dyDescent="0.25">
      <c r="A147" s="1535"/>
      <c r="B147" s="1583"/>
      <c r="C147" s="1537"/>
      <c r="D147" s="1538"/>
      <c r="E147" s="1613"/>
      <c r="F147" s="1615"/>
      <c r="H147" s="606"/>
      <c r="J147" s="606"/>
    </row>
    <row r="148" spans="1:16" ht="11.25" customHeight="1" x14ac:dyDescent="0.25">
      <c r="A148" s="1535"/>
      <c r="B148" s="1567"/>
      <c r="C148" s="1537"/>
      <c r="D148" s="1538"/>
      <c r="E148" s="1613"/>
      <c r="F148" s="1615"/>
      <c r="H148" s="606"/>
      <c r="J148" s="606"/>
    </row>
    <row r="149" spans="1:16" x14ac:dyDescent="0.25">
      <c r="A149" s="1535"/>
      <c r="B149" s="1541" t="s">
        <v>578</v>
      </c>
      <c r="C149" s="1537"/>
      <c r="D149" s="1538"/>
      <c r="E149" s="1613"/>
      <c r="F149" s="1615"/>
    </row>
    <row r="150" spans="1:16" ht="9" customHeight="1" x14ac:dyDescent="0.25">
      <c r="A150" s="1535"/>
      <c r="B150" s="1540"/>
      <c r="C150" s="1537"/>
      <c r="D150" s="1538"/>
      <c r="E150" s="1613"/>
      <c r="F150" s="1615"/>
    </row>
    <row r="151" spans="1:16" x14ac:dyDescent="0.25">
      <c r="A151" s="1535"/>
      <c r="B151" s="1566" t="s">
        <v>579</v>
      </c>
      <c r="C151" s="1537"/>
      <c r="D151" s="1538"/>
      <c r="E151" s="1613"/>
      <c r="F151" s="1615"/>
    </row>
    <row r="152" spans="1:16" ht="7.5" customHeight="1" x14ac:dyDescent="0.25">
      <c r="A152" s="1535"/>
      <c r="B152" s="1540"/>
      <c r="C152" s="1537"/>
      <c r="D152" s="1538"/>
      <c r="E152" s="1613"/>
      <c r="F152" s="1615"/>
      <c r="H152" s="606"/>
    </row>
    <row r="153" spans="1:16" ht="87.5" x14ac:dyDescent="0.25">
      <c r="A153" s="1535" t="s">
        <v>580</v>
      </c>
      <c r="B153" s="1567" t="s">
        <v>699</v>
      </c>
      <c r="C153" s="1537" t="s">
        <v>19</v>
      </c>
      <c r="D153" s="1538" t="s">
        <v>558</v>
      </c>
      <c r="E153" s="1613"/>
      <c r="F153" s="1615"/>
      <c r="H153" s="606"/>
      <c r="J153" s="606"/>
    </row>
    <row r="154" spans="1:16" ht="9" customHeight="1" x14ac:dyDescent="0.25">
      <c r="A154" s="1535"/>
      <c r="B154" s="1583"/>
      <c r="C154" s="1537"/>
      <c r="D154" s="1538"/>
      <c r="E154" s="1613"/>
      <c r="F154" s="1615"/>
      <c r="H154" s="606"/>
      <c r="J154" s="606"/>
    </row>
    <row r="155" spans="1:16" x14ac:dyDescent="0.25">
      <c r="A155" s="1535"/>
      <c r="B155" s="1567"/>
      <c r="C155" s="1537"/>
      <c r="D155" s="1538"/>
      <c r="E155" s="1613"/>
      <c r="F155" s="1615"/>
      <c r="H155" s="606"/>
      <c r="J155" s="606"/>
    </row>
    <row r="156" spans="1:16" x14ac:dyDescent="0.25">
      <c r="A156" s="1535"/>
      <c r="B156" s="1567"/>
      <c r="C156" s="1537"/>
      <c r="D156" s="1538"/>
      <c r="E156" s="1613"/>
      <c r="F156" s="1615"/>
      <c r="H156" s="606"/>
      <c r="J156" s="606"/>
    </row>
    <row r="157" spans="1:16" x14ac:dyDescent="0.25">
      <c r="A157" s="1535"/>
      <c r="B157" s="1567"/>
      <c r="C157" s="1537"/>
      <c r="D157" s="1538"/>
      <c r="E157" s="1613"/>
      <c r="F157" s="1615"/>
      <c r="H157" s="606"/>
      <c r="J157" s="606"/>
    </row>
    <row r="158" spans="1:16" ht="9" customHeight="1" x14ac:dyDescent="0.25">
      <c r="A158" s="1535"/>
      <c r="B158" s="1567"/>
      <c r="C158" s="1537"/>
      <c r="D158" s="1538"/>
      <c r="E158" s="1613"/>
      <c r="F158" s="1615"/>
      <c r="H158" s="606"/>
      <c r="J158" s="606"/>
    </row>
    <row r="159" spans="1:16" ht="18" customHeight="1" thickBot="1" x14ac:dyDescent="0.3">
      <c r="A159" s="2455" t="s">
        <v>102</v>
      </c>
      <c r="B159" s="2456"/>
      <c r="C159" s="2456"/>
      <c r="D159" s="2456"/>
      <c r="E159" s="2456"/>
      <c r="F159" s="1562">
        <f>SUM(F112:F155)</f>
        <v>0</v>
      </c>
      <c r="H159" s="606"/>
      <c r="J159" s="606"/>
    </row>
    <row r="160" spans="1:16" ht="8.25" customHeight="1" x14ac:dyDescent="0.25">
      <c r="A160" s="1535"/>
      <c r="B160" s="1567"/>
      <c r="C160" s="1537"/>
      <c r="D160" s="1538"/>
      <c r="E160" s="1613"/>
      <c r="F160" s="1615"/>
      <c r="H160" s="606"/>
      <c r="J160" s="606"/>
    </row>
    <row r="161" spans="1:10" x14ac:dyDescent="0.25">
      <c r="A161" s="1537"/>
      <c r="B161" s="1541" t="s">
        <v>582</v>
      </c>
      <c r="C161" s="1537"/>
      <c r="D161" s="1538"/>
      <c r="E161" s="1613"/>
      <c r="F161" s="1614"/>
      <c r="H161" s="606"/>
      <c r="J161" s="606"/>
    </row>
    <row r="162" spans="1:10" ht="9.75" customHeight="1" x14ac:dyDescent="0.25">
      <c r="A162" s="1537"/>
      <c r="B162" s="1540"/>
      <c r="C162" s="1537"/>
      <c r="D162" s="1538"/>
      <c r="E162" s="1613"/>
      <c r="F162" s="1614"/>
      <c r="H162" s="606"/>
      <c r="J162" s="606"/>
    </row>
    <row r="163" spans="1:10" x14ac:dyDescent="0.25">
      <c r="A163" s="1537"/>
      <c r="B163" s="1541" t="s">
        <v>583</v>
      </c>
      <c r="C163" s="1537"/>
      <c r="D163" s="1538"/>
      <c r="E163" s="1613"/>
      <c r="F163" s="1614"/>
      <c r="H163" s="606"/>
      <c r="J163" s="606"/>
    </row>
    <row r="164" spans="1:10" ht="9.75" customHeight="1" x14ac:dyDescent="0.25">
      <c r="A164" s="1537"/>
      <c r="B164" s="1540"/>
      <c r="C164" s="1537"/>
      <c r="D164" s="1538"/>
      <c r="E164" s="1613"/>
      <c r="F164" s="1614"/>
      <c r="H164" s="606"/>
      <c r="J164" s="606"/>
    </row>
    <row r="165" spans="1:10" ht="30.75" customHeight="1" x14ac:dyDescent="0.25">
      <c r="A165" s="1537"/>
      <c r="B165" s="1547" t="s">
        <v>584</v>
      </c>
      <c r="C165" s="1537"/>
      <c r="D165" s="1538"/>
      <c r="E165" s="1613"/>
      <c r="F165" s="1614"/>
      <c r="H165" s="606"/>
      <c r="J165" s="606"/>
    </row>
    <row r="166" spans="1:10" ht="8.25" customHeight="1" x14ac:dyDescent="0.25">
      <c r="A166" s="1537"/>
      <c r="B166" s="1540"/>
      <c r="C166" s="1537"/>
      <c r="D166" s="1538"/>
      <c r="E166" s="1613"/>
      <c r="F166" s="1614"/>
      <c r="H166" s="606"/>
      <c r="J166" s="606"/>
    </row>
    <row r="167" spans="1:10" x14ac:dyDescent="0.25">
      <c r="A167" s="1537" t="s">
        <v>450</v>
      </c>
      <c r="B167" s="1540" t="s">
        <v>700</v>
      </c>
      <c r="C167" s="1537" t="s">
        <v>586</v>
      </c>
      <c r="D167" s="1538">
        <f>+(ROUNDUP((31.65),1))</f>
        <v>31.700000000000003</v>
      </c>
      <c r="E167" s="1613"/>
      <c r="F167" s="1615">
        <f>D167*E167</f>
        <v>0</v>
      </c>
    </row>
    <row r="168" spans="1:10" x14ac:dyDescent="0.25">
      <c r="A168" s="1537"/>
      <c r="B168" s="1540"/>
      <c r="C168" s="1537"/>
      <c r="D168" s="1538"/>
      <c r="E168" s="1613"/>
      <c r="F168" s="1615"/>
    </row>
    <row r="169" spans="1:10" x14ac:dyDescent="0.25">
      <c r="A169" s="1537" t="s">
        <v>585</v>
      </c>
      <c r="B169" s="1540" t="s">
        <v>701</v>
      </c>
      <c r="C169" s="1537" t="s">
        <v>586</v>
      </c>
      <c r="D169" s="1538">
        <f>+(ROUNDUP((162.9),0))</f>
        <v>163</v>
      </c>
      <c r="E169" s="1613"/>
      <c r="F169" s="1615">
        <f>D169*E169</f>
        <v>0</v>
      </c>
    </row>
    <row r="170" spans="1:10" x14ac:dyDescent="0.25">
      <c r="A170" s="1537"/>
      <c r="B170" s="602"/>
      <c r="C170" s="1537"/>
      <c r="D170" s="1538"/>
      <c r="E170" s="1613"/>
      <c r="F170" s="1615"/>
    </row>
    <row r="171" spans="1:10" x14ac:dyDescent="0.25">
      <c r="A171" s="1537"/>
      <c r="B171" s="1541" t="s">
        <v>591</v>
      </c>
      <c r="C171" s="1537"/>
      <c r="D171" s="1538"/>
      <c r="E171" s="1655"/>
      <c r="F171" s="1656"/>
    </row>
    <row r="172" spans="1:10" x14ac:dyDescent="0.25">
      <c r="A172" s="1537"/>
      <c r="B172" s="1540"/>
      <c r="C172" s="1537"/>
      <c r="D172" s="1538"/>
      <c r="E172" s="1655"/>
      <c r="F172" s="1656"/>
    </row>
    <row r="173" spans="1:10" x14ac:dyDescent="0.25">
      <c r="A173" s="1537"/>
      <c r="B173" s="1560" t="s">
        <v>592</v>
      </c>
      <c r="C173" s="1537"/>
      <c r="D173" s="1538"/>
      <c r="E173" s="1655"/>
      <c r="F173" s="1656"/>
    </row>
    <row r="174" spans="1:10" x14ac:dyDescent="0.25">
      <c r="A174" s="1537"/>
      <c r="B174" s="1542"/>
      <c r="C174" s="1537"/>
      <c r="D174" s="1538"/>
      <c r="E174" s="1655"/>
      <c r="F174" s="1656"/>
    </row>
    <row r="175" spans="1:10" x14ac:dyDescent="0.25">
      <c r="A175" s="1537"/>
      <c r="B175" s="1565" t="s">
        <v>593</v>
      </c>
      <c r="C175" s="1537"/>
      <c r="D175" s="1538"/>
      <c r="E175" s="1613"/>
      <c r="F175" s="1614"/>
    </row>
    <row r="176" spans="1:10" x14ac:dyDescent="0.25">
      <c r="A176" s="1537"/>
      <c r="B176" s="1545"/>
      <c r="C176" s="1537"/>
      <c r="D176" s="1538"/>
      <c r="E176" s="1613"/>
      <c r="F176" s="1614"/>
    </row>
    <row r="177" spans="1:7" ht="25" x14ac:dyDescent="0.25">
      <c r="A177" s="1537"/>
      <c r="B177" s="1547" t="s">
        <v>594</v>
      </c>
      <c r="C177" s="1537"/>
      <c r="D177" s="1538"/>
      <c r="E177" s="1613"/>
      <c r="F177" s="1614"/>
    </row>
    <row r="178" spans="1:7" x14ac:dyDescent="0.25">
      <c r="A178" s="1537"/>
      <c r="B178" s="1540"/>
      <c r="C178" s="1537"/>
      <c r="D178" s="1538"/>
      <c r="E178" s="1613"/>
      <c r="F178" s="1614"/>
    </row>
    <row r="179" spans="1:7" ht="25" x14ac:dyDescent="0.25">
      <c r="A179" s="1537" t="s">
        <v>595</v>
      </c>
      <c r="B179" s="1570" t="s">
        <v>596</v>
      </c>
      <c r="C179" s="1537" t="s">
        <v>48</v>
      </c>
      <c r="D179" s="1538" t="s">
        <v>558</v>
      </c>
      <c r="E179" s="1613"/>
      <c r="F179" s="1614">
        <v>0</v>
      </c>
    </row>
    <row r="180" spans="1:7" x14ac:dyDescent="0.25">
      <c r="A180" s="1537"/>
      <c r="B180" s="1542"/>
      <c r="C180" s="1537"/>
      <c r="D180" s="1538"/>
      <c r="E180" s="1613"/>
      <c r="F180" s="1614"/>
    </row>
    <row r="181" spans="1:7" x14ac:dyDescent="0.25">
      <c r="A181" s="1537"/>
      <c r="B181" s="1560" t="s">
        <v>460</v>
      </c>
      <c r="C181" s="1537"/>
      <c r="D181" s="1538"/>
      <c r="E181" s="1613"/>
      <c r="F181" s="1614"/>
    </row>
    <row r="182" spans="1:7" x14ac:dyDescent="0.25">
      <c r="A182" s="1537"/>
      <c r="B182" s="1542"/>
      <c r="C182" s="1537"/>
      <c r="D182" s="1538"/>
      <c r="E182" s="1613"/>
      <c r="F182" s="1614"/>
    </row>
    <row r="183" spans="1:7" x14ac:dyDescent="0.25">
      <c r="A183" s="1537"/>
      <c r="B183" s="1565" t="s">
        <v>597</v>
      </c>
      <c r="C183" s="1537"/>
      <c r="D183" s="1538"/>
      <c r="E183" s="1613"/>
      <c r="F183" s="1614"/>
    </row>
    <row r="184" spans="1:7" x14ac:dyDescent="0.25">
      <c r="A184" s="1537"/>
      <c r="B184" s="1547"/>
      <c r="C184" s="1537"/>
      <c r="D184" s="1538"/>
      <c r="E184" s="1613"/>
      <c r="F184" s="1614"/>
    </row>
    <row r="185" spans="1:7" ht="37.5" x14ac:dyDescent="0.25">
      <c r="A185" s="1537"/>
      <c r="B185" s="1547" t="s">
        <v>598</v>
      </c>
      <c r="C185" s="1537"/>
      <c r="D185" s="1538"/>
      <c r="E185" s="1613"/>
      <c r="F185" s="1614"/>
    </row>
    <row r="186" spans="1:7" x14ac:dyDescent="0.25">
      <c r="A186" s="1537"/>
      <c r="B186" s="1540"/>
      <c r="C186" s="1537"/>
      <c r="D186" s="1538"/>
      <c r="E186" s="1613"/>
      <c r="F186" s="1614"/>
    </row>
    <row r="187" spans="1:7" ht="25" x14ac:dyDescent="0.25">
      <c r="A187" s="1537" t="s">
        <v>702</v>
      </c>
      <c r="B187" s="1570" t="s">
        <v>600</v>
      </c>
      <c r="C187" s="1537" t="s">
        <v>48</v>
      </c>
      <c r="D187" s="1538">
        <f>(ROUNDUP((98.02),0))</f>
        <v>99</v>
      </c>
      <c r="E187" s="1613"/>
      <c r="F187" s="1614">
        <f t="shared" ref="F187" si="5">D187*E187</f>
        <v>0</v>
      </c>
      <c r="G187" s="598"/>
    </row>
    <row r="188" spans="1:7" x14ac:dyDescent="0.25">
      <c r="A188" s="1537"/>
      <c r="B188" s="1565"/>
      <c r="C188" s="1537"/>
      <c r="D188" s="1538"/>
      <c r="E188" s="1613"/>
      <c r="F188" s="1614"/>
    </row>
    <row r="189" spans="1:7" ht="37.5" x14ac:dyDescent="0.25">
      <c r="A189" s="1537"/>
      <c r="B189" s="1547" t="s">
        <v>603</v>
      </c>
      <c r="C189" s="1537"/>
      <c r="D189" s="1538"/>
      <c r="E189" s="1613"/>
      <c r="F189" s="1614"/>
    </row>
    <row r="190" spans="1:7" x14ac:dyDescent="0.25">
      <c r="A190" s="1537"/>
      <c r="B190" s="1565"/>
      <c r="C190" s="1537"/>
      <c r="D190" s="1538"/>
      <c r="E190" s="1613"/>
      <c r="F190" s="1614"/>
    </row>
    <row r="191" spans="1:7" ht="25" x14ac:dyDescent="0.25">
      <c r="A191" s="1537" t="s">
        <v>703</v>
      </c>
      <c r="B191" s="1570" t="s">
        <v>604</v>
      </c>
      <c r="C191" s="1537" t="s">
        <v>48</v>
      </c>
      <c r="D191" s="1538">
        <f>(ROUNDUP((211.89),0))</f>
        <v>212</v>
      </c>
      <c r="E191" s="1613"/>
      <c r="F191" s="1614">
        <f>D191*E191</f>
        <v>0</v>
      </c>
    </row>
    <row r="192" spans="1:7" x14ac:dyDescent="0.25">
      <c r="A192" s="1537"/>
      <c r="B192" s="1570"/>
      <c r="C192" s="1537"/>
      <c r="D192" s="1538"/>
      <c r="E192" s="1613"/>
      <c r="F192" s="1614"/>
    </row>
    <row r="193" spans="1:6" x14ac:dyDescent="0.25">
      <c r="A193" s="1659"/>
      <c r="B193" s="1660" t="s">
        <v>605</v>
      </c>
      <c r="C193" s="1659"/>
      <c r="D193" s="1661"/>
      <c r="E193" s="1613"/>
      <c r="F193" s="1615"/>
    </row>
    <row r="194" spans="1:6" x14ac:dyDescent="0.25">
      <c r="A194" s="1659"/>
      <c r="B194" s="1662"/>
      <c r="C194" s="1659"/>
      <c r="D194" s="1661"/>
      <c r="E194" s="1613"/>
      <c r="F194" s="1615"/>
    </row>
    <row r="195" spans="1:6" ht="33" customHeight="1" x14ac:dyDescent="0.25">
      <c r="A195" s="1659"/>
      <c r="B195" s="1663" t="s">
        <v>606</v>
      </c>
      <c r="C195" s="1659"/>
      <c r="D195" s="1661"/>
      <c r="E195" s="1613"/>
      <c r="F195" s="1615"/>
    </row>
    <row r="196" spans="1:6" x14ac:dyDescent="0.25">
      <c r="A196" s="1659"/>
      <c r="B196" s="1662"/>
      <c r="C196" s="1659"/>
      <c r="D196" s="1661"/>
      <c r="E196" s="1613"/>
      <c r="F196" s="1615"/>
    </row>
    <row r="197" spans="1:6" ht="25" x14ac:dyDescent="0.25">
      <c r="A197" s="1659" t="s">
        <v>607</v>
      </c>
      <c r="B197" s="1662" t="s">
        <v>608</v>
      </c>
      <c r="C197" s="1537" t="s">
        <v>48</v>
      </c>
      <c r="D197" s="1661" t="s">
        <v>558</v>
      </c>
      <c r="E197" s="1613"/>
      <c r="F197" s="1615">
        <v>0</v>
      </c>
    </row>
    <row r="198" spans="1:6" x14ac:dyDescent="0.25">
      <c r="A198" s="1537"/>
      <c r="B198" s="607"/>
      <c r="C198" s="1537"/>
      <c r="D198" s="1538"/>
      <c r="E198" s="1613"/>
      <c r="F198" s="1614"/>
    </row>
    <row r="199" spans="1:6" x14ac:dyDescent="0.25">
      <c r="A199" s="1537"/>
      <c r="B199" s="1570"/>
      <c r="C199" s="1537"/>
      <c r="D199" s="1538"/>
      <c r="E199" s="1613"/>
      <c r="F199" s="1614"/>
    </row>
    <row r="200" spans="1:6" x14ac:dyDescent="0.25">
      <c r="A200" s="1537"/>
      <c r="B200" s="1541" t="s">
        <v>609</v>
      </c>
      <c r="C200" s="1537"/>
      <c r="D200" s="1538"/>
      <c r="E200" s="1613"/>
      <c r="F200" s="1614"/>
    </row>
    <row r="201" spans="1:6" x14ac:dyDescent="0.25">
      <c r="A201" s="1537"/>
      <c r="B201" s="1560"/>
      <c r="C201" s="1537"/>
      <c r="D201" s="1538"/>
      <c r="E201" s="1613"/>
      <c r="F201" s="1614"/>
    </row>
    <row r="202" spans="1:6" ht="25.5" customHeight="1" x14ac:dyDescent="0.25">
      <c r="A202" s="1537"/>
      <c r="B202" s="1547" t="s">
        <v>588</v>
      </c>
      <c r="C202" s="1537"/>
      <c r="D202" s="1538"/>
      <c r="E202" s="1613"/>
      <c r="F202" s="1614"/>
    </row>
    <row r="203" spans="1:6" x14ac:dyDescent="0.25">
      <c r="A203" s="1537"/>
      <c r="B203" s="1540"/>
      <c r="C203" s="1537"/>
      <c r="D203" s="1538"/>
      <c r="E203" s="1613"/>
      <c r="F203" s="1614"/>
    </row>
    <row r="204" spans="1:6" x14ac:dyDescent="0.25">
      <c r="A204" s="1537" t="s">
        <v>1416</v>
      </c>
      <c r="B204" s="1540" t="s">
        <v>590</v>
      </c>
      <c r="C204" s="1537" t="s">
        <v>125</v>
      </c>
      <c r="D204" s="1538">
        <f>(ROUNDUP((45.9),0))</f>
        <v>46</v>
      </c>
      <c r="E204" s="1613"/>
      <c r="F204" s="1614">
        <f>D204*E204</f>
        <v>0</v>
      </c>
    </row>
    <row r="205" spans="1:6" ht="14.5" thickBot="1" x14ac:dyDescent="0.3">
      <c r="A205" s="2455" t="s">
        <v>102</v>
      </c>
      <c r="B205" s="2456"/>
      <c r="C205" s="2456"/>
      <c r="D205" s="2456"/>
      <c r="E205" s="2456"/>
      <c r="F205" s="1562">
        <f>SUM(F161:F204)</f>
        <v>0</v>
      </c>
    </row>
    <row r="206" spans="1:6" x14ac:dyDescent="0.25">
      <c r="A206" s="1537"/>
      <c r="B206" s="1560"/>
      <c r="C206" s="1537"/>
      <c r="D206" s="1538"/>
      <c r="E206" s="1613"/>
      <c r="F206" s="1614"/>
    </row>
    <row r="207" spans="1:6" x14ac:dyDescent="0.25">
      <c r="A207" s="1537"/>
      <c r="B207" s="1541" t="s">
        <v>478</v>
      </c>
      <c r="C207" s="1537"/>
      <c r="D207" s="1538"/>
      <c r="E207" s="1613"/>
      <c r="F207" s="1614"/>
    </row>
    <row r="208" spans="1:6" x14ac:dyDescent="0.25">
      <c r="A208" s="1537"/>
      <c r="B208" s="1540"/>
      <c r="C208" s="1537"/>
      <c r="D208" s="1538"/>
      <c r="E208" s="1613"/>
      <c r="F208" s="1614"/>
    </row>
    <row r="209" spans="1:6" ht="37.5" x14ac:dyDescent="0.25">
      <c r="A209" s="1537"/>
      <c r="B209" s="1547" t="s">
        <v>480</v>
      </c>
      <c r="C209" s="1537"/>
      <c r="D209" s="1538"/>
      <c r="E209" s="1613"/>
      <c r="F209" s="1614"/>
    </row>
    <row r="210" spans="1:6" x14ac:dyDescent="0.25">
      <c r="A210" s="1537"/>
      <c r="B210" s="1540"/>
      <c r="C210" s="1537"/>
      <c r="D210" s="1538"/>
      <c r="E210" s="1613"/>
      <c r="F210" s="1614"/>
    </row>
    <row r="211" spans="1:6" ht="25" x14ac:dyDescent="0.25">
      <c r="A211" s="1537" t="s">
        <v>479</v>
      </c>
      <c r="B211" s="1570" t="s">
        <v>610</v>
      </c>
      <c r="C211" s="1537" t="s">
        <v>48</v>
      </c>
      <c r="D211" s="1538">
        <v>72</v>
      </c>
      <c r="E211" s="1613"/>
      <c r="F211" s="1614">
        <f t="shared" ref="F211" si="6">D211*E211</f>
        <v>0</v>
      </c>
    </row>
    <row r="212" spans="1:6" x14ac:dyDescent="0.25">
      <c r="A212" s="1537"/>
      <c r="B212" s="607"/>
      <c r="C212" s="1537"/>
      <c r="D212" s="1538"/>
      <c r="E212" s="1613"/>
      <c r="F212" s="1615"/>
    </row>
    <row r="213" spans="1:6" x14ac:dyDescent="0.25">
      <c r="A213" s="1537"/>
      <c r="B213" s="1560" t="s">
        <v>611</v>
      </c>
      <c r="C213" s="1537"/>
      <c r="D213" s="1538"/>
      <c r="E213" s="1613"/>
      <c r="F213" s="1615"/>
    </row>
    <row r="214" spans="1:6" ht="8.25" customHeight="1" x14ac:dyDescent="0.25">
      <c r="A214" s="1537"/>
      <c r="B214" s="1545"/>
      <c r="C214" s="1537"/>
      <c r="D214" s="1538"/>
      <c r="E214" s="1613"/>
      <c r="F214" s="1615"/>
    </row>
    <row r="215" spans="1:6" x14ac:dyDescent="0.25">
      <c r="A215" s="1537"/>
      <c r="B215" s="1560" t="s">
        <v>612</v>
      </c>
      <c r="C215" s="1537"/>
      <c r="D215" s="1538"/>
      <c r="E215" s="1613"/>
      <c r="F215" s="1615"/>
    </row>
    <row r="216" spans="1:6" ht="8.25" customHeight="1" x14ac:dyDescent="0.25">
      <c r="A216" s="1537"/>
      <c r="B216" s="1547"/>
      <c r="C216" s="1537"/>
      <c r="D216" s="1538"/>
      <c r="E216" s="1613"/>
      <c r="F216" s="1615"/>
    </row>
    <row r="217" spans="1:6" x14ac:dyDescent="0.25">
      <c r="A217" s="1537"/>
      <c r="B217" s="1541" t="s">
        <v>613</v>
      </c>
      <c r="C217" s="1537"/>
      <c r="D217" s="1538"/>
      <c r="E217" s="1613"/>
      <c r="F217" s="1615"/>
    </row>
    <row r="218" spans="1:6" x14ac:dyDescent="0.25">
      <c r="A218" s="1537"/>
      <c r="B218" s="1541"/>
      <c r="C218" s="1537"/>
      <c r="D218" s="1538"/>
      <c r="E218" s="1613"/>
      <c r="F218" s="1615"/>
    </row>
    <row r="219" spans="1:6" ht="75" x14ac:dyDescent="0.25">
      <c r="A219" s="1579"/>
      <c r="B219" s="1570" t="s">
        <v>614</v>
      </c>
      <c r="C219" s="1537"/>
      <c r="D219" s="1538"/>
      <c r="E219" s="1613"/>
      <c r="F219" s="1614"/>
    </row>
    <row r="220" spans="1:6" x14ac:dyDescent="0.25">
      <c r="A220" s="1537"/>
      <c r="B220" s="1570"/>
      <c r="C220" s="1537"/>
      <c r="D220" s="1538"/>
      <c r="E220" s="1613"/>
      <c r="F220" s="1615"/>
    </row>
    <row r="221" spans="1:6" x14ac:dyDescent="0.25">
      <c r="A221" s="1537" t="s">
        <v>491</v>
      </c>
      <c r="B221" s="1570" t="s">
        <v>615</v>
      </c>
      <c r="C221" s="1537" t="s">
        <v>19</v>
      </c>
      <c r="D221" s="1538">
        <v>4</v>
      </c>
      <c r="E221" s="1613"/>
      <c r="F221" s="1614">
        <f>D221*E221</f>
        <v>0</v>
      </c>
    </row>
    <row r="222" spans="1:6" x14ac:dyDescent="0.25">
      <c r="A222" s="1537"/>
      <c r="B222" s="1570"/>
      <c r="C222" s="1537"/>
      <c r="D222" s="1538"/>
      <c r="E222" s="1613"/>
      <c r="F222" s="1614"/>
    </row>
    <row r="223" spans="1:6" x14ac:dyDescent="0.25">
      <c r="A223" s="1537" t="s">
        <v>530</v>
      </c>
      <c r="B223" s="1570" t="s">
        <v>616</v>
      </c>
      <c r="C223" s="1537" t="s">
        <v>19</v>
      </c>
      <c r="D223" s="1538"/>
      <c r="E223" s="1613"/>
      <c r="F223" s="1614">
        <f>D223*E223</f>
        <v>0</v>
      </c>
    </row>
    <row r="224" spans="1:6" x14ac:dyDescent="0.25">
      <c r="A224" s="1537"/>
      <c r="B224" s="599"/>
      <c r="C224" s="1537"/>
      <c r="D224" s="1538"/>
      <c r="E224" s="1613"/>
      <c r="F224" s="1615"/>
    </row>
    <row r="225" spans="1:6" x14ac:dyDescent="0.25">
      <c r="A225" s="1537"/>
      <c r="B225" s="1542"/>
      <c r="C225" s="1537"/>
      <c r="D225" s="1538"/>
      <c r="E225" s="1613"/>
      <c r="F225" s="1615"/>
    </row>
    <row r="226" spans="1:6" x14ac:dyDescent="0.25">
      <c r="A226" s="1537"/>
      <c r="B226" s="1581" t="s">
        <v>619</v>
      </c>
      <c r="C226" s="1537"/>
      <c r="D226" s="1538"/>
      <c r="E226" s="1613"/>
      <c r="F226" s="1615"/>
    </row>
    <row r="227" spans="1:6" x14ac:dyDescent="0.25">
      <c r="A227" s="1537"/>
      <c r="B227" s="1581"/>
      <c r="C227" s="1537"/>
      <c r="D227" s="1538"/>
      <c r="E227" s="1613"/>
      <c r="F227" s="1615"/>
    </row>
    <row r="228" spans="1:6" ht="87.5" x14ac:dyDescent="0.25">
      <c r="A228" s="1537"/>
      <c r="B228" s="1567" t="s">
        <v>704</v>
      </c>
      <c r="C228" s="1537"/>
      <c r="D228" s="1538"/>
      <c r="E228" s="1613"/>
      <c r="F228" s="1614"/>
    </row>
    <row r="229" spans="1:6" x14ac:dyDescent="0.25">
      <c r="A229" s="1537"/>
      <c r="B229" s="1567"/>
      <c r="C229" s="1537"/>
      <c r="D229" s="1538"/>
      <c r="E229" s="1613"/>
      <c r="F229" s="1614"/>
    </row>
    <row r="230" spans="1:6" x14ac:dyDescent="0.25">
      <c r="A230" s="1537" t="s">
        <v>492</v>
      </c>
      <c r="B230" s="1567" t="s">
        <v>705</v>
      </c>
      <c r="C230" s="1537" t="s">
        <v>19</v>
      </c>
      <c r="D230" s="1538">
        <v>1</v>
      </c>
      <c r="E230" s="1613"/>
      <c r="F230" s="1614">
        <f>D230*E230</f>
        <v>0</v>
      </c>
    </row>
    <row r="231" spans="1:6" x14ac:dyDescent="0.25">
      <c r="A231" s="1537"/>
      <c r="B231" s="1567"/>
      <c r="C231" s="1537"/>
      <c r="D231" s="1538"/>
      <c r="E231" s="1613"/>
      <c r="F231" s="1614"/>
    </row>
    <row r="232" spans="1:6" x14ac:dyDescent="0.25">
      <c r="A232" s="1537" t="s">
        <v>621</v>
      </c>
      <c r="B232" s="1567" t="s">
        <v>622</v>
      </c>
      <c r="C232" s="1537" t="s">
        <v>19</v>
      </c>
      <c r="D232" s="1538">
        <v>1</v>
      </c>
      <c r="E232" s="1613"/>
      <c r="F232" s="1614">
        <f>D232*E232</f>
        <v>0</v>
      </c>
    </row>
    <row r="233" spans="1:6" ht="10.5" customHeight="1" x14ac:dyDescent="0.25">
      <c r="A233" s="1537"/>
      <c r="B233" s="599"/>
      <c r="C233" s="1537"/>
      <c r="D233" s="1538"/>
      <c r="E233" s="1613"/>
      <c r="F233" s="1615"/>
    </row>
    <row r="234" spans="1:6" x14ac:dyDescent="0.25">
      <c r="A234" s="1537"/>
      <c r="B234" s="1582" t="s">
        <v>623</v>
      </c>
      <c r="C234" s="1537"/>
      <c r="D234" s="1538"/>
      <c r="E234" s="1655"/>
      <c r="F234" s="1656"/>
    </row>
    <row r="235" spans="1:6" ht="9.75" customHeight="1" x14ac:dyDescent="0.25">
      <c r="A235" s="1537"/>
      <c r="B235" s="1582"/>
      <c r="C235" s="1537"/>
      <c r="D235" s="1538"/>
      <c r="E235" s="1655"/>
      <c r="F235" s="1656"/>
    </row>
    <row r="236" spans="1:6" ht="62.5" x14ac:dyDescent="0.25">
      <c r="A236" s="1537"/>
      <c r="B236" s="1567" t="s">
        <v>624</v>
      </c>
      <c r="C236" s="1537"/>
      <c r="D236" s="1538"/>
      <c r="E236" s="1613"/>
      <c r="F236" s="1614"/>
    </row>
    <row r="237" spans="1:6" ht="9.75" customHeight="1" x14ac:dyDescent="0.25">
      <c r="A237" s="1537"/>
      <c r="B237" s="1567"/>
      <c r="C237" s="1537"/>
      <c r="D237" s="1538"/>
      <c r="E237" s="1613"/>
      <c r="F237" s="1614"/>
    </row>
    <row r="238" spans="1:6" ht="25" x14ac:dyDescent="0.25">
      <c r="A238" s="1537" t="s">
        <v>489</v>
      </c>
      <c r="B238" s="1567" t="s">
        <v>706</v>
      </c>
      <c r="C238" s="1537" t="s">
        <v>19</v>
      </c>
      <c r="D238" s="1538">
        <v>5</v>
      </c>
      <c r="E238" s="1613"/>
      <c r="F238" s="1614">
        <f>+D238*E238</f>
        <v>0</v>
      </c>
    </row>
    <row r="239" spans="1:6" x14ac:dyDescent="0.25">
      <c r="A239" s="1537"/>
      <c r="B239" s="1567"/>
      <c r="C239" s="1537"/>
      <c r="D239" s="1538"/>
      <c r="E239" s="1613"/>
      <c r="F239" s="1614"/>
    </row>
    <row r="240" spans="1:6" ht="25" x14ac:dyDescent="0.25">
      <c r="A240" s="1537" t="s">
        <v>625</v>
      </c>
      <c r="B240" s="1567" t="s">
        <v>626</v>
      </c>
      <c r="C240" s="1537" t="s">
        <v>19</v>
      </c>
      <c r="D240" s="1538" t="s">
        <v>558</v>
      </c>
      <c r="E240" s="1613"/>
      <c r="F240" s="1614"/>
    </row>
    <row r="241" spans="1:6" x14ac:dyDescent="0.25">
      <c r="A241" s="1537"/>
      <c r="B241" s="1580"/>
      <c r="C241" s="1537"/>
      <c r="D241" s="1538"/>
      <c r="E241" s="1613"/>
      <c r="F241" s="1615"/>
    </row>
    <row r="242" spans="1:6" ht="27.75" customHeight="1" x14ac:dyDescent="0.25">
      <c r="A242" s="1537" t="s">
        <v>627</v>
      </c>
      <c r="B242" s="1567" t="s">
        <v>707</v>
      </c>
      <c r="C242" s="1537" t="s">
        <v>19</v>
      </c>
      <c r="D242" s="1538">
        <v>2</v>
      </c>
      <c r="E242" s="1613"/>
      <c r="F242" s="1614">
        <f>+D242*E242</f>
        <v>0</v>
      </c>
    </row>
    <row r="243" spans="1:6" ht="12.75" customHeight="1" x14ac:dyDescent="0.25">
      <c r="A243" s="1537"/>
      <c r="B243" s="1567"/>
      <c r="C243" s="1537"/>
      <c r="D243" s="1538"/>
      <c r="E243" s="1613"/>
      <c r="F243" s="1614"/>
    </row>
    <row r="244" spans="1:6" ht="12.75" customHeight="1" x14ac:dyDescent="0.25">
      <c r="A244" s="1537"/>
      <c r="B244" s="1567"/>
      <c r="C244" s="1537"/>
      <c r="D244" s="1538"/>
      <c r="E244" s="1613"/>
      <c r="F244" s="1614"/>
    </row>
    <row r="245" spans="1:6" ht="12" customHeight="1" x14ac:dyDescent="0.25">
      <c r="A245" s="1537"/>
      <c r="B245" s="1567"/>
      <c r="C245" s="1537"/>
      <c r="D245" s="1538"/>
      <c r="E245" s="1613"/>
      <c r="F245" s="1614"/>
    </row>
    <row r="246" spans="1:6" x14ac:dyDescent="0.25">
      <c r="A246" s="1535"/>
      <c r="B246" s="1583"/>
      <c r="C246" s="1537"/>
      <c r="D246" s="1538"/>
      <c r="E246" s="1613"/>
      <c r="F246" s="1614"/>
    </row>
    <row r="247" spans="1:6" ht="14.5" thickBot="1" x14ac:dyDescent="0.3">
      <c r="A247" s="2455" t="s">
        <v>102</v>
      </c>
      <c r="B247" s="2456"/>
      <c r="C247" s="2456"/>
      <c r="D247" s="2456"/>
      <c r="E247" s="2456"/>
      <c r="F247" s="1562">
        <f>SUM(F208:F242)</f>
        <v>0</v>
      </c>
    </row>
    <row r="248" spans="1:6" x14ac:dyDescent="0.25">
      <c r="A248" s="1535"/>
      <c r="B248" s="1567"/>
      <c r="C248" s="1537"/>
      <c r="D248" s="1538"/>
      <c r="E248" s="1613"/>
      <c r="F248" s="1614"/>
    </row>
    <row r="249" spans="1:6" x14ac:dyDescent="0.25">
      <c r="A249" s="1537"/>
      <c r="B249" s="1560" t="s">
        <v>617</v>
      </c>
      <c r="C249" s="1537"/>
      <c r="D249" s="1538"/>
      <c r="E249" s="1613"/>
      <c r="F249" s="1615"/>
    </row>
    <row r="250" spans="1:6" x14ac:dyDescent="0.25">
      <c r="A250" s="1537"/>
      <c r="B250" s="1545"/>
      <c r="C250" s="1537"/>
      <c r="D250" s="1538"/>
      <c r="E250" s="1613"/>
      <c r="F250" s="1615"/>
    </row>
    <row r="251" spans="1:6" x14ac:dyDescent="0.25">
      <c r="A251" s="1537"/>
      <c r="B251" s="1560" t="s">
        <v>618</v>
      </c>
      <c r="C251" s="1537"/>
      <c r="D251" s="1538"/>
      <c r="E251" s="1613"/>
      <c r="F251" s="1615"/>
    </row>
    <row r="252" spans="1:6" x14ac:dyDescent="0.25">
      <c r="A252" s="1537"/>
      <c r="B252" s="1584" t="s">
        <v>628</v>
      </c>
      <c r="C252" s="1537"/>
      <c r="D252" s="1538"/>
      <c r="E252" s="1613"/>
      <c r="F252" s="1615"/>
    </row>
    <row r="253" spans="1:6" x14ac:dyDescent="0.25">
      <c r="A253" s="1537"/>
      <c r="B253" s="1584"/>
      <c r="C253" s="1537"/>
      <c r="D253" s="1538"/>
      <c r="E253" s="1613"/>
      <c r="F253" s="1615"/>
    </row>
    <row r="254" spans="1:6" x14ac:dyDescent="0.25">
      <c r="A254" s="1537"/>
      <c r="B254" s="1580" t="s">
        <v>629</v>
      </c>
      <c r="C254" s="1537"/>
      <c r="D254" s="1538"/>
      <c r="E254" s="1613"/>
      <c r="F254" s="1615"/>
    </row>
    <row r="255" spans="1:6" x14ac:dyDescent="0.25">
      <c r="A255" s="1537"/>
      <c r="B255" s="1580"/>
      <c r="C255" s="1537"/>
      <c r="D255" s="1538"/>
      <c r="E255" s="1613"/>
      <c r="F255" s="1615"/>
    </row>
    <row r="256" spans="1:6" ht="50" x14ac:dyDescent="0.25">
      <c r="A256" s="1537"/>
      <c r="B256" s="1570" t="s">
        <v>630</v>
      </c>
      <c r="C256" s="1537"/>
      <c r="D256" s="1538"/>
      <c r="E256" s="1613"/>
      <c r="F256" s="1614"/>
    </row>
    <row r="257" spans="1:6" x14ac:dyDescent="0.25">
      <c r="A257" s="1537"/>
      <c r="B257" s="1570"/>
      <c r="C257" s="1537"/>
      <c r="D257" s="1538"/>
      <c r="E257" s="1613"/>
      <c r="F257" s="1615"/>
    </row>
    <row r="258" spans="1:6" ht="14.5" x14ac:dyDescent="0.25">
      <c r="A258" s="1537" t="s">
        <v>631</v>
      </c>
      <c r="B258" s="1664" t="s">
        <v>708</v>
      </c>
      <c r="C258" s="1537" t="s">
        <v>125</v>
      </c>
      <c r="D258" s="1538">
        <v>9</v>
      </c>
      <c r="E258" s="1613"/>
      <c r="F258" s="1614">
        <f>D258*E258</f>
        <v>0</v>
      </c>
    </row>
    <row r="259" spans="1:6" x14ac:dyDescent="0.25">
      <c r="A259" s="1537"/>
      <c r="B259" s="607"/>
      <c r="C259" s="1537"/>
      <c r="D259" s="1538"/>
      <c r="E259" s="1613"/>
      <c r="F259" s="1615"/>
    </row>
    <row r="260" spans="1:6" x14ac:dyDescent="0.25">
      <c r="A260" s="1537"/>
      <c r="B260" s="1560" t="s">
        <v>617</v>
      </c>
      <c r="C260" s="1537"/>
      <c r="D260" s="1538"/>
      <c r="E260" s="1613"/>
      <c r="F260" s="1615"/>
    </row>
    <row r="261" spans="1:6" x14ac:dyDescent="0.25">
      <c r="A261" s="1537"/>
      <c r="B261" s="1570"/>
      <c r="C261" s="1537"/>
      <c r="D261" s="1538"/>
      <c r="E261" s="1613"/>
      <c r="F261" s="1614"/>
    </row>
    <row r="262" spans="1:6" x14ac:dyDescent="0.25">
      <c r="A262" s="1537"/>
      <c r="B262" s="1560" t="s">
        <v>633</v>
      </c>
      <c r="C262" s="1537"/>
      <c r="D262" s="1538"/>
      <c r="E262" s="1613"/>
      <c r="F262" s="1614"/>
    </row>
    <row r="263" spans="1:6" x14ac:dyDescent="0.25">
      <c r="A263" s="1537"/>
      <c r="B263" s="1560"/>
      <c r="C263" s="1537"/>
      <c r="D263" s="1538"/>
      <c r="E263" s="1613"/>
      <c r="F263" s="1614"/>
    </row>
    <row r="264" spans="1:6" x14ac:dyDescent="0.25">
      <c r="A264" s="1537"/>
      <c r="B264" s="1584" t="s">
        <v>634</v>
      </c>
      <c r="C264" s="1537"/>
      <c r="D264" s="1538"/>
      <c r="E264" s="1613"/>
      <c r="F264" s="1615"/>
    </row>
    <row r="265" spans="1:6" x14ac:dyDescent="0.25">
      <c r="A265" s="1537"/>
      <c r="B265" s="1554"/>
      <c r="C265" s="1537"/>
      <c r="D265" s="1538"/>
      <c r="E265" s="1613"/>
      <c r="F265" s="1615"/>
    </row>
    <row r="266" spans="1:6" x14ac:dyDescent="0.25">
      <c r="A266" s="1537"/>
      <c r="B266" s="1584" t="s">
        <v>635</v>
      </c>
      <c r="C266" s="1537"/>
      <c r="D266" s="1538"/>
      <c r="E266" s="1613"/>
      <c r="F266" s="1615"/>
    </row>
    <row r="267" spans="1:6" x14ac:dyDescent="0.25">
      <c r="A267" s="1537"/>
      <c r="B267" s="1580"/>
      <c r="C267" s="1537"/>
      <c r="D267" s="1538"/>
      <c r="E267" s="1613"/>
      <c r="F267" s="1615"/>
    </row>
    <row r="268" spans="1:6" s="610" customFormat="1" x14ac:dyDescent="0.25">
      <c r="A268" s="1585"/>
      <c r="B268" s="1586" t="s">
        <v>636</v>
      </c>
      <c r="C268" s="1587"/>
      <c r="D268" s="1588"/>
      <c r="E268" s="1613"/>
      <c r="F268" s="1615"/>
    </row>
    <row r="269" spans="1:6" s="610" customFormat="1" x14ac:dyDescent="0.25">
      <c r="A269" s="1585"/>
      <c r="B269" s="1589"/>
      <c r="C269" s="1587"/>
      <c r="D269" s="1588"/>
      <c r="E269" s="1613"/>
      <c r="F269" s="1615"/>
    </row>
    <row r="270" spans="1:6" s="610" customFormat="1" ht="37.5" x14ac:dyDescent="0.25">
      <c r="A270" s="1585"/>
      <c r="B270" s="1590" t="s">
        <v>637</v>
      </c>
      <c r="C270" s="1587"/>
      <c r="D270" s="1588"/>
      <c r="E270" s="1613"/>
      <c r="F270" s="1615"/>
    </row>
    <row r="271" spans="1:6" s="610" customFormat="1" x14ac:dyDescent="0.25">
      <c r="A271" s="1585"/>
      <c r="B271" s="1589"/>
      <c r="C271" s="1587"/>
      <c r="D271" s="1588"/>
      <c r="E271" s="1613"/>
      <c r="F271" s="1615"/>
    </row>
    <row r="272" spans="1:6" s="610" customFormat="1" ht="25" x14ac:dyDescent="0.25">
      <c r="A272" s="1585" t="s">
        <v>481</v>
      </c>
      <c r="B272" s="1591" t="s">
        <v>638</v>
      </c>
      <c r="C272" s="1587" t="s">
        <v>48</v>
      </c>
      <c r="D272" s="1588">
        <f>(ROUNDUP((20.5),0))</f>
        <v>21</v>
      </c>
      <c r="E272" s="1613"/>
      <c r="F272" s="1615">
        <f>+D272*E272</f>
        <v>0</v>
      </c>
    </row>
    <row r="273" spans="1:6" s="610" customFormat="1" ht="9" customHeight="1" x14ac:dyDescent="0.25">
      <c r="A273" s="1585"/>
      <c r="B273" s="611"/>
      <c r="C273" s="1587"/>
      <c r="D273" s="1588"/>
      <c r="E273" s="1613"/>
      <c r="F273" s="1615"/>
    </row>
    <row r="274" spans="1:6" s="610" customFormat="1" ht="9" customHeight="1" x14ac:dyDescent="0.25">
      <c r="A274" s="1585"/>
      <c r="B274" s="1591"/>
      <c r="C274" s="1587"/>
      <c r="D274" s="1588"/>
      <c r="E274" s="1613"/>
      <c r="F274" s="1615"/>
    </row>
    <row r="275" spans="1:6" s="610" customFormat="1" x14ac:dyDescent="0.25">
      <c r="A275" s="1585"/>
      <c r="B275" s="1665" t="s">
        <v>150</v>
      </c>
      <c r="C275" s="1587"/>
      <c r="D275" s="1588"/>
      <c r="E275" s="1613"/>
      <c r="F275" s="1615"/>
    </row>
    <row r="276" spans="1:6" s="610" customFormat="1" x14ac:dyDescent="0.25">
      <c r="A276" s="1585"/>
      <c r="B276" s="1591"/>
      <c r="C276" s="1587"/>
      <c r="D276" s="1588"/>
      <c r="E276" s="1613"/>
      <c r="F276" s="1615"/>
    </row>
    <row r="277" spans="1:6" s="610" customFormat="1" x14ac:dyDescent="0.25">
      <c r="A277" s="1585" t="s">
        <v>709</v>
      </c>
      <c r="B277" s="1591" t="s">
        <v>710</v>
      </c>
      <c r="C277" s="1587" t="s">
        <v>660</v>
      </c>
      <c r="D277" s="1588">
        <v>1</v>
      </c>
      <c r="E277" s="1613"/>
      <c r="F277" s="1614">
        <f>D277*E277</f>
        <v>0</v>
      </c>
    </row>
    <row r="278" spans="1:6" s="610" customFormat="1" x14ac:dyDescent="0.25">
      <c r="A278" s="1585"/>
      <c r="B278" s="1589"/>
      <c r="C278" s="1587"/>
      <c r="D278" s="1588"/>
      <c r="E278" s="1613"/>
      <c r="F278" s="1615"/>
    </row>
    <row r="279" spans="1:6" s="610" customFormat="1" ht="14.5" x14ac:dyDescent="0.25">
      <c r="A279" s="1585" t="s">
        <v>709</v>
      </c>
      <c r="B279" s="1591" t="s">
        <v>711</v>
      </c>
      <c r="C279" s="1587" t="s">
        <v>660</v>
      </c>
      <c r="D279" s="1588">
        <v>1</v>
      </c>
      <c r="E279" s="1613"/>
      <c r="F279" s="1614">
        <f>D279*E279</f>
        <v>0</v>
      </c>
    </row>
    <row r="280" spans="1:6" s="610" customFormat="1" x14ac:dyDescent="0.25">
      <c r="A280" s="1585"/>
      <c r="B280" s="1589"/>
      <c r="C280" s="1587"/>
      <c r="D280" s="1588"/>
      <c r="E280" s="1613"/>
      <c r="F280" s="1615"/>
    </row>
    <row r="281" spans="1:6" x14ac:dyDescent="0.25">
      <c r="A281" s="1537"/>
      <c r="B281" s="1666" t="s">
        <v>639</v>
      </c>
      <c r="C281" s="1537"/>
      <c r="D281" s="1538"/>
      <c r="E281" s="1655"/>
      <c r="F281" s="1656"/>
    </row>
    <row r="282" spans="1:6" x14ac:dyDescent="0.25">
      <c r="A282" s="1537"/>
      <c r="B282" s="1666"/>
      <c r="C282" s="1537"/>
      <c r="D282" s="1538"/>
      <c r="E282" s="1655"/>
      <c r="F282" s="1656"/>
    </row>
    <row r="283" spans="1:6" ht="25" x14ac:dyDescent="0.25">
      <c r="A283" s="1537" t="s">
        <v>640</v>
      </c>
      <c r="B283" s="1664" t="s">
        <v>641</v>
      </c>
      <c r="C283" s="1537" t="s">
        <v>48</v>
      </c>
      <c r="D283" s="1538">
        <f>D187</f>
        <v>99</v>
      </c>
      <c r="E283" s="1613"/>
      <c r="F283" s="1614">
        <f>D283*E283</f>
        <v>0</v>
      </c>
    </row>
    <row r="284" spans="1:6" ht="10.5" customHeight="1" x14ac:dyDescent="0.25">
      <c r="A284" s="1537"/>
      <c r="B284" s="1667"/>
      <c r="C284" s="1537"/>
      <c r="D284" s="1538"/>
      <c r="E284" s="1613"/>
      <c r="F284" s="1614"/>
    </row>
    <row r="285" spans="1:6" ht="10.5" customHeight="1" x14ac:dyDescent="0.25">
      <c r="A285" s="1537"/>
      <c r="B285" s="1664"/>
      <c r="C285" s="1537"/>
      <c r="D285" s="1538"/>
      <c r="E285" s="1613"/>
      <c r="F285" s="1615"/>
    </row>
    <row r="286" spans="1:6" ht="25" x14ac:dyDescent="0.25">
      <c r="A286" s="1537" t="s">
        <v>642</v>
      </c>
      <c r="B286" s="1664" t="s">
        <v>643</v>
      </c>
      <c r="C286" s="1537" t="s">
        <v>48</v>
      </c>
      <c r="D286" s="1538">
        <f>D191</f>
        <v>212</v>
      </c>
      <c r="E286" s="1613"/>
      <c r="F286" s="1614">
        <f>D286*E286</f>
        <v>0</v>
      </c>
    </row>
    <row r="287" spans="1:6" ht="9" customHeight="1" x14ac:dyDescent="0.25">
      <c r="A287" s="1537"/>
      <c r="B287" s="1667"/>
      <c r="C287" s="1537"/>
      <c r="D287" s="1538"/>
      <c r="E287" s="1613"/>
      <c r="F287" s="1614"/>
    </row>
    <row r="288" spans="1:6" ht="9" customHeight="1" x14ac:dyDescent="0.25">
      <c r="A288" s="1537"/>
      <c r="B288" s="1664"/>
      <c r="C288" s="1537"/>
      <c r="D288" s="1538"/>
      <c r="E288" s="1613"/>
      <c r="F288" s="1614"/>
    </row>
    <row r="289" spans="1:6" x14ac:dyDescent="0.25">
      <c r="A289" s="1537"/>
      <c r="B289" s="1668" t="s">
        <v>644</v>
      </c>
      <c r="C289" s="1537"/>
      <c r="D289" s="1538"/>
      <c r="E289" s="1613"/>
      <c r="F289" s="1615"/>
    </row>
    <row r="290" spans="1:6" x14ac:dyDescent="0.25">
      <c r="A290" s="1537"/>
      <c r="B290" s="1666"/>
      <c r="C290" s="1537"/>
      <c r="D290" s="1538"/>
      <c r="E290" s="1613"/>
      <c r="F290" s="1615"/>
    </row>
    <row r="291" spans="1:6" ht="25" x14ac:dyDescent="0.25">
      <c r="A291" s="1537" t="s">
        <v>645</v>
      </c>
      <c r="B291" s="1664" t="s">
        <v>712</v>
      </c>
      <c r="C291" s="1537" t="s">
        <v>48</v>
      </c>
      <c r="D291" s="1538">
        <v>60</v>
      </c>
      <c r="E291" s="1613"/>
      <c r="F291" s="1614">
        <f>D291*E291</f>
        <v>0</v>
      </c>
    </row>
    <row r="292" spans="1:6" x14ac:dyDescent="0.25">
      <c r="A292" s="1537"/>
      <c r="B292" s="1664"/>
      <c r="C292" s="1537"/>
      <c r="D292" s="1538"/>
      <c r="E292" s="1613"/>
      <c r="F292" s="1614"/>
    </row>
    <row r="293" spans="1:6" x14ac:dyDescent="0.25">
      <c r="A293" s="1537" t="s">
        <v>647</v>
      </c>
      <c r="B293" s="1664" t="s">
        <v>648</v>
      </c>
      <c r="C293" s="1537" t="s">
        <v>125</v>
      </c>
      <c r="D293" s="1544">
        <v>82</v>
      </c>
      <c r="E293" s="1613"/>
      <c r="F293" s="1614">
        <f>D293*E293</f>
        <v>0</v>
      </c>
    </row>
    <row r="294" spans="1:6" x14ac:dyDescent="0.25">
      <c r="A294" s="1537"/>
      <c r="B294" s="1664"/>
      <c r="C294" s="1537"/>
      <c r="D294" s="1538"/>
      <c r="E294" s="1613"/>
      <c r="F294" s="1614"/>
    </row>
    <row r="295" spans="1:6" ht="25" x14ac:dyDescent="0.25">
      <c r="A295" s="1537" t="s">
        <v>649</v>
      </c>
      <c r="B295" s="1664" t="s">
        <v>650</v>
      </c>
      <c r="C295" s="1537" t="s">
        <v>48</v>
      </c>
      <c r="D295" s="1538">
        <f>(ROUNDUP((36.72),0))</f>
        <v>37</v>
      </c>
      <c r="E295" s="1613"/>
      <c r="F295" s="1614">
        <f>D295*E295</f>
        <v>0</v>
      </c>
    </row>
    <row r="296" spans="1:6" x14ac:dyDescent="0.25">
      <c r="A296" s="1537"/>
      <c r="B296" s="1664"/>
      <c r="C296" s="1537"/>
      <c r="D296" s="1538"/>
      <c r="E296" s="1613"/>
      <c r="F296" s="1614"/>
    </row>
    <row r="297" spans="1:6" s="595" customFormat="1" ht="15.75" customHeight="1" x14ac:dyDescent="0.25">
      <c r="A297" s="2465" t="s">
        <v>102</v>
      </c>
      <c r="B297" s="2465"/>
      <c r="C297" s="2465"/>
      <c r="D297" s="2465"/>
      <c r="E297" s="2465"/>
      <c r="F297" s="1654">
        <f>SUM(F249:F296)</f>
        <v>0</v>
      </c>
    </row>
    <row r="298" spans="1:6" x14ac:dyDescent="0.25">
      <c r="A298" s="1537"/>
      <c r="B298" s="1581" t="s">
        <v>651</v>
      </c>
      <c r="C298" s="1537"/>
      <c r="D298" s="1538"/>
      <c r="E298" s="1613"/>
      <c r="F298" s="1615"/>
    </row>
    <row r="299" spans="1:6" x14ac:dyDescent="0.25">
      <c r="A299" s="1537"/>
      <c r="B299" s="1666"/>
      <c r="C299" s="1537"/>
      <c r="D299" s="1538"/>
      <c r="E299" s="1613"/>
      <c r="F299" s="1615"/>
    </row>
    <row r="300" spans="1:6" x14ac:dyDescent="0.25">
      <c r="A300" s="1537"/>
      <c r="B300" s="1666" t="s">
        <v>652</v>
      </c>
      <c r="C300" s="1537"/>
      <c r="D300" s="1538"/>
      <c r="E300" s="1613"/>
      <c r="F300" s="1615"/>
    </row>
    <row r="301" spans="1:6" x14ac:dyDescent="0.25">
      <c r="A301" s="1537"/>
      <c r="B301" s="1666"/>
      <c r="C301" s="1537"/>
      <c r="D301" s="1538"/>
      <c r="E301" s="1613"/>
      <c r="F301" s="1615"/>
    </row>
    <row r="302" spans="1:6" ht="37.5" x14ac:dyDescent="0.25">
      <c r="A302" s="1537" t="s">
        <v>653</v>
      </c>
      <c r="B302" s="1669" t="s">
        <v>654</v>
      </c>
      <c r="C302" s="1537" t="s">
        <v>48</v>
      </c>
      <c r="D302" s="1538">
        <v>90</v>
      </c>
      <c r="E302" s="1613"/>
      <c r="F302" s="1614">
        <f>D302*E302</f>
        <v>0</v>
      </c>
    </row>
    <row r="303" spans="1:6" x14ac:dyDescent="0.25">
      <c r="A303" s="1537"/>
      <c r="B303" s="1670"/>
      <c r="C303" s="1537"/>
      <c r="D303" s="1544"/>
      <c r="E303" s="1613"/>
      <c r="F303" s="1614"/>
    </row>
    <row r="304" spans="1:6" x14ac:dyDescent="0.25">
      <c r="A304" s="1537"/>
      <c r="B304" s="1669"/>
      <c r="C304" s="1537"/>
      <c r="D304" s="1544"/>
      <c r="E304" s="1613"/>
      <c r="F304" s="1614"/>
    </row>
    <row r="305" spans="1:6" x14ac:dyDescent="0.25">
      <c r="A305" s="1535"/>
      <c r="B305" s="1594" t="s">
        <v>655</v>
      </c>
      <c r="C305" s="1537"/>
      <c r="D305" s="1538"/>
      <c r="E305" s="1613"/>
      <c r="F305" s="1615"/>
    </row>
    <row r="306" spans="1:6" x14ac:dyDescent="0.25">
      <c r="A306" s="1537"/>
      <c r="B306" s="1594" t="s">
        <v>661</v>
      </c>
      <c r="C306" s="1537"/>
      <c r="D306" s="1538"/>
      <c r="E306" s="1613"/>
      <c r="F306" s="1615"/>
    </row>
    <row r="307" spans="1:6" x14ac:dyDescent="0.25">
      <c r="A307" s="1537"/>
      <c r="B307" s="1594"/>
      <c r="C307" s="1537"/>
      <c r="D307" s="1538"/>
      <c r="E307" s="1613"/>
      <c r="F307" s="1615"/>
    </row>
    <row r="308" spans="1:6" x14ac:dyDescent="0.25">
      <c r="A308" s="1537"/>
      <c r="B308" s="1595" t="s">
        <v>662</v>
      </c>
      <c r="C308" s="1537"/>
      <c r="D308" s="1538"/>
      <c r="E308" s="1613"/>
      <c r="F308" s="1615"/>
    </row>
    <row r="309" spans="1:6" x14ac:dyDescent="0.25">
      <c r="A309" s="1537"/>
      <c r="B309" s="1567"/>
      <c r="C309" s="1537"/>
      <c r="D309" s="1538"/>
      <c r="E309" s="1613"/>
      <c r="F309" s="1615"/>
    </row>
    <row r="310" spans="1:6" ht="25" x14ac:dyDescent="0.25">
      <c r="A310" s="1537" t="s">
        <v>663</v>
      </c>
      <c r="B310" s="1567" t="s">
        <v>713</v>
      </c>
      <c r="C310" s="1537" t="s">
        <v>660</v>
      </c>
      <c r="D310" s="1538">
        <v>1</v>
      </c>
      <c r="E310" s="1613"/>
      <c r="F310" s="1615">
        <f>D310*E310</f>
        <v>0</v>
      </c>
    </row>
    <row r="311" spans="1:6" x14ac:dyDescent="0.25">
      <c r="A311" s="1537"/>
      <c r="B311" s="602"/>
      <c r="C311" s="1537"/>
      <c r="D311" s="1538"/>
      <c r="E311" s="1613"/>
      <c r="F311" s="1615"/>
    </row>
    <row r="312" spans="1:6" x14ac:dyDescent="0.25">
      <c r="A312" s="1537"/>
      <c r="B312" s="1566" t="s">
        <v>668</v>
      </c>
      <c r="C312" s="1537"/>
      <c r="D312" s="1538"/>
      <c r="E312" s="1613"/>
      <c r="F312" s="1615"/>
    </row>
    <row r="313" spans="1:6" x14ac:dyDescent="0.25">
      <c r="A313" s="1537"/>
      <c r="B313" s="1540"/>
      <c r="C313" s="1537"/>
      <c r="D313" s="1538"/>
      <c r="E313" s="1613"/>
      <c r="F313" s="1615"/>
    </row>
    <row r="314" spans="1:6" ht="75" x14ac:dyDescent="0.25">
      <c r="A314" s="1659" t="s">
        <v>669</v>
      </c>
      <c r="B314" s="1600" t="s">
        <v>477</v>
      </c>
      <c r="C314" s="1537" t="s">
        <v>548</v>
      </c>
      <c r="D314" s="1538">
        <v>100</v>
      </c>
      <c r="E314" s="1613"/>
      <c r="F314" s="1615">
        <f>+D314*E314</f>
        <v>0</v>
      </c>
    </row>
    <row r="315" spans="1:6" x14ac:dyDescent="0.25">
      <c r="A315" s="1551"/>
      <c r="B315" s="1560" t="s">
        <v>670</v>
      </c>
      <c r="C315" s="1537"/>
      <c r="D315" s="1671"/>
      <c r="E315" s="1613"/>
      <c r="F315" s="1615"/>
    </row>
    <row r="316" spans="1:6" x14ac:dyDescent="0.25">
      <c r="A316" s="1551"/>
      <c r="B316" s="1542"/>
      <c r="C316" s="1537"/>
      <c r="D316" s="1671"/>
      <c r="E316" s="1613"/>
      <c r="F316" s="1615"/>
    </row>
    <row r="317" spans="1:6" x14ac:dyDescent="0.25">
      <c r="A317" s="1551"/>
      <c r="B317" s="1565" t="s">
        <v>671</v>
      </c>
      <c r="C317" s="1537"/>
      <c r="D317" s="1538"/>
      <c r="E317" s="1613"/>
      <c r="F317" s="1614"/>
    </row>
    <row r="318" spans="1:6" x14ac:dyDescent="0.25">
      <c r="A318" s="1551"/>
      <c r="B318" s="1565"/>
      <c r="C318" s="1537"/>
      <c r="D318" s="1538"/>
      <c r="E318" s="1613"/>
      <c r="F318" s="1614"/>
    </row>
    <row r="319" spans="1:6" ht="62.5" x14ac:dyDescent="0.25">
      <c r="A319" s="1537"/>
      <c r="B319" s="1554" t="s">
        <v>714</v>
      </c>
      <c r="C319" s="1537"/>
      <c r="D319" s="1538"/>
      <c r="E319" s="1613"/>
      <c r="F319" s="1615"/>
    </row>
    <row r="320" spans="1:6" x14ac:dyDescent="0.25">
      <c r="A320" s="1537"/>
      <c r="B320" s="1554"/>
      <c r="C320" s="1537"/>
      <c r="D320" s="1538"/>
      <c r="E320" s="1613"/>
      <c r="F320" s="1615"/>
    </row>
    <row r="321" spans="1:7" x14ac:dyDescent="0.25">
      <c r="A321" s="1537" t="s">
        <v>673</v>
      </c>
      <c r="B321" s="1570" t="s">
        <v>715</v>
      </c>
      <c r="C321" s="1537" t="s">
        <v>660</v>
      </c>
      <c r="D321" s="1538">
        <v>1</v>
      </c>
      <c r="E321" s="1613"/>
      <c r="F321" s="1614">
        <f>D321*E321</f>
        <v>0</v>
      </c>
    </row>
    <row r="322" spans="1:7" x14ac:dyDescent="0.25">
      <c r="A322" s="1535"/>
      <c r="B322" s="1570"/>
      <c r="C322" s="1537"/>
      <c r="D322" s="1538"/>
      <c r="E322" s="1613"/>
      <c r="F322" s="1614"/>
    </row>
    <row r="323" spans="1:7" ht="62.5" x14ac:dyDescent="0.25">
      <c r="A323" s="1535"/>
      <c r="B323" s="1547" t="s">
        <v>716</v>
      </c>
      <c r="C323" s="1537"/>
      <c r="D323" s="1538"/>
      <c r="E323" s="1610"/>
      <c r="F323" s="1611">
        <f>D323*E323</f>
        <v>0</v>
      </c>
    </row>
    <row r="324" spans="1:7" x14ac:dyDescent="0.25">
      <c r="A324" s="1535" t="s">
        <v>676</v>
      </c>
      <c r="B324" s="1570" t="s">
        <v>717</v>
      </c>
      <c r="C324" s="1537" t="s">
        <v>660</v>
      </c>
      <c r="D324" s="1538">
        <v>1</v>
      </c>
      <c r="E324" s="1610"/>
      <c r="F324" s="1611">
        <f>D324*E324</f>
        <v>0</v>
      </c>
    </row>
    <row r="325" spans="1:7" x14ac:dyDescent="0.25">
      <c r="A325" s="1535"/>
      <c r="B325" s="1570"/>
      <c r="C325" s="1537"/>
      <c r="D325" s="1538"/>
      <c r="E325" s="1610"/>
      <c r="F325" s="1611"/>
    </row>
    <row r="326" spans="1:7" ht="62.5" x14ac:dyDescent="0.25">
      <c r="A326" s="1585" t="s">
        <v>682</v>
      </c>
      <c r="B326" s="1602" t="s">
        <v>683</v>
      </c>
      <c r="C326" s="1587" t="s">
        <v>19</v>
      </c>
      <c r="D326" s="1588">
        <v>1</v>
      </c>
      <c r="E326" s="1613"/>
      <c r="F326" s="1615">
        <f>+D326*E326</f>
        <v>0</v>
      </c>
    </row>
    <row r="327" spans="1:7" x14ac:dyDescent="0.25">
      <c r="A327" s="1674"/>
      <c r="B327" s="1674"/>
      <c r="C327" s="1674"/>
      <c r="D327" s="1674"/>
      <c r="E327" s="1674"/>
      <c r="F327" s="1675"/>
    </row>
    <row r="328" spans="1:7" ht="50" x14ac:dyDescent="0.25">
      <c r="A328" s="1585" t="s">
        <v>684</v>
      </c>
      <c r="B328" s="1602" t="s">
        <v>718</v>
      </c>
      <c r="C328" s="1587" t="s">
        <v>19</v>
      </c>
      <c r="D328" s="1588">
        <v>0</v>
      </c>
      <c r="E328" s="1613"/>
      <c r="F328" s="1615">
        <f>+D328*E328</f>
        <v>0</v>
      </c>
    </row>
    <row r="329" spans="1:7" s="610" customFormat="1" x14ac:dyDescent="0.25">
      <c r="A329" s="1585"/>
      <c r="B329" s="1602"/>
      <c r="C329" s="1587"/>
      <c r="D329" s="1588"/>
      <c r="E329" s="1613"/>
      <c r="F329" s="1615"/>
    </row>
    <row r="330" spans="1:7" s="610" customFormat="1" x14ac:dyDescent="0.25">
      <c r="A330" s="1585"/>
      <c r="B330" s="1602" t="s">
        <v>685</v>
      </c>
      <c r="C330" s="1587" t="s">
        <v>19</v>
      </c>
      <c r="D330" s="1588">
        <v>1</v>
      </c>
      <c r="E330" s="1613"/>
      <c r="F330" s="1615">
        <f>+D330*E330</f>
        <v>0</v>
      </c>
    </row>
    <row r="331" spans="1:7" s="378" customFormat="1" ht="12.5" x14ac:dyDescent="0.25">
      <c r="A331" s="1585"/>
      <c r="B331" s="1616"/>
      <c r="C331" s="1617"/>
      <c r="D331" s="1618"/>
      <c r="E331" s="1619"/>
      <c r="F331" s="1620">
        <f>D331*E331</f>
        <v>0</v>
      </c>
      <c r="G331" s="470"/>
    </row>
    <row r="332" spans="1:7" s="610" customFormat="1" x14ac:dyDescent="0.25">
      <c r="A332" s="1585"/>
      <c r="B332" s="1601"/>
      <c r="C332" s="1587"/>
      <c r="D332" s="1588"/>
      <c r="E332" s="1613"/>
      <c r="F332" s="1615"/>
    </row>
    <row r="333" spans="1:7" x14ac:dyDescent="0.25">
      <c r="A333" s="1540"/>
      <c r="B333" s="1540"/>
      <c r="C333" s="1537"/>
      <c r="D333" s="1538"/>
      <c r="E333" s="1672"/>
      <c r="F333" s="1673"/>
    </row>
    <row r="334" spans="1:7" s="595" customFormat="1" ht="18.75" customHeight="1" x14ac:dyDescent="0.25">
      <c r="A334" s="2465" t="s">
        <v>102</v>
      </c>
      <c r="B334" s="2465"/>
      <c r="C334" s="2465"/>
      <c r="D334" s="2465"/>
      <c r="E334" s="2465"/>
      <c r="F334" s="1654">
        <f>SUM(F298:F333)</f>
        <v>0</v>
      </c>
    </row>
    <row r="335" spans="1:7" s="595" customFormat="1" ht="18.75" customHeight="1" x14ac:dyDescent="0.25">
      <c r="A335" s="1674"/>
      <c r="B335" s="1560"/>
      <c r="C335" s="1674"/>
      <c r="D335" s="1674"/>
      <c r="E335" s="1674"/>
      <c r="F335" s="1675"/>
    </row>
    <row r="336" spans="1:7" x14ac:dyDescent="0.25">
      <c r="A336" s="1540"/>
      <c r="B336" s="614"/>
      <c r="C336" s="1537"/>
      <c r="D336" s="1538"/>
      <c r="E336" s="1672"/>
      <c r="F336" s="1673"/>
    </row>
    <row r="337" spans="1:7" x14ac:dyDescent="0.25">
      <c r="A337" s="1540"/>
      <c r="B337" s="1541" t="s">
        <v>686</v>
      </c>
      <c r="C337" s="1537"/>
      <c r="D337" s="1538"/>
      <c r="E337" s="1672"/>
      <c r="F337" s="1673"/>
    </row>
    <row r="338" spans="1:7" x14ac:dyDescent="0.25">
      <c r="A338" s="1540"/>
      <c r="B338" s="1566"/>
      <c r="C338" s="1537"/>
      <c r="D338" s="1538"/>
      <c r="E338" s="1672"/>
      <c r="F338" s="1673"/>
    </row>
    <row r="339" spans="1:7" ht="50" x14ac:dyDescent="0.25">
      <c r="A339" s="1537" t="s">
        <v>684</v>
      </c>
      <c r="B339" s="1567" t="s">
        <v>687</v>
      </c>
      <c r="C339" s="1537" t="s">
        <v>548</v>
      </c>
      <c r="D339" s="1538">
        <v>36</v>
      </c>
      <c r="E339" s="1676"/>
      <c r="F339" s="1677">
        <f>+D339*E339</f>
        <v>0</v>
      </c>
    </row>
    <row r="340" spans="1:7" x14ac:dyDescent="0.25">
      <c r="A340" s="1540"/>
      <c r="B340" s="1540"/>
      <c r="C340" s="1537"/>
      <c r="D340" s="1538"/>
      <c r="E340" s="1672"/>
      <c r="F340" s="1673"/>
    </row>
    <row r="341" spans="1:7" x14ac:dyDescent="0.25">
      <c r="A341" s="1540"/>
      <c r="B341" s="614"/>
      <c r="C341" s="1537"/>
      <c r="D341" s="1538"/>
      <c r="E341" s="1672"/>
      <c r="F341" s="1673"/>
    </row>
    <row r="342" spans="1:7" s="1680" customFormat="1" ht="13.15" customHeight="1" x14ac:dyDescent="0.25">
      <c r="A342" s="1535"/>
      <c r="B342" s="1678" t="s">
        <v>689</v>
      </c>
      <c r="C342" s="1659"/>
      <c r="D342" s="1661"/>
      <c r="E342" s="1613"/>
      <c r="F342" s="1615"/>
      <c r="G342" s="1679"/>
    </row>
    <row r="343" spans="1:7" s="1680" customFormat="1" ht="13.15" customHeight="1" x14ac:dyDescent="0.25">
      <c r="A343" s="1535"/>
      <c r="B343" s="1681"/>
      <c r="C343" s="1659"/>
      <c r="D343" s="1661"/>
      <c r="E343" s="1613"/>
      <c r="F343" s="1615"/>
      <c r="G343" s="1679"/>
    </row>
    <row r="344" spans="1:7" s="1680" customFormat="1" ht="25" x14ac:dyDescent="0.25">
      <c r="A344" s="1535" t="s">
        <v>690</v>
      </c>
      <c r="B344" s="1669" t="s">
        <v>691</v>
      </c>
      <c r="C344" s="1659" t="s">
        <v>125</v>
      </c>
      <c r="D344" s="1661">
        <v>43</v>
      </c>
      <c r="E344" s="1613"/>
      <c r="F344" s="1615">
        <f>D344*E344</f>
        <v>0</v>
      </c>
      <c r="G344" s="1679"/>
    </row>
    <row r="345" spans="1:7" s="1680" customFormat="1" ht="13.15" customHeight="1" x14ac:dyDescent="0.25">
      <c r="A345" s="1535"/>
      <c r="B345" s="1682"/>
      <c r="C345" s="1659"/>
      <c r="D345" s="1661"/>
      <c r="E345" s="1613"/>
      <c r="F345" s="1615"/>
      <c r="G345" s="1679"/>
    </row>
    <row r="346" spans="1:7" s="1680" customFormat="1" ht="13.15" customHeight="1" x14ac:dyDescent="0.25">
      <c r="A346" s="1535"/>
      <c r="B346" s="1681"/>
      <c r="C346" s="1659"/>
      <c r="D346" s="1661"/>
      <c r="E346" s="1613"/>
      <c r="F346" s="1615"/>
      <c r="G346" s="1679"/>
    </row>
    <row r="347" spans="1:7" s="1680" customFormat="1" ht="25" x14ac:dyDescent="0.25">
      <c r="A347" s="1535" t="s">
        <v>692</v>
      </c>
      <c r="B347" s="1669" t="s">
        <v>693</v>
      </c>
      <c r="C347" s="1659" t="s">
        <v>125</v>
      </c>
      <c r="D347" s="1661">
        <v>24</v>
      </c>
      <c r="E347" s="1613"/>
      <c r="F347" s="1615">
        <f>D347*E347</f>
        <v>0</v>
      </c>
      <c r="G347" s="1679"/>
    </row>
    <row r="348" spans="1:7" s="1680" customFormat="1" ht="13.15" customHeight="1" x14ac:dyDescent="0.25">
      <c r="A348" s="1535"/>
      <c r="B348" s="1681"/>
      <c r="C348" s="1659"/>
      <c r="D348" s="1661"/>
      <c r="E348" s="1613"/>
      <c r="F348" s="1615"/>
      <c r="G348" s="1679"/>
    </row>
    <row r="349" spans="1:7" s="1680" customFormat="1" ht="13.15" customHeight="1" x14ac:dyDescent="0.25">
      <c r="A349" s="1535"/>
      <c r="B349" s="1683"/>
      <c r="C349" s="1659"/>
      <c r="D349" s="1661"/>
      <c r="E349" s="1613"/>
      <c r="F349" s="1615"/>
      <c r="G349" s="1679"/>
    </row>
    <row r="350" spans="1:7" s="1680" customFormat="1" ht="25" x14ac:dyDescent="0.25">
      <c r="A350" s="1535" t="s">
        <v>692</v>
      </c>
      <c r="B350" s="1669" t="s">
        <v>694</v>
      </c>
      <c r="C350" s="1659" t="s">
        <v>19</v>
      </c>
      <c r="D350" s="1661">
        <v>1</v>
      </c>
      <c r="E350" s="1613"/>
      <c r="F350" s="1615">
        <f>D350*E350</f>
        <v>0</v>
      </c>
      <c r="G350" s="1679"/>
    </row>
    <row r="351" spans="1:7" s="1680" customFormat="1" ht="12.5" x14ac:dyDescent="0.25">
      <c r="A351" s="1535"/>
      <c r="B351" s="1669"/>
      <c r="C351" s="1659"/>
      <c r="D351" s="1661"/>
      <c r="E351" s="1613"/>
      <c r="F351" s="1615"/>
      <c r="G351" s="1679"/>
    </row>
    <row r="352" spans="1:7" s="1680" customFormat="1" ht="13" x14ac:dyDescent="0.25">
      <c r="A352" s="1535"/>
      <c r="B352" s="1678" t="s">
        <v>2397</v>
      </c>
      <c r="C352" s="1659"/>
      <c r="D352" s="1661"/>
      <c r="E352" s="1613"/>
      <c r="F352" s="1615"/>
      <c r="G352" s="1679"/>
    </row>
    <row r="353" spans="1:7" s="1680" customFormat="1" ht="12.5" x14ac:dyDescent="0.25">
      <c r="A353" s="1535"/>
      <c r="B353" s="1669"/>
      <c r="C353" s="1659"/>
      <c r="D353" s="1661"/>
      <c r="E353" s="1613"/>
      <c r="F353" s="1615"/>
      <c r="G353" s="1679"/>
    </row>
    <row r="354" spans="1:7" s="1680" customFormat="1" ht="62.5" x14ac:dyDescent="0.25">
      <c r="A354" s="1535" t="s">
        <v>2443</v>
      </c>
      <c r="B354" s="1862" t="s">
        <v>2471</v>
      </c>
      <c r="C354" s="1863" t="s">
        <v>2321</v>
      </c>
      <c r="D354" s="1863">
        <v>1</v>
      </c>
      <c r="E354" s="1613"/>
      <c r="F354" s="1614">
        <f>D354*E354</f>
        <v>0</v>
      </c>
      <c r="G354" s="1679"/>
    </row>
    <row r="355" spans="1:7" s="1680" customFormat="1" ht="12.5" x14ac:dyDescent="0.25">
      <c r="A355" s="1535"/>
      <c r="B355" s="1862"/>
      <c r="C355" s="1863"/>
      <c r="D355" s="1864"/>
      <c r="E355" s="1613"/>
      <c r="F355" s="1615"/>
      <c r="G355" s="1679"/>
    </row>
    <row r="356" spans="1:7" s="1680" customFormat="1" ht="25" x14ac:dyDescent="0.25">
      <c r="A356" s="1535" t="s">
        <v>2444</v>
      </c>
      <c r="B356" s="1862" t="s">
        <v>2468</v>
      </c>
      <c r="C356" s="1863" t="s">
        <v>2026</v>
      </c>
      <c r="D356" s="1863">
        <v>1</v>
      </c>
      <c r="E356" s="1613"/>
      <c r="F356" s="1614">
        <f>D356*E356</f>
        <v>0</v>
      </c>
      <c r="G356" s="1679"/>
    </row>
    <row r="357" spans="1:7" s="1680" customFormat="1" ht="12.5" x14ac:dyDescent="0.25">
      <c r="A357" s="1535"/>
      <c r="B357" s="1862"/>
      <c r="C357" s="1863"/>
      <c r="D357" s="1863"/>
      <c r="E357" s="1613"/>
      <c r="F357" s="1615"/>
      <c r="G357" s="1679"/>
    </row>
    <row r="358" spans="1:7" s="1680" customFormat="1" ht="27" x14ac:dyDescent="0.25">
      <c r="A358" s="1535" t="s">
        <v>2445</v>
      </c>
      <c r="B358" s="1862" t="s">
        <v>2373</v>
      </c>
      <c r="C358" s="1863" t="s">
        <v>2026</v>
      </c>
      <c r="D358" s="1863">
        <v>8</v>
      </c>
      <c r="E358" s="1613"/>
      <c r="F358" s="1614">
        <f>D358*E358</f>
        <v>0</v>
      </c>
      <c r="G358" s="1679"/>
    </row>
    <row r="359" spans="1:7" s="1680" customFormat="1" ht="12.5" x14ac:dyDescent="0.25">
      <c r="A359" s="1535"/>
      <c r="B359" s="1862"/>
      <c r="C359" s="1863"/>
      <c r="D359" s="1863"/>
      <c r="E359" s="1613"/>
      <c r="F359" s="1615"/>
      <c r="G359" s="1679"/>
    </row>
    <row r="360" spans="1:7" s="1680" customFormat="1" ht="27" x14ac:dyDescent="0.25">
      <c r="A360" s="1535" t="s">
        <v>2446</v>
      </c>
      <c r="B360" s="1862" t="s">
        <v>2374</v>
      </c>
      <c r="C360" s="1863" t="s">
        <v>2315</v>
      </c>
      <c r="D360" s="1863">
        <v>13</v>
      </c>
      <c r="E360" s="1613"/>
      <c r="F360" s="1615"/>
      <c r="G360" s="1679"/>
    </row>
    <row r="361" spans="1:7" s="1680" customFormat="1" ht="12.5" x14ac:dyDescent="0.25">
      <c r="A361" s="1535"/>
      <c r="B361" s="1862"/>
      <c r="C361" s="1863"/>
      <c r="D361" s="1864"/>
      <c r="E361" s="1613"/>
      <c r="F361" s="1615"/>
      <c r="G361" s="1679"/>
    </row>
    <row r="362" spans="1:7" s="1680" customFormat="1" ht="13" x14ac:dyDescent="0.25">
      <c r="A362" s="1535"/>
      <c r="B362" s="1865" t="s">
        <v>2328</v>
      </c>
      <c r="C362" s="1866"/>
      <c r="D362" s="1867"/>
      <c r="E362" s="1613"/>
      <c r="F362" s="1615"/>
      <c r="G362" s="1679"/>
    </row>
    <row r="363" spans="1:7" s="1680" customFormat="1" ht="25" x14ac:dyDescent="0.25">
      <c r="A363" s="1535" t="s">
        <v>2447</v>
      </c>
      <c r="B363" s="1862" t="s">
        <v>2316</v>
      </c>
      <c r="C363" s="1863" t="s">
        <v>2315</v>
      </c>
      <c r="D363" s="1863">
        <v>8</v>
      </c>
      <c r="E363" s="1613"/>
      <c r="F363" s="1614">
        <f>D363*E363</f>
        <v>0</v>
      </c>
      <c r="G363" s="1679"/>
    </row>
    <row r="364" spans="1:7" s="1680" customFormat="1" ht="12.5" x14ac:dyDescent="0.25">
      <c r="A364" s="1535"/>
      <c r="B364" s="1862"/>
      <c r="C364" s="1863"/>
      <c r="D364" s="1863"/>
      <c r="E364" s="1613"/>
      <c r="F364" s="1614"/>
      <c r="G364" s="1679"/>
    </row>
    <row r="365" spans="1:7" s="1680" customFormat="1" ht="12.5" x14ac:dyDescent="0.25">
      <c r="A365" s="1535" t="s">
        <v>2448</v>
      </c>
      <c r="B365" s="1862" t="s">
        <v>2466</v>
      </c>
      <c r="C365" s="1863" t="s">
        <v>2026</v>
      </c>
      <c r="D365" s="1863">
        <v>4</v>
      </c>
      <c r="E365" s="1613"/>
      <c r="F365" s="1614">
        <f>D365*E365</f>
        <v>0</v>
      </c>
      <c r="G365" s="1679"/>
    </row>
    <row r="366" spans="1:7" s="1680" customFormat="1" ht="12.5" x14ac:dyDescent="0.25">
      <c r="A366" s="1535"/>
      <c r="B366" s="1862"/>
      <c r="C366" s="1863"/>
      <c r="D366" s="1863"/>
      <c r="E366" s="1613"/>
      <c r="F366" s="1614"/>
      <c r="G366" s="1679"/>
    </row>
    <row r="367" spans="1:7" s="1680" customFormat="1" ht="12.5" x14ac:dyDescent="0.25">
      <c r="A367" s="1535" t="s">
        <v>2449</v>
      </c>
      <c r="B367" s="1862" t="s">
        <v>2322</v>
      </c>
      <c r="C367" s="1863" t="s">
        <v>2315</v>
      </c>
      <c r="D367" s="1863">
        <v>8</v>
      </c>
      <c r="E367" s="1613"/>
      <c r="F367" s="1614">
        <f>D367*E367</f>
        <v>0</v>
      </c>
      <c r="G367" s="1679"/>
    </row>
    <row r="368" spans="1:7" s="1680" customFormat="1" ht="13" x14ac:dyDescent="0.25">
      <c r="A368" s="1535"/>
      <c r="B368" s="1862"/>
      <c r="C368" s="1866"/>
      <c r="D368" s="1867"/>
      <c r="E368" s="1613"/>
      <c r="F368" s="1615"/>
      <c r="G368" s="1679"/>
    </row>
    <row r="369" spans="1:7" s="1680" customFormat="1" ht="25" x14ac:dyDescent="0.25">
      <c r="A369" s="1535" t="s">
        <v>2450</v>
      </c>
      <c r="B369" s="1862" t="s">
        <v>2473</v>
      </c>
      <c r="C369" s="1863" t="s">
        <v>660</v>
      </c>
      <c r="D369" s="1863">
        <v>1</v>
      </c>
      <c r="E369" s="1613"/>
      <c r="F369" s="1614">
        <f>D369*E369</f>
        <v>0</v>
      </c>
      <c r="G369" s="1679"/>
    </row>
    <row r="370" spans="1:7" s="1680" customFormat="1" ht="12.5" x14ac:dyDescent="0.25">
      <c r="A370" s="1535"/>
      <c r="B370" s="1862"/>
      <c r="C370" s="1863"/>
      <c r="D370" s="1863"/>
      <c r="E370" s="1613"/>
      <c r="F370" s="1615"/>
      <c r="G370" s="1679"/>
    </row>
    <row r="371" spans="1:7" s="1680" customFormat="1" ht="50" x14ac:dyDescent="0.25">
      <c r="A371" s="1535" t="s">
        <v>2451</v>
      </c>
      <c r="B371" s="1862" t="s">
        <v>2320</v>
      </c>
      <c r="C371" s="1863" t="s">
        <v>660</v>
      </c>
      <c r="D371" s="1863">
        <v>1</v>
      </c>
      <c r="E371" s="1613"/>
      <c r="F371" s="1614">
        <f>D371*E371</f>
        <v>0</v>
      </c>
      <c r="G371" s="1679"/>
    </row>
    <row r="372" spans="1:7" s="1680" customFormat="1" ht="13" x14ac:dyDescent="0.25">
      <c r="A372" s="1535"/>
      <c r="B372" s="1868"/>
      <c r="C372" s="1869"/>
      <c r="D372" s="1870"/>
      <c r="E372" s="1613"/>
      <c r="F372" s="1615"/>
      <c r="G372" s="1679"/>
    </row>
    <row r="373" spans="1:7" s="1680" customFormat="1" ht="12.5" x14ac:dyDescent="0.25">
      <c r="A373" s="1535" t="s">
        <v>2452</v>
      </c>
      <c r="B373" s="1862" t="s">
        <v>2324</v>
      </c>
      <c r="C373" s="1863" t="s">
        <v>660</v>
      </c>
      <c r="D373" s="1863">
        <v>1</v>
      </c>
      <c r="E373" s="1613"/>
      <c r="F373" s="1614">
        <f>D373*E373</f>
        <v>0</v>
      </c>
      <c r="G373" s="1679"/>
    </row>
    <row r="374" spans="1:7" s="1680" customFormat="1" ht="12.5" x14ac:dyDescent="0.25">
      <c r="A374" s="1535"/>
      <c r="B374" s="1669"/>
      <c r="C374" s="1659"/>
      <c r="D374" s="1661"/>
      <c r="E374" s="1613"/>
      <c r="F374" s="1615"/>
      <c r="G374" s="1679"/>
    </row>
    <row r="375" spans="1:7" s="1680" customFormat="1" ht="12.5" x14ac:dyDescent="0.25">
      <c r="A375" s="1535"/>
      <c r="B375" s="1669"/>
      <c r="C375" s="1659"/>
      <c r="D375" s="1661"/>
      <c r="E375" s="1613"/>
      <c r="F375" s="1615"/>
      <c r="G375" s="1679"/>
    </row>
    <row r="376" spans="1:7" s="595" customFormat="1" ht="12.5" x14ac:dyDescent="0.25">
      <c r="A376" s="1684"/>
      <c r="B376" s="1569"/>
      <c r="C376" s="1525"/>
      <c r="D376" s="1564"/>
      <c r="E376" s="1613"/>
      <c r="F376" s="1685"/>
      <c r="G376" s="600"/>
    </row>
    <row r="377" spans="1:7" s="595" customFormat="1" ht="21" customHeight="1" x14ac:dyDescent="0.25">
      <c r="A377" s="2465" t="s">
        <v>102</v>
      </c>
      <c r="B377" s="2465"/>
      <c r="C377" s="2465"/>
      <c r="D377" s="2465"/>
      <c r="E377" s="2465"/>
      <c r="F377" s="1654">
        <f>SUM(F336:F376)</f>
        <v>0</v>
      </c>
    </row>
    <row r="378" spans="1:7" x14ac:dyDescent="0.25">
      <c r="A378" s="1540"/>
      <c r="B378" s="1540"/>
      <c r="C378" s="1537"/>
      <c r="D378" s="1538"/>
      <c r="E378" s="1686"/>
      <c r="F378" s="1687"/>
    </row>
    <row r="379" spans="1:7" x14ac:dyDescent="0.25">
      <c r="A379" s="1621"/>
      <c r="B379" s="1622" t="s">
        <v>28</v>
      </c>
      <c r="C379" s="1623"/>
      <c r="D379" s="1623"/>
      <c r="E379" s="1624"/>
      <c r="F379" s="1625"/>
    </row>
    <row r="380" spans="1:7" x14ac:dyDescent="0.25">
      <c r="A380" s="1626"/>
      <c r="B380" s="1627"/>
      <c r="C380" s="1623"/>
      <c r="D380" s="1623"/>
      <c r="E380" s="1624"/>
      <c r="F380" s="1625"/>
    </row>
    <row r="381" spans="1:7" x14ac:dyDescent="0.25">
      <c r="A381" s="1621"/>
      <c r="B381" s="1628" t="s">
        <v>2142</v>
      </c>
      <c r="C381" s="1623"/>
      <c r="D381" s="1623"/>
      <c r="E381" s="1624"/>
      <c r="F381" s="1629">
        <f>F53</f>
        <v>0</v>
      </c>
    </row>
    <row r="382" spans="1:7" x14ac:dyDescent="0.25">
      <c r="A382" s="1626"/>
      <c r="B382" s="1630"/>
      <c r="C382" s="1630"/>
      <c r="D382" s="1630"/>
      <c r="E382" s="1631"/>
      <c r="F382" s="1632"/>
    </row>
    <row r="383" spans="1:7" x14ac:dyDescent="0.25">
      <c r="A383" s="1621"/>
      <c r="B383" s="1628" t="s">
        <v>2143</v>
      </c>
      <c r="C383" s="1623"/>
      <c r="D383" s="1623"/>
      <c r="E383" s="1624"/>
      <c r="F383" s="1629">
        <f>F107</f>
        <v>0</v>
      </c>
    </row>
    <row r="384" spans="1:7" x14ac:dyDescent="0.25">
      <c r="A384" s="1621"/>
      <c r="B384" s="1628"/>
      <c r="C384" s="1623"/>
      <c r="D384" s="1623"/>
      <c r="E384" s="1624"/>
      <c r="F384" s="1625"/>
    </row>
    <row r="385" spans="1:6" x14ac:dyDescent="0.25">
      <c r="A385" s="1621"/>
      <c r="B385" s="1628" t="s">
        <v>2144</v>
      </c>
      <c r="C385" s="1623"/>
      <c r="D385" s="1623"/>
      <c r="E385" s="1624"/>
      <c r="F385" s="1629">
        <f>F159</f>
        <v>0</v>
      </c>
    </row>
    <row r="386" spans="1:6" x14ac:dyDescent="0.25">
      <c r="A386" s="1621"/>
      <c r="B386" s="1628"/>
      <c r="C386" s="1623"/>
      <c r="D386" s="1623"/>
      <c r="E386" s="1624"/>
      <c r="F386" s="1625"/>
    </row>
    <row r="387" spans="1:6" x14ac:dyDescent="0.25">
      <c r="A387" s="1621"/>
      <c r="B387" s="1628" t="s">
        <v>2145</v>
      </c>
      <c r="C387" s="1623"/>
      <c r="D387" s="1623"/>
      <c r="E387" s="1624"/>
      <c r="F387" s="1629">
        <f>F205</f>
        <v>0</v>
      </c>
    </row>
    <row r="388" spans="1:6" x14ac:dyDescent="0.25">
      <c r="A388" s="1621"/>
      <c r="B388" s="1627"/>
      <c r="C388" s="1623"/>
      <c r="D388" s="1623"/>
      <c r="E388" s="1624"/>
      <c r="F388" s="1625"/>
    </row>
    <row r="389" spans="1:6" x14ac:dyDescent="0.25">
      <c r="A389" s="1621"/>
      <c r="B389" s="1628" t="s">
        <v>2146</v>
      </c>
      <c r="C389" s="1623"/>
      <c r="D389" s="1623"/>
      <c r="E389" s="1624"/>
      <c r="F389" s="1629">
        <f>F247</f>
        <v>0</v>
      </c>
    </row>
    <row r="390" spans="1:6" x14ac:dyDescent="0.25">
      <c r="A390" s="1621"/>
      <c r="B390" s="1628"/>
      <c r="C390" s="1623"/>
      <c r="D390" s="1623"/>
      <c r="E390" s="1624"/>
      <c r="F390" s="1625"/>
    </row>
    <row r="391" spans="1:6" x14ac:dyDescent="0.25">
      <c r="A391" s="1621"/>
      <c r="B391" s="1628" t="s">
        <v>2147</v>
      </c>
      <c r="C391" s="1623"/>
      <c r="D391" s="1623"/>
      <c r="E391" s="1624"/>
      <c r="F391" s="1629">
        <f>F297</f>
        <v>0</v>
      </c>
    </row>
    <row r="392" spans="1:6" x14ac:dyDescent="0.25">
      <c r="A392" s="1621"/>
      <c r="B392" s="1628"/>
      <c r="C392" s="1623"/>
      <c r="D392" s="1623"/>
      <c r="E392" s="1624"/>
      <c r="F392" s="1625"/>
    </row>
    <row r="393" spans="1:6" x14ac:dyDescent="0.25">
      <c r="A393" s="1621"/>
      <c r="B393" s="1628" t="s">
        <v>2148</v>
      </c>
      <c r="C393" s="1623"/>
      <c r="D393" s="1623"/>
      <c r="E393" s="1624"/>
      <c r="F393" s="1629">
        <f>F334</f>
        <v>0</v>
      </c>
    </row>
    <row r="394" spans="1:6" x14ac:dyDescent="0.25">
      <c r="A394" s="1537"/>
      <c r="B394" s="1628"/>
      <c r="C394" s="1623"/>
      <c r="D394" s="1623"/>
      <c r="E394" s="1624"/>
      <c r="F394" s="1625"/>
    </row>
    <row r="395" spans="1:6" x14ac:dyDescent="0.25">
      <c r="A395" s="1537"/>
      <c r="B395" s="1628" t="s">
        <v>2149</v>
      </c>
      <c r="C395" s="1623"/>
      <c r="D395" s="1623"/>
      <c r="E395" s="1624"/>
      <c r="F395" s="1629">
        <f>F377</f>
        <v>0</v>
      </c>
    </row>
    <row r="396" spans="1:6" x14ac:dyDescent="0.25">
      <c r="A396" s="1537"/>
      <c r="B396" s="1628"/>
      <c r="C396" s="1623"/>
      <c r="D396" s="1623"/>
      <c r="E396" s="1624"/>
      <c r="F396" s="1625"/>
    </row>
    <row r="397" spans="1:6" x14ac:dyDescent="0.25">
      <c r="A397" s="1537"/>
      <c r="B397" s="1628"/>
      <c r="C397" s="1623"/>
      <c r="D397" s="1623"/>
      <c r="E397" s="1624"/>
      <c r="F397" s="1625"/>
    </row>
    <row r="398" spans="1:6" x14ac:dyDescent="0.25">
      <c r="A398" s="1537"/>
      <c r="B398" s="1628"/>
      <c r="C398" s="1623"/>
      <c r="D398" s="1623"/>
      <c r="E398" s="1624"/>
      <c r="F398" s="1625"/>
    </row>
    <row r="399" spans="1:6" x14ac:dyDescent="0.25">
      <c r="A399" s="1537"/>
      <c r="B399" s="1628"/>
      <c r="C399" s="1623"/>
      <c r="D399" s="1623"/>
      <c r="E399" s="1624"/>
      <c r="F399" s="1625"/>
    </row>
    <row r="400" spans="1:6" x14ac:dyDescent="0.25">
      <c r="A400" s="1537"/>
      <c r="B400" s="1628"/>
      <c r="C400" s="1623"/>
      <c r="D400" s="1623"/>
      <c r="E400" s="1624"/>
      <c r="F400" s="1625"/>
    </row>
    <row r="401" spans="1:6" x14ac:dyDescent="0.25">
      <c r="A401" s="1537"/>
      <c r="B401" s="1628"/>
      <c r="C401" s="1623"/>
      <c r="D401" s="1623"/>
      <c r="E401" s="1624"/>
      <c r="F401" s="1625"/>
    </row>
    <row r="402" spans="1:6" x14ac:dyDescent="0.25">
      <c r="A402" s="1537"/>
      <c r="B402" s="1628"/>
      <c r="C402" s="1623"/>
      <c r="D402" s="1623"/>
      <c r="E402" s="1624"/>
      <c r="F402" s="1625"/>
    </row>
    <row r="403" spans="1:6" x14ac:dyDescent="0.25">
      <c r="A403" s="1537"/>
      <c r="B403" s="1628"/>
      <c r="C403" s="1623"/>
      <c r="D403" s="1623"/>
      <c r="E403" s="1624"/>
      <c r="F403" s="1625"/>
    </row>
    <row r="404" spans="1:6" x14ac:dyDescent="0.25">
      <c r="A404" s="1537"/>
      <c r="B404" s="1628"/>
      <c r="C404" s="1623"/>
      <c r="D404" s="1623"/>
      <c r="E404" s="1624"/>
      <c r="F404" s="1625"/>
    </row>
    <row r="405" spans="1:6" x14ac:dyDescent="0.25">
      <c r="A405" s="1537"/>
      <c r="B405" s="1628"/>
      <c r="C405" s="1623"/>
      <c r="D405" s="1623"/>
      <c r="E405" s="1624"/>
      <c r="F405" s="1625"/>
    </row>
    <row r="406" spans="1:6" x14ac:dyDescent="0.25">
      <c r="A406" s="1537"/>
      <c r="B406" s="1628"/>
      <c r="C406" s="1623"/>
      <c r="D406" s="1623"/>
      <c r="E406" s="1624"/>
      <c r="F406" s="1625"/>
    </row>
    <row r="407" spans="1:6" x14ac:dyDescent="0.25">
      <c r="A407" s="1537"/>
      <c r="B407" s="1628"/>
      <c r="C407" s="1623"/>
      <c r="D407" s="1623"/>
      <c r="E407" s="1624"/>
      <c r="F407" s="1625"/>
    </row>
    <row r="408" spans="1:6" x14ac:dyDescent="0.25">
      <c r="A408" s="1537"/>
      <c r="B408" s="1628"/>
      <c r="C408" s="1623"/>
      <c r="D408" s="1623"/>
      <c r="E408" s="1624"/>
      <c r="F408" s="1625"/>
    </row>
    <row r="409" spans="1:6" x14ac:dyDescent="0.25">
      <c r="A409" s="1537"/>
      <c r="B409" s="1628"/>
      <c r="C409" s="1623"/>
      <c r="D409" s="1623"/>
      <c r="E409" s="1624"/>
      <c r="F409" s="1625"/>
    </row>
    <row r="410" spans="1:6" x14ac:dyDescent="0.25">
      <c r="A410" s="1537"/>
      <c r="B410" s="1628"/>
      <c r="C410" s="1623"/>
      <c r="D410" s="1623"/>
      <c r="E410" s="1624"/>
      <c r="F410" s="1625"/>
    </row>
    <row r="411" spans="1:6" x14ac:dyDescent="0.25">
      <c r="A411" s="1537"/>
      <c r="B411" s="1628"/>
      <c r="C411" s="1623"/>
      <c r="D411" s="1623"/>
      <c r="E411" s="1624"/>
      <c r="F411" s="1625"/>
    </row>
    <row r="412" spans="1:6" x14ac:dyDescent="0.25">
      <c r="A412" s="1537"/>
      <c r="B412" s="1628"/>
      <c r="C412" s="1623"/>
      <c r="D412" s="1623"/>
      <c r="E412" s="1624"/>
      <c r="F412" s="1625"/>
    </row>
    <row r="413" spans="1:6" x14ac:dyDescent="0.25">
      <c r="A413" s="1537"/>
      <c r="B413" s="1628"/>
      <c r="C413" s="1623"/>
      <c r="D413" s="1623"/>
      <c r="E413" s="1624"/>
      <c r="F413" s="1629"/>
    </row>
    <row r="414" spans="1:6" x14ac:dyDescent="0.25">
      <c r="A414" s="1537"/>
      <c r="B414" s="1628"/>
      <c r="C414" s="1623"/>
      <c r="D414" s="1623"/>
      <c r="E414" s="1624"/>
      <c r="F414" s="1625"/>
    </row>
    <row r="415" spans="1:6" x14ac:dyDescent="0.25">
      <c r="A415" s="1537"/>
      <c r="B415" s="1534"/>
      <c r="C415" s="1537"/>
      <c r="D415" s="1538"/>
      <c r="E415" s="1655"/>
      <c r="F415" s="1615"/>
    </row>
    <row r="416" spans="1:6" x14ac:dyDescent="0.25">
      <c r="A416" s="1537"/>
      <c r="B416" s="1534"/>
      <c r="C416" s="1537"/>
      <c r="D416" s="1538"/>
      <c r="E416" s="1655"/>
      <c r="F416" s="1615"/>
    </row>
    <row r="417" spans="1:8" x14ac:dyDescent="0.25">
      <c r="A417" s="1537"/>
      <c r="B417" s="1534"/>
      <c r="C417" s="1537"/>
      <c r="D417" s="1538"/>
      <c r="E417" s="1655"/>
      <c r="F417" s="1615"/>
    </row>
    <row r="418" spans="1:8" x14ac:dyDescent="0.25">
      <c r="A418" s="1537"/>
      <c r="B418" s="1570"/>
      <c r="C418" s="1537"/>
      <c r="D418" s="1538"/>
      <c r="E418" s="1655"/>
      <c r="F418" s="1615"/>
    </row>
    <row r="419" spans="1:8" x14ac:dyDescent="0.25">
      <c r="A419" s="1537"/>
      <c r="B419" s="1633"/>
      <c r="C419" s="1525"/>
      <c r="D419" s="1538"/>
      <c r="E419" s="1655"/>
      <c r="F419" s="1615"/>
    </row>
    <row r="420" spans="1:8" x14ac:dyDescent="0.25">
      <c r="A420" s="1537"/>
      <c r="B420" s="1612"/>
      <c r="C420" s="1537"/>
      <c r="D420" s="1538"/>
      <c r="E420" s="1655"/>
      <c r="F420" s="1615"/>
    </row>
    <row r="421" spans="1:8" x14ac:dyDescent="0.25">
      <c r="A421" s="1537"/>
      <c r="B421" s="1612"/>
      <c r="C421" s="1525"/>
      <c r="D421" s="1538"/>
      <c r="E421" s="1655"/>
      <c r="F421" s="1615"/>
    </row>
    <row r="422" spans="1:8" x14ac:dyDescent="0.25">
      <c r="A422" s="1537"/>
      <c r="B422" s="1540"/>
      <c r="C422" s="1634"/>
      <c r="D422" s="1635"/>
      <c r="E422" s="1688"/>
      <c r="F422" s="1689"/>
    </row>
    <row r="423" spans="1:8" ht="17.25" customHeight="1" x14ac:dyDescent="0.25">
      <c r="A423" s="2459" t="s">
        <v>696</v>
      </c>
      <c r="B423" s="2460"/>
      <c r="C423" s="2460"/>
      <c r="D423" s="2460"/>
      <c r="E423" s="2461"/>
      <c r="F423" s="1690">
        <f>SUM(F379:F421)</f>
        <v>0</v>
      </c>
      <c r="H423" s="615"/>
    </row>
  </sheetData>
  <mergeCells count="12">
    <mergeCell ref="A423:E423"/>
    <mergeCell ref="A1:F1"/>
    <mergeCell ref="A2:F2"/>
    <mergeCell ref="A3:F3"/>
    <mergeCell ref="A53:E53"/>
    <mergeCell ref="A107:E107"/>
    <mergeCell ref="A159:E159"/>
    <mergeCell ref="A205:E205"/>
    <mergeCell ref="A247:E247"/>
    <mergeCell ref="A297:E297"/>
    <mergeCell ref="A334:E334"/>
    <mergeCell ref="A377:E377"/>
  </mergeCells>
  <pageMargins left="0.70866141732283505" right="0.70866141732283505" top="0.78740157480314998" bottom="0.74803149606299202" header="0.31496062992126" footer="0.31496062992126"/>
  <pageSetup paperSize="9" scale="82" fitToHeight="0" orientation="portrait" r:id="rId1"/>
  <headerFooter>
    <oddHeader xml:space="preserve">&amp;C
</oddHeader>
    <oddFooter>&amp;LBill No. 10&amp;R&amp;P of &amp;N</oddFooter>
  </headerFooter>
  <rowBreaks count="8" manualBreakCount="8">
    <brk id="53" max="5" man="1"/>
    <brk id="107" max="5" man="1"/>
    <brk id="159" max="5" man="1"/>
    <brk id="205" max="5" man="1"/>
    <brk id="247" max="5" man="1"/>
    <brk id="297" max="5" man="1"/>
    <brk id="334" max="5" man="1"/>
    <brk id="377"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25"/>
  <sheetViews>
    <sheetView view="pageBreakPreview" zoomScaleSheetLayoutView="100" workbookViewId="0">
      <pane ySplit="6" topLeftCell="A7" activePane="bottomLeft" state="frozen"/>
      <selection activeCell="A3" sqref="A3:E3"/>
      <selection pane="bottomLeft" activeCell="B19" sqref="B19"/>
    </sheetView>
  </sheetViews>
  <sheetFormatPr defaultColWidth="9.7265625" defaultRowHeight="12.5" x14ac:dyDescent="0.25"/>
  <cols>
    <col min="1" max="1" width="9.26953125" style="64" customWidth="1"/>
    <col min="2" max="2" width="61.7265625" style="70" customWidth="1"/>
    <col min="3" max="3" width="7.7265625" style="64" customWidth="1"/>
    <col min="4" max="4" width="10.81640625" style="64" customWidth="1"/>
    <col min="5" max="5" width="14.453125" style="71" customWidth="1"/>
    <col min="6" max="6" width="14.26953125" style="71" customWidth="1"/>
    <col min="7" max="7" width="22" style="524" customWidth="1"/>
    <col min="8" max="8" width="9.7265625" style="65"/>
    <col min="9" max="9" width="11.1796875" style="65" bestFit="1" customWidth="1"/>
    <col min="10" max="16384" width="9.7265625" style="65"/>
  </cols>
  <sheetData>
    <row r="1" spans="1:7" ht="13" x14ac:dyDescent="0.25">
      <c r="A1" s="2372" t="s">
        <v>0</v>
      </c>
      <c r="B1" s="2372"/>
      <c r="C1" s="2372"/>
      <c r="D1" s="2372"/>
      <c r="E1" s="2372"/>
      <c r="F1" s="2372"/>
    </row>
    <row r="2" spans="1:7" ht="13" x14ac:dyDescent="0.25">
      <c r="A2" s="2372" t="s">
        <v>2561</v>
      </c>
      <c r="B2" s="2372"/>
      <c r="C2" s="2372"/>
      <c r="D2" s="2372"/>
      <c r="E2" s="2372"/>
      <c r="F2" s="2372"/>
      <c r="G2" s="525"/>
    </row>
    <row r="3" spans="1:7" ht="13" x14ac:dyDescent="0.25">
      <c r="A3" s="2386" t="s">
        <v>2077</v>
      </c>
      <c r="B3" s="2386"/>
      <c r="C3" s="2386"/>
      <c r="D3" s="2386"/>
      <c r="E3" s="2386"/>
      <c r="F3" s="2386"/>
    </row>
    <row r="4" spans="1:7" ht="14" x14ac:dyDescent="0.25">
      <c r="A4" s="2403" t="s">
        <v>2078</v>
      </c>
      <c r="B4" s="2403"/>
      <c r="C4" s="72"/>
      <c r="D4" s="73"/>
      <c r="E4" s="74"/>
      <c r="F4" s="74"/>
      <c r="G4" s="526"/>
    </row>
    <row r="5" spans="1:7" ht="13" x14ac:dyDescent="0.25">
      <c r="A5" s="75" t="s">
        <v>741</v>
      </c>
      <c r="B5" s="76" t="s">
        <v>742</v>
      </c>
      <c r="C5" s="75" t="s">
        <v>743</v>
      </c>
      <c r="D5" s="75" t="s">
        <v>744</v>
      </c>
      <c r="E5" s="77" t="s">
        <v>745</v>
      </c>
      <c r="F5" s="78" t="s">
        <v>746</v>
      </c>
      <c r="G5" s="526"/>
    </row>
    <row r="6" spans="1:7" ht="6.75" customHeight="1" x14ac:dyDescent="0.25">
      <c r="A6" s="79"/>
      <c r="B6" s="80"/>
      <c r="C6" s="81"/>
      <c r="D6" s="81"/>
      <c r="E6" s="82"/>
      <c r="F6" s="83"/>
      <c r="G6" s="526"/>
    </row>
    <row r="7" spans="1:7" ht="6" customHeight="1" x14ac:dyDescent="0.25">
      <c r="A7" s="84"/>
      <c r="B7" s="85"/>
      <c r="C7" s="86"/>
      <c r="D7" s="86"/>
      <c r="E7" s="87"/>
      <c r="F7" s="88"/>
      <c r="G7" s="526"/>
    </row>
    <row r="8" spans="1:7" ht="13" x14ac:dyDescent="0.25">
      <c r="A8" s="89"/>
      <c r="B8" s="90" t="s">
        <v>7</v>
      </c>
      <c r="C8" s="91"/>
      <c r="D8" s="91"/>
      <c r="E8" s="92"/>
      <c r="F8" s="92"/>
      <c r="G8" s="527"/>
    </row>
    <row r="9" spans="1:7" ht="18" customHeight="1" x14ac:dyDescent="0.25">
      <c r="A9" s="89" t="s">
        <v>883</v>
      </c>
      <c r="B9" s="93" t="s">
        <v>884</v>
      </c>
      <c r="C9" s="91" t="s">
        <v>667</v>
      </c>
      <c r="D9" s="94">
        <v>1</v>
      </c>
      <c r="E9" s="92"/>
      <c r="F9" s="95">
        <f>E9*D9</f>
        <v>0</v>
      </c>
      <c r="G9" s="528"/>
    </row>
    <row r="10" spans="1:7" ht="18" customHeight="1" x14ac:dyDescent="0.25">
      <c r="A10" s="89" t="s">
        <v>885</v>
      </c>
      <c r="B10" s="2317" t="s">
        <v>886</v>
      </c>
      <c r="C10" s="91" t="s">
        <v>667</v>
      </c>
      <c r="D10" s="94">
        <v>1</v>
      </c>
      <c r="E10" s="92"/>
      <c r="F10" s="95">
        <f t="shared" ref="F10:F13" si="0">E10*D10</f>
        <v>0</v>
      </c>
      <c r="G10" s="528"/>
    </row>
    <row r="11" spans="1:7" ht="18" customHeight="1" x14ac:dyDescent="0.25">
      <c r="A11" s="89" t="s">
        <v>887</v>
      </c>
      <c r="B11" s="93" t="s">
        <v>9</v>
      </c>
      <c r="C11" s="91" t="s">
        <v>667</v>
      </c>
      <c r="D11" s="94">
        <v>1</v>
      </c>
      <c r="E11" s="92"/>
      <c r="F11" s="95">
        <f t="shared" si="0"/>
        <v>0</v>
      </c>
      <c r="G11" s="528"/>
    </row>
    <row r="12" spans="1:7" ht="18" customHeight="1" x14ac:dyDescent="0.25">
      <c r="A12" s="89" t="s">
        <v>888</v>
      </c>
      <c r="B12" s="93" t="s">
        <v>889</v>
      </c>
      <c r="C12" s="91" t="s">
        <v>667</v>
      </c>
      <c r="D12" s="94">
        <v>1</v>
      </c>
      <c r="E12" s="92"/>
      <c r="F12" s="95">
        <f t="shared" si="0"/>
        <v>0</v>
      </c>
      <c r="G12" s="528"/>
    </row>
    <row r="13" spans="1:7" ht="18" customHeight="1" x14ac:dyDescent="0.25">
      <c r="A13" s="89" t="s">
        <v>890</v>
      </c>
      <c r="B13" s="93" t="s">
        <v>891</v>
      </c>
      <c r="C13" s="91" t="s">
        <v>667</v>
      </c>
      <c r="D13" s="94">
        <v>1</v>
      </c>
      <c r="E13" s="92"/>
      <c r="F13" s="95">
        <f t="shared" si="0"/>
        <v>0</v>
      </c>
      <c r="G13" s="528"/>
    </row>
    <row r="14" spans="1:7" x14ac:dyDescent="0.25">
      <c r="A14" s="89"/>
      <c r="B14" s="93"/>
      <c r="C14" s="91"/>
      <c r="D14" s="94"/>
      <c r="E14" s="92"/>
      <c r="F14" s="95"/>
      <c r="G14" s="528"/>
    </row>
    <row r="15" spans="1:7" ht="13" x14ac:dyDescent="0.25">
      <c r="A15" s="89"/>
      <c r="B15" s="90" t="s">
        <v>10</v>
      </c>
      <c r="C15" s="91"/>
      <c r="D15" s="94"/>
      <c r="E15" s="92"/>
      <c r="F15" s="95"/>
      <c r="G15" s="529"/>
    </row>
    <row r="16" spans="1:7" ht="13" x14ac:dyDescent="0.25">
      <c r="A16" s="89"/>
      <c r="B16" s="96" t="s">
        <v>892</v>
      </c>
      <c r="C16" s="91"/>
      <c r="D16" s="94"/>
      <c r="E16" s="95"/>
      <c r="F16" s="95"/>
      <c r="G16" s="529"/>
    </row>
    <row r="17" spans="1:7" ht="18" customHeight="1" x14ac:dyDescent="0.25">
      <c r="A17" s="89" t="s">
        <v>11</v>
      </c>
      <c r="B17" s="93" t="s">
        <v>893</v>
      </c>
      <c r="C17" s="91" t="s">
        <v>26</v>
      </c>
      <c r="D17" s="94">
        <v>15</v>
      </c>
      <c r="E17" s="95"/>
      <c r="F17" s="95">
        <f>D17*E17</f>
        <v>0</v>
      </c>
      <c r="G17" s="529"/>
    </row>
    <row r="18" spans="1:7" ht="18" customHeight="1" x14ac:dyDescent="0.25">
      <c r="A18" s="89" t="s">
        <v>12</v>
      </c>
      <c r="B18" s="93" t="s">
        <v>13</v>
      </c>
      <c r="C18" s="91" t="s">
        <v>26</v>
      </c>
      <c r="D18" s="94">
        <v>15</v>
      </c>
      <c r="E18" s="95"/>
      <c r="F18" s="95">
        <f>D18*E18</f>
        <v>0</v>
      </c>
      <c r="G18" s="529"/>
    </row>
    <row r="19" spans="1:7" ht="18" customHeight="1" x14ac:dyDescent="0.25">
      <c r="A19" s="456" t="s">
        <v>1805</v>
      </c>
      <c r="B19" s="562" t="s">
        <v>2565</v>
      </c>
      <c r="C19" s="563" t="s">
        <v>26</v>
      </c>
      <c r="D19" s="564">
        <v>15</v>
      </c>
      <c r="E19" s="565"/>
      <c r="F19" s="565">
        <f>D19*E19</f>
        <v>0</v>
      </c>
      <c r="G19" s="529"/>
    </row>
    <row r="20" spans="1:7" ht="18" customHeight="1" x14ac:dyDescent="0.25">
      <c r="A20" s="456" t="s">
        <v>1806</v>
      </c>
      <c r="B20" s="562" t="s">
        <v>1807</v>
      </c>
      <c r="C20" s="563" t="s">
        <v>26</v>
      </c>
      <c r="D20" s="564">
        <v>15</v>
      </c>
      <c r="E20" s="565"/>
      <c r="F20" s="565">
        <f>D20*E20</f>
        <v>0</v>
      </c>
      <c r="G20" s="529"/>
    </row>
    <row r="21" spans="1:7" ht="8.25" customHeight="1" x14ac:dyDescent="0.25">
      <c r="A21" s="89"/>
      <c r="B21" s="93"/>
      <c r="C21" s="91"/>
      <c r="D21" s="94"/>
      <c r="E21" s="95"/>
      <c r="F21" s="95"/>
      <c r="G21" s="529"/>
    </row>
    <row r="22" spans="1:7" ht="13" x14ac:dyDescent="0.25">
      <c r="A22" s="89"/>
      <c r="B22" s="99" t="s">
        <v>894</v>
      </c>
      <c r="C22" s="91"/>
      <c r="D22" s="94"/>
      <c r="E22" s="95"/>
      <c r="F22" s="95"/>
      <c r="G22" s="529"/>
    </row>
    <row r="23" spans="1:7" s="103" customFormat="1" ht="13" x14ac:dyDescent="0.25">
      <c r="A23" s="100"/>
      <c r="B23" s="101" t="s">
        <v>895</v>
      </c>
      <c r="C23" s="100"/>
      <c r="D23" s="100"/>
      <c r="E23" s="102"/>
      <c r="F23" s="102"/>
      <c r="G23" s="530"/>
    </row>
    <row r="24" spans="1:7" s="103" customFormat="1" ht="17.25" customHeight="1" x14ac:dyDescent="0.25">
      <c r="A24" s="100" t="s">
        <v>14</v>
      </c>
      <c r="B24" s="372" t="s">
        <v>1690</v>
      </c>
      <c r="C24" s="100" t="s">
        <v>19</v>
      </c>
      <c r="D24" s="100">
        <v>1</v>
      </c>
      <c r="E24" s="102"/>
      <c r="F24" s="102">
        <f>E24*D24</f>
        <v>0</v>
      </c>
      <c r="G24" s="530"/>
    </row>
    <row r="25" spans="1:7" s="103" customFormat="1" ht="25" x14ac:dyDescent="0.25">
      <c r="A25" s="580" t="s">
        <v>15</v>
      </c>
      <c r="B25" s="581" t="s">
        <v>1816</v>
      </c>
      <c r="C25" s="582" t="s">
        <v>1817</v>
      </c>
      <c r="D25" s="580">
        <v>15</v>
      </c>
      <c r="E25" s="566"/>
      <c r="F25" s="566">
        <f t="shared" ref="F25:F32" si="1">E25*D25</f>
        <v>0</v>
      </c>
      <c r="G25" s="530"/>
    </row>
    <row r="26" spans="1:7" s="103" customFormat="1" ht="17.25" customHeight="1" x14ac:dyDescent="0.25">
      <c r="A26" s="580" t="s">
        <v>16</v>
      </c>
      <c r="B26" s="581" t="s">
        <v>1823</v>
      </c>
      <c r="C26" s="580" t="s">
        <v>22</v>
      </c>
      <c r="D26" s="580">
        <v>5000</v>
      </c>
      <c r="E26" s="566"/>
      <c r="F26" s="566">
        <f t="shared" si="1"/>
        <v>0</v>
      </c>
      <c r="G26" s="530"/>
    </row>
    <row r="27" spans="1:7" s="103" customFormat="1" ht="19.5" customHeight="1" x14ac:dyDescent="0.25">
      <c r="A27" s="580" t="s">
        <v>896</v>
      </c>
      <c r="B27" s="581" t="s">
        <v>2566</v>
      </c>
      <c r="C27" s="580" t="s">
        <v>19</v>
      </c>
      <c r="D27" s="580">
        <v>1</v>
      </c>
      <c r="E27" s="566"/>
      <c r="F27" s="566">
        <f t="shared" si="1"/>
        <v>0</v>
      </c>
      <c r="G27" s="530"/>
    </row>
    <row r="28" spans="1:7" s="103" customFormat="1" ht="25" x14ac:dyDescent="0.25">
      <c r="A28" s="580" t="s">
        <v>1809</v>
      </c>
      <c r="B28" s="581" t="s">
        <v>1821</v>
      </c>
      <c r="C28" s="582" t="s">
        <v>1817</v>
      </c>
      <c r="D28" s="580">
        <v>15</v>
      </c>
      <c r="E28" s="566"/>
      <c r="F28" s="566">
        <f t="shared" si="1"/>
        <v>0</v>
      </c>
      <c r="G28" s="530"/>
    </row>
    <row r="29" spans="1:7" s="103" customFormat="1" x14ac:dyDescent="0.25">
      <c r="A29" s="580" t="s">
        <v>1810</v>
      </c>
      <c r="B29" s="581" t="s">
        <v>1822</v>
      </c>
      <c r="C29" s="580" t="s">
        <v>22</v>
      </c>
      <c r="D29" s="580">
        <v>5000</v>
      </c>
      <c r="E29" s="566"/>
      <c r="F29" s="566">
        <f t="shared" si="1"/>
        <v>0</v>
      </c>
      <c r="G29" s="530"/>
    </row>
    <row r="30" spans="1:7" s="103" customFormat="1" x14ac:dyDescent="0.25">
      <c r="A30" s="580" t="s">
        <v>1811</v>
      </c>
      <c r="B30" s="581" t="s">
        <v>1818</v>
      </c>
      <c r="C30" s="580" t="s">
        <v>19</v>
      </c>
      <c r="D30" s="580">
        <v>1</v>
      </c>
      <c r="E30" s="566"/>
      <c r="F30" s="566">
        <f t="shared" si="1"/>
        <v>0</v>
      </c>
      <c r="G30" s="530"/>
    </row>
    <row r="31" spans="1:7" s="103" customFormat="1" ht="25" x14ac:dyDescent="0.25">
      <c r="A31" s="580" t="s">
        <v>1819</v>
      </c>
      <c r="B31" s="581" t="s">
        <v>2562</v>
      </c>
      <c r="C31" s="582" t="s">
        <v>1817</v>
      </c>
      <c r="D31" s="580">
        <v>15</v>
      </c>
      <c r="E31" s="566"/>
      <c r="F31" s="566">
        <f t="shared" si="1"/>
        <v>0</v>
      </c>
      <c r="G31" s="530"/>
    </row>
    <row r="32" spans="1:7" s="103" customFormat="1" ht="25" x14ac:dyDescent="0.25">
      <c r="A32" s="580" t="s">
        <v>1820</v>
      </c>
      <c r="B32" s="581" t="s">
        <v>2563</v>
      </c>
      <c r="C32" s="580" t="s">
        <v>22</v>
      </c>
      <c r="D32" s="580">
        <v>5000</v>
      </c>
      <c r="E32" s="566"/>
      <c r="F32" s="566">
        <f t="shared" si="1"/>
        <v>0</v>
      </c>
      <c r="G32" s="530"/>
    </row>
    <row r="33" spans="1:8" s="103" customFormat="1" x14ac:dyDescent="0.25">
      <c r="A33" s="100"/>
      <c r="B33" s="105"/>
      <c r="C33" s="106"/>
      <c r="D33" s="106"/>
      <c r="E33" s="107"/>
      <c r="F33" s="107"/>
      <c r="G33" s="530"/>
    </row>
    <row r="34" spans="1:8" ht="13" x14ac:dyDescent="0.25">
      <c r="A34" s="89"/>
      <c r="B34" s="96" t="s">
        <v>897</v>
      </c>
      <c r="C34" s="91"/>
      <c r="D34" s="94"/>
      <c r="E34" s="95"/>
      <c r="F34" s="95"/>
      <c r="G34" s="529"/>
    </row>
    <row r="35" spans="1:8" ht="18" customHeight="1" x14ac:dyDescent="0.25">
      <c r="A35" s="89" t="s">
        <v>898</v>
      </c>
      <c r="B35" s="93" t="s">
        <v>899</v>
      </c>
      <c r="C35" s="91" t="s">
        <v>667</v>
      </c>
      <c r="D35" s="94">
        <v>1</v>
      </c>
      <c r="E35" s="95"/>
      <c r="F35" s="102">
        <f t="shared" ref="F35:F36" si="2">E35*D35</f>
        <v>0</v>
      </c>
      <c r="G35" s="529"/>
    </row>
    <row r="36" spans="1:8" ht="18" customHeight="1" x14ac:dyDescent="0.25">
      <c r="A36" s="89" t="s">
        <v>900</v>
      </c>
      <c r="B36" s="93" t="s">
        <v>901</v>
      </c>
      <c r="C36" s="91" t="s">
        <v>26</v>
      </c>
      <c r="D36" s="94">
        <v>15</v>
      </c>
      <c r="E36" s="95"/>
      <c r="F36" s="102">
        <f t="shared" si="2"/>
        <v>0</v>
      </c>
      <c r="G36" s="529"/>
    </row>
    <row r="37" spans="1:8" ht="6.75" customHeight="1" x14ac:dyDescent="0.25">
      <c r="A37" s="89"/>
      <c r="B37" s="93"/>
      <c r="C37" s="91"/>
      <c r="D37" s="94"/>
      <c r="E37" s="95"/>
      <c r="F37" s="95"/>
      <c r="G37" s="529"/>
    </row>
    <row r="38" spans="1:8" ht="13" x14ac:dyDescent="0.25">
      <c r="A38" s="89"/>
      <c r="B38" s="99" t="s">
        <v>902</v>
      </c>
      <c r="C38" s="91"/>
      <c r="D38" s="94"/>
      <c r="E38" s="95"/>
      <c r="F38" s="95"/>
      <c r="G38" s="528"/>
    </row>
    <row r="39" spans="1:8" ht="13" x14ac:dyDescent="0.25">
      <c r="A39" s="89"/>
      <c r="B39" s="108" t="s">
        <v>903</v>
      </c>
      <c r="C39" s="91"/>
      <c r="D39" s="94"/>
      <c r="E39" s="95"/>
      <c r="F39" s="95"/>
      <c r="G39" s="528"/>
    </row>
    <row r="40" spans="1:8" ht="18" customHeight="1" x14ac:dyDescent="0.25">
      <c r="A40" s="89" t="s">
        <v>904</v>
      </c>
      <c r="B40" s="93" t="s">
        <v>905</v>
      </c>
      <c r="C40" s="91" t="s">
        <v>667</v>
      </c>
      <c r="D40" s="94">
        <v>1</v>
      </c>
      <c r="E40" s="95"/>
      <c r="F40" s="102">
        <f t="shared" ref="F40:F44" si="3">E40*D40</f>
        <v>0</v>
      </c>
      <c r="G40" s="529"/>
    </row>
    <row r="41" spans="1:8" ht="18" customHeight="1" x14ac:dyDescent="0.25">
      <c r="A41" s="89" t="s">
        <v>906</v>
      </c>
      <c r="B41" s="93" t="s">
        <v>907</v>
      </c>
      <c r="C41" s="91" t="s">
        <v>26</v>
      </c>
      <c r="D41" s="94">
        <v>15</v>
      </c>
      <c r="E41" s="95"/>
      <c r="F41" s="102">
        <f t="shared" si="3"/>
        <v>0</v>
      </c>
      <c r="G41" s="529"/>
    </row>
    <row r="42" spans="1:8" ht="18" customHeight="1" x14ac:dyDescent="0.25">
      <c r="A42" s="456" t="s">
        <v>908</v>
      </c>
      <c r="B42" s="562" t="s">
        <v>1812</v>
      </c>
      <c r="C42" s="563" t="s">
        <v>667</v>
      </c>
      <c r="D42" s="564">
        <v>1</v>
      </c>
      <c r="E42" s="565"/>
      <c r="F42" s="566">
        <f t="shared" si="3"/>
        <v>0</v>
      </c>
      <c r="G42" s="529"/>
    </row>
    <row r="43" spans="1:8" ht="18" customHeight="1" x14ac:dyDescent="0.25">
      <c r="A43" s="456" t="s">
        <v>1813</v>
      </c>
      <c r="B43" s="562" t="s">
        <v>1814</v>
      </c>
      <c r="C43" s="563" t="s">
        <v>26</v>
      </c>
      <c r="D43" s="564">
        <v>15</v>
      </c>
      <c r="E43" s="565"/>
      <c r="F43" s="566">
        <f t="shared" si="3"/>
        <v>0</v>
      </c>
      <c r="G43" s="529"/>
    </row>
    <row r="44" spans="1:8" ht="18" customHeight="1" x14ac:dyDescent="0.25">
      <c r="A44" s="456" t="s">
        <v>1815</v>
      </c>
      <c r="B44" s="562" t="s">
        <v>909</v>
      </c>
      <c r="C44" s="563" t="s">
        <v>26</v>
      </c>
      <c r="D44" s="564">
        <v>15</v>
      </c>
      <c r="E44" s="565"/>
      <c r="F44" s="566">
        <f t="shared" si="3"/>
        <v>0</v>
      </c>
      <c r="G44" s="529"/>
    </row>
    <row r="45" spans="1:8" ht="6" customHeight="1" x14ac:dyDescent="0.25">
      <c r="A45" s="89"/>
      <c r="B45" s="93"/>
      <c r="C45" s="91"/>
      <c r="D45" s="94"/>
      <c r="E45" s="95"/>
      <c r="F45" s="95"/>
      <c r="G45" s="529"/>
    </row>
    <row r="46" spans="1:8" ht="13" x14ac:dyDescent="0.25">
      <c r="A46" s="89"/>
      <c r="B46" s="96" t="s">
        <v>910</v>
      </c>
      <c r="C46" s="91"/>
      <c r="D46" s="94"/>
      <c r="E46" s="95"/>
      <c r="F46" s="95"/>
      <c r="G46" s="529"/>
    </row>
    <row r="47" spans="1:8" x14ac:dyDescent="0.25">
      <c r="A47" s="89" t="s">
        <v>17</v>
      </c>
      <c r="B47" s="93" t="s">
        <v>911</v>
      </c>
      <c r="C47" s="91" t="s">
        <v>26</v>
      </c>
      <c r="D47" s="94">
        <v>9</v>
      </c>
      <c r="E47" s="95"/>
      <c r="F47" s="102">
        <f>E47*D47</f>
        <v>0</v>
      </c>
      <c r="G47" s="529"/>
      <c r="H47" s="109"/>
    </row>
    <row r="48" spans="1:8" ht="8.25" customHeight="1" x14ac:dyDescent="0.25">
      <c r="A48" s="89"/>
      <c r="B48" s="93"/>
      <c r="C48" s="91"/>
      <c r="D48" s="94"/>
      <c r="E48" s="95"/>
      <c r="F48" s="95"/>
      <c r="G48" s="529"/>
      <c r="H48" s="109"/>
    </row>
    <row r="49" spans="1:9" ht="13" x14ac:dyDescent="0.25">
      <c r="A49" s="89"/>
      <c r="B49" s="96" t="s">
        <v>912</v>
      </c>
      <c r="C49" s="91"/>
      <c r="D49" s="94"/>
      <c r="E49" s="95"/>
      <c r="F49" s="95"/>
      <c r="G49" s="529"/>
      <c r="H49" s="109"/>
    </row>
    <row r="50" spans="1:9" ht="18" customHeight="1" x14ac:dyDescent="0.25">
      <c r="A50" s="89" t="s">
        <v>913</v>
      </c>
      <c r="B50" s="66" t="s">
        <v>914</v>
      </c>
      <c r="C50" s="110" t="s">
        <v>26</v>
      </c>
      <c r="D50" s="89">
        <v>30</v>
      </c>
      <c r="E50" s="95"/>
      <c r="F50" s="102">
        <f t="shared" ref="F50:F53" si="4">E50*D50</f>
        <v>0</v>
      </c>
      <c r="G50" s="529"/>
      <c r="H50" s="109"/>
    </row>
    <row r="51" spans="1:9" ht="18" customHeight="1" x14ac:dyDescent="0.25">
      <c r="A51" s="89" t="s">
        <v>915</v>
      </c>
      <c r="B51" s="66" t="s">
        <v>916</v>
      </c>
      <c r="C51" s="110" t="s">
        <v>26</v>
      </c>
      <c r="D51" s="89">
        <v>9</v>
      </c>
      <c r="E51" s="95"/>
      <c r="F51" s="102">
        <f t="shared" si="4"/>
        <v>0</v>
      </c>
      <c r="G51" s="529"/>
      <c r="H51" s="109"/>
    </row>
    <row r="52" spans="1:9" ht="18" customHeight="1" x14ac:dyDescent="0.25">
      <c r="A52" s="249" t="s">
        <v>1801</v>
      </c>
      <c r="B52" s="374" t="s">
        <v>1803</v>
      </c>
      <c r="C52" s="110" t="s">
        <v>26</v>
      </c>
      <c r="D52" s="91">
        <v>15</v>
      </c>
      <c r="E52" s="95"/>
      <c r="F52" s="102">
        <f t="shared" si="4"/>
        <v>0</v>
      </c>
      <c r="G52" s="529"/>
      <c r="H52" s="109"/>
    </row>
    <row r="53" spans="1:9" ht="18" customHeight="1" x14ac:dyDescent="0.25">
      <c r="A53" s="249" t="s">
        <v>1802</v>
      </c>
      <c r="B53" s="374" t="s">
        <v>1804</v>
      </c>
      <c r="C53" s="110" t="s">
        <v>26</v>
      </c>
      <c r="D53" s="252">
        <v>15</v>
      </c>
      <c r="E53" s="95"/>
      <c r="F53" s="102">
        <f t="shared" si="4"/>
        <v>0</v>
      </c>
      <c r="G53" s="529"/>
      <c r="H53" s="109"/>
    </row>
    <row r="54" spans="1:9" ht="7.5" customHeight="1" x14ac:dyDescent="0.25">
      <c r="A54" s="89"/>
      <c r="B54" s="111"/>
      <c r="C54" s="112"/>
      <c r="D54" s="91"/>
      <c r="E54" s="95"/>
      <c r="F54" s="95"/>
      <c r="G54" s="529"/>
      <c r="H54" s="109"/>
    </row>
    <row r="55" spans="1:9" ht="13" x14ac:dyDescent="0.25">
      <c r="A55" s="89"/>
      <c r="B55" s="113" t="s">
        <v>917</v>
      </c>
      <c r="C55" s="89"/>
      <c r="D55" s="97"/>
      <c r="E55" s="98"/>
      <c r="F55" s="95"/>
      <c r="G55" s="528"/>
    </row>
    <row r="56" spans="1:9" ht="18" customHeight="1" x14ac:dyDescent="0.25">
      <c r="A56" s="89" t="s">
        <v>18</v>
      </c>
      <c r="B56" s="66" t="s">
        <v>918</v>
      </c>
      <c r="C56" s="114" t="s">
        <v>667</v>
      </c>
      <c r="D56" s="115">
        <v>1</v>
      </c>
      <c r="E56" s="116"/>
      <c r="F56" s="116">
        <f>E56*D56</f>
        <v>0</v>
      </c>
      <c r="G56" s="525"/>
    </row>
    <row r="57" spans="1:9" ht="18" customHeight="1" x14ac:dyDescent="0.25">
      <c r="A57" s="89" t="s">
        <v>20</v>
      </c>
      <c r="B57" s="111" t="s">
        <v>919</v>
      </c>
      <c r="C57" s="100" t="s">
        <v>19</v>
      </c>
      <c r="D57" s="117">
        <v>25</v>
      </c>
      <c r="E57" s="95"/>
      <c r="F57" s="102">
        <f t="shared" ref="F57" si="5">E57*D57</f>
        <v>0</v>
      </c>
      <c r="G57" s="525"/>
    </row>
    <row r="58" spans="1:9" ht="8.25" customHeight="1" x14ac:dyDescent="0.25">
      <c r="A58" s="89"/>
      <c r="B58" s="90"/>
      <c r="C58" s="91"/>
      <c r="D58" s="94"/>
      <c r="E58" s="95"/>
      <c r="F58" s="95"/>
      <c r="G58" s="529"/>
    </row>
    <row r="59" spans="1:9" ht="14.25" customHeight="1" x14ac:dyDescent="0.25">
      <c r="A59" s="829"/>
      <c r="B59" s="90"/>
      <c r="C59" s="91"/>
      <c r="D59" s="94"/>
      <c r="E59" s="95"/>
      <c r="F59" s="95"/>
      <c r="G59" s="849"/>
    </row>
    <row r="60" spans="1:9" ht="14.25" customHeight="1" x14ac:dyDescent="0.25">
      <c r="A60" s="829"/>
      <c r="B60" s="90"/>
      <c r="C60" s="91"/>
      <c r="D60" s="94"/>
      <c r="E60" s="95"/>
      <c r="F60" s="95"/>
      <c r="G60" s="849"/>
    </row>
    <row r="61" spans="1:9" ht="14.25" customHeight="1" x14ac:dyDescent="0.25">
      <c r="A61" s="829"/>
      <c r="B61" s="90"/>
      <c r="C61" s="91"/>
      <c r="D61" s="94"/>
      <c r="E61" s="95"/>
      <c r="F61" s="95"/>
      <c r="G61" s="849"/>
    </row>
    <row r="62" spans="1:9" ht="14.25" customHeight="1" x14ac:dyDescent="0.25">
      <c r="A62" s="829"/>
      <c r="B62" s="90"/>
      <c r="C62" s="91"/>
      <c r="D62" s="94"/>
      <c r="E62" s="95"/>
      <c r="F62" s="95"/>
      <c r="G62" s="849"/>
    </row>
    <row r="63" spans="1:9" ht="14.25" customHeight="1" thickBot="1" x14ac:dyDescent="0.3">
      <c r="A63" s="829"/>
      <c r="B63" s="90"/>
      <c r="C63" s="91"/>
      <c r="D63" s="94"/>
      <c r="E63" s="95"/>
      <c r="F63" s="95"/>
      <c r="G63" s="849"/>
    </row>
    <row r="64" spans="1:9" s="127" customFormat="1" ht="18" customHeight="1" thickTop="1" x14ac:dyDescent="0.25">
      <c r="A64" s="2404" t="s">
        <v>102</v>
      </c>
      <c r="B64" s="2404"/>
      <c r="C64" s="2404"/>
      <c r="D64" s="2404"/>
      <c r="E64" s="2404"/>
      <c r="F64" s="1330">
        <f>SUM(F8:F63)</f>
        <v>0</v>
      </c>
      <c r="G64" s="531"/>
      <c r="I64" s="65"/>
    </row>
    <row r="65" spans="1:9" ht="13" x14ac:dyDescent="0.25">
      <c r="A65" s="89"/>
      <c r="B65" s="113" t="s">
        <v>920</v>
      </c>
      <c r="C65" s="89"/>
      <c r="D65" s="97"/>
      <c r="E65" s="95"/>
      <c r="F65" s="95"/>
      <c r="G65" s="528"/>
    </row>
    <row r="66" spans="1:9" ht="13" x14ac:dyDescent="0.25">
      <c r="A66" s="89"/>
      <c r="B66" s="118" t="s">
        <v>921</v>
      </c>
      <c r="C66" s="89"/>
      <c r="D66" s="94"/>
      <c r="E66" s="95"/>
      <c r="F66" s="95"/>
    </row>
    <row r="67" spans="1:9" ht="37.5" x14ac:dyDescent="0.25">
      <c r="A67" s="89" t="s">
        <v>21</v>
      </c>
      <c r="B67" s="374" t="s">
        <v>1786</v>
      </c>
      <c r="C67" s="89" t="s">
        <v>22</v>
      </c>
      <c r="D67" s="558">
        <v>10.3</v>
      </c>
      <c r="E67" s="134"/>
      <c r="F67" s="102">
        <f t="shared" ref="F67:F68" si="6">E67*D67</f>
        <v>0</v>
      </c>
      <c r="G67" s="525"/>
    </row>
    <row r="68" spans="1:9" ht="25" x14ac:dyDescent="0.25">
      <c r="A68" s="89" t="s">
        <v>23</v>
      </c>
      <c r="B68" s="374" t="s">
        <v>2115</v>
      </c>
      <c r="C68" s="89" t="s">
        <v>22</v>
      </c>
      <c r="D68" s="558">
        <v>29.8</v>
      </c>
      <c r="E68" s="116"/>
      <c r="F68" s="102">
        <f t="shared" si="6"/>
        <v>0</v>
      </c>
      <c r="G68" s="525"/>
    </row>
    <row r="69" spans="1:9" ht="9.75" customHeight="1" x14ac:dyDescent="0.25">
      <c r="A69" s="89"/>
      <c r="B69" s="66"/>
      <c r="C69" s="89"/>
      <c r="D69" s="120"/>
      <c r="E69" s="116"/>
      <c r="F69" s="116"/>
      <c r="G69" s="525"/>
    </row>
    <row r="70" spans="1:9" x14ac:dyDescent="0.25">
      <c r="A70" s="89" t="s">
        <v>922</v>
      </c>
      <c r="B70" s="66" t="s">
        <v>923</v>
      </c>
      <c r="C70" s="89" t="s">
        <v>667</v>
      </c>
      <c r="D70" s="120">
        <v>1</v>
      </c>
      <c r="E70" s="116"/>
      <c r="F70" s="116">
        <f>E70*D70</f>
        <v>0</v>
      </c>
      <c r="G70" s="525"/>
    </row>
    <row r="71" spans="1:9" x14ac:dyDescent="0.25">
      <c r="A71" s="89"/>
      <c r="B71" s="93"/>
      <c r="C71" s="91"/>
      <c r="D71" s="94"/>
      <c r="E71" s="95"/>
      <c r="F71" s="116">
        <f t="shared" ref="F71:F77" si="7">E71*D71</f>
        <v>0</v>
      </c>
      <c r="G71" s="528"/>
    </row>
    <row r="72" spans="1:9" x14ac:dyDescent="0.25">
      <c r="A72" s="89" t="s">
        <v>924</v>
      </c>
      <c r="B72" s="93" t="s">
        <v>925</v>
      </c>
      <c r="C72" s="91" t="s">
        <v>667</v>
      </c>
      <c r="D72" s="94">
        <v>1</v>
      </c>
      <c r="E72" s="95"/>
      <c r="F72" s="116">
        <f t="shared" si="7"/>
        <v>0</v>
      </c>
      <c r="G72" s="528"/>
      <c r="H72" s="121"/>
      <c r="I72" s="121"/>
    </row>
    <row r="73" spans="1:9" ht="14.25" customHeight="1" x14ac:dyDescent="0.25">
      <c r="A73" s="89"/>
      <c r="B73" s="93"/>
      <c r="C73" s="91"/>
      <c r="D73" s="94"/>
      <c r="E73" s="95"/>
      <c r="F73" s="116">
        <f t="shared" si="7"/>
        <v>0</v>
      </c>
      <c r="G73" s="528"/>
      <c r="H73" s="121"/>
      <c r="I73" s="121"/>
    </row>
    <row r="74" spans="1:9" ht="13" x14ac:dyDescent="0.25">
      <c r="A74" s="89"/>
      <c r="B74" s="90" t="s">
        <v>926</v>
      </c>
      <c r="C74" s="91"/>
      <c r="D74" s="94"/>
      <c r="E74" s="95"/>
      <c r="F74" s="116">
        <f t="shared" si="7"/>
        <v>0</v>
      </c>
      <c r="G74" s="528"/>
    </row>
    <row r="75" spans="1:9" ht="25" x14ac:dyDescent="0.25">
      <c r="A75" s="122" t="s">
        <v>927</v>
      </c>
      <c r="B75" s="123" t="s">
        <v>1787</v>
      </c>
      <c r="C75" s="124" t="s">
        <v>667</v>
      </c>
      <c r="D75" s="125">
        <v>1</v>
      </c>
      <c r="E75" s="373"/>
      <c r="F75" s="116">
        <f t="shared" si="7"/>
        <v>0</v>
      </c>
      <c r="G75" s="528"/>
    </row>
    <row r="76" spans="1:9" s="127" customFormat="1" ht="9.75" customHeight="1" x14ac:dyDescent="0.25">
      <c r="A76" s="89"/>
      <c r="B76" s="93"/>
      <c r="C76" s="91"/>
      <c r="D76" s="94"/>
      <c r="E76" s="126"/>
      <c r="F76" s="116">
        <f t="shared" si="7"/>
        <v>0</v>
      </c>
      <c r="G76" s="531"/>
      <c r="I76" s="65"/>
    </row>
    <row r="77" spans="1:9" s="127" customFormat="1" ht="37.5" x14ac:dyDescent="0.25">
      <c r="A77" s="89" t="s">
        <v>928</v>
      </c>
      <c r="B77" s="2317" t="s">
        <v>929</v>
      </c>
      <c r="C77" s="91" t="s">
        <v>667</v>
      </c>
      <c r="D77" s="94">
        <v>1</v>
      </c>
      <c r="E77" s="126"/>
      <c r="F77" s="116">
        <f t="shared" si="7"/>
        <v>0</v>
      </c>
      <c r="G77" s="531"/>
      <c r="I77" s="65"/>
    </row>
    <row r="78" spans="1:9" s="127" customFormat="1" ht="6.75" customHeight="1" x14ac:dyDescent="0.25">
      <c r="A78" s="89"/>
      <c r="B78" s="93"/>
      <c r="C78" s="91"/>
      <c r="D78" s="94"/>
      <c r="E78" s="126"/>
      <c r="F78" s="126"/>
      <c r="G78" s="531"/>
      <c r="I78" s="65"/>
    </row>
    <row r="79" spans="1:9" s="127" customFormat="1" ht="13" x14ac:dyDescent="0.25">
      <c r="A79" s="89"/>
      <c r="B79" s="96" t="s">
        <v>930</v>
      </c>
      <c r="C79" s="91"/>
      <c r="D79" s="94"/>
      <c r="E79" s="126"/>
      <c r="F79" s="126"/>
      <c r="G79" s="531"/>
      <c r="I79" s="65"/>
    </row>
    <row r="80" spans="1:9" s="127" customFormat="1" ht="18" customHeight="1" x14ac:dyDescent="0.25">
      <c r="A80" s="89" t="s">
        <v>24</v>
      </c>
      <c r="B80" s="93" t="s">
        <v>931</v>
      </c>
      <c r="C80" s="91" t="s">
        <v>19</v>
      </c>
      <c r="D80" s="94">
        <v>2</v>
      </c>
      <c r="E80" s="126"/>
      <c r="F80" s="102">
        <f t="shared" ref="F80:F82" si="8">E80*D80</f>
        <v>0</v>
      </c>
      <c r="G80" s="531"/>
      <c r="I80" s="65"/>
    </row>
    <row r="81" spans="1:10" s="127" customFormat="1" ht="30" customHeight="1" x14ac:dyDescent="0.25">
      <c r="A81" s="89" t="s">
        <v>25</v>
      </c>
      <c r="B81" s="93" t="s">
        <v>1265</v>
      </c>
      <c r="C81" s="91" t="s">
        <v>932</v>
      </c>
      <c r="D81" s="94">
        <v>72</v>
      </c>
      <c r="E81" s="126"/>
      <c r="F81" s="102">
        <f t="shared" si="8"/>
        <v>0</v>
      </c>
      <c r="G81" s="531"/>
      <c r="I81" s="65"/>
    </row>
    <row r="82" spans="1:10" s="127" customFormat="1" ht="18" customHeight="1" x14ac:dyDescent="0.25">
      <c r="A82" s="89" t="s">
        <v>933</v>
      </c>
      <c r="B82" s="93" t="s">
        <v>934</v>
      </c>
      <c r="C82" s="91" t="s">
        <v>19</v>
      </c>
      <c r="D82" s="94">
        <v>2</v>
      </c>
      <c r="E82" s="126"/>
      <c r="F82" s="102">
        <f t="shared" si="8"/>
        <v>0</v>
      </c>
      <c r="G82" s="531"/>
      <c r="I82" s="65"/>
    </row>
    <row r="83" spans="1:10" x14ac:dyDescent="0.25">
      <c r="A83" s="89"/>
      <c r="B83" s="1"/>
      <c r="C83" s="91"/>
      <c r="D83" s="94"/>
      <c r="E83" s="95"/>
      <c r="F83" s="95"/>
      <c r="G83" s="531"/>
      <c r="H83" s="127"/>
      <c r="J83" s="127"/>
    </row>
    <row r="84" spans="1:10" ht="13" x14ac:dyDescent="0.25">
      <c r="A84" s="89"/>
      <c r="B84" s="128" t="s">
        <v>935</v>
      </c>
      <c r="C84" s="89"/>
      <c r="D84" s="89"/>
      <c r="E84" s="95"/>
      <c r="F84" s="129"/>
      <c r="G84" s="531"/>
      <c r="H84" s="127"/>
      <c r="J84" s="127"/>
    </row>
    <row r="85" spans="1:10" ht="25" x14ac:dyDescent="0.25">
      <c r="A85" s="89" t="s">
        <v>936</v>
      </c>
      <c r="B85" s="1353" t="s">
        <v>2116</v>
      </c>
      <c r="C85" s="252" t="s">
        <v>22</v>
      </c>
      <c r="D85" s="1496">
        <v>36.700000000000003</v>
      </c>
      <c r="E85" s="95"/>
      <c r="F85" s="140">
        <f>E85*D85</f>
        <v>0</v>
      </c>
      <c r="G85" s="531"/>
      <c r="H85" s="127"/>
      <c r="J85" s="127"/>
    </row>
    <row r="86" spans="1:10" x14ac:dyDescent="0.25">
      <c r="A86" s="89"/>
      <c r="B86" s="111"/>
      <c r="C86" s="91"/>
      <c r="D86" s="91"/>
      <c r="E86" s="95"/>
      <c r="F86" s="130"/>
      <c r="G86" s="531"/>
      <c r="H86" s="127"/>
      <c r="J86" s="127"/>
    </row>
    <row r="87" spans="1:10" s="103" customFormat="1" ht="13" x14ac:dyDescent="0.25">
      <c r="A87" s="100"/>
      <c r="B87" s="131" t="s">
        <v>937</v>
      </c>
      <c r="C87" s="100"/>
      <c r="D87" s="100"/>
      <c r="E87" s="95"/>
      <c r="F87" s="132"/>
      <c r="G87" s="531"/>
      <c r="H87" s="127"/>
      <c r="I87" s="65"/>
      <c r="J87" s="127"/>
    </row>
    <row r="88" spans="1:10" s="103" customFormat="1" x14ac:dyDescent="0.25">
      <c r="A88" s="89" t="s">
        <v>940</v>
      </c>
      <c r="B88" s="104" t="s">
        <v>938</v>
      </c>
      <c r="C88" s="100" t="s">
        <v>26</v>
      </c>
      <c r="D88" s="100">
        <v>15</v>
      </c>
      <c r="E88" s="132"/>
      <c r="F88" s="102">
        <f>E88*D88</f>
        <v>0</v>
      </c>
      <c r="G88" s="531"/>
      <c r="H88" s="127"/>
      <c r="I88" s="65"/>
      <c r="J88" s="127"/>
    </row>
    <row r="89" spans="1:10" s="103" customFormat="1" x14ac:dyDescent="0.25">
      <c r="A89" s="100"/>
      <c r="B89" s="104"/>
      <c r="C89" s="100"/>
      <c r="D89" s="100"/>
      <c r="E89" s="132"/>
      <c r="F89" s="102"/>
      <c r="G89" s="531"/>
      <c r="H89" s="127"/>
      <c r="I89" s="65"/>
      <c r="J89" s="127"/>
    </row>
    <row r="90" spans="1:10" ht="13" x14ac:dyDescent="0.25">
      <c r="A90" s="89"/>
      <c r="B90" s="128" t="s">
        <v>939</v>
      </c>
      <c r="C90" s="89"/>
      <c r="D90" s="89"/>
      <c r="E90" s="134"/>
      <c r="F90" s="134"/>
      <c r="G90" s="531"/>
    </row>
    <row r="91" spans="1:10" x14ac:dyDescent="0.25">
      <c r="A91" s="89" t="s">
        <v>942</v>
      </c>
      <c r="B91" s="66" t="s">
        <v>941</v>
      </c>
      <c r="C91" s="89" t="s">
        <v>667</v>
      </c>
      <c r="D91" s="89">
        <v>1</v>
      </c>
      <c r="E91" s="134"/>
      <c r="F91" s="134">
        <f>E91*D91</f>
        <v>0</v>
      </c>
      <c r="G91" s="531"/>
    </row>
    <row r="92" spans="1:10" x14ac:dyDescent="0.25">
      <c r="A92" s="89" t="s">
        <v>945</v>
      </c>
      <c r="B92" s="66" t="s">
        <v>943</v>
      </c>
      <c r="C92" s="91" t="s">
        <v>667</v>
      </c>
      <c r="D92" s="91">
        <v>1</v>
      </c>
      <c r="E92" s="134"/>
      <c r="F92" s="134">
        <f>E92*D92</f>
        <v>0</v>
      </c>
      <c r="G92" s="525"/>
    </row>
    <row r="93" spans="1:10" x14ac:dyDescent="0.25">
      <c r="A93" s="89"/>
      <c r="B93" s="66"/>
      <c r="C93" s="91"/>
      <c r="D93" s="91"/>
      <c r="E93" s="134"/>
      <c r="F93" s="135"/>
      <c r="G93" s="525"/>
    </row>
    <row r="94" spans="1:10" ht="13" x14ac:dyDescent="0.25">
      <c r="A94" s="89"/>
      <c r="B94" s="128" t="s">
        <v>944</v>
      </c>
      <c r="C94" s="91"/>
      <c r="D94" s="91"/>
      <c r="E94" s="134"/>
      <c r="F94" s="135"/>
      <c r="G94" s="525"/>
    </row>
    <row r="95" spans="1:10" ht="37.5" x14ac:dyDescent="0.25">
      <c r="A95" s="136" t="s">
        <v>946</v>
      </c>
      <c r="B95" s="374" t="s">
        <v>2514</v>
      </c>
      <c r="C95" s="91" t="s">
        <v>810</v>
      </c>
      <c r="D95" s="91">
        <v>12</v>
      </c>
      <c r="E95" s="134"/>
      <c r="F95" s="102">
        <f t="shared" ref="F95" si="9">E95*D95</f>
        <v>0</v>
      </c>
      <c r="G95" s="525"/>
    </row>
    <row r="96" spans="1:10" ht="13" x14ac:dyDescent="0.25">
      <c r="A96" s="89"/>
      <c r="B96" s="90"/>
      <c r="C96" s="91"/>
      <c r="D96" s="91"/>
      <c r="E96" s="92"/>
      <c r="F96" s="92"/>
      <c r="G96" s="528"/>
    </row>
    <row r="97" spans="1:8" s="3" customFormat="1" ht="13" x14ac:dyDescent="0.25">
      <c r="A97" s="136"/>
      <c r="B97" s="559" t="s">
        <v>1788</v>
      </c>
      <c r="C97" s="138"/>
      <c r="D97" s="138"/>
      <c r="E97" s="139"/>
      <c r="F97" s="140"/>
      <c r="G97" s="532"/>
    </row>
    <row r="98" spans="1:8" s="3" customFormat="1" ht="37.5" x14ac:dyDescent="0.25">
      <c r="A98" s="136" t="s">
        <v>949</v>
      </c>
      <c r="B98" s="554" t="s">
        <v>947</v>
      </c>
      <c r="C98" s="138" t="s">
        <v>8</v>
      </c>
      <c r="D98" s="142">
        <v>1</v>
      </c>
      <c r="E98" s="139"/>
      <c r="F98" s="140">
        <f>E98*D98</f>
        <v>0</v>
      </c>
      <c r="G98" s="532"/>
    </row>
    <row r="99" spans="1:8" s="3" customFormat="1" x14ac:dyDescent="0.25">
      <c r="A99" s="136"/>
      <c r="B99" s="141"/>
      <c r="C99" s="138"/>
      <c r="D99" s="142"/>
      <c r="E99" s="139"/>
      <c r="F99" s="140">
        <f t="shared" ref="F99:F102" si="10">E99*D99</f>
        <v>0</v>
      </c>
      <c r="G99" s="532"/>
    </row>
    <row r="100" spans="1:8" s="3" customFormat="1" ht="13.15" customHeight="1" x14ac:dyDescent="0.25">
      <c r="A100" s="136"/>
      <c r="B100" s="137" t="s">
        <v>948</v>
      </c>
      <c r="C100" s="138"/>
      <c r="D100" s="138"/>
      <c r="E100" s="139"/>
      <c r="F100" s="140">
        <f t="shared" si="10"/>
        <v>0</v>
      </c>
      <c r="G100" s="532"/>
    </row>
    <row r="101" spans="1:8" s="3" customFormat="1" ht="25" x14ac:dyDescent="0.25">
      <c r="A101" s="143" t="s">
        <v>950</v>
      </c>
      <c r="B101" s="554" t="s">
        <v>2515</v>
      </c>
      <c r="C101" s="138" t="s">
        <v>8</v>
      </c>
      <c r="D101" s="142">
        <v>1</v>
      </c>
      <c r="E101" s="139"/>
      <c r="F101" s="140">
        <f t="shared" si="10"/>
        <v>0</v>
      </c>
      <c r="G101" s="532"/>
    </row>
    <row r="102" spans="1:8" s="3" customFormat="1" x14ac:dyDescent="0.25">
      <c r="A102" s="228"/>
      <c r="B102" s="228"/>
      <c r="C102" s="228"/>
      <c r="D102" s="229"/>
      <c r="E102" s="230"/>
      <c r="F102" s="140">
        <f t="shared" si="10"/>
        <v>0</v>
      </c>
      <c r="G102" s="532"/>
    </row>
    <row r="103" spans="1:8" x14ac:dyDescent="0.25">
      <c r="A103" s="143"/>
      <c r="B103" s="141"/>
      <c r="C103" s="138"/>
      <c r="D103" s="142"/>
      <c r="E103" s="139"/>
      <c r="F103" s="140"/>
      <c r="G103" s="528"/>
      <c r="H103" s="235"/>
    </row>
    <row r="104" spans="1:8" ht="14.25" customHeight="1" x14ac:dyDescent="0.25">
      <c r="A104" s="143"/>
      <c r="B104" s="236"/>
      <c r="C104" s="232"/>
      <c r="D104" s="232"/>
      <c r="E104" s="233"/>
      <c r="F104" s="234"/>
      <c r="G104" s="528"/>
      <c r="H104" s="235"/>
    </row>
    <row r="105" spans="1:8" ht="14.25" customHeight="1" x14ac:dyDescent="0.25">
      <c r="A105" s="143"/>
      <c r="B105" s="231"/>
      <c r="C105" s="232"/>
      <c r="D105" s="232"/>
      <c r="E105" s="233"/>
      <c r="F105" s="234"/>
      <c r="G105" s="528"/>
      <c r="H105" s="235"/>
    </row>
    <row r="106" spans="1:8" ht="17.25" customHeight="1" x14ac:dyDescent="0.25">
      <c r="A106" s="136"/>
      <c r="B106" s="141"/>
      <c r="C106" s="138"/>
      <c r="D106" s="142"/>
      <c r="E106" s="139"/>
      <c r="F106" s="140"/>
      <c r="G106" s="528"/>
      <c r="H106" s="235"/>
    </row>
    <row r="107" spans="1:8" ht="14.25" customHeight="1" x14ac:dyDescent="0.25">
      <c r="A107" s="136"/>
      <c r="B107" s="141"/>
      <c r="C107" s="138"/>
      <c r="D107" s="142"/>
      <c r="E107" s="139"/>
      <c r="F107" s="140"/>
      <c r="G107" s="528"/>
      <c r="H107" s="235"/>
    </row>
    <row r="108" spans="1:8" ht="29.5" customHeight="1" x14ac:dyDescent="0.25">
      <c r="A108" s="65"/>
      <c r="B108" s="141"/>
      <c r="C108" s="138"/>
      <c r="D108" s="142"/>
      <c r="E108" s="139"/>
      <c r="F108" s="140"/>
      <c r="G108" s="528"/>
      <c r="H108" s="235"/>
    </row>
    <row r="109" spans="1:8" ht="12.75" customHeight="1" x14ac:dyDescent="0.25">
      <c r="A109" s="136"/>
      <c r="B109" s="141"/>
      <c r="C109" s="138"/>
      <c r="D109" s="142"/>
      <c r="E109" s="139"/>
      <c r="F109" s="140"/>
      <c r="G109" s="528"/>
      <c r="H109" s="235"/>
    </row>
    <row r="110" spans="1:8" ht="39.75" customHeight="1" thickBot="1" x14ac:dyDescent="0.3">
      <c r="A110" s="136"/>
      <c r="B110" s="141"/>
      <c r="C110" s="138"/>
      <c r="D110" s="142"/>
      <c r="E110" s="139"/>
      <c r="F110" s="140"/>
      <c r="G110" s="528"/>
      <c r="H110" s="235"/>
    </row>
    <row r="111" spans="1:8" ht="20.25" customHeight="1" thickTop="1" x14ac:dyDescent="0.25">
      <c r="A111" s="2404" t="s">
        <v>102</v>
      </c>
      <c r="B111" s="2404"/>
      <c r="C111" s="2404"/>
      <c r="D111" s="2404"/>
      <c r="E111" s="2404"/>
      <c r="F111" s="1330">
        <f>SUM(F65:F110)</f>
        <v>0</v>
      </c>
      <c r="G111" s="528"/>
      <c r="H111" s="235"/>
    </row>
    <row r="112" spans="1:8" s="144" customFormat="1" x14ac:dyDescent="0.25">
      <c r="A112" s="567"/>
      <c r="B112" s="568"/>
      <c r="C112" s="228"/>
      <c r="D112" s="229"/>
      <c r="E112" s="140"/>
      <c r="F112" s="140"/>
      <c r="G112" s="533"/>
    </row>
    <row r="113" spans="1:256" ht="13" x14ac:dyDescent="0.25">
      <c r="A113" s="89"/>
      <c r="B113" s="113" t="s">
        <v>27</v>
      </c>
      <c r="C113" s="89"/>
      <c r="D113" s="97"/>
      <c r="E113" s="116"/>
      <c r="F113" s="116"/>
    </row>
    <row r="114" spans="1:256" ht="13" x14ac:dyDescent="0.25">
      <c r="A114" s="89"/>
      <c r="B114" s="113"/>
      <c r="C114" s="89"/>
      <c r="D114" s="97"/>
      <c r="E114" s="116"/>
      <c r="F114" s="116"/>
    </row>
    <row r="115" spans="1:256" ht="25" x14ac:dyDescent="0.25">
      <c r="A115" s="89" t="s">
        <v>951</v>
      </c>
      <c r="B115" s="1" t="s">
        <v>1808</v>
      </c>
      <c r="C115" s="89" t="s">
        <v>8</v>
      </c>
      <c r="D115" s="97"/>
      <c r="E115" s="116"/>
      <c r="F115" s="116">
        <v>80000000</v>
      </c>
    </row>
    <row r="116" spans="1:256" ht="13" x14ac:dyDescent="0.25">
      <c r="A116" s="89"/>
      <c r="B116" s="113"/>
      <c r="C116" s="89"/>
      <c r="D116" s="97"/>
      <c r="E116" s="116"/>
      <c r="F116" s="116"/>
    </row>
    <row r="117" spans="1:256" x14ac:dyDescent="0.25">
      <c r="A117" s="89"/>
      <c r="B117" s="66"/>
      <c r="C117" s="89"/>
      <c r="D117" s="97"/>
      <c r="E117" s="237"/>
      <c r="F117" s="140"/>
      <c r="G117" s="534"/>
      <c r="H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27"/>
      <c r="CW117" s="127"/>
      <c r="CX117" s="127"/>
      <c r="CY117" s="127"/>
      <c r="CZ117" s="127"/>
      <c r="DA117" s="127"/>
      <c r="DB117" s="127"/>
      <c r="DC117" s="127"/>
      <c r="DD117" s="127"/>
      <c r="DE117" s="127"/>
      <c r="DF117" s="127"/>
      <c r="DG117" s="127"/>
      <c r="DH117" s="127"/>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c r="EO117" s="127"/>
      <c r="EP117" s="127"/>
      <c r="EQ117" s="127"/>
      <c r="ER117" s="127"/>
      <c r="ES117" s="127"/>
      <c r="ET117" s="127"/>
      <c r="EU117" s="127"/>
      <c r="EV117" s="127"/>
      <c r="EW117" s="127"/>
      <c r="EX117" s="127"/>
      <c r="EY117" s="127"/>
      <c r="EZ117" s="127"/>
      <c r="FA117" s="127"/>
      <c r="FB117" s="127"/>
      <c r="FC117" s="127"/>
      <c r="FD117" s="127"/>
      <c r="FE117" s="127"/>
      <c r="FF117" s="127"/>
      <c r="FG117" s="127"/>
      <c r="FH117" s="127"/>
      <c r="FI117" s="127"/>
      <c r="FJ117" s="127"/>
      <c r="FK117" s="127"/>
      <c r="FL117" s="127"/>
      <c r="FM117" s="127"/>
      <c r="FN117" s="127"/>
      <c r="FO117" s="127"/>
      <c r="FP117" s="127"/>
      <c r="FQ117" s="127"/>
      <c r="FR117" s="127"/>
      <c r="FS117" s="127"/>
      <c r="FT117" s="127"/>
      <c r="FU117" s="127"/>
      <c r="FV117" s="127"/>
      <c r="FW117" s="127"/>
      <c r="FX117" s="127"/>
      <c r="FY117" s="127"/>
      <c r="FZ117" s="127"/>
      <c r="GA117" s="127"/>
      <c r="GB117" s="127"/>
      <c r="GC117" s="127"/>
      <c r="GD117" s="127"/>
      <c r="GE117" s="127"/>
      <c r="GF117" s="127"/>
      <c r="GG117" s="127"/>
      <c r="GH117" s="127"/>
      <c r="GI117" s="127"/>
      <c r="GJ117" s="127"/>
      <c r="GK117" s="127"/>
      <c r="GL117" s="127"/>
      <c r="GM117" s="127"/>
      <c r="GN117" s="127"/>
      <c r="GO117" s="127"/>
      <c r="GP117" s="127"/>
      <c r="GQ117" s="127"/>
      <c r="GR117" s="127"/>
      <c r="GS117" s="127"/>
      <c r="GT117" s="127"/>
      <c r="GU117" s="127"/>
      <c r="GV117" s="127"/>
      <c r="GW117" s="127"/>
      <c r="GX117" s="127"/>
      <c r="GY117" s="127"/>
      <c r="GZ117" s="127"/>
      <c r="HA117" s="127"/>
      <c r="HB117" s="127"/>
      <c r="HC117" s="127"/>
      <c r="HD117" s="127"/>
      <c r="HE117" s="127"/>
      <c r="HF117" s="127"/>
      <c r="HG117" s="127"/>
      <c r="HH117" s="127"/>
      <c r="HI117" s="127"/>
      <c r="HJ117" s="127"/>
      <c r="HK117" s="127"/>
      <c r="HL117" s="127"/>
      <c r="HM117" s="127"/>
      <c r="HN117" s="127"/>
      <c r="HO117" s="127"/>
      <c r="HP117" s="127"/>
      <c r="HQ117" s="127"/>
      <c r="HR117" s="127"/>
      <c r="HS117" s="127"/>
      <c r="HT117" s="127"/>
      <c r="HU117" s="127"/>
      <c r="HV117" s="127"/>
      <c r="HW117" s="127"/>
      <c r="HX117" s="127"/>
      <c r="HY117" s="127"/>
      <c r="HZ117" s="127"/>
      <c r="IA117" s="127"/>
      <c r="IB117" s="127"/>
      <c r="IC117" s="127"/>
      <c r="ID117" s="127"/>
      <c r="IE117" s="127"/>
      <c r="IF117" s="127"/>
      <c r="IG117" s="127"/>
      <c r="IH117" s="127"/>
      <c r="II117" s="127"/>
      <c r="IJ117" s="127"/>
      <c r="IK117" s="127"/>
      <c r="IL117" s="127"/>
      <c r="IM117" s="127"/>
      <c r="IN117" s="127"/>
      <c r="IO117" s="127"/>
      <c r="IP117" s="127"/>
      <c r="IQ117" s="127"/>
      <c r="IR117" s="127"/>
      <c r="IS117" s="127"/>
      <c r="IT117" s="127"/>
      <c r="IU117" s="127"/>
      <c r="IV117" s="127"/>
    </row>
    <row r="118" spans="1:256" ht="25" x14ac:dyDescent="0.25">
      <c r="A118" s="89" t="s">
        <v>952</v>
      </c>
      <c r="B118" s="66" t="s">
        <v>1266</v>
      </c>
      <c r="C118" s="89" t="s">
        <v>953</v>
      </c>
      <c r="D118" s="97"/>
      <c r="E118" s="238">
        <v>0.1</v>
      </c>
      <c r="F118" s="140">
        <f>E118*SUM(F113:F116)</f>
        <v>8000000</v>
      </c>
      <c r="G118" s="534"/>
    </row>
    <row r="119" spans="1:256" x14ac:dyDescent="0.25">
      <c r="A119" s="89"/>
      <c r="B119" s="66"/>
      <c r="C119" s="119"/>
      <c r="D119" s="179"/>
      <c r="E119" s="145"/>
      <c r="F119" s="569"/>
      <c r="G119" s="525"/>
    </row>
    <row r="120" spans="1:256" x14ac:dyDescent="0.25">
      <c r="A120" s="89"/>
      <c r="B120" s="66"/>
      <c r="C120" s="119"/>
      <c r="D120" s="179"/>
      <c r="E120" s="145"/>
      <c r="F120" s="569"/>
      <c r="G120" s="525"/>
    </row>
    <row r="121" spans="1:256" x14ac:dyDescent="0.25">
      <c r="A121" s="89"/>
      <c r="B121" s="66"/>
      <c r="C121" s="119"/>
      <c r="D121" s="179"/>
      <c r="E121" s="145"/>
      <c r="F121" s="569"/>
      <c r="G121" s="525"/>
    </row>
    <row r="122" spans="1:256" x14ac:dyDescent="0.25">
      <c r="A122" s="89"/>
      <c r="B122" s="66"/>
      <c r="C122" s="114"/>
      <c r="D122" s="89"/>
      <c r="E122" s="134"/>
      <c r="F122" s="134"/>
      <c r="G122" s="525"/>
    </row>
    <row r="123" spans="1:256" x14ac:dyDescent="0.25">
      <c r="A123" s="89"/>
      <c r="B123" s="66"/>
      <c r="C123" s="114"/>
      <c r="D123" s="89"/>
      <c r="E123" s="134"/>
      <c r="F123" s="134"/>
      <c r="G123" s="525"/>
    </row>
    <row r="124" spans="1:256" x14ac:dyDescent="0.25">
      <c r="A124" s="89"/>
      <c r="B124" s="66"/>
      <c r="C124" s="114"/>
      <c r="D124" s="89"/>
      <c r="E124" s="134"/>
      <c r="F124" s="134"/>
      <c r="G124" s="525"/>
    </row>
    <row r="125" spans="1:256" x14ac:dyDescent="0.25">
      <c r="A125" s="89"/>
      <c r="B125" s="66"/>
      <c r="C125" s="114"/>
      <c r="D125" s="89"/>
      <c r="E125" s="134"/>
      <c r="F125" s="134"/>
      <c r="G125" s="525"/>
    </row>
    <row r="126" spans="1:256" x14ac:dyDescent="0.25">
      <c r="A126" s="89"/>
      <c r="B126" s="66"/>
      <c r="C126" s="114"/>
      <c r="D126" s="89"/>
      <c r="E126" s="134"/>
      <c r="F126" s="134"/>
      <c r="G126" s="525"/>
    </row>
    <row r="127" spans="1:256" x14ac:dyDescent="0.25">
      <c r="A127" s="89"/>
      <c r="B127" s="66"/>
      <c r="C127" s="114"/>
      <c r="D127" s="89"/>
      <c r="E127" s="134"/>
      <c r="F127" s="134"/>
      <c r="G127" s="525"/>
    </row>
    <row r="128" spans="1:256" x14ac:dyDescent="0.25">
      <c r="A128" s="89"/>
      <c r="B128" s="66"/>
      <c r="C128" s="114"/>
      <c r="D128" s="89"/>
      <c r="E128" s="134"/>
      <c r="F128" s="134"/>
      <c r="G128" s="525"/>
    </row>
    <row r="129" spans="1:7" x14ac:dyDescent="0.25">
      <c r="A129" s="89"/>
      <c r="B129" s="66"/>
      <c r="C129" s="114"/>
      <c r="D129" s="89"/>
      <c r="E129" s="134"/>
      <c r="F129" s="134"/>
      <c r="G129" s="525"/>
    </row>
    <row r="130" spans="1:7" x14ac:dyDescent="0.25">
      <c r="A130" s="89"/>
      <c r="B130" s="66"/>
      <c r="C130" s="114"/>
      <c r="D130" s="89"/>
      <c r="E130" s="134"/>
      <c r="F130" s="134"/>
      <c r="G130" s="525"/>
    </row>
    <row r="131" spans="1:7" x14ac:dyDescent="0.25">
      <c r="A131" s="89"/>
      <c r="B131" s="66"/>
      <c r="C131" s="114"/>
      <c r="D131" s="89"/>
      <c r="E131" s="134"/>
      <c r="F131" s="134"/>
      <c r="G131" s="525"/>
    </row>
    <row r="132" spans="1:7" ht="13" thickBot="1" x14ac:dyDescent="0.3">
      <c r="A132" s="89"/>
      <c r="B132" s="66"/>
      <c r="C132" s="114"/>
      <c r="D132" s="89"/>
      <c r="E132" s="134"/>
      <c r="F132" s="134"/>
      <c r="G132" s="525"/>
    </row>
    <row r="133" spans="1:7" ht="19.149999999999999" customHeight="1" thickTop="1" x14ac:dyDescent="0.25">
      <c r="A133" s="2404" t="s">
        <v>102</v>
      </c>
      <c r="B133" s="2404"/>
      <c r="C133" s="2404"/>
      <c r="D133" s="2404"/>
      <c r="E133" s="2404"/>
      <c r="F133" s="1330">
        <f>SUM(F112:F132)</f>
        <v>88000000</v>
      </c>
      <c r="G133" s="525"/>
    </row>
    <row r="134" spans="1:7" x14ac:dyDescent="0.25">
      <c r="A134" s="89"/>
      <c r="B134" s="66"/>
      <c r="C134" s="114"/>
      <c r="D134" s="89"/>
      <c r="E134" s="134"/>
      <c r="F134" s="134"/>
      <c r="G134" s="525"/>
    </row>
    <row r="135" spans="1:7" ht="13" x14ac:dyDescent="0.25">
      <c r="A135" s="89"/>
      <c r="B135" s="146"/>
      <c r="C135" s="89"/>
      <c r="D135" s="89"/>
      <c r="E135" s="134"/>
      <c r="F135" s="134"/>
      <c r="G135" s="525"/>
    </row>
    <row r="136" spans="1:7" ht="13" x14ac:dyDescent="0.25">
      <c r="A136" s="89"/>
      <c r="B136" s="113" t="s">
        <v>954</v>
      </c>
      <c r="C136" s="147"/>
      <c r="D136" s="89"/>
      <c r="E136" s="134"/>
      <c r="F136" s="134"/>
      <c r="G136" s="525"/>
    </row>
    <row r="137" spans="1:7" ht="25" x14ac:dyDescent="0.25">
      <c r="A137" s="89"/>
      <c r="B137" s="66" t="s">
        <v>955</v>
      </c>
      <c r="C137" s="147"/>
      <c r="D137" s="89"/>
      <c r="E137" s="116"/>
      <c r="F137" s="116"/>
      <c r="G137" s="525"/>
    </row>
    <row r="138" spans="1:7" ht="13" x14ac:dyDescent="0.25">
      <c r="A138" s="89"/>
      <c r="B138" s="128"/>
      <c r="C138" s="147"/>
      <c r="D138" s="89"/>
      <c r="E138" s="116"/>
      <c r="F138" s="116"/>
      <c r="G138" s="525"/>
    </row>
    <row r="139" spans="1:7" ht="13" x14ac:dyDescent="0.25">
      <c r="A139" s="89"/>
      <c r="B139" s="128" t="s">
        <v>956</v>
      </c>
      <c r="C139" s="147"/>
      <c r="D139" s="89"/>
      <c r="E139" s="116"/>
      <c r="F139" s="116"/>
      <c r="G139" s="525"/>
    </row>
    <row r="140" spans="1:7" x14ac:dyDescent="0.25">
      <c r="A140" s="148" t="s">
        <v>957</v>
      </c>
      <c r="B140" s="570" t="s">
        <v>958</v>
      </c>
      <c r="C140" s="148" t="s">
        <v>667</v>
      </c>
      <c r="D140" s="571">
        <v>1</v>
      </c>
      <c r="E140" s="572"/>
      <c r="F140" s="572"/>
      <c r="G140" s="525"/>
    </row>
    <row r="141" spans="1:7" x14ac:dyDescent="0.25">
      <c r="A141" s="148" t="s">
        <v>959</v>
      </c>
      <c r="B141" s="570" t="s">
        <v>960</v>
      </c>
      <c r="C141" s="148" t="s">
        <v>667</v>
      </c>
      <c r="D141" s="571">
        <v>1</v>
      </c>
      <c r="E141" s="572"/>
      <c r="F141" s="572"/>
      <c r="G141" s="525"/>
    </row>
    <row r="142" spans="1:7" x14ac:dyDescent="0.25">
      <c r="A142" s="148" t="s">
        <v>961</v>
      </c>
      <c r="B142" s="570" t="s">
        <v>962</v>
      </c>
      <c r="C142" s="148" t="s">
        <v>667</v>
      </c>
      <c r="D142" s="571">
        <v>1</v>
      </c>
      <c r="E142" s="572"/>
      <c r="F142" s="572"/>
      <c r="G142" s="525"/>
    </row>
    <row r="143" spans="1:7" x14ac:dyDescent="0.25">
      <c r="A143" s="148" t="s">
        <v>963</v>
      </c>
      <c r="B143" s="573" t="s">
        <v>964</v>
      </c>
      <c r="C143" s="148" t="s">
        <v>667</v>
      </c>
      <c r="D143" s="571">
        <v>1</v>
      </c>
      <c r="E143" s="572"/>
      <c r="F143" s="572"/>
      <c r="G143" s="525"/>
    </row>
    <row r="144" spans="1:7" x14ac:dyDescent="0.25">
      <c r="A144" s="148"/>
      <c r="B144" s="570"/>
      <c r="C144" s="148"/>
      <c r="D144" s="571"/>
      <c r="E144" s="572"/>
      <c r="F144" s="572"/>
      <c r="G144" s="525"/>
    </row>
    <row r="145" spans="1:7" ht="13" x14ac:dyDescent="0.25">
      <c r="A145" s="148"/>
      <c r="B145" s="128" t="s">
        <v>965</v>
      </c>
      <c r="C145" s="574"/>
      <c r="D145" s="571"/>
      <c r="E145" s="572"/>
      <c r="F145" s="572"/>
      <c r="G145" s="525"/>
    </row>
    <row r="146" spans="1:7" x14ac:dyDescent="0.25">
      <c r="A146" s="148" t="s">
        <v>966</v>
      </c>
      <c r="B146" s="570" t="s">
        <v>967</v>
      </c>
      <c r="C146" s="148" t="s">
        <v>26</v>
      </c>
      <c r="D146" s="148">
        <v>15</v>
      </c>
      <c r="E146" s="572"/>
      <c r="F146" s="572">
        <f>D146*E146</f>
        <v>0</v>
      </c>
      <c r="G146" s="525"/>
    </row>
    <row r="147" spans="1:7" x14ac:dyDescent="0.25">
      <c r="A147" s="148" t="s">
        <v>968</v>
      </c>
      <c r="B147" s="149" t="s">
        <v>969</v>
      </c>
      <c r="C147" s="148" t="s">
        <v>26</v>
      </c>
      <c r="D147" s="148">
        <v>15</v>
      </c>
      <c r="E147" s="572"/>
      <c r="F147" s="572">
        <f>D147*E147</f>
        <v>0</v>
      </c>
      <c r="G147" s="525"/>
    </row>
    <row r="148" spans="1:7" x14ac:dyDescent="0.25">
      <c r="A148" s="148"/>
      <c r="B148" s="149"/>
      <c r="C148" s="575"/>
      <c r="D148" s="148"/>
      <c r="E148" s="576"/>
      <c r="F148" s="134"/>
      <c r="G148" s="525"/>
    </row>
    <row r="149" spans="1:7" ht="13" x14ac:dyDescent="0.25">
      <c r="A149" s="89"/>
      <c r="B149" s="577"/>
      <c r="C149" s="114"/>
      <c r="D149" s="89"/>
      <c r="E149" s="134"/>
      <c r="F149" s="134"/>
      <c r="G149" s="525"/>
    </row>
    <row r="150" spans="1:7" x14ac:dyDescent="0.25">
      <c r="A150" s="89"/>
      <c r="B150" s="66"/>
      <c r="C150" s="114"/>
      <c r="D150" s="89"/>
      <c r="E150" s="134"/>
      <c r="F150" s="134"/>
      <c r="G150" s="525"/>
    </row>
    <row r="151" spans="1:7" x14ac:dyDescent="0.25">
      <c r="A151" s="89"/>
      <c r="B151" s="66"/>
      <c r="C151" s="114"/>
      <c r="D151" s="89"/>
      <c r="E151" s="134"/>
      <c r="F151" s="134"/>
      <c r="G151" s="525"/>
    </row>
    <row r="152" spans="1:7" x14ac:dyDescent="0.25">
      <c r="A152" s="89"/>
      <c r="B152" s="66"/>
      <c r="C152" s="114"/>
      <c r="D152" s="89"/>
      <c r="E152" s="134"/>
      <c r="F152" s="134"/>
      <c r="G152" s="525"/>
    </row>
    <row r="153" spans="1:7" x14ac:dyDescent="0.25">
      <c r="A153" s="89"/>
      <c r="B153" s="578"/>
      <c r="C153" s="114"/>
      <c r="D153" s="89"/>
      <c r="E153" s="134"/>
      <c r="F153" s="579"/>
      <c r="G153" s="525"/>
    </row>
    <row r="154" spans="1:7" x14ac:dyDescent="0.25">
      <c r="A154" s="89"/>
      <c r="B154" s="66"/>
      <c r="C154" s="114"/>
      <c r="D154" s="89"/>
      <c r="E154" s="134"/>
      <c r="F154" s="134"/>
      <c r="G154" s="525"/>
    </row>
    <row r="155" spans="1:7" x14ac:dyDescent="0.25">
      <c r="A155" s="89"/>
      <c r="B155" s="66"/>
      <c r="C155" s="114"/>
      <c r="D155" s="89"/>
      <c r="E155" s="134"/>
      <c r="F155" s="134"/>
      <c r="G155" s="525"/>
    </row>
    <row r="156" spans="1:7" x14ac:dyDescent="0.25">
      <c r="A156" s="89"/>
      <c r="B156" s="66"/>
      <c r="C156" s="114"/>
      <c r="D156" s="89"/>
      <c r="E156" s="134"/>
      <c r="F156" s="134"/>
      <c r="G156" s="525"/>
    </row>
    <row r="157" spans="1:7" x14ac:dyDescent="0.25">
      <c r="A157" s="89"/>
      <c r="B157" s="66"/>
      <c r="C157" s="114"/>
      <c r="D157" s="89"/>
      <c r="E157" s="134"/>
      <c r="F157" s="134"/>
      <c r="G157" s="525"/>
    </row>
    <row r="158" spans="1:7" x14ac:dyDescent="0.25">
      <c r="A158" s="89"/>
      <c r="B158" s="66"/>
      <c r="C158" s="114"/>
      <c r="D158" s="89"/>
      <c r="E158" s="134"/>
      <c r="F158" s="134"/>
      <c r="G158" s="525"/>
    </row>
    <row r="159" spans="1:7" x14ac:dyDescent="0.25">
      <c r="A159" s="89"/>
      <c r="B159" s="66"/>
      <c r="C159" s="114"/>
      <c r="D159" s="89"/>
      <c r="E159" s="134"/>
      <c r="F159" s="134"/>
      <c r="G159" s="525"/>
    </row>
    <row r="160" spans="1:7" x14ac:dyDescent="0.25">
      <c r="A160" s="89"/>
      <c r="B160" s="66"/>
      <c r="C160" s="114"/>
      <c r="D160" s="89"/>
      <c r="E160" s="134"/>
      <c r="F160" s="134"/>
      <c r="G160" s="525"/>
    </row>
    <row r="161" spans="1:7" x14ac:dyDescent="0.25">
      <c r="A161" s="89"/>
      <c r="B161" s="66"/>
      <c r="C161" s="114"/>
      <c r="D161" s="89"/>
      <c r="E161" s="134"/>
      <c r="F161" s="134"/>
      <c r="G161" s="525"/>
    </row>
    <row r="162" spans="1:7" x14ac:dyDescent="0.25">
      <c r="A162" s="89"/>
      <c r="B162" s="66"/>
      <c r="C162" s="114"/>
      <c r="D162" s="89"/>
      <c r="E162" s="134"/>
      <c r="F162" s="134"/>
      <c r="G162" s="525"/>
    </row>
    <row r="163" spans="1:7" x14ac:dyDescent="0.25">
      <c r="A163" s="89"/>
      <c r="B163" s="66"/>
      <c r="C163" s="114"/>
      <c r="D163" s="89"/>
      <c r="E163" s="134"/>
      <c r="F163" s="134"/>
      <c r="G163" s="525"/>
    </row>
    <row r="164" spans="1:7" x14ac:dyDescent="0.25">
      <c r="A164" s="89"/>
      <c r="B164" s="66"/>
      <c r="C164" s="114"/>
      <c r="D164" s="89"/>
      <c r="E164" s="134"/>
      <c r="F164" s="134"/>
      <c r="G164" s="525"/>
    </row>
    <row r="165" spans="1:7" x14ac:dyDescent="0.25">
      <c r="A165" s="89"/>
      <c r="B165" s="66"/>
      <c r="C165" s="114"/>
      <c r="D165" s="89"/>
      <c r="E165" s="134"/>
      <c r="F165" s="134"/>
      <c r="G165" s="525"/>
    </row>
    <row r="166" spans="1:7" x14ac:dyDescent="0.25">
      <c r="A166" s="89"/>
      <c r="B166" s="66"/>
      <c r="C166" s="114"/>
      <c r="D166" s="89"/>
      <c r="E166" s="134"/>
      <c r="F166" s="134"/>
      <c r="G166" s="525"/>
    </row>
    <row r="167" spans="1:7" x14ac:dyDescent="0.25">
      <c r="A167" s="89"/>
      <c r="B167" s="66"/>
      <c r="C167" s="114"/>
      <c r="D167" s="89"/>
      <c r="E167" s="134"/>
      <c r="F167" s="134"/>
      <c r="G167" s="525"/>
    </row>
    <row r="168" spans="1:7" x14ac:dyDescent="0.25">
      <c r="A168" s="89"/>
      <c r="B168" s="66"/>
      <c r="C168" s="114"/>
      <c r="D168" s="89"/>
      <c r="E168" s="134"/>
      <c r="F168" s="134"/>
      <c r="G168" s="525"/>
    </row>
    <row r="169" spans="1:7" x14ac:dyDescent="0.25">
      <c r="A169" s="89"/>
      <c r="B169" s="66"/>
      <c r="C169" s="114"/>
      <c r="D169" s="89"/>
      <c r="E169" s="134"/>
      <c r="F169" s="134"/>
      <c r="G169" s="525"/>
    </row>
    <row r="170" spans="1:7" x14ac:dyDescent="0.25">
      <c r="A170" s="89"/>
      <c r="B170" s="66"/>
      <c r="C170" s="114"/>
      <c r="D170" s="89"/>
      <c r="E170" s="134"/>
      <c r="F170" s="134"/>
      <c r="G170" s="525"/>
    </row>
    <row r="171" spans="1:7" x14ac:dyDescent="0.25">
      <c r="A171" s="89"/>
      <c r="B171" s="66"/>
      <c r="C171" s="114"/>
      <c r="D171" s="89"/>
      <c r="E171" s="134"/>
      <c r="F171" s="134"/>
      <c r="G171" s="525"/>
    </row>
    <row r="172" spans="1:7" x14ac:dyDescent="0.25">
      <c r="A172" s="89"/>
      <c r="B172" s="66"/>
      <c r="C172" s="114"/>
      <c r="D172" s="89"/>
      <c r="E172" s="134"/>
      <c r="F172" s="134"/>
      <c r="G172" s="525"/>
    </row>
    <row r="173" spans="1:7" x14ac:dyDescent="0.25">
      <c r="A173" s="89"/>
      <c r="B173" s="66"/>
      <c r="C173" s="114"/>
      <c r="D173" s="89"/>
      <c r="E173" s="134"/>
      <c r="F173" s="134"/>
      <c r="G173" s="525"/>
    </row>
    <row r="174" spans="1:7" x14ac:dyDescent="0.25">
      <c r="A174" s="89"/>
      <c r="B174" s="66"/>
      <c r="C174" s="114"/>
      <c r="D174" s="89"/>
      <c r="E174" s="134"/>
      <c r="F174" s="134"/>
      <c r="G174" s="525"/>
    </row>
    <row r="175" spans="1:7" x14ac:dyDescent="0.25">
      <c r="A175" s="89"/>
      <c r="B175" s="66"/>
      <c r="C175" s="114"/>
      <c r="D175" s="89"/>
      <c r="E175" s="134"/>
      <c r="F175" s="134"/>
      <c r="G175" s="525"/>
    </row>
    <row r="176" spans="1:7" x14ac:dyDescent="0.25">
      <c r="A176" s="89"/>
      <c r="B176" s="66"/>
      <c r="C176" s="114"/>
      <c r="D176" s="89"/>
      <c r="E176" s="134"/>
      <c r="F176" s="134"/>
      <c r="G176" s="525"/>
    </row>
    <row r="177" spans="1:7" x14ac:dyDescent="0.25">
      <c r="A177" s="89"/>
      <c r="B177" s="66"/>
      <c r="C177" s="114"/>
      <c r="D177" s="89"/>
      <c r="E177" s="134"/>
      <c r="F177" s="134"/>
      <c r="G177" s="525"/>
    </row>
    <row r="178" spans="1:7" x14ac:dyDescent="0.25">
      <c r="A178" s="89"/>
      <c r="B178" s="66"/>
      <c r="C178" s="114"/>
      <c r="D178" s="89"/>
      <c r="E178" s="134"/>
      <c r="F178" s="134"/>
      <c r="G178" s="525"/>
    </row>
    <row r="179" spans="1:7" x14ac:dyDescent="0.25">
      <c r="A179" s="89"/>
      <c r="B179" s="66"/>
      <c r="C179" s="114"/>
      <c r="D179" s="89"/>
      <c r="E179" s="134"/>
      <c r="F179" s="134"/>
      <c r="G179" s="525"/>
    </row>
    <row r="180" spans="1:7" x14ac:dyDescent="0.25">
      <c r="A180" s="89"/>
      <c r="B180" s="66"/>
      <c r="C180" s="114"/>
      <c r="D180" s="89"/>
      <c r="E180" s="134"/>
      <c r="F180" s="134"/>
      <c r="G180" s="525"/>
    </row>
    <row r="181" spans="1:7" x14ac:dyDescent="0.25">
      <c r="A181" s="89"/>
      <c r="B181" s="66"/>
      <c r="C181" s="114"/>
      <c r="D181" s="89"/>
      <c r="E181" s="134"/>
      <c r="F181" s="134"/>
      <c r="G181" s="525"/>
    </row>
    <row r="182" spans="1:7" x14ac:dyDescent="0.25">
      <c r="A182" s="89"/>
      <c r="B182" s="66"/>
      <c r="C182" s="114"/>
      <c r="D182" s="89"/>
      <c r="E182" s="134"/>
      <c r="F182" s="134"/>
      <c r="G182" s="525"/>
    </row>
    <row r="183" spans="1:7" x14ac:dyDescent="0.25">
      <c r="A183" s="89"/>
      <c r="B183" s="66"/>
      <c r="C183" s="114"/>
      <c r="D183" s="89"/>
      <c r="E183" s="134"/>
      <c r="F183" s="134"/>
      <c r="G183" s="525"/>
    </row>
    <row r="184" spans="1:7" x14ac:dyDescent="0.25">
      <c r="A184" s="89"/>
      <c r="B184" s="66"/>
      <c r="C184" s="114"/>
      <c r="D184" s="89"/>
      <c r="E184" s="134"/>
      <c r="F184" s="134"/>
      <c r="G184" s="525"/>
    </row>
    <row r="185" spans="1:7" x14ac:dyDescent="0.25">
      <c r="A185" s="89"/>
      <c r="B185" s="66"/>
      <c r="C185" s="114"/>
      <c r="D185" s="89"/>
      <c r="E185" s="134"/>
      <c r="F185" s="134"/>
      <c r="G185" s="525"/>
    </row>
    <row r="186" spans="1:7" x14ac:dyDescent="0.25">
      <c r="A186" s="89"/>
      <c r="B186" s="66"/>
      <c r="C186" s="114"/>
      <c r="D186" s="89"/>
      <c r="E186" s="134"/>
      <c r="F186" s="134"/>
      <c r="G186" s="525"/>
    </row>
    <row r="187" spans="1:7" x14ac:dyDescent="0.25">
      <c r="A187" s="89"/>
      <c r="B187" s="66"/>
      <c r="C187" s="114"/>
      <c r="D187" s="89"/>
      <c r="E187" s="134"/>
      <c r="F187" s="134"/>
      <c r="G187" s="525"/>
    </row>
    <row r="188" spans="1:7" x14ac:dyDescent="0.25">
      <c r="A188" s="89"/>
      <c r="B188" s="66"/>
      <c r="C188" s="114"/>
      <c r="D188" s="89"/>
      <c r="E188" s="134"/>
      <c r="F188" s="134"/>
      <c r="G188" s="525"/>
    </row>
    <row r="189" spans="1:7" x14ac:dyDescent="0.25">
      <c r="A189" s="89"/>
      <c r="B189" s="66"/>
      <c r="C189" s="114"/>
      <c r="D189" s="89"/>
      <c r="E189" s="134"/>
      <c r="F189" s="134"/>
      <c r="G189" s="525"/>
    </row>
    <row r="190" spans="1:7" x14ac:dyDescent="0.25">
      <c r="A190" s="89"/>
      <c r="B190" s="66"/>
      <c r="C190" s="114"/>
      <c r="D190" s="89"/>
      <c r="E190" s="134"/>
      <c r="F190" s="134"/>
      <c r="G190" s="525"/>
    </row>
    <row r="191" spans="1:7" x14ac:dyDescent="0.25">
      <c r="A191" s="89"/>
      <c r="B191" s="66"/>
      <c r="C191" s="114"/>
      <c r="D191" s="89"/>
      <c r="E191" s="134"/>
      <c r="F191" s="134"/>
      <c r="G191" s="525"/>
    </row>
    <row r="192" spans="1:7" x14ac:dyDescent="0.25">
      <c r="A192" s="89"/>
      <c r="B192" s="66"/>
      <c r="C192" s="114"/>
      <c r="D192" s="89"/>
      <c r="E192" s="134"/>
      <c r="F192" s="134"/>
      <c r="G192" s="525"/>
    </row>
    <row r="193" spans="1:7" x14ac:dyDescent="0.25">
      <c r="A193" s="89"/>
      <c r="B193" s="66"/>
      <c r="C193" s="114"/>
      <c r="D193" s="89"/>
      <c r="E193" s="134"/>
      <c r="F193" s="134"/>
      <c r="G193" s="525"/>
    </row>
    <row r="194" spans="1:7" x14ac:dyDescent="0.25">
      <c r="A194" s="89"/>
      <c r="B194" s="66"/>
      <c r="C194" s="114"/>
      <c r="D194" s="89"/>
      <c r="E194" s="134"/>
      <c r="F194" s="134"/>
      <c r="G194" s="525"/>
    </row>
    <row r="195" spans="1:7" x14ac:dyDescent="0.25">
      <c r="A195" s="89"/>
      <c r="B195" s="66"/>
      <c r="C195" s="114"/>
      <c r="D195" s="89"/>
      <c r="E195" s="134"/>
      <c r="F195" s="134"/>
      <c r="G195" s="525"/>
    </row>
    <row r="196" spans="1:7" x14ac:dyDescent="0.25">
      <c r="A196" s="89"/>
      <c r="B196" s="66"/>
      <c r="C196" s="114"/>
      <c r="D196" s="89"/>
      <c r="E196" s="134"/>
      <c r="F196" s="134"/>
      <c r="G196" s="525"/>
    </row>
    <row r="197" spans="1:7" x14ac:dyDescent="0.25">
      <c r="A197" s="89"/>
      <c r="B197" s="66"/>
      <c r="C197" s="114"/>
      <c r="D197" s="89"/>
      <c r="E197" s="134"/>
      <c r="F197" s="134"/>
      <c r="G197" s="525"/>
    </row>
    <row r="198" spans="1:7" x14ac:dyDescent="0.25">
      <c r="A198" s="89"/>
      <c r="B198" s="66"/>
      <c r="C198" s="114"/>
      <c r="D198" s="89"/>
      <c r="E198" s="134"/>
      <c r="F198" s="134"/>
      <c r="G198" s="525"/>
    </row>
    <row r="199" spans="1:7" x14ac:dyDescent="0.25">
      <c r="A199" s="89"/>
      <c r="B199" s="66"/>
      <c r="C199" s="114"/>
      <c r="D199" s="89"/>
      <c r="E199" s="134"/>
      <c r="F199" s="134"/>
      <c r="G199" s="525"/>
    </row>
    <row r="200" spans="1:7" ht="13" thickBot="1" x14ac:dyDescent="0.3">
      <c r="A200" s="89"/>
      <c r="B200" s="66"/>
      <c r="C200" s="114"/>
      <c r="D200" s="89"/>
      <c r="E200" s="134"/>
      <c r="F200" s="134"/>
      <c r="G200" s="525"/>
    </row>
    <row r="201" spans="1:7" ht="19.149999999999999" customHeight="1" thickTop="1" x14ac:dyDescent="0.25">
      <c r="A201" s="2404" t="s">
        <v>102</v>
      </c>
      <c r="B201" s="2404"/>
      <c r="C201" s="2404"/>
      <c r="D201" s="2404"/>
      <c r="E201" s="2404"/>
      <c r="F201" s="1330">
        <f>SUM(F135:F200)</f>
        <v>0</v>
      </c>
      <c r="G201" s="525"/>
    </row>
    <row r="202" spans="1:7" ht="13" x14ac:dyDescent="0.25">
      <c r="A202" s="89"/>
      <c r="B202" s="90"/>
      <c r="C202" s="91"/>
      <c r="D202" s="94"/>
      <c r="E202" s="95" t="s">
        <v>970</v>
      </c>
      <c r="F202" s="95"/>
      <c r="G202" s="529"/>
    </row>
    <row r="203" spans="1:7" x14ac:dyDescent="0.25">
      <c r="A203" s="89"/>
      <c r="B203" s="1"/>
      <c r="C203" s="89"/>
      <c r="D203" s="89"/>
      <c r="E203" s="116"/>
      <c r="F203" s="116"/>
      <c r="G203" s="525"/>
    </row>
    <row r="204" spans="1:7" ht="13" x14ac:dyDescent="0.25">
      <c r="A204" s="147"/>
      <c r="B204" s="150" t="s">
        <v>971</v>
      </c>
      <c r="C204" s="89"/>
      <c r="D204" s="89"/>
      <c r="E204" s="134"/>
      <c r="F204" s="134"/>
      <c r="G204" s="525"/>
    </row>
    <row r="205" spans="1:7" ht="13" x14ac:dyDescent="0.25">
      <c r="A205" s="147"/>
      <c r="B205" s="150"/>
      <c r="C205" s="89"/>
      <c r="D205" s="89"/>
      <c r="E205" s="134"/>
      <c r="F205" s="134"/>
      <c r="G205" s="525"/>
    </row>
    <row r="206" spans="1:7" ht="13" x14ac:dyDescent="0.25">
      <c r="A206" s="151"/>
      <c r="B206" s="150" t="s">
        <v>792</v>
      </c>
      <c r="C206" s="89"/>
      <c r="D206" s="89"/>
      <c r="E206" s="134"/>
      <c r="F206" s="134"/>
      <c r="G206" s="525"/>
    </row>
    <row r="207" spans="1:7" x14ac:dyDescent="0.25">
      <c r="A207" s="89"/>
      <c r="B207" s="66"/>
      <c r="C207" s="89"/>
      <c r="D207" s="89"/>
      <c r="E207" s="134"/>
      <c r="F207" s="134"/>
      <c r="G207" s="525"/>
    </row>
    <row r="208" spans="1:7" x14ac:dyDescent="0.25">
      <c r="A208" s="89"/>
      <c r="B208" s="110" t="s">
        <v>972</v>
      </c>
      <c r="C208" s="89"/>
      <c r="D208" s="89"/>
      <c r="E208" s="134"/>
      <c r="F208" s="134">
        <f>F64</f>
        <v>0</v>
      </c>
      <c r="G208" s="525"/>
    </row>
    <row r="209" spans="1:7" x14ac:dyDescent="0.25">
      <c r="A209" s="89"/>
      <c r="B209" s="110"/>
      <c r="C209" s="89"/>
      <c r="D209" s="89"/>
      <c r="E209" s="134"/>
      <c r="F209" s="129"/>
      <c r="G209" s="525"/>
    </row>
    <row r="210" spans="1:7" x14ac:dyDescent="0.25">
      <c r="A210" s="89"/>
      <c r="B210" s="110" t="s">
        <v>973</v>
      </c>
      <c r="C210" s="89"/>
      <c r="D210" s="89"/>
      <c r="E210" s="134"/>
      <c r="F210" s="134">
        <f>F111</f>
        <v>0</v>
      </c>
      <c r="G210" s="525"/>
    </row>
    <row r="211" spans="1:7" x14ac:dyDescent="0.25">
      <c r="A211" s="89"/>
      <c r="B211" s="66"/>
      <c r="C211" s="89"/>
      <c r="D211" s="89"/>
      <c r="E211" s="134"/>
      <c r="F211" s="129"/>
      <c r="G211" s="525"/>
    </row>
    <row r="212" spans="1:7" x14ac:dyDescent="0.25">
      <c r="A212" s="89"/>
      <c r="B212" s="110" t="s">
        <v>974</v>
      </c>
      <c r="C212" s="89"/>
      <c r="D212" s="89"/>
      <c r="E212" s="116"/>
      <c r="F212" s="116">
        <f>F133</f>
        <v>88000000</v>
      </c>
      <c r="G212" s="525"/>
    </row>
    <row r="213" spans="1:7" x14ac:dyDescent="0.25">
      <c r="A213" s="89"/>
      <c r="B213" s="110"/>
      <c r="C213" s="89"/>
      <c r="D213" s="89"/>
      <c r="E213" s="116"/>
      <c r="F213" s="116"/>
      <c r="G213" s="525"/>
    </row>
    <row r="214" spans="1:7" x14ac:dyDescent="0.25">
      <c r="A214" s="89"/>
      <c r="B214" s="110" t="s">
        <v>975</v>
      </c>
      <c r="C214" s="89"/>
      <c r="D214" s="89"/>
      <c r="E214" s="116"/>
      <c r="F214" s="116">
        <f>F201</f>
        <v>0</v>
      </c>
      <c r="G214" s="525"/>
    </row>
    <row r="215" spans="1:7" x14ac:dyDescent="0.25">
      <c r="A215" s="89"/>
      <c r="B215" s="1"/>
      <c r="C215" s="89"/>
      <c r="D215" s="89"/>
      <c r="E215" s="116"/>
      <c r="F215" s="116"/>
      <c r="G215" s="525"/>
    </row>
    <row r="216" spans="1:7" x14ac:dyDescent="0.25">
      <c r="A216" s="89"/>
      <c r="B216" s="1"/>
      <c r="C216" s="89"/>
      <c r="D216" s="89"/>
      <c r="E216" s="116"/>
      <c r="F216" s="116"/>
      <c r="G216" s="525"/>
    </row>
    <row r="217" spans="1:7" x14ac:dyDescent="0.25">
      <c r="A217" s="89"/>
      <c r="B217" s="1"/>
      <c r="C217" s="89"/>
      <c r="D217" s="89"/>
      <c r="E217" s="116"/>
      <c r="F217" s="116"/>
      <c r="G217" s="525"/>
    </row>
    <row r="218" spans="1:7" x14ac:dyDescent="0.25">
      <c r="A218" s="89"/>
      <c r="B218" s="1"/>
      <c r="C218" s="89"/>
      <c r="D218" s="89"/>
      <c r="E218" s="116"/>
      <c r="F218" s="116"/>
      <c r="G218" s="525"/>
    </row>
    <row r="219" spans="1:7" x14ac:dyDescent="0.25">
      <c r="A219" s="89"/>
      <c r="B219" s="1"/>
      <c r="C219" s="89"/>
      <c r="D219" s="89"/>
      <c r="E219" s="116"/>
      <c r="F219" s="116"/>
      <c r="G219" s="525"/>
    </row>
    <row r="220" spans="1:7" x14ac:dyDescent="0.25">
      <c r="A220" s="89"/>
      <c r="B220" s="1"/>
      <c r="C220" s="89"/>
      <c r="D220" s="89"/>
      <c r="E220" s="116"/>
      <c r="F220" s="116"/>
      <c r="G220" s="525"/>
    </row>
    <row r="221" spans="1:7" x14ac:dyDescent="0.25">
      <c r="A221" s="89"/>
      <c r="B221" s="1"/>
      <c r="C221" s="89"/>
      <c r="D221" s="89"/>
      <c r="E221" s="116"/>
      <c r="F221" s="116"/>
      <c r="G221" s="525"/>
    </row>
    <row r="222" spans="1:7" x14ac:dyDescent="0.25">
      <c r="A222" s="89"/>
      <c r="B222" s="1"/>
      <c r="C222" s="89"/>
      <c r="D222" s="89"/>
      <c r="E222" s="116"/>
      <c r="F222" s="116"/>
      <c r="G222" s="525"/>
    </row>
    <row r="223" spans="1:7" x14ac:dyDescent="0.25">
      <c r="A223" s="89"/>
      <c r="B223" s="1"/>
      <c r="C223" s="89"/>
      <c r="D223" s="89"/>
      <c r="E223" s="116"/>
      <c r="F223" s="116"/>
      <c r="G223" s="525"/>
    </row>
    <row r="224" spans="1:7" x14ac:dyDescent="0.25">
      <c r="A224" s="89"/>
      <c r="B224" s="1"/>
      <c r="C224" s="89"/>
      <c r="D224" s="89"/>
      <c r="E224" s="116"/>
      <c r="F224" s="116"/>
      <c r="G224" s="525"/>
    </row>
    <row r="225" spans="1:7" x14ac:dyDescent="0.25">
      <c r="A225" s="89"/>
      <c r="B225" s="1"/>
      <c r="C225" s="89"/>
      <c r="D225" s="89"/>
      <c r="E225" s="116"/>
      <c r="F225" s="116"/>
      <c r="G225" s="525"/>
    </row>
    <row r="226" spans="1:7" x14ac:dyDescent="0.25">
      <c r="A226" s="89"/>
      <c r="B226" s="1"/>
      <c r="C226" s="89"/>
      <c r="D226" s="89"/>
      <c r="E226" s="116"/>
      <c r="F226" s="116"/>
      <c r="G226" s="525"/>
    </row>
    <row r="227" spans="1:7" x14ac:dyDescent="0.25">
      <c r="A227" s="89"/>
      <c r="B227" s="1"/>
      <c r="C227" s="89"/>
      <c r="D227" s="89"/>
      <c r="E227" s="116"/>
      <c r="F227" s="116"/>
      <c r="G227" s="525"/>
    </row>
    <row r="228" spans="1:7" x14ac:dyDescent="0.25">
      <c r="A228" s="89"/>
      <c r="B228" s="1"/>
      <c r="C228" s="89"/>
      <c r="D228" s="89"/>
      <c r="E228" s="116"/>
      <c r="F228" s="116"/>
      <c r="G228" s="525"/>
    </row>
    <row r="229" spans="1:7" x14ac:dyDescent="0.25">
      <c r="A229" s="89"/>
      <c r="B229" s="1"/>
      <c r="C229" s="89"/>
      <c r="D229" s="89"/>
      <c r="E229" s="116"/>
      <c r="F229" s="116"/>
      <c r="G229" s="525"/>
    </row>
    <row r="230" spans="1:7" x14ac:dyDescent="0.25">
      <c r="A230" s="89"/>
      <c r="B230" s="1"/>
      <c r="C230" s="89"/>
      <c r="D230" s="89"/>
      <c r="E230" s="116"/>
      <c r="F230" s="116"/>
      <c r="G230" s="525"/>
    </row>
    <row r="231" spans="1:7" x14ac:dyDescent="0.25">
      <c r="A231" s="89"/>
      <c r="B231" s="1"/>
      <c r="C231" s="89"/>
      <c r="D231" s="89"/>
      <c r="E231" s="116"/>
      <c r="F231" s="116"/>
      <c r="G231" s="525"/>
    </row>
    <row r="232" spans="1:7" x14ac:dyDescent="0.25">
      <c r="A232" s="89"/>
      <c r="B232" s="1"/>
      <c r="C232" s="89"/>
      <c r="D232" s="89"/>
      <c r="E232" s="116"/>
      <c r="F232" s="116"/>
      <c r="G232" s="525"/>
    </row>
    <row r="233" spans="1:7" x14ac:dyDescent="0.25">
      <c r="A233" s="89"/>
      <c r="B233" s="1"/>
      <c r="C233" s="89"/>
      <c r="D233" s="89"/>
      <c r="E233" s="116"/>
      <c r="F233" s="116"/>
      <c r="G233" s="525"/>
    </row>
    <row r="234" spans="1:7" x14ac:dyDescent="0.25">
      <c r="A234" s="89"/>
      <c r="B234" s="1"/>
      <c r="C234" s="89"/>
      <c r="D234" s="89"/>
      <c r="E234" s="116"/>
      <c r="F234" s="116"/>
      <c r="G234" s="525"/>
    </row>
    <row r="235" spans="1:7" x14ac:dyDescent="0.25">
      <c r="A235" s="89"/>
      <c r="B235" s="1"/>
      <c r="C235" s="89"/>
      <c r="D235" s="89"/>
      <c r="E235" s="116"/>
      <c r="F235" s="116"/>
      <c r="G235" s="525"/>
    </row>
    <row r="236" spans="1:7" x14ac:dyDescent="0.25">
      <c r="A236" s="89"/>
      <c r="B236" s="1"/>
      <c r="C236" s="89"/>
      <c r="D236" s="89"/>
      <c r="E236" s="116"/>
      <c r="F236" s="116"/>
      <c r="G236" s="525"/>
    </row>
    <row r="237" spans="1:7" x14ac:dyDescent="0.25">
      <c r="A237" s="89"/>
      <c r="B237" s="1"/>
      <c r="C237" s="89"/>
      <c r="D237" s="89"/>
      <c r="E237" s="116"/>
      <c r="F237" s="116"/>
      <c r="G237" s="525"/>
    </row>
    <row r="238" spans="1:7" x14ac:dyDescent="0.25">
      <c r="A238" s="89"/>
      <c r="B238" s="1"/>
      <c r="C238" s="89"/>
      <c r="D238" s="89"/>
      <c r="E238" s="116"/>
      <c r="F238" s="116"/>
      <c r="G238" s="525"/>
    </row>
    <row r="239" spans="1:7" x14ac:dyDescent="0.25">
      <c r="A239" s="89"/>
      <c r="B239" s="1"/>
      <c r="C239" s="89"/>
      <c r="D239" s="89"/>
      <c r="E239" s="116"/>
      <c r="F239" s="116"/>
      <c r="G239" s="525"/>
    </row>
    <row r="240" spans="1:7" x14ac:dyDescent="0.25">
      <c r="A240" s="89"/>
      <c r="B240" s="1"/>
      <c r="C240" s="89"/>
      <c r="D240" s="89"/>
      <c r="E240" s="116"/>
      <c r="F240" s="116"/>
      <c r="G240" s="525"/>
    </row>
    <row r="241" spans="1:7" x14ac:dyDescent="0.25">
      <c r="A241" s="89"/>
      <c r="B241" s="1"/>
      <c r="C241" s="89"/>
      <c r="D241" s="89"/>
      <c r="E241" s="116"/>
      <c r="F241" s="116"/>
      <c r="G241" s="525"/>
    </row>
    <row r="242" spans="1:7" x14ac:dyDescent="0.25">
      <c r="A242" s="89"/>
      <c r="B242" s="1"/>
      <c r="C242" s="89"/>
      <c r="D242" s="89"/>
      <c r="E242" s="116"/>
      <c r="F242" s="116"/>
      <c r="G242" s="525"/>
    </row>
    <row r="243" spans="1:7" x14ac:dyDescent="0.25">
      <c r="A243" s="89"/>
      <c r="B243" s="1"/>
      <c r="C243" s="89"/>
      <c r="D243" s="89"/>
      <c r="E243" s="116"/>
      <c r="F243" s="116"/>
      <c r="G243" s="525"/>
    </row>
    <row r="244" spans="1:7" x14ac:dyDescent="0.25">
      <c r="A244" s="89"/>
      <c r="B244" s="1"/>
      <c r="C244" s="89"/>
      <c r="D244" s="89"/>
      <c r="E244" s="116"/>
      <c r="F244" s="116"/>
      <c r="G244" s="525"/>
    </row>
    <row r="245" spans="1:7" x14ac:dyDescent="0.25">
      <c r="A245" s="89"/>
      <c r="B245" s="1"/>
      <c r="C245" s="89"/>
      <c r="D245" s="89"/>
      <c r="E245" s="116"/>
      <c r="F245" s="116"/>
      <c r="G245" s="525"/>
    </row>
    <row r="246" spans="1:7" x14ac:dyDescent="0.25">
      <c r="A246" s="89"/>
      <c r="B246" s="1"/>
      <c r="C246" s="89"/>
      <c r="D246" s="89"/>
      <c r="E246" s="116"/>
      <c r="F246" s="116"/>
      <c r="G246" s="525"/>
    </row>
    <row r="247" spans="1:7" x14ac:dyDescent="0.25">
      <c r="A247" s="89"/>
      <c r="B247" s="1"/>
      <c r="C247" s="89"/>
      <c r="D247" s="89"/>
      <c r="E247" s="116"/>
      <c r="F247" s="116"/>
      <c r="G247" s="525"/>
    </row>
    <row r="248" spans="1:7" x14ac:dyDescent="0.25">
      <c r="A248" s="89"/>
      <c r="B248" s="1"/>
      <c r="C248" s="89"/>
      <c r="D248" s="89"/>
      <c r="E248" s="116"/>
      <c r="F248" s="116"/>
      <c r="G248" s="525"/>
    </row>
    <row r="249" spans="1:7" x14ac:dyDescent="0.25">
      <c r="A249" s="89"/>
      <c r="B249" s="1"/>
      <c r="C249" s="89"/>
      <c r="D249" s="89"/>
      <c r="E249" s="116"/>
      <c r="F249" s="116"/>
      <c r="G249" s="525"/>
    </row>
    <row r="250" spans="1:7" x14ac:dyDescent="0.25">
      <c r="A250" s="89"/>
      <c r="B250" s="1"/>
      <c r="C250" s="89"/>
      <c r="D250" s="89"/>
      <c r="E250" s="116"/>
      <c r="F250" s="116"/>
      <c r="G250" s="525"/>
    </row>
    <row r="251" spans="1:7" x14ac:dyDescent="0.25">
      <c r="A251" s="89"/>
      <c r="B251" s="1"/>
      <c r="C251" s="89"/>
      <c r="D251" s="89"/>
      <c r="E251" s="116"/>
      <c r="F251" s="116"/>
      <c r="G251" s="525"/>
    </row>
    <row r="252" spans="1:7" x14ac:dyDescent="0.25">
      <c r="A252" s="89"/>
      <c r="B252" s="1"/>
      <c r="C252" s="89"/>
      <c r="D252" s="89"/>
      <c r="E252" s="116"/>
      <c r="F252" s="116"/>
      <c r="G252" s="525"/>
    </row>
    <row r="253" spans="1:7" x14ac:dyDescent="0.25">
      <c r="A253" s="89"/>
      <c r="B253" s="1"/>
      <c r="C253" s="89"/>
      <c r="D253" s="89"/>
      <c r="E253" s="116"/>
      <c r="F253" s="116"/>
      <c r="G253" s="525"/>
    </row>
    <row r="254" spans="1:7" x14ac:dyDescent="0.25">
      <c r="A254" s="89"/>
      <c r="B254" s="1"/>
      <c r="C254" s="89"/>
      <c r="D254" s="89"/>
      <c r="E254" s="116"/>
      <c r="F254" s="116"/>
      <c r="G254" s="525"/>
    </row>
    <row r="255" spans="1:7" x14ac:dyDescent="0.25">
      <c r="A255" s="89"/>
      <c r="B255" s="1"/>
      <c r="C255" s="89"/>
      <c r="D255" s="89"/>
      <c r="E255" s="116"/>
      <c r="F255" s="116"/>
      <c r="G255" s="525"/>
    </row>
    <row r="256" spans="1:7" x14ac:dyDescent="0.25">
      <c r="A256" s="89"/>
      <c r="B256" s="1"/>
      <c r="C256" s="89"/>
      <c r="D256" s="89"/>
      <c r="E256" s="116"/>
      <c r="F256" s="116"/>
      <c r="G256" s="525"/>
    </row>
    <row r="257" spans="1:256" x14ac:dyDescent="0.25">
      <c r="A257" s="89"/>
      <c r="B257" s="1"/>
      <c r="C257" s="89"/>
      <c r="D257" s="89"/>
      <c r="E257" s="116"/>
      <c r="F257" s="116"/>
      <c r="G257" s="525"/>
    </row>
    <row r="258" spans="1:256" x14ac:dyDescent="0.25">
      <c r="A258" s="89"/>
      <c r="B258" s="1"/>
      <c r="C258" s="89"/>
      <c r="D258" s="89"/>
      <c r="E258" s="116"/>
      <c r="F258" s="116"/>
      <c r="G258" s="525"/>
    </row>
    <row r="259" spans="1:256" x14ac:dyDescent="0.25">
      <c r="A259" s="89"/>
      <c r="B259" s="1"/>
      <c r="C259" s="89"/>
      <c r="D259" s="89"/>
      <c r="E259" s="116"/>
      <c r="F259" s="116"/>
      <c r="G259" s="525"/>
    </row>
    <row r="260" spans="1:256" x14ac:dyDescent="0.25">
      <c r="A260" s="89"/>
      <c r="B260" s="1"/>
      <c r="C260" s="89"/>
      <c r="D260" s="89"/>
      <c r="E260" s="116"/>
      <c r="F260" s="116"/>
      <c r="G260" s="525"/>
    </row>
    <row r="261" spans="1:256" x14ac:dyDescent="0.25">
      <c r="A261" s="89"/>
      <c r="B261" s="1"/>
      <c r="C261" s="89"/>
      <c r="D261" s="89"/>
      <c r="E261" s="116"/>
      <c r="F261" s="116"/>
      <c r="G261" s="525"/>
    </row>
    <row r="262" spans="1:256" x14ac:dyDescent="0.25">
      <c r="A262" s="89"/>
      <c r="B262" s="1"/>
      <c r="C262" s="89"/>
      <c r="D262" s="89"/>
      <c r="E262" s="116"/>
      <c r="F262" s="116"/>
      <c r="G262" s="525"/>
    </row>
    <row r="263" spans="1:256" x14ac:dyDescent="0.25">
      <c r="A263" s="89"/>
      <c r="B263" s="1"/>
      <c r="C263" s="89"/>
      <c r="D263" s="89"/>
      <c r="E263" s="116"/>
      <c r="F263" s="116"/>
      <c r="G263" s="525"/>
    </row>
    <row r="264" spans="1:256" x14ac:dyDescent="0.25">
      <c r="A264" s="89"/>
      <c r="B264" s="1"/>
      <c r="C264" s="89"/>
      <c r="D264" s="89"/>
      <c r="E264" s="116"/>
      <c r="F264" s="116"/>
      <c r="G264" s="525"/>
    </row>
    <row r="265" spans="1:256" x14ac:dyDescent="0.25">
      <c r="A265" s="89"/>
      <c r="B265" s="1"/>
      <c r="C265" s="89"/>
      <c r="D265" s="89"/>
      <c r="E265" s="116"/>
      <c r="F265" s="116"/>
      <c r="G265" s="525"/>
    </row>
    <row r="266" spans="1:256" x14ac:dyDescent="0.25">
      <c r="A266" s="89"/>
      <c r="B266" s="1"/>
      <c r="C266" s="89"/>
      <c r="D266" s="89"/>
      <c r="E266" s="116"/>
      <c r="F266" s="116"/>
      <c r="G266" s="525"/>
    </row>
    <row r="267" spans="1:256" x14ac:dyDescent="0.25">
      <c r="A267" s="89"/>
      <c r="B267" s="1"/>
      <c r="C267" s="89"/>
      <c r="D267" s="89"/>
      <c r="E267" s="116"/>
      <c r="F267" s="116"/>
      <c r="G267" s="525"/>
    </row>
    <row r="268" spans="1:256" x14ac:dyDescent="0.25">
      <c r="A268" s="89"/>
      <c r="B268" s="1"/>
      <c r="C268" s="89"/>
      <c r="D268" s="89"/>
      <c r="E268" s="116"/>
      <c r="F268" s="116"/>
      <c r="G268" s="525"/>
    </row>
    <row r="269" spans="1:256" x14ac:dyDescent="0.25">
      <c r="A269" s="89"/>
      <c r="B269" s="1"/>
      <c r="C269" s="89"/>
      <c r="D269" s="89"/>
      <c r="E269" s="116"/>
      <c r="F269" s="116"/>
      <c r="G269" s="525"/>
    </row>
    <row r="270" spans="1:256" ht="13" thickBot="1" x14ac:dyDescent="0.3">
      <c r="A270" s="89"/>
      <c r="B270" s="1"/>
      <c r="C270" s="89"/>
      <c r="D270" s="89"/>
      <c r="E270" s="116"/>
      <c r="F270" s="116"/>
      <c r="G270" s="525"/>
    </row>
    <row r="271" spans="1:256" ht="19.899999999999999" customHeight="1" thickTop="1" x14ac:dyDescent="0.25">
      <c r="A271" s="2402" t="s">
        <v>509</v>
      </c>
      <c r="B271" s="2402"/>
      <c r="C271" s="2402"/>
      <c r="D271" s="2402"/>
      <c r="E271" s="2402"/>
      <c r="F271" s="1331">
        <f>SUM(F208:F216)</f>
        <v>88000000</v>
      </c>
      <c r="G271" s="535"/>
      <c r="H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c r="BD271" s="152"/>
      <c r="BE271" s="152"/>
      <c r="BF271" s="152"/>
      <c r="BG271" s="152"/>
      <c r="BH271" s="152"/>
      <c r="BI271" s="152"/>
      <c r="BJ271" s="152"/>
      <c r="BK271" s="152"/>
      <c r="BL271" s="152"/>
      <c r="BM271" s="152"/>
      <c r="BN271" s="152"/>
      <c r="BO271" s="152"/>
      <c r="BP271" s="152"/>
      <c r="BQ271" s="152"/>
      <c r="BR271" s="152"/>
      <c r="BS271" s="152"/>
      <c r="BT271" s="152"/>
      <c r="BU271" s="152"/>
      <c r="BV271" s="152"/>
      <c r="BW271" s="152"/>
      <c r="BX271" s="152"/>
      <c r="BY271" s="152"/>
      <c r="BZ271" s="152"/>
      <c r="CA271" s="152"/>
      <c r="CB271" s="152"/>
      <c r="CC271" s="152"/>
      <c r="CD271" s="152"/>
      <c r="CE271" s="152"/>
      <c r="CF271" s="152"/>
      <c r="CG271" s="152"/>
      <c r="CH271" s="152"/>
      <c r="CI271" s="152"/>
      <c r="CJ271" s="152"/>
      <c r="CK271" s="152"/>
      <c r="CL271" s="152"/>
      <c r="CM271" s="152"/>
      <c r="CN271" s="152"/>
      <c r="CO271" s="152"/>
      <c r="CP271" s="152"/>
      <c r="CQ271" s="152"/>
      <c r="CR271" s="152"/>
      <c r="CS271" s="152"/>
      <c r="CT271" s="152"/>
      <c r="CU271" s="152"/>
      <c r="CV271" s="152"/>
      <c r="CW271" s="152"/>
      <c r="CX271" s="152"/>
      <c r="CY271" s="152"/>
      <c r="CZ271" s="152"/>
      <c r="DA271" s="152"/>
      <c r="DB271" s="152"/>
      <c r="DC271" s="152"/>
      <c r="DD271" s="152"/>
      <c r="DE271" s="152"/>
      <c r="DF271" s="152"/>
      <c r="DG271" s="152"/>
      <c r="DH271" s="152"/>
      <c r="DI271" s="152"/>
      <c r="DJ271" s="152"/>
      <c r="DK271" s="152"/>
      <c r="DL271" s="152"/>
      <c r="DM271" s="152"/>
      <c r="DN271" s="152"/>
      <c r="DO271" s="152"/>
      <c r="DP271" s="152"/>
      <c r="DQ271" s="152"/>
      <c r="DR271" s="152"/>
      <c r="DS271" s="152"/>
      <c r="DT271" s="152"/>
      <c r="DU271" s="152"/>
      <c r="DV271" s="152"/>
      <c r="DW271" s="152"/>
      <c r="DX271" s="152"/>
      <c r="DY271" s="152"/>
      <c r="DZ271" s="152"/>
      <c r="EA271" s="152"/>
      <c r="EB271" s="152"/>
      <c r="EC271" s="152"/>
      <c r="ED271" s="152"/>
      <c r="EE271" s="152"/>
      <c r="EF271" s="152"/>
      <c r="EG271" s="152"/>
      <c r="EH271" s="152"/>
      <c r="EI271" s="152"/>
      <c r="EJ271" s="152"/>
      <c r="EK271" s="152"/>
      <c r="EL271" s="152"/>
      <c r="EM271" s="152"/>
      <c r="EN271" s="152"/>
      <c r="EO271" s="152"/>
      <c r="EP271" s="152"/>
      <c r="EQ271" s="152"/>
      <c r="ER271" s="152"/>
      <c r="ES271" s="152"/>
      <c r="ET271" s="152"/>
      <c r="EU271" s="152"/>
      <c r="EV271" s="152"/>
      <c r="EW271" s="152"/>
      <c r="EX271" s="152"/>
      <c r="EY271" s="152"/>
      <c r="EZ271" s="152"/>
      <c r="FA271" s="152"/>
      <c r="FB271" s="152"/>
      <c r="FC271" s="152"/>
      <c r="FD271" s="152"/>
      <c r="FE271" s="152"/>
      <c r="FF271" s="152"/>
      <c r="FG271" s="152"/>
      <c r="FH271" s="152"/>
      <c r="FI271" s="152"/>
      <c r="FJ271" s="152"/>
      <c r="FK271" s="152"/>
      <c r="FL271" s="152"/>
      <c r="FM271" s="152"/>
      <c r="FN271" s="152"/>
      <c r="FO271" s="152"/>
      <c r="FP271" s="152"/>
      <c r="FQ271" s="152"/>
      <c r="FR271" s="152"/>
      <c r="FS271" s="152"/>
      <c r="FT271" s="152"/>
      <c r="FU271" s="152"/>
      <c r="FV271" s="152"/>
      <c r="FW271" s="152"/>
      <c r="FX271" s="152"/>
      <c r="FY271" s="152"/>
      <c r="FZ271" s="152"/>
      <c r="GA271" s="152"/>
      <c r="GB271" s="152"/>
      <c r="GC271" s="152"/>
      <c r="GD271" s="152"/>
      <c r="GE271" s="152"/>
      <c r="GF271" s="152"/>
      <c r="GG271" s="152"/>
      <c r="GH271" s="152"/>
      <c r="GI271" s="152"/>
      <c r="GJ271" s="152"/>
      <c r="GK271" s="152"/>
      <c r="GL271" s="152"/>
      <c r="GM271" s="152"/>
      <c r="GN271" s="152"/>
      <c r="GO271" s="152"/>
      <c r="GP271" s="152"/>
      <c r="GQ271" s="152"/>
      <c r="GR271" s="152"/>
      <c r="GS271" s="152"/>
      <c r="GT271" s="152"/>
      <c r="GU271" s="152"/>
      <c r="GV271" s="152"/>
      <c r="GW271" s="152"/>
      <c r="GX271" s="152"/>
      <c r="GY271" s="152"/>
      <c r="GZ271" s="152"/>
      <c r="HA271" s="152"/>
      <c r="HB271" s="152"/>
      <c r="HC271" s="152"/>
      <c r="HD271" s="152"/>
      <c r="HE271" s="152"/>
      <c r="HF271" s="152"/>
      <c r="HG271" s="152"/>
      <c r="HH271" s="152"/>
      <c r="HI271" s="152"/>
      <c r="HJ271" s="152"/>
      <c r="HK271" s="152"/>
      <c r="HL271" s="152"/>
      <c r="HM271" s="152"/>
      <c r="HN271" s="152"/>
      <c r="HO271" s="152"/>
      <c r="HP271" s="152"/>
      <c r="HQ271" s="152"/>
      <c r="HR271" s="152"/>
      <c r="HS271" s="152"/>
      <c r="HT271" s="152"/>
      <c r="HU271" s="152"/>
      <c r="HV271" s="152"/>
      <c r="HW271" s="152"/>
      <c r="HX271" s="152"/>
      <c r="HY271" s="152"/>
      <c r="HZ271" s="152"/>
      <c r="IA271" s="152"/>
      <c r="IB271" s="152"/>
      <c r="IC271" s="152"/>
      <c r="ID271" s="152"/>
      <c r="IE271" s="152"/>
      <c r="IF271" s="152"/>
      <c r="IG271" s="152"/>
      <c r="IH271" s="152"/>
      <c r="II271" s="152"/>
      <c r="IJ271" s="152"/>
      <c r="IK271" s="152"/>
      <c r="IL271" s="152"/>
      <c r="IM271" s="152"/>
      <c r="IN271" s="152"/>
      <c r="IO271" s="152"/>
      <c r="IP271" s="152"/>
      <c r="IQ271" s="152"/>
      <c r="IR271" s="152"/>
      <c r="IS271" s="152"/>
      <c r="IT271" s="152"/>
      <c r="IU271" s="152"/>
      <c r="IV271" s="152"/>
    </row>
    <row r="272" spans="1:256" x14ac:dyDescent="0.25">
      <c r="B272" s="153"/>
      <c r="E272" s="154"/>
      <c r="F272" s="154"/>
    </row>
    <row r="273" spans="2:6" x14ac:dyDescent="0.25">
      <c r="B273" s="153"/>
      <c r="E273" s="154"/>
      <c r="F273" s="154"/>
    </row>
    <row r="274" spans="2:6" x14ac:dyDescent="0.25">
      <c r="B274" s="153"/>
      <c r="E274" s="154"/>
      <c r="F274" s="154"/>
    </row>
    <row r="275" spans="2:6" x14ac:dyDescent="0.25">
      <c r="B275" s="153"/>
      <c r="E275" s="154"/>
      <c r="F275" s="154"/>
    </row>
    <row r="276" spans="2:6" x14ac:dyDescent="0.25">
      <c r="B276" s="153"/>
      <c r="E276" s="154"/>
      <c r="F276" s="154"/>
    </row>
    <row r="277" spans="2:6" x14ac:dyDescent="0.25">
      <c r="B277" s="153"/>
      <c r="E277" s="154"/>
      <c r="F277" s="154"/>
    </row>
    <row r="278" spans="2:6" x14ac:dyDescent="0.25">
      <c r="B278" s="153"/>
      <c r="E278" s="154"/>
      <c r="F278" s="154"/>
    </row>
    <row r="279" spans="2:6" x14ac:dyDescent="0.25">
      <c r="B279" s="153"/>
      <c r="E279" s="154"/>
      <c r="F279" s="154"/>
    </row>
    <row r="280" spans="2:6" x14ac:dyDescent="0.25">
      <c r="B280" s="153"/>
      <c r="E280" s="154"/>
      <c r="F280" s="154"/>
    </row>
    <row r="281" spans="2:6" x14ac:dyDescent="0.25">
      <c r="B281" s="153"/>
      <c r="E281" s="154"/>
      <c r="F281" s="154"/>
    </row>
    <row r="282" spans="2:6" x14ac:dyDescent="0.25">
      <c r="B282" s="153"/>
      <c r="E282" s="154"/>
      <c r="F282" s="154"/>
    </row>
    <row r="283" spans="2:6" x14ac:dyDescent="0.25">
      <c r="B283" s="153"/>
      <c r="E283" s="154"/>
      <c r="F283" s="154"/>
    </row>
    <row r="284" spans="2:6" x14ac:dyDescent="0.25">
      <c r="B284" s="153"/>
      <c r="E284" s="154"/>
      <c r="F284" s="154"/>
    </row>
    <row r="285" spans="2:6" x14ac:dyDescent="0.25">
      <c r="B285" s="153"/>
      <c r="E285" s="154"/>
      <c r="F285" s="154"/>
    </row>
    <row r="286" spans="2:6" x14ac:dyDescent="0.25">
      <c r="B286" s="153"/>
      <c r="E286" s="154"/>
      <c r="F286" s="154"/>
    </row>
    <row r="287" spans="2:6" x14ac:dyDescent="0.25">
      <c r="B287" s="153"/>
      <c r="E287" s="154"/>
      <c r="F287" s="154"/>
    </row>
    <row r="288" spans="2:6" x14ac:dyDescent="0.25">
      <c r="B288" s="153"/>
      <c r="E288" s="154"/>
      <c r="F288" s="154"/>
    </row>
    <row r="289" spans="2:6" x14ac:dyDescent="0.25">
      <c r="B289" s="153"/>
      <c r="E289" s="154"/>
      <c r="F289" s="154"/>
    </row>
    <row r="290" spans="2:6" x14ac:dyDescent="0.25">
      <c r="B290" s="153"/>
      <c r="E290" s="154"/>
      <c r="F290" s="154"/>
    </row>
    <row r="291" spans="2:6" x14ac:dyDescent="0.25">
      <c r="B291" s="153"/>
      <c r="E291" s="154"/>
      <c r="F291" s="154"/>
    </row>
    <row r="292" spans="2:6" x14ac:dyDescent="0.25">
      <c r="B292" s="153"/>
      <c r="E292" s="154"/>
      <c r="F292" s="154"/>
    </row>
    <row r="293" spans="2:6" x14ac:dyDescent="0.25">
      <c r="B293" s="153"/>
      <c r="E293" s="154"/>
      <c r="F293" s="154"/>
    </row>
    <row r="294" spans="2:6" x14ac:dyDescent="0.25">
      <c r="B294" s="153"/>
      <c r="E294" s="154"/>
      <c r="F294" s="154"/>
    </row>
    <row r="295" spans="2:6" x14ac:dyDescent="0.25">
      <c r="B295" s="153"/>
      <c r="E295" s="154"/>
      <c r="F295" s="154"/>
    </row>
    <row r="296" spans="2:6" x14ac:dyDescent="0.25">
      <c r="B296" s="153"/>
      <c r="E296" s="154"/>
      <c r="F296" s="154"/>
    </row>
    <row r="297" spans="2:6" x14ac:dyDescent="0.25">
      <c r="E297" s="154"/>
      <c r="F297" s="154"/>
    </row>
    <row r="298" spans="2:6" x14ac:dyDescent="0.25">
      <c r="E298" s="154"/>
      <c r="F298" s="154"/>
    </row>
    <row r="299" spans="2:6" x14ac:dyDescent="0.25">
      <c r="E299" s="154"/>
      <c r="F299" s="154"/>
    </row>
    <row r="300" spans="2:6" x14ac:dyDescent="0.25">
      <c r="E300" s="154"/>
      <c r="F300" s="154"/>
    </row>
    <row r="301" spans="2:6" x14ac:dyDescent="0.25">
      <c r="E301" s="154"/>
      <c r="F301" s="154"/>
    </row>
    <row r="302" spans="2:6" x14ac:dyDescent="0.25">
      <c r="E302" s="154"/>
      <c r="F302" s="154"/>
    </row>
    <row r="303" spans="2:6" x14ac:dyDescent="0.25">
      <c r="E303" s="154"/>
      <c r="F303" s="154"/>
    </row>
    <row r="304" spans="2:6" x14ac:dyDescent="0.25">
      <c r="E304" s="154"/>
      <c r="F304" s="154"/>
    </row>
    <row r="305" spans="5:7" x14ac:dyDescent="0.25">
      <c r="E305" s="154"/>
      <c r="F305" s="154"/>
    </row>
    <row r="306" spans="5:7" x14ac:dyDescent="0.25">
      <c r="E306" s="154"/>
      <c r="F306" s="154"/>
    </row>
    <row r="307" spans="5:7" x14ac:dyDescent="0.25">
      <c r="E307" s="154"/>
      <c r="F307" s="154"/>
    </row>
    <row r="308" spans="5:7" x14ac:dyDescent="0.25">
      <c r="E308" s="154"/>
      <c r="F308" s="154"/>
    </row>
    <row r="309" spans="5:7" x14ac:dyDescent="0.25">
      <c r="E309" s="154"/>
      <c r="F309" s="154"/>
    </row>
    <row r="310" spans="5:7" x14ac:dyDescent="0.25">
      <c r="E310" s="154"/>
      <c r="F310" s="154"/>
    </row>
    <row r="311" spans="5:7" x14ac:dyDescent="0.25">
      <c r="E311" s="154"/>
      <c r="F311" s="154"/>
    </row>
    <row r="312" spans="5:7" x14ac:dyDescent="0.25">
      <c r="E312" s="154"/>
      <c r="F312" s="154"/>
    </row>
    <row r="313" spans="5:7" x14ac:dyDescent="0.25">
      <c r="E313" s="154"/>
      <c r="F313" s="154"/>
    </row>
    <row r="314" spans="5:7" x14ac:dyDescent="0.25">
      <c r="E314" s="154"/>
      <c r="F314" s="154"/>
    </row>
    <row r="315" spans="5:7" x14ac:dyDescent="0.25">
      <c r="E315" s="154"/>
      <c r="F315" s="154"/>
    </row>
    <row r="316" spans="5:7" x14ac:dyDescent="0.25">
      <c r="E316" s="154"/>
      <c r="F316" s="154"/>
    </row>
    <row r="317" spans="5:7" x14ac:dyDescent="0.25">
      <c r="E317" s="154"/>
      <c r="F317" s="154"/>
    </row>
    <row r="318" spans="5:7" x14ac:dyDescent="0.25">
      <c r="E318" s="154"/>
      <c r="F318" s="154"/>
    </row>
    <row r="319" spans="5:7" x14ac:dyDescent="0.25">
      <c r="E319" s="154"/>
      <c r="F319" s="154"/>
    </row>
    <row r="320" spans="5:7" x14ac:dyDescent="0.25">
      <c r="E320" s="154"/>
      <c r="F320" s="154"/>
      <c r="G320" s="536"/>
    </row>
    <row r="321" spans="2:6" x14ac:dyDescent="0.25">
      <c r="E321" s="154"/>
      <c r="F321" s="154"/>
    </row>
    <row r="322" spans="2:6" x14ac:dyDescent="0.25">
      <c r="E322" s="154"/>
      <c r="F322" s="154"/>
    </row>
    <row r="323" spans="2:6" x14ac:dyDescent="0.25">
      <c r="E323" s="154"/>
      <c r="F323" s="154"/>
    </row>
    <row r="324" spans="2:6" x14ac:dyDescent="0.25">
      <c r="B324" s="153"/>
      <c r="E324" s="155"/>
      <c r="F324" s="155"/>
    </row>
    <row r="325" spans="2:6" x14ac:dyDescent="0.25">
      <c r="E325" s="154"/>
      <c r="F325" s="154"/>
    </row>
  </sheetData>
  <mergeCells count="9">
    <mergeCell ref="A271:E271"/>
    <mergeCell ref="A1:F1"/>
    <mergeCell ref="A2:F2"/>
    <mergeCell ref="A3:F3"/>
    <mergeCell ref="A4:B4"/>
    <mergeCell ref="A64:E64"/>
    <mergeCell ref="A111:E111"/>
    <mergeCell ref="A133:E133"/>
    <mergeCell ref="A201:E201"/>
  </mergeCells>
  <phoneticPr fontId="76" type="noConversion"/>
  <pageMargins left="0.70866141732283505" right="0.47244094488188998" top="0.74803149606299202" bottom="0.511811023622047" header="0.31496062992126" footer="0.31496062992126"/>
  <pageSetup paperSize="9" scale="76" orientation="portrait" r:id="rId1"/>
  <headerFooter>
    <oddFooter>&amp;CEnyau. Bill Nr. 1 Pg &amp;P of &amp;N</oddFooter>
  </headerFooter>
  <rowBreaks count="4" manualBreakCount="4">
    <brk id="64" max="5" man="1"/>
    <brk id="111" max="5" man="1"/>
    <brk id="133" max="5" man="1"/>
    <brk id="201" max="5" man="1"/>
  </rowBreaks>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6"/>
  <sheetViews>
    <sheetView view="pageBreakPreview" zoomScale="90" zoomScaleNormal="100" zoomScaleSheetLayoutView="90" workbookViewId="0">
      <pane ySplit="5" topLeftCell="A401" activePane="bottomLeft" state="frozen"/>
      <selection activeCell="A2" sqref="A2:F4"/>
      <selection pane="bottomLeft" activeCell="A2" sqref="A2:F2"/>
    </sheetView>
  </sheetViews>
  <sheetFormatPr defaultColWidth="9.1796875" defaultRowHeight="14" x14ac:dyDescent="0.25"/>
  <cols>
    <col min="1" max="1" width="9" style="616" customWidth="1"/>
    <col min="2" max="2" width="54.54296875" style="617" customWidth="1"/>
    <col min="3" max="3" width="7.54296875" style="616" customWidth="1"/>
    <col min="4" max="4" width="9.81640625" style="598" customWidth="1"/>
    <col min="5" max="5" width="14.1796875" style="1691" customWidth="1"/>
    <col min="6" max="6" width="15.1796875" style="1692" customWidth="1"/>
    <col min="7" max="7" width="9.26953125" style="1697" bestFit="1" customWidth="1"/>
    <col min="8" max="8" width="17.81640625" style="1697" bestFit="1" customWidth="1"/>
    <col min="9" max="9" width="9.26953125" style="1697" bestFit="1" customWidth="1"/>
    <col min="10" max="10" width="18.54296875" style="1697" bestFit="1" customWidth="1"/>
    <col min="11" max="16384" width="9.1796875" style="1697"/>
  </cols>
  <sheetData>
    <row r="1" spans="1:8" s="1694" customFormat="1" ht="13" x14ac:dyDescent="0.25">
      <c r="A1" s="2412" t="s">
        <v>0</v>
      </c>
      <c r="B1" s="2412"/>
      <c r="C1" s="2412"/>
      <c r="D1" s="2412"/>
      <c r="E1" s="2412"/>
      <c r="F1" s="2412"/>
      <c r="G1" s="1693"/>
    </row>
    <row r="2" spans="1:8" s="266" customFormat="1" ht="13" x14ac:dyDescent="0.25">
      <c r="A2" s="2372" t="s">
        <v>2561</v>
      </c>
      <c r="B2" s="2372"/>
      <c r="C2" s="2372"/>
      <c r="D2" s="2372"/>
      <c r="E2" s="2372"/>
      <c r="F2" s="2372"/>
      <c r="G2" s="1695"/>
      <c r="H2" s="1695"/>
    </row>
    <row r="3" spans="1:8" s="266" customFormat="1" ht="13" x14ac:dyDescent="0.25">
      <c r="A3" s="2413" t="s">
        <v>2118</v>
      </c>
      <c r="B3" s="2413"/>
      <c r="C3" s="2413"/>
      <c r="D3" s="2413"/>
      <c r="E3" s="2413"/>
      <c r="F3" s="2413"/>
      <c r="G3" s="1695"/>
      <c r="H3" s="1695"/>
    </row>
    <row r="4" spans="1:8" s="266" customFormat="1" ht="13.5" thickBot="1" x14ac:dyDescent="0.3">
      <c r="A4" s="585" t="s">
        <v>2091</v>
      </c>
      <c r="B4" s="586"/>
      <c r="C4" s="587"/>
      <c r="D4" s="587"/>
      <c r="E4" s="484"/>
      <c r="F4" s="1640"/>
      <c r="G4" s="590"/>
    </row>
    <row r="5" spans="1:8" s="1696" customFormat="1" ht="14.25" customHeight="1" x14ac:dyDescent="0.3">
      <c r="A5" s="449" t="s">
        <v>1</v>
      </c>
      <c r="B5" s="450" t="s">
        <v>2</v>
      </c>
      <c r="C5" s="450" t="s">
        <v>3</v>
      </c>
      <c r="D5" s="450" t="s">
        <v>4</v>
      </c>
      <c r="E5" s="1521" t="s">
        <v>155</v>
      </c>
      <c r="F5" s="1522" t="s">
        <v>6</v>
      </c>
    </row>
    <row r="6" spans="1:8" s="595" customFormat="1" ht="13" x14ac:dyDescent="0.25">
      <c r="A6" s="1525"/>
      <c r="B6" s="1526"/>
      <c r="C6" s="1527"/>
      <c r="D6" s="1528"/>
      <c r="E6" s="1644"/>
      <c r="F6" s="1645"/>
    </row>
    <row r="7" spans="1:8" s="266" customFormat="1" ht="13" x14ac:dyDescent="0.25">
      <c r="A7" s="1525"/>
      <c r="B7" s="1531" t="s">
        <v>532</v>
      </c>
      <c r="C7" s="1527"/>
      <c r="D7" s="1528"/>
      <c r="E7" s="1644"/>
      <c r="F7" s="1645"/>
    </row>
    <row r="8" spans="1:8" s="266" customFormat="1" ht="13" x14ac:dyDescent="0.25">
      <c r="A8" s="1532"/>
      <c r="B8" s="1533"/>
      <c r="C8" s="1527"/>
      <c r="D8" s="1528"/>
      <c r="E8" s="1644"/>
      <c r="F8" s="1645"/>
    </row>
    <row r="9" spans="1:8" s="266" customFormat="1" ht="37.5" x14ac:dyDescent="0.25">
      <c r="A9" s="1525"/>
      <c r="B9" s="1534" t="s">
        <v>1825</v>
      </c>
      <c r="C9" s="1646"/>
      <c r="D9" s="1528"/>
      <c r="E9" s="1644"/>
      <c r="F9" s="1645"/>
    </row>
    <row r="10" spans="1:8" s="266" customFormat="1" ht="13" x14ac:dyDescent="0.25">
      <c r="A10" s="1525"/>
      <c r="B10" s="1647"/>
      <c r="C10" s="1646"/>
      <c r="D10" s="1528"/>
      <c r="E10" s="1644"/>
      <c r="F10" s="1645"/>
    </row>
    <row r="11" spans="1:8" s="266" customFormat="1" ht="12.5" x14ac:dyDescent="0.25">
      <c r="A11" s="1648"/>
      <c r="B11" s="1649"/>
      <c r="C11" s="1648"/>
      <c r="D11" s="1650"/>
      <c r="E11" s="1613"/>
      <c r="F11" s="1651"/>
    </row>
    <row r="12" spans="1:8" x14ac:dyDescent="0.25">
      <c r="A12" s="1535"/>
      <c r="B12" s="1536" t="s">
        <v>533</v>
      </c>
      <c r="C12" s="1537"/>
      <c r="D12" s="1538"/>
      <c r="E12" s="1613"/>
      <c r="F12" s="1615"/>
    </row>
    <row r="13" spans="1:8" x14ac:dyDescent="0.25">
      <c r="A13" s="1535"/>
      <c r="B13" s="1540"/>
      <c r="C13" s="1537"/>
      <c r="D13" s="1538"/>
      <c r="E13" s="1613"/>
      <c r="F13" s="1615"/>
    </row>
    <row r="14" spans="1:8" x14ac:dyDescent="0.25">
      <c r="A14" s="1535"/>
      <c r="B14" s="1541" t="s">
        <v>534</v>
      </c>
      <c r="C14" s="1537"/>
      <c r="D14" s="1538"/>
      <c r="E14" s="1613"/>
      <c r="F14" s="1615"/>
    </row>
    <row r="15" spans="1:8" x14ac:dyDescent="0.25">
      <c r="A15" s="1535"/>
      <c r="B15" s="1541"/>
      <c r="C15" s="1537"/>
      <c r="D15" s="1538"/>
      <c r="E15" s="1613"/>
      <c r="F15" s="1615"/>
    </row>
    <row r="16" spans="1:8" x14ac:dyDescent="0.25">
      <c r="A16" s="1537" t="s">
        <v>535</v>
      </c>
      <c r="B16" s="1542" t="s">
        <v>536</v>
      </c>
      <c r="C16" s="1537" t="s">
        <v>42</v>
      </c>
      <c r="D16" s="1538">
        <v>76</v>
      </c>
      <c r="E16" s="1613"/>
      <c r="F16" s="1614">
        <f>D16*E16</f>
        <v>0</v>
      </c>
    </row>
    <row r="17" spans="1:8" x14ac:dyDescent="0.25">
      <c r="A17" s="1537"/>
      <c r="B17" s="1542"/>
      <c r="C17" s="1537"/>
      <c r="D17" s="1538"/>
      <c r="E17" s="1613"/>
      <c r="F17" s="1614"/>
    </row>
    <row r="18" spans="1:8" x14ac:dyDescent="0.25">
      <c r="A18" s="1537" t="s">
        <v>87</v>
      </c>
      <c r="B18" s="1542" t="s">
        <v>537</v>
      </c>
      <c r="C18" s="1537" t="s">
        <v>42</v>
      </c>
      <c r="D18" s="1538">
        <v>12</v>
      </c>
      <c r="E18" s="1613"/>
      <c r="F18" s="1614">
        <f>D18*E18</f>
        <v>0</v>
      </c>
      <c r="H18" s="598"/>
    </row>
    <row r="19" spans="1:8" x14ac:dyDescent="0.25">
      <c r="A19" s="1537"/>
      <c r="B19" s="1542"/>
      <c r="C19" s="1537"/>
      <c r="D19" s="1538"/>
      <c r="E19" s="1613"/>
      <c r="F19" s="1614"/>
    </row>
    <row r="20" spans="1:8" x14ac:dyDescent="0.25">
      <c r="A20" s="1537"/>
      <c r="B20" s="592"/>
      <c r="C20" s="1537"/>
      <c r="D20" s="1538"/>
      <c r="E20" s="1613"/>
      <c r="F20" s="1614"/>
    </row>
    <row r="21" spans="1:8" x14ac:dyDescent="0.25">
      <c r="A21" s="1537"/>
      <c r="B21" s="1545" t="s">
        <v>90</v>
      </c>
      <c r="C21" s="1546"/>
      <c r="D21" s="1538"/>
      <c r="E21" s="1613"/>
      <c r="F21" s="1614"/>
    </row>
    <row r="22" spans="1:8" x14ac:dyDescent="0.25">
      <c r="A22" s="1537"/>
      <c r="B22" s="1545"/>
      <c r="C22" s="1537"/>
      <c r="D22" s="1538"/>
      <c r="E22" s="1613"/>
      <c r="F22" s="1614"/>
    </row>
    <row r="23" spans="1:8" x14ac:dyDescent="0.25">
      <c r="A23" s="1537"/>
      <c r="B23" s="1547" t="s">
        <v>538</v>
      </c>
      <c r="C23" s="1537"/>
      <c r="D23" s="1538"/>
      <c r="E23" s="1613"/>
      <c r="F23" s="1614"/>
    </row>
    <row r="24" spans="1:8" x14ac:dyDescent="0.25">
      <c r="A24" s="1537"/>
      <c r="B24" s="1547"/>
      <c r="C24" s="1537"/>
      <c r="D24" s="1538"/>
      <c r="E24" s="1613"/>
      <c r="F24" s="1614"/>
    </row>
    <row r="25" spans="1:8" x14ac:dyDescent="0.25">
      <c r="A25" s="1537" t="s">
        <v>539</v>
      </c>
      <c r="B25" s="1542" t="s">
        <v>540</v>
      </c>
      <c r="C25" s="1537" t="s">
        <v>42</v>
      </c>
      <c r="D25" s="1538">
        <f>(ROUNDUP((39.2865),0))</f>
        <v>40</v>
      </c>
      <c r="E25" s="1613"/>
      <c r="F25" s="1614">
        <f>D25*E25</f>
        <v>0</v>
      </c>
    </row>
    <row r="26" spans="1:8" x14ac:dyDescent="0.25">
      <c r="A26" s="1537"/>
      <c r="B26" s="1548"/>
      <c r="C26" s="1537"/>
      <c r="D26" s="1544"/>
      <c r="E26" s="1613"/>
      <c r="F26" s="1614"/>
    </row>
    <row r="27" spans="1:8" s="595" customFormat="1" ht="12.5" x14ac:dyDescent="0.25">
      <c r="A27" s="1525"/>
      <c r="B27" s="1549" t="s">
        <v>541</v>
      </c>
      <c r="C27" s="1525"/>
      <c r="D27" s="1550"/>
      <c r="E27" s="1613"/>
      <c r="F27" s="1615"/>
      <c r="G27" s="600"/>
    </row>
    <row r="28" spans="1:8" s="595" customFormat="1" ht="12.5" x14ac:dyDescent="0.25">
      <c r="A28" s="1525"/>
      <c r="B28" s="1549"/>
      <c r="C28" s="1525"/>
      <c r="D28" s="1550"/>
      <c r="E28" s="1613"/>
      <c r="F28" s="1615"/>
      <c r="G28" s="600"/>
    </row>
    <row r="29" spans="1:8" ht="37.5" x14ac:dyDescent="0.25">
      <c r="A29" s="1537" t="s">
        <v>542</v>
      </c>
      <c r="B29" s="1542" t="s">
        <v>543</v>
      </c>
      <c r="C29" s="1537" t="s">
        <v>42</v>
      </c>
      <c r="D29" s="1538">
        <v>40</v>
      </c>
      <c r="E29" s="1613"/>
      <c r="F29" s="1614">
        <f>D29*E29</f>
        <v>0</v>
      </c>
    </row>
    <row r="30" spans="1:8" x14ac:dyDescent="0.25">
      <c r="A30" s="1551"/>
      <c r="B30" s="1542"/>
      <c r="C30" s="1537"/>
      <c r="D30" s="1538"/>
      <c r="E30" s="1613"/>
      <c r="F30" s="1615"/>
    </row>
    <row r="31" spans="1:8" x14ac:dyDescent="0.25">
      <c r="A31" s="1551"/>
      <c r="B31" s="592"/>
      <c r="C31" s="1537"/>
      <c r="D31" s="1538"/>
      <c r="E31" s="1613"/>
      <c r="F31" s="1615"/>
    </row>
    <row r="32" spans="1:8" x14ac:dyDescent="0.25">
      <c r="A32" s="1537"/>
      <c r="B32" s="1552" t="s">
        <v>93</v>
      </c>
      <c r="C32" s="1537"/>
      <c r="D32" s="1538"/>
      <c r="E32" s="1613"/>
      <c r="F32" s="1614"/>
    </row>
    <row r="33" spans="1:6" x14ac:dyDescent="0.25">
      <c r="A33" s="1546"/>
      <c r="B33" s="1553"/>
      <c r="C33" s="1546"/>
      <c r="D33" s="1538"/>
      <c r="E33" s="1613"/>
      <c r="F33" s="1614"/>
    </row>
    <row r="34" spans="1:6" ht="30" customHeight="1" x14ac:dyDescent="0.25">
      <c r="A34" s="1537"/>
      <c r="B34" s="1554" t="s">
        <v>544</v>
      </c>
      <c r="C34" s="1537"/>
      <c r="D34" s="1538"/>
      <c r="E34" s="1613"/>
      <c r="F34" s="1614"/>
    </row>
    <row r="35" spans="1:6" x14ac:dyDescent="0.25">
      <c r="A35" s="1537"/>
      <c r="B35" s="1542"/>
      <c r="C35" s="1537"/>
      <c r="D35" s="1538"/>
      <c r="E35" s="1613"/>
      <c r="F35" s="1614"/>
    </row>
    <row r="36" spans="1:6" x14ac:dyDescent="0.25">
      <c r="A36" s="1537" t="s">
        <v>94</v>
      </c>
      <c r="B36" s="1542" t="s">
        <v>545</v>
      </c>
      <c r="C36" s="1537" t="s">
        <v>42</v>
      </c>
      <c r="D36" s="1538">
        <v>6.5</v>
      </c>
      <c r="E36" s="1613"/>
      <c r="F36" s="1614">
        <f>D36*E36</f>
        <v>0</v>
      </c>
    </row>
    <row r="37" spans="1:6" x14ac:dyDescent="0.25">
      <c r="A37" s="1537"/>
      <c r="B37" s="1542"/>
      <c r="C37" s="1537"/>
      <c r="D37" s="1538"/>
      <c r="E37" s="1613"/>
      <c r="F37" s="1615"/>
    </row>
    <row r="38" spans="1:6" ht="14.5" x14ac:dyDescent="0.25">
      <c r="A38" s="1537" t="s">
        <v>546</v>
      </c>
      <c r="B38" s="1542" t="s">
        <v>547</v>
      </c>
      <c r="C38" s="1537" t="s">
        <v>548</v>
      </c>
      <c r="D38" s="1538">
        <v>84</v>
      </c>
      <c r="E38" s="1613"/>
      <c r="F38" s="1614">
        <f>D38*E38</f>
        <v>0</v>
      </c>
    </row>
    <row r="39" spans="1:6" x14ac:dyDescent="0.25">
      <c r="A39" s="1537"/>
      <c r="B39" s="599"/>
      <c r="C39" s="1537"/>
      <c r="D39" s="1538"/>
      <c r="E39" s="1613"/>
      <c r="F39" s="1615"/>
    </row>
    <row r="40" spans="1:6" x14ac:dyDescent="0.25">
      <c r="A40" s="1537"/>
      <c r="B40" s="1542"/>
      <c r="C40" s="1537"/>
      <c r="D40" s="1538"/>
      <c r="E40" s="1613"/>
      <c r="F40" s="1615"/>
    </row>
    <row r="41" spans="1:6" x14ac:dyDescent="0.25">
      <c r="A41" s="1555"/>
      <c r="B41" s="1556" t="s">
        <v>549</v>
      </c>
      <c r="C41" s="1525"/>
      <c r="D41" s="1557"/>
      <c r="E41" s="1613"/>
      <c r="F41" s="1615"/>
    </row>
    <row r="42" spans="1:6" x14ac:dyDescent="0.25">
      <c r="A42" s="1555"/>
      <c r="B42" s="1556"/>
      <c r="C42" s="1525"/>
      <c r="D42" s="1557"/>
      <c r="E42" s="1613"/>
      <c r="F42" s="1615"/>
    </row>
    <row r="43" spans="1:6" x14ac:dyDescent="0.25">
      <c r="A43" s="1555"/>
      <c r="B43" s="1558" t="s">
        <v>550</v>
      </c>
      <c r="C43" s="1525"/>
      <c r="D43" s="1557"/>
      <c r="E43" s="1613"/>
      <c r="F43" s="1615"/>
    </row>
    <row r="44" spans="1:6" x14ac:dyDescent="0.25">
      <c r="A44" s="1555"/>
      <c r="B44" s="1556"/>
      <c r="C44" s="1525"/>
      <c r="D44" s="1557"/>
      <c r="E44" s="1613"/>
      <c r="F44" s="1615"/>
    </row>
    <row r="45" spans="1:6" ht="14.5" x14ac:dyDescent="0.25">
      <c r="A45" s="1555" t="s">
        <v>551</v>
      </c>
      <c r="B45" s="1559" t="s">
        <v>697</v>
      </c>
      <c r="C45" s="1652" t="s">
        <v>698</v>
      </c>
      <c r="D45" s="1538">
        <v>84</v>
      </c>
      <c r="E45" s="1613"/>
      <c r="F45" s="1615">
        <f>+D45*E45</f>
        <v>0</v>
      </c>
    </row>
    <row r="46" spans="1:6" x14ac:dyDescent="0.25">
      <c r="A46" s="1555"/>
      <c r="B46" s="1653"/>
      <c r="C46" s="1525"/>
      <c r="D46" s="1557"/>
      <c r="E46" s="1613"/>
      <c r="F46" s="1615"/>
    </row>
    <row r="47" spans="1:6" x14ac:dyDescent="0.25">
      <c r="A47" s="1537"/>
      <c r="B47" s="1560" t="s">
        <v>553</v>
      </c>
      <c r="C47" s="1537"/>
      <c r="D47" s="1538"/>
      <c r="E47" s="1655"/>
      <c r="F47" s="1656"/>
    </row>
    <row r="48" spans="1:6" x14ac:dyDescent="0.25">
      <c r="A48" s="1537"/>
      <c r="B48" s="1542"/>
      <c r="C48" s="1537"/>
      <c r="D48" s="1538"/>
      <c r="E48" s="1655"/>
      <c r="F48" s="1656"/>
    </row>
    <row r="49" spans="1:6" x14ac:dyDescent="0.25">
      <c r="A49" s="1537"/>
      <c r="B49" s="1560" t="s">
        <v>96</v>
      </c>
      <c r="C49" s="1537"/>
      <c r="D49" s="1538"/>
      <c r="E49" s="1655"/>
      <c r="F49" s="1656"/>
    </row>
    <row r="50" spans="1:6" x14ac:dyDescent="0.25">
      <c r="A50" s="1537"/>
      <c r="B50" s="1560"/>
      <c r="C50" s="1537"/>
      <c r="D50" s="1538"/>
      <c r="E50" s="1655"/>
      <c r="F50" s="1656"/>
    </row>
    <row r="51" spans="1:6" x14ac:dyDescent="0.25">
      <c r="A51" s="1537"/>
      <c r="B51" s="1545" t="s">
        <v>554</v>
      </c>
      <c r="C51" s="1537"/>
      <c r="D51" s="1538"/>
      <c r="E51" s="1655"/>
      <c r="F51" s="1656"/>
    </row>
    <row r="52" spans="1:6" ht="3" customHeight="1" x14ac:dyDescent="0.25">
      <c r="A52" s="1537"/>
      <c r="B52" s="1545"/>
      <c r="C52" s="1537"/>
      <c r="D52" s="1538"/>
      <c r="E52" s="1655"/>
      <c r="F52" s="1656"/>
    </row>
    <row r="53" spans="1:6" x14ac:dyDescent="0.25">
      <c r="A53" s="1537"/>
      <c r="B53" s="1552" t="s">
        <v>1403</v>
      </c>
      <c r="C53" s="1537"/>
      <c r="D53" s="1538"/>
      <c r="E53" s="1613"/>
      <c r="F53" s="1614"/>
    </row>
    <row r="54" spans="1:6" ht="6.75" customHeight="1" x14ac:dyDescent="0.25">
      <c r="A54" s="1537"/>
      <c r="B54" s="1552"/>
      <c r="C54" s="1537"/>
      <c r="D54" s="1538"/>
      <c r="E54" s="1613"/>
      <c r="F54" s="1614"/>
    </row>
    <row r="55" spans="1:6" ht="37.5" x14ac:dyDescent="0.25">
      <c r="A55" s="1537"/>
      <c r="B55" s="1549" t="s">
        <v>555</v>
      </c>
      <c r="C55" s="1537"/>
      <c r="D55" s="1538"/>
      <c r="E55" s="1613"/>
      <c r="F55" s="1614"/>
    </row>
    <row r="56" spans="1:6" x14ac:dyDescent="0.25">
      <c r="A56" s="1537"/>
      <c r="B56" s="1547"/>
      <c r="C56" s="1537"/>
      <c r="D56" s="1538"/>
      <c r="E56" s="1613"/>
      <c r="F56" s="1614"/>
    </row>
    <row r="57" spans="1:6" x14ac:dyDescent="0.25">
      <c r="A57" s="1537" t="s">
        <v>1747</v>
      </c>
      <c r="B57" s="1542" t="s">
        <v>106</v>
      </c>
      <c r="C57" s="1537" t="s">
        <v>42</v>
      </c>
      <c r="D57" s="1538">
        <v>18.5</v>
      </c>
      <c r="E57" s="1613"/>
      <c r="F57" s="1614">
        <f t="shared" ref="F57" si="0">D57*E57</f>
        <v>0</v>
      </c>
    </row>
    <row r="58" spans="1:6" ht="18.75" customHeight="1" thickBot="1" x14ac:dyDescent="0.3">
      <c r="A58" s="2468" t="s">
        <v>102</v>
      </c>
      <c r="B58" s="2468"/>
      <c r="C58" s="2468"/>
      <c r="D58" s="2468"/>
      <c r="E58" s="2468"/>
      <c r="F58" s="1698">
        <f>SUM(F11:F57)</f>
        <v>0</v>
      </c>
    </row>
    <row r="59" spans="1:6" ht="7.5" customHeight="1" x14ac:dyDescent="0.25">
      <c r="A59" s="1537"/>
      <c r="B59" s="1540"/>
      <c r="C59" s="1537"/>
      <c r="D59" s="1538"/>
      <c r="E59" s="1613"/>
      <c r="F59" s="1614"/>
    </row>
    <row r="60" spans="1:6" x14ac:dyDescent="0.25">
      <c r="A60" s="1537"/>
      <c r="B60" s="1552" t="s">
        <v>1408</v>
      </c>
      <c r="C60" s="1537"/>
      <c r="D60" s="1538"/>
      <c r="E60" s="1613"/>
      <c r="F60" s="1615"/>
    </row>
    <row r="61" spans="1:6" ht="11.25" customHeight="1" x14ac:dyDescent="0.25">
      <c r="A61" s="1537"/>
      <c r="B61" s="1552"/>
      <c r="C61" s="1537"/>
      <c r="D61" s="1538"/>
      <c r="E61" s="1613"/>
      <c r="F61" s="1615"/>
    </row>
    <row r="62" spans="1:6" ht="42.75" customHeight="1" x14ac:dyDescent="0.25">
      <c r="A62" s="1537"/>
      <c r="B62" s="1549" t="s">
        <v>1409</v>
      </c>
      <c r="C62" s="1537"/>
      <c r="D62" s="1538"/>
      <c r="E62" s="1613"/>
      <c r="F62" s="1615"/>
    </row>
    <row r="63" spans="1:6" x14ac:dyDescent="0.25">
      <c r="A63" s="1537"/>
      <c r="B63" s="1542"/>
      <c r="C63" s="1537"/>
      <c r="D63" s="1538"/>
      <c r="E63" s="1613"/>
      <c r="F63" s="1615"/>
    </row>
    <row r="64" spans="1:6" x14ac:dyDescent="0.25">
      <c r="A64" s="1537" t="s">
        <v>1748</v>
      </c>
      <c r="B64" s="1542" t="s">
        <v>106</v>
      </c>
      <c r="C64" s="1537" t="s">
        <v>42</v>
      </c>
      <c r="D64" s="1538"/>
      <c r="E64" s="1613"/>
      <c r="F64" s="1614">
        <f>D64*E64</f>
        <v>0</v>
      </c>
    </row>
    <row r="65" spans="1:7" ht="7.5" customHeight="1" x14ac:dyDescent="0.25">
      <c r="A65" s="1537"/>
      <c r="B65" s="1540"/>
      <c r="C65" s="1537"/>
      <c r="D65" s="1538"/>
      <c r="E65" s="1613"/>
      <c r="F65" s="1614"/>
    </row>
    <row r="66" spans="1:7" x14ac:dyDescent="0.25">
      <c r="A66" s="1537"/>
      <c r="B66" s="1552" t="s">
        <v>1404</v>
      </c>
      <c r="C66" s="1537"/>
      <c r="D66" s="1538"/>
      <c r="E66" s="1613"/>
      <c r="F66" s="1615"/>
    </row>
    <row r="67" spans="1:7" ht="11.25" customHeight="1" x14ac:dyDescent="0.25">
      <c r="A67" s="1537"/>
      <c r="B67" s="1552"/>
      <c r="C67" s="1537"/>
      <c r="D67" s="1538"/>
      <c r="E67" s="1613"/>
      <c r="F67" s="1615"/>
    </row>
    <row r="68" spans="1:7" ht="42.75" customHeight="1" x14ac:dyDescent="0.25">
      <c r="A68" s="1537"/>
      <c r="B68" s="1549" t="s">
        <v>556</v>
      </c>
      <c r="C68" s="1537"/>
      <c r="D68" s="1538"/>
      <c r="E68" s="1613"/>
      <c r="F68" s="1615"/>
    </row>
    <row r="69" spans="1:7" x14ac:dyDescent="0.25">
      <c r="A69" s="1537"/>
      <c r="B69" s="1542"/>
      <c r="C69" s="1537"/>
      <c r="D69" s="1538"/>
      <c r="E69" s="1613"/>
      <c r="F69" s="1615"/>
    </row>
    <row r="70" spans="1:7" x14ac:dyDescent="0.25">
      <c r="A70" s="1537" t="s">
        <v>720</v>
      </c>
      <c r="B70" s="1542" t="s">
        <v>106</v>
      </c>
      <c r="C70" s="1537" t="s">
        <v>42</v>
      </c>
      <c r="D70" s="1538">
        <v>18</v>
      </c>
      <c r="E70" s="1613"/>
      <c r="F70" s="1614">
        <f>D70*E70</f>
        <v>0</v>
      </c>
    </row>
    <row r="71" spans="1:7" x14ac:dyDescent="0.25">
      <c r="A71" s="1537"/>
      <c r="B71" s="1540"/>
      <c r="C71" s="1537"/>
      <c r="D71" s="1538"/>
      <c r="E71" s="1613"/>
      <c r="F71" s="1614"/>
    </row>
    <row r="72" spans="1:7" x14ac:dyDescent="0.25">
      <c r="A72" s="1537"/>
      <c r="B72" s="1541" t="s">
        <v>557</v>
      </c>
      <c r="C72" s="1537"/>
      <c r="D72" s="1538"/>
      <c r="E72" s="1613"/>
      <c r="F72" s="1614"/>
    </row>
    <row r="73" spans="1:7" x14ac:dyDescent="0.25">
      <c r="A73" s="1537"/>
      <c r="B73" s="1540"/>
      <c r="C73" s="1537"/>
      <c r="D73" s="1538"/>
      <c r="E73" s="1613"/>
      <c r="F73" s="1614"/>
    </row>
    <row r="74" spans="1:7" x14ac:dyDescent="0.25">
      <c r="A74" s="1537"/>
      <c r="B74" s="1552" t="s">
        <v>111</v>
      </c>
      <c r="C74" s="1537"/>
      <c r="D74" s="1538"/>
      <c r="E74" s="1613"/>
      <c r="F74" s="1614"/>
    </row>
    <row r="75" spans="1:7" ht="11.25" customHeight="1" x14ac:dyDescent="0.25">
      <c r="A75" s="1537"/>
      <c r="B75" s="1552"/>
      <c r="C75" s="1537"/>
      <c r="D75" s="1538"/>
      <c r="E75" s="1613"/>
      <c r="F75" s="1614"/>
    </row>
    <row r="76" spans="1:7" ht="29.25" customHeight="1" x14ac:dyDescent="0.25">
      <c r="A76" s="1537"/>
      <c r="B76" s="1554" t="s">
        <v>1407</v>
      </c>
      <c r="C76" s="1537"/>
      <c r="D76" s="1538"/>
      <c r="E76" s="1613"/>
      <c r="F76" s="1614"/>
    </row>
    <row r="77" spans="1:7" ht="11.25" customHeight="1" x14ac:dyDescent="0.25">
      <c r="A77" s="1537"/>
      <c r="B77" s="1542"/>
      <c r="C77" s="1537"/>
      <c r="D77" s="1538"/>
      <c r="E77" s="1613"/>
      <c r="F77" s="1614"/>
    </row>
    <row r="78" spans="1:7" x14ac:dyDescent="0.25">
      <c r="A78" s="1551" t="s">
        <v>721</v>
      </c>
      <c r="B78" s="1542" t="s">
        <v>114</v>
      </c>
      <c r="C78" s="1537" t="s">
        <v>42</v>
      </c>
      <c r="D78" s="1544">
        <v>3</v>
      </c>
      <c r="E78" s="1613"/>
      <c r="F78" s="1614">
        <f t="shared" ref="F78" si="1">D78*E78</f>
        <v>0</v>
      </c>
    </row>
    <row r="79" spans="1:7" ht="11.25" customHeight="1" x14ac:dyDescent="0.25">
      <c r="A79" s="1537"/>
      <c r="B79" s="599"/>
      <c r="C79" s="1537"/>
      <c r="D79" s="1538"/>
      <c r="E79" s="1613"/>
      <c r="F79" s="1615"/>
    </row>
    <row r="80" spans="1:7" s="595" customFormat="1" ht="12.5" x14ac:dyDescent="0.25">
      <c r="A80" s="1555"/>
      <c r="B80" s="1569"/>
      <c r="C80" s="1525"/>
      <c r="D80" s="1564"/>
      <c r="E80" s="1613"/>
      <c r="F80" s="1615"/>
      <c r="G80" s="600"/>
    </row>
    <row r="81" spans="1:7" s="595" customFormat="1" ht="13" x14ac:dyDescent="0.25">
      <c r="A81" s="1525"/>
      <c r="B81" s="1552" t="s">
        <v>559</v>
      </c>
      <c r="C81" s="1525"/>
      <c r="D81" s="1550"/>
      <c r="E81" s="1613"/>
      <c r="F81" s="1615"/>
      <c r="G81" s="600"/>
    </row>
    <row r="82" spans="1:7" s="595" customFormat="1" ht="13" x14ac:dyDescent="0.25">
      <c r="A82" s="1525"/>
      <c r="B82" s="1563"/>
      <c r="C82" s="1525"/>
      <c r="D82" s="1550"/>
      <c r="E82" s="1613"/>
      <c r="F82" s="1615"/>
      <c r="G82" s="600"/>
    </row>
    <row r="83" spans="1:7" x14ac:dyDescent="0.25">
      <c r="A83" s="1537"/>
      <c r="B83" s="1554" t="s">
        <v>1410</v>
      </c>
      <c r="C83" s="1537"/>
      <c r="D83" s="1538"/>
      <c r="E83" s="1613"/>
      <c r="F83" s="1614"/>
    </row>
    <row r="84" spans="1:7" x14ac:dyDescent="0.25">
      <c r="A84" s="1537"/>
      <c r="B84" s="1542"/>
      <c r="C84" s="1537"/>
      <c r="D84" s="1538"/>
      <c r="E84" s="1613"/>
      <c r="F84" s="1614"/>
    </row>
    <row r="85" spans="1:7" x14ac:dyDescent="0.25">
      <c r="A85" s="1551" t="s">
        <v>117</v>
      </c>
      <c r="B85" s="1542" t="s">
        <v>722</v>
      </c>
      <c r="C85" s="1537" t="s">
        <v>42</v>
      </c>
      <c r="D85" s="1544">
        <v>16</v>
      </c>
      <c r="E85" s="1613"/>
      <c r="F85" s="1614">
        <f>D85*E85</f>
        <v>0</v>
      </c>
    </row>
    <row r="86" spans="1:7" s="595" customFormat="1" ht="12.5" x14ac:dyDescent="0.25">
      <c r="A86" s="1555"/>
      <c r="B86" s="603"/>
      <c r="C86" s="1525"/>
      <c r="D86" s="1564"/>
      <c r="E86" s="1613"/>
      <c r="F86" s="1615"/>
      <c r="G86" s="600"/>
    </row>
    <row r="87" spans="1:7" ht="11.25" customHeight="1" x14ac:dyDescent="0.25">
      <c r="A87" s="1537"/>
      <c r="B87" s="1542"/>
      <c r="C87" s="1537"/>
      <c r="D87" s="1538"/>
      <c r="E87" s="1613"/>
      <c r="F87" s="1615"/>
    </row>
    <row r="88" spans="1:7" x14ac:dyDescent="0.25">
      <c r="A88" s="1537"/>
      <c r="B88" s="1560" t="s">
        <v>561</v>
      </c>
      <c r="C88" s="1537"/>
      <c r="D88" s="1538"/>
      <c r="E88" s="1613"/>
      <c r="F88" s="1614"/>
    </row>
    <row r="89" spans="1:7" ht="8.25" customHeight="1" x14ac:dyDescent="0.25">
      <c r="A89" s="1537"/>
      <c r="B89" s="1542"/>
      <c r="C89" s="1537"/>
      <c r="D89" s="1538"/>
      <c r="E89" s="1613"/>
      <c r="F89" s="1614"/>
    </row>
    <row r="90" spans="1:7" x14ac:dyDescent="0.25">
      <c r="A90" s="1537"/>
      <c r="B90" s="1565" t="s">
        <v>116</v>
      </c>
      <c r="C90" s="1537"/>
      <c r="D90" s="1538"/>
      <c r="E90" s="1613"/>
      <c r="F90" s="1614"/>
    </row>
    <row r="91" spans="1:7" ht="8.25" customHeight="1" x14ac:dyDescent="0.25">
      <c r="A91" s="1537"/>
      <c r="B91" s="1545"/>
      <c r="C91" s="1537"/>
      <c r="D91" s="1538"/>
      <c r="E91" s="1613"/>
      <c r="F91" s="1614"/>
    </row>
    <row r="92" spans="1:7" ht="30" customHeight="1" x14ac:dyDescent="0.25">
      <c r="A92" s="1537"/>
      <c r="B92" s="1547" t="s">
        <v>1419</v>
      </c>
      <c r="C92" s="1537"/>
      <c r="D92" s="1538"/>
      <c r="E92" s="1613"/>
      <c r="F92" s="1614"/>
    </row>
    <row r="93" spans="1:7" x14ac:dyDescent="0.25">
      <c r="A93" s="1537"/>
      <c r="B93" s="1542"/>
      <c r="C93" s="1537"/>
      <c r="D93" s="1538"/>
      <c r="E93" s="1613"/>
      <c r="F93" s="1614"/>
    </row>
    <row r="94" spans="1:7" x14ac:dyDescent="0.25">
      <c r="A94" s="1551" t="s">
        <v>1423</v>
      </c>
      <c r="B94" s="1542" t="s">
        <v>114</v>
      </c>
      <c r="C94" s="1537" t="s">
        <v>42</v>
      </c>
      <c r="D94" s="1538">
        <v>12.7</v>
      </c>
      <c r="E94" s="1613"/>
      <c r="F94" s="1614">
        <f t="shared" ref="F94" si="2">D94*E94</f>
        <v>0</v>
      </c>
    </row>
    <row r="95" spans="1:7" ht="9.75" customHeight="1" x14ac:dyDescent="0.25">
      <c r="A95" s="1551"/>
      <c r="B95" s="599"/>
      <c r="C95" s="1537"/>
      <c r="D95" s="1538"/>
      <c r="E95" s="1613"/>
      <c r="F95" s="1614"/>
    </row>
    <row r="96" spans="1:7" ht="9.75" customHeight="1" x14ac:dyDescent="0.25">
      <c r="A96" s="1551"/>
      <c r="B96" s="1542"/>
      <c r="C96" s="1537"/>
      <c r="D96" s="1538"/>
      <c r="E96" s="1613"/>
      <c r="F96" s="1614"/>
    </row>
    <row r="97" spans="1:6" x14ac:dyDescent="0.25">
      <c r="A97" s="1537"/>
      <c r="B97" s="1565" t="s">
        <v>723</v>
      </c>
      <c r="C97" s="1537"/>
      <c r="D97" s="1538"/>
      <c r="E97" s="1613"/>
      <c r="F97" s="1614"/>
    </row>
    <row r="98" spans="1:6" ht="9" customHeight="1" x14ac:dyDescent="0.25">
      <c r="A98" s="1537"/>
      <c r="B98" s="1545"/>
      <c r="C98" s="1537"/>
      <c r="D98" s="1538"/>
      <c r="E98" s="1613"/>
      <c r="F98" s="1614"/>
    </row>
    <row r="99" spans="1:6" x14ac:dyDescent="0.25">
      <c r="A99" s="1537"/>
      <c r="B99" s="1547" t="s">
        <v>1412</v>
      </c>
      <c r="C99" s="1537"/>
      <c r="D99" s="1538"/>
      <c r="E99" s="1613"/>
      <c r="F99" s="1614"/>
    </row>
    <row r="100" spans="1:6" ht="11.25" customHeight="1" x14ac:dyDescent="0.25">
      <c r="A100" s="1537"/>
      <c r="B100" s="1542"/>
      <c r="C100" s="1537"/>
      <c r="D100" s="1538"/>
      <c r="E100" s="1613"/>
      <c r="F100" s="1614"/>
    </row>
    <row r="101" spans="1:6" x14ac:dyDescent="0.25">
      <c r="A101" s="1551" t="s">
        <v>724</v>
      </c>
      <c r="B101" s="1542" t="s">
        <v>1425</v>
      </c>
      <c r="C101" s="1537" t="s">
        <v>42</v>
      </c>
      <c r="D101" s="1544">
        <v>4</v>
      </c>
      <c r="E101" s="1613"/>
      <c r="F101" s="1614">
        <f>D101*E101</f>
        <v>0</v>
      </c>
    </row>
    <row r="102" spans="1:6" x14ac:dyDescent="0.25">
      <c r="A102" s="1551"/>
      <c r="B102" s="1542"/>
      <c r="C102" s="1537"/>
      <c r="D102" s="1544"/>
      <c r="E102" s="1613"/>
      <c r="F102" s="1614"/>
    </row>
    <row r="103" spans="1:6" x14ac:dyDescent="0.25">
      <c r="A103" s="1551" t="s">
        <v>725</v>
      </c>
      <c r="B103" s="1542" t="s">
        <v>1424</v>
      </c>
      <c r="C103" s="1537" t="s">
        <v>42</v>
      </c>
      <c r="D103" s="1544">
        <v>1</v>
      </c>
      <c r="E103" s="1613"/>
      <c r="F103" s="1614">
        <f>D103*E103</f>
        <v>0</v>
      </c>
    </row>
    <row r="104" spans="1:6" x14ac:dyDescent="0.25">
      <c r="A104" s="1551"/>
      <c r="B104" s="1548"/>
      <c r="C104" s="1537"/>
      <c r="D104" s="1538"/>
      <c r="E104" s="1613"/>
      <c r="F104" s="1614"/>
    </row>
    <row r="105" spans="1:6" x14ac:dyDescent="0.25">
      <c r="A105" s="1537"/>
      <c r="B105" s="1541" t="s">
        <v>120</v>
      </c>
      <c r="C105" s="1537"/>
      <c r="D105" s="1538"/>
      <c r="E105" s="1613"/>
      <c r="F105" s="1614"/>
    </row>
    <row r="106" spans="1:6" x14ac:dyDescent="0.25">
      <c r="A106" s="1537"/>
      <c r="B106" s="1540"/>
      <c r="C106" s="1537"/>
      <c r="D106" s="1538"/>
      <c r="E106" s="1613"/>
      <c r="F106" s="1614"/>
    </row>
    <row r="107" spans="1:6" x14ac:dyDescent="0.25">
      <c r="A107" s="1537"/>
      <c r="B107" s="1541" t="s">
        <v>563</v>
      </c>
      <c r="C107" s="1537"/>
      <c r="D107" s="1538"/>
      <c r="E107" s="1613"/>
      <c r="F107" s="1614"/>
    </row>
    <row r="108" spans="1:6" x14ac:dyDescent="0.25">
      <c r="A108" s="1537"/>
      <c r="B108" s="1540"/>
      <c r="C108" s="1537"/>
      <c r="D108" s="1538"/>
      <c r="E108" s="1613"/>
      <c r="F108" s="1614"/>
    </row>
    <row r="109" spans="1:6" x14ac:dyDescent="0.25">
      <c r="A109" s="1537"/>
      <c r="B109" s="1566" t="s">
        <v>564</v>
      </c>
      <c r="C109" s="1537"/>
      <c r="D109" s="1538"/>
      <c r="E109" s="1613"/>
      <c r="F109" s="1614"/>
    </row>
    <row r="110" spans="1:6" x14ac:dyDescent="0.25">
      <c r="A110" s="1537"/>
      <c r="B110" s="1566"/>
      <c r="C110" s="1537"/>
      <c r="D110" s="1538"/>
      <c r="E110" s="1613"/>
      <c r="F110" s="1614"/>
    </row>
    <row r="111" spans="1:6" ht="14.5" x14ac:dyDescent="0.25">
      <c r="A111" s="1537" t="s">
        <v>565</v>
      </c>
      <c r="B111" s="1540" t="s">
        <v>566</v>
      </c>
      <c r="C111" s="1537" t="s">
        <v>548</v>
      </c>
      <c r="D111" s="1544">
        <v>28</v>
      </c>
      <c r="E111" s="1613"/>
      <c r="F111" s="1614">
        <f t="shared" ref="F111:F120" si="3">D111*E111</f>
        <v>0</v>
      </c>
    </row>
    <row r="112" spans="1:6" x14ac:dyDescent="0.25">
      <c r="A112" s="1537"/>
      <c r="B112" s="1540"/>
      <c r="C112" s="1537"/>
      <c r="D112" s="1544"/>
      <c r="E112" s="1613"/>
      <c r="F112" s="1614"/>
    </row>
    <row r="113" spans="1:6" x14ac:dyDescent="0.25">
      <c r="A113" s="1537"/>
      <c r="B113" s="1540"/>
      <c r="C113" s="1537"/>
      <c r="D113" s="1544"/>
      <c r="E113" s="1613"/>
      <c r="F113" s="1614"/>
    </row>
    <row r="114" spans="1:6" ht="19.5" customHeight="1" x14ac:dyDescent="0.25">
      <c r="A114" s="2465" t="s">
        <v>102</v>
      </c>
      <c r="B114" s="2465"/>
      <c r="C114" s="2465"/>
      <c r="D114" s="2465"/>
      <c r="E114" s="2465"/>
      <c r="F114" s="1654">
        <f>SUM(F62:F113)</f>
        <v>0</v>
      </c>
    </row>
    <row r="115" spans="1:6" x14ac:dyDescent="0.25">
      <c r="A115" s="1537"/>
      <c r="B115" s="1540"/>
      <c r="C115" s="1537"/>
      <c r="D115" s="1544"/>
      <c r="E115" s="1613"/>
      <c r="F115" s="1614"/>
    </row>
    <row r="116" spans="1:6" x14ac:dyDescent="0.25">
      <c r="A116" s="1537"/>
      <c r="B116" s="1540"/>
      <c r="C116" s="1537"/>
      <c r="D116" s="1538"/>
      <c r="E116" s="1613"/>
      <c r="F116" s="1614"/>
    </row>
    <row r="117" spans="1:6" x14ac:dyDescent="0.25">
      <c r="A117" s="1535"/>
      <c r="B117" s="1560" t="s">
        <v>567</v>
      </c>
      <c r="C117" s="1537"/>
      <c r="D117" s="1538"/>
      <c r="E117" s="1613"/>
      <c r="F117" s="1614"/>
    </row>
    <row r="118" spans="1:6" x14ac:dyDescent="0.25">
      <c r="A118" s="1535"/>
      <c r="B118" s="1560"/>
      <c r="C118" s="1537"/>
      <c r="D118" s="1538"/>
      <c r="E118" s="1613"/>
      <c r="F118" s="1614"/>
    </row>
    <row r="119" spans="1:6" x14ac:dyDescent="0.25">
      <c r="A119" s="1535"/>
      <c r="B119" s="1552" t="s">
        <v>568</v>
      </c>
      <c r="C119" s="1537"/>
      <c r="D119" s="1538"/>
      <c r="E119" s="1613"/>
      <c r="F119" s="1614"/>
    </row>
    <row r="120" spans="1:6" x14ac:dyDescent="0.25">
      <c r="A120" s="1535" t="s">
        <v>726</v>
      </c>
      <c r="B120" s="1567" t="s">
        <v>569</v>
      </c>
      <c r="C120" s="1537" t="s">
        <v>125</v>
      </c>
      <c r="D120" s="1538">
        <f>(53.2*0.2)</f>
        <v>10.64</v>
      </c>
      <c r="E120" s="1613"/>
      <c r="F120" s="1614">
        <f t="shared" si="3"/>
        <v>0</v>
      </c>
    </row>
    <row r="121" spans="1:6" x14ac:dyDescent="0.25">
      <c r="A121" s="1535"/>
      <c r="B121" s="599"/>
      <c r="C121" s="1537"/>
      <c r="D121" s="1538"/>
      <c r="E121" s="1613"/>
      <c r="F121" s="1614"/>
    </row>
    <row r="122" spans="1:6" x14ac:dyDescent="0.25">
      <c r="A122" s="1535"/>
      <c r="B122" s="1542"/>
      <c r="C122" s="1537"/>
      <c r="D122" s="1538"/>
      <c r="E122" s="1613"/>
      <c r="F122" s="1614"/>
    </row>
    <row r="123" spans="1:6" x14ac:dyDescent="0.25">
      <c r="A123" s="1535"/>
      <c r="B123" s="1552" t="s">
        <v>568</v>
      </c>
      <c r="C123" s="1537"/>
      <c r="D123" s="1538"/>
      <c r="E123" s="1613"/>
      <c r="F123" s="1614"/>
    </row>
    <row r="124" spans="1:6" x14ac:dyDescent="0.25">
      <c r="A124" s="1535"/>
      <c r="B124" s="1552"/>
      <c r="C124" s="1537"/>
      <c r="D124" s="1538"/>
      <c r="E124" s="1613"/>
      <c r="F124" s="1614"/>
    </row>
    <row r="125" spans="1:6" ht="14.5" x14ac:dyDescent="0.25">
      <c r="A125" s="1535" t="s">
        <v>726</v>
      </c>
      <c r="B125" s="1567" t="s">
        <v>570</v>
      </c>
      <c r="C125" s="1537" t="s">
        <v>548</v>
      </c>
      <c r="D125" s="1538">
        <f>(96.1*2*0.2)</f>
        <v>38.44</v>
      </c>
      <c r="E125" s="1613"/>
      <c r="F125" s="1614">
        <f>D125*E125</f>
        <v>0</v>
      </c>
    </row>
    <row r="126" spans="1:6" x14ac:dyDescent="0.25">
      <c r="A126" s="1535"/>
      <c r="B126" s="1567"/>
      <c r="C126" s="1537"/>
      <c r="D126" s="1544"/>
      <c r="E126" s="1613"/>
      <c r="F126" s="1614"/>
    </row>
    <row r="127" spans="1:6" x14ac:dyDescent="0.25">
      <c r="A127" s="1535"/>
      <c r="B127" s="592"/>
      <c r="C127" s="1537"/>
      <c r="D127" s="1538"/>
      <c r="E127" s="1613"/>
      <c r="F127" s="1614"/>
    </row>
    <row r="128" spans="1:6" x14ac:dyDescent="0.25">
      <c r="A128" s="1535"/>
      <c r="B128" s="1541" t="s">
        <v>130</v>
      </c>
      <c r="C128" s="1537"/>
      <c r="D128" s="1538"/>
      <c r="E128" s="1613"/>
      <c r="F128" s="1614"/>
    </row>
    <row r="129" spans="1:16" x14ac:dyDescent="0.25">
      <c r="A129" s="1535"/>
      <c r="B129" s="1540"/>
      <c r="C129" s="1537"/>
      <c r="D129" s="1538"/>
      <c r="E129" s="1613"/>
      <c r="F129" s="1614"/>
    </row>
    <row r="130" spans="1:16" x14ac:dyDescent="0.25">
      <c r="A130" s="1535"/>
      <c r="B130" s="1568" t="s">
        <v>571</v>
      </c>
      <c r="C130" s="1537"/>
      <c r="D130" s="1538"/>
      <c r="E130" s="1613"/>
      <c r="F130" s="1614"/>
    </row>
    <row r="131" spans="1:16" ht="10.5" customHeight="1" x14ac:dyDescent="0.25">
      <c r="A131" s="1535"/>
      <c r="B131" s="1568"/>
      <c r="C131" s="1537"/>
      <c r="D131" s="1538"/>
      <c r="E131" s="1613"/>
      <c r="F131" s="1614"/>
    </row>
    <row r="132" spans="1:16" ht="37.5" x14ac:dyDescent="0.25">
      <c r="A132" s="1535"/>
      <c r="B132" s="1547" t="s">
        <v>572</v>
      </c>
      <c r="C132" s="1537"/>
      <c r="D132" s="1538"/>
      <c r="E132" s="1613"/>
      <c r="F132" s="1614"/>
    </row>
    <row r="133" spans="1:16" x14ac:dyDescent="0.25">
      <c r="A133" s="1535"/>
      <c r="B133" s="1540"/>
      <c r="C133" s="1537"/>
      <c r="D133" s="1538"/>
      <c r="E133" s="1613"/>
      <c r="F133" s="1614"/>
    </row>
    <row r="134" spans="1:16" x14ac:dyDescent="0.25">
      <c r="A134" s="1535" t="s">
        <v>133</v>
      </c>
      <c r="B134" s="1540" t="s">
        <v>573</v>
      </c>
      <c r="C134" s="1537" t="s">
        <v>50</v>
      </c>
      <c r="D134" s="1658">
        <f>ROUND(((100*4)*(12*12/162))+(((100/0.15)* 0.75*(8*8/162))),-1)</f>
        <v>550</v>
      </c>
      <c r="E134" s="1613"/>
      <c r="F134" s="1614">
        <f t="shared" ref="F134" si="4">D134*E134</f>
        <v>0</v>
      </c>
    </row>
    <row r="135" spans="1:16" x14ac:dyDescent="0.25">
      <c r="A135" s="1535"/>
      <c r="B135" s="1540"/>
      <c r="C135" s="1537"/>
      <c r="D135" s="1538"/>
      <c r="E135" s="1613"/>
      <c r="F135" s="1614"/>
    </row>
    <row r="136" spans="1:16" x14ac:dyDescent="0.25">
      <c r="A136" s="1535"/>
      <c r="B136" s="614"/>
      <c r="C136" s="1537"/>
      <c r="D136" s="1538"/>
      <c r="E136" s="1613"/>
      <c r="F136" s="1614"/>
    </row>
    <row r="137" spans="1:16" s="595" customFormat="1" ht="13.15" customHeight="1" x14ac:dyDescent="0.25">
      <c r="A137" s="1535"/>
      <c r="B137" s="1568" t="s">
        <v>574</v>
      </c>
      <c r="C137" s="1525"/>
      <c r="D137" s="1550"/>
      <c r="E137" s="1613"/>
      <c r="F137" s="1615"/>
      <c r="G137" s="600"/>
      <c r="I137" s="604"/>
      <c r="J137" s="604"/>
      <c r="K137" s="604"/>
      <c r="L137" s="604"/>
      <c r="M137" s="604"/>
      <c r="N137" s="604"/>
      <c r="O137" s="604"/>
      <c r="P137" s="604"/>
    </row>
    <row r="138" spans="1:16" s="595" customFormat="1" ht="12.5" x14ac:dyDescent="0.25">
      <c r="A138" s="1535"/>
      <c r="B138" s="1547" t="s">
        <v>575</v>
      </c>
      <c r="C138" s="1537"/>
      <c r="D138" s="1564"/>
      <c r="E138" s="1613"/>
      <c r="F138" s="1615"/>
      <c r="G138" s="600"/>
      <c r="I138" s="604"/>
      <c r="J138" s="604"/>
      <c r="K138" s="604"/>
      <c r="L138" s="605"/>
      <c r="M138" s="604"/>
      <c r="N138" s="604"/>
      <c r="O138" s="604"/>
      <c r="P138" s="604"/>
    </row>
    <row r="139" spans="1:16" ht="14.5" x14ac:dyDescent="0.25">
      <c r="A139" s="1535" t="s">
        <v>576</v>
      </c>
      <c r="B139" s="1567" t="s">
        <v>577</v>
      </c>
      <c r="C139" s="1537" t="s">
        <v>548</v>
      </c>
      <c r="D139" s="1538">
        <v>100</v>
      </c>
      <c r="E139" s="1613"/>
      <c r="F139" s="1615">
        <f>D139*E139</f>
        <v>0</v>
      </c>
      <c r="H139" s="606"/>
      <c r="J139" s="606"/>
    </row>
    <row r="140" spans="1:16" ht="11.25" customHeight="1" x14ac:dyDescent="0.25">
      <c r="A140" s="1535"/>
      <c r="B140" s="1583"/>
      <c r="C140" s="1537"/>
      <c r="D140" s="1538"/>
      <c r="E140" s="1613"/>
      <c r="F140" s="1615"/>
      <c r="H140" s="606"/>
      <c r="J140" s="606"/>
    </row>
    <row r="141" spans="1:16" ht="11.25" customHeight="1" x14ac:dyDescent="0.25">
      <c r="A141" s="1535"/>
      <c r="B141" s="1567"/>
      <c r="C141" s="1537"/>
      <c r="D141" s="1538"/>
      <c r="E141" s="1613"/>
      <c r="F141" s="1615"/>
      <c r="H141" s="606"/>
      <c r="J141" s="606"/>
    </row>
    <row r="142" spans="1:16" x14ac:dyDescent="0.25">
      <c r="A142" s="1535"/>
      <c r="B142" s="1541" t="s">
        <v>578</v>
      </c>
      <c r="C142" s="1537"/>
      <c r="D142" s="1538"/>
      <c r="E142" s="1613"/>
      <c r="F142" s="1615"/>
    </row>
    <row r="143" spans="1:16" ht="9" customHeight="1" x14ac:dyDescent="0.25">
      <c r="A143" s="1535"/>
      <c r="B143" s="1540"/>
      <c r="C143" s="1537"/>
      <c r="D143" s="1538"/>
      <c r="E143" s="1613"/>
      <c r="F143" s="1615"/>
    </row>
    <row r="144" spans="1:16" x14ac:dyDescent="0.25">
      <c r="A144" s="1535"/>
      <c r="B144" s="1566" t="s">
        <v>579</v>
      </c>
      <c r="C144" s="1537"/>
      <c r="D144" s="1538"/>
      <c r="E144" s="1613"/>
      <c r="F144" s="1615"/>
    </row>
    <row r="145" spans="1:10" ht="7.5" customHeight="1" x14ac:dyDescent="0.25">
      <c r="A145" s="1535"/>
      <c r="B145" s="1540"/>
      <c r="C145" s="1537"/>
      <c r="D145" s="1538"/>
      <c r="E145" s="1613"/>
      <c r="F145" s="1615"/>
      <c r="H145" s="606"/>
    </row>
    <row r="146" spans="1:10" ht="75" x14ac:dyDescent="0.25">
      <c r="A146" s="1535" t="s">
        <v>580</v>
      </c>
      <c r="B146" s="1567" t="s">
        <v>699</v>
      </c>
      <c r="C146" s="1537" t="s">
        <v>19</v>
      </c>
      <c r="D146" s="1538" t="s">
        <v>558</v>
      </c>
      <c r="E146" s="1613"/>
      <c r="F146" s="1615">
        <v>0</v>
      </c>
      <c r="H146" s="606"/>
      <c r="J146" s="606"/>
    </row>
    <row r="147" spans="1:10" ht="9" customHeight="1" x14ac:dyDescent="0.25">
      <c r="A147" s="1535"/>
      <c r="B147" s="1583"/>
      <c r="C147" s="1537"/>
      <c r="D147" s="1538"/>
      <c r="E147" s="1613"/>
      <c r="F147" s="1615"/>
      <c r="H147" s="606"/>
      <c r="J147" s="606"/>
    </row>
    <row r="148" spans="1:10" ht="8.25" customHeight="1" x14ac:dyDescent="0.25">
      <c r="A148" s="1535"/>
      <c r="B148" s="1567"/>
      <c r="C148" s="1537"/>
      <c r="D148" s="1538"/>
      <c r="E148" s="1613"/>
      <c r="F148" s="1615"/>
      <c r="H148" s="606"/>
      <c r="J148" s="606"/>
    </row>
    <row r="149" spans="1:10" x14ac:dyDescent="0.25">
      <c r="A149" s="1537"/>
      <c r="B149" s="1541" t="s">
        <v>582</v>
      </c>
      <c r="C149" s="1537"/>
      <c r="D149" s="1538"/>
      <c r="E149" s="1613"/>
      <c r="F149" s="1614"/>
      <c r="H149" s="606"/>
      <c r="J149" s="606"/>
    </row>
    <row r="150" spans="1:10" ht="9.75" customHeight="1" x14ac:dyDescent="0.25">
      <c r="A150" s="1537"/>
      <c r="B150" s="1540"/>
      <c r="C150" s="1537"/>
      <c r="D150" s="1538"/>
      <c r="E150" s="1613"/>
      <c r="F150" s="1614"/>
      <c r="H150" s="606"/>
      <c r="J150" s="606"/>
    </row>
    <row r="151" spans="1:10" x14ac:dyDescent="0.25">
      <c r="A151" s="1537"/>
      <c r="B151" s="1541" t="s">
        <v>583</v>
      </c>
      <c r="C151" s="1537"/>
      <c r="D151" s="1538"/>
      <c r="E151" s="1613"/>
      <c r="F151" s="1614"/>
      <c r="H151" s="606"/>
      <c r="J151" s="606"/>
    </row>
    <row r="152" spans="1:10" ht="9.75" customHeight="1" x14ac:dyDescent="0.25">
      <c r="A152" s="1537"/>
      <c r="B152" s="1540"/>
      <c r="C152" s="1537"/>
      <c r="D152" s="1538"/>
      <c r="E152" s="1613"/>
      <c r="F152" s="1614"/>
      <c r="H152" s="606"/>
      <c r="J152" s="606"/>
    </row>
    <row r="153" spans="1:10" ht="30.75" customHeight="1" x14ac:dyDescent="0.25">
      <c r="A153" s="1537"/>
      <c r="B153" s="1547" t="s">
        <v>584</v>
      </c>
      <c r="C153" s="1537"/>
      <c r="D153" s="1538"/>
      <c r="E153" s="1613"/>
      <c r="F153" s="1614"/>
      <c r="H153" s="606"/>
      <c r="J153" s="606"/>
    </row>
    <row r="154" spans="1:10" ht="8.25" customHeight="1" x14ac:dyDescent="0.25">
      <c r="A154" s="1537"/>
      <c r="B154" s="1540"/>
      <c r="C154" s="1537"/>
      <c r="D154" s="1538"/>
      <c r="E154" s="1613"/>
      <c r="F154" s="1614"/>
      <c r="H154" s="606"/>
      <c r="J154" s="606"/>
    </row>
    <row r="155" spans="1:10" x14ac:dyDescent="0.25">
      <c r="A155" s="1537" t="s">
        <v>450</v>
      </c>
      <c r="B155" s="1540" t="s">
        <v>700</v>
      </c>
      <c r="C155" s="1537" t="s">
        <v>586</v>
      </c>
      <c r="D155" s="1544">
        <f>ROUND((53.2*0.5) + (0.9*3*2) + (3*2.45*2) -(0.9*2.4*2),0)</f>
        <v>42</v>
      </c>
      <c r="E155" s="1613"/>
      <c r="F155" s="1615">
        <f>D155*E155</f>
        <v>0</v>
      </c>
    </row>
    <row r="156" spans="1:10" x14ac:dyDescent="0.25">
      <c r="A156" s="1537"/>
      <c r="B156" s="1540"/>
      <c r="C156" s="1537"/>
      <c r="D156" s="1538"/>
      <c r="E156" s="1613"/>
      <c r="F156" s="1615"/>
    </row>
    <row r="157" spans="1:10" x14ac:dyDescent="0.25">
      <c r="A157" s="1537" t="s">
        <v>399</v>
      </c>
      <c r="B157" s="1540" t="s">
        <v>701</v>
      </c>
      <c r="C157" s="1537" t="s">
        <v>586</v>
      </c>
      <c r="D157" s="1538">
        <f>+(ROUNDUP((96.1*3)+ (1/2*8.5*2*2)+(96.1*0.8)-(0.9*2.4*6)-(1*2.4*4)- (0.9 *2.4*2) -(3*2.4*4)-(1.5*1.5*6)-(0.6*0.9*4)-(0.8*2.4*2)-(1.3*2.4*4),1))</f>
        <v>294.60000000000002</v>
      </c>
      <c r="E157" s="1613"/>
      <c r="F157" s="1615">
        <f>D157*E157</f>
        <v>0</v>
      </c>
    </row>
    <row r="158" spans="1:10" x14ac:dyDescent="0.25">
      <c r="A158" s="1537"/>
      <c r="B158" s="1540"/>
      <c r="C158" s="1537"/>
      <c r="D158" s="1538"/>
      <c r="E158" s="1613"/>
      <c r="F158" s="1615"/>
    </row>
    <row r="159" spans="1:10" x14ac:dyDescent="0.25">
      <c r="A159" s="1537"/>
      <c r="B159" s="1540"/>
      <c r="C159" s="1537"/>
      <c r="D159" s="1538"/>
      <c r="E159" s="1613"/>
      <c r="F159" s="1615"/>
    </row>
    <row r="160" spans="1:10" x14ac:dyDescent="0.25">
      <c r="A160" s="1537"/>
      <c r="B160" s="1540"/>
      <c r="C160" s="1537"/>
      <c r="D160" s="1538"/>
      <c r="E160" s="1613"/>
      <c r="F160" s="1615"/>
    </row>
    <row r="161" spans="1:6" x14ac:dyDescent="0.25">
      <c r="A161" s="1537"/>
      <c r="B161" s="1540"/>
      <c r="C161" s="1537"/>
      <c r="D161" s="1538"/>
      <c r="E161" s="1613"/>
      <c r="F161" s="1615"/>
    </row>
    <row r="162" spans="1:6" x14ac:dyDescent="0.25">
      <c r="A162" s="1537"/>
      <c r="B162" s="1540"/>
      <c r="C162" s="1537"/>
      <c r="D162" s="1538"/>
      <c r="E162" s="1613"/>
      <c r="F162" s="1615"/>
    </row>
    <row r="163" spans="1:6" x14ac:dyDescent="0.25">
      <c r="A163" s="1537"/>
      <c r="B163" s="1540"/>
      <c r="C163" s="1537"/>
      <c r="D163" s="1538"/>
      <c r="E163" s="1613"/>
      <c r="F163" s="1615"/>
    </row>
    <row r="164" spans="1:6" x14ac:dyDescent="0.25">
      <c r="A164" s="1537"/>
      <c r="B164" s="1540"/>
      <c r="C164" s="1537"/>
      <c r="D164" s="1538"/>
      <c r="E164" s="1613"/>
      <c r="F164" s="1615"/>
    </row>
    <row r="165" spans="1:6" x14ac:dyDescent="0.25">
      <c r="A165" s="1537"/>
      <c r="B165" s="602"/>
      <c r="C165" s="1537"/>
      <c r="D165" s="1538"/>
      <c r="E165" s="1613"/>
      <c r="F165" s="1615"/>
    </row>
    <row r="166" spans="1:6" x14ac:dyDescent="0.25">
      <c r="A166" s="1537"/>
      <c r="B166" s="1540"/>
      <c r="C166" s="1537"/>
      <c r="D166" s="1538"/>
      <c r="E166" s="1613"/>
      <c r="F166" s="1615"/>
    </row>
    <row r="167" spans="1:6" s="595" customFormat="1" ht="13" x14ac:dyDescent="0.25">
      <c r="A167" s="2465" t="s">
        <v>102</v>
      </c>
      <c r="B167" s="2465"/>
      <c r="C167" s="2465"/>
      <c r="D167" s="2465"/>
      <c r="E167" s="2465"/>
      <c r="F167" s="1654">
        <f>SUM(F120:F166)</f>
        <v>0</v>
      </c>
    </row>
    <row r="168" spans="1:6" x14ac:dyDescent="0.25">
      <c r="A168" s="1537"/>
      <c r="B168" s="1540"/>
      <c r="C168" s="1537"/>
      <c r="D168" s="1538"/>
      <c r="E168" s="1613"/>
      <c r="F168" s="1614"/>
    </row>
    <row r="169" spans="1:6" x14ac:dyDescent="0.25">
      <c r="A169" s="1537"/>
      <c r="B169" s="1541" t="s">
        <v>591</v>
      </c>
      <c r="C169" s="1537"/>
      <c r="D169" s="1538"/>
      <c r="E169" s="1655"/>
      <c r="F169" s="1656"/>
    </row>
    <row r="170" spans="1:6" x14ac:dyDescent="0.25">
      <c r="A170" s="1537"/>
      <c r="B170" s="1540"/>
      <c r="C170" s="1537"/>
      <c r="D170" s="1538"/>
      <c r="E170" s="1655"/>
      <c r="F170" s="1656"/>
    </row>
    <row r="171" spans="1:6" x14ac:dyDescent="0.25">
      <c r="A171" s="1537"/>
      <c r="B171" s="1560" t="s">
        <v>592</v>
      </c>
      <c r="C171" s="1537"/>
      <c r="D171" s="1538"/>
      <c r="E171" s="1655"/>
      <c r="F171" s="1656"/>
    </row>
    <row r="172" spans="1:6" x14ac:dyDescent="0.25">
      <c r="A172" s="1537"/>
      <c r="B172" s="1542"/>
      <c r="C172" s="1537"/>
      <c r="D172" s="1538"/>
      <c r="E172" s="1655"/>
      <c r="F172" s="1656"/>
    </row>
    <row r="173" spans="1:6" x14ac:dyDescent="0.25">
      <c r="A173" s="1537"/>
      <c r="B173" s="1565" t="s">
        <v>593</v>
      </c>
      <c r="C173" s="1537"/>
      <c r="D173" s="1538"/>
      <c r="E173" s="1613"/>
      <c r="F173" s="1614"/>
    </row>
    <row r="174" spans="1:6" x14ac:dyDescent="0.25">
      <c r="A174" s="1537"/>
      <c r="B174" s="1545"/>
      <c r="C174" s="1537"/>
      <c r="D174" s="1538"/>
      <c r="E174" s="1613"/>
      <c r="F174" s="1614"/>
    </row>
    <row r="175" spans="1:6" ht="25" x14ac:dyDescent="0.25">
      <c r="A175" s="1537"/>
      <c r="B175" s="1547" t="s">
        <v>594</v>
      </c>
      <c r="C175" s="1537"/>
      <c r="D175" s="1538"/>
      <c r="E175" s="1613"/>
      <c r="F175" s="1614"/>
    </row>
    <row r="176" spans="1:6" x14ac:dyDescent="0.25">
      <c r="A176" s="1537"/>
      <c r="B176" s="1540"/>
      <c r="C176" s="1537"/>
      <c r="D176" s="1538"/>
      <c r="E176" s="1613"/>
      <c r="F176" s="1614"/>
    </row>
    <row r="177" spans="1:7" ht="25" x14ac:dyDescent="0.25">
      <c r="A177" s="1537" t="s">
        <v>595</v>
      </c>
      <c r="B177" s="1570" t="s">
        <v>596</v>
      </c>
      <c r="C177" s="1537" t="s">
        <v>48</v>
      </c>
      <c r="D177" s="1538" t="s">
        <v>558</v>
      </c>
      <c r="E177" s="1613"/>
      <c r="F177" s="1614">
        <v>0</v>
      </c>
    </row>
    <row r="178" spans="1:7" x14ac:dyDescent="0.25">
      <c r="A178" s="1537"/>
      <c r="B178" s="1542"/>
      <c r="C178" s="1537"/>
      <c r="D178" s="1538"/>
      <c r="E178" s="1613"/>
      <c r="F178" s="1614"/>
    </row>
    <row r="179" spans="1:7" x14ac:dyDescent="0.25">
      <c r="A179" s="1537"/>
      <c r="B179" s="1560" t="s">
        <v>460</v>
      </c>
      <c r="C179" s="1537"/>
      <c r="D179" s="1538"/>
      <c r="E179" s="1613"/>
      <c r="F179" s="1614"/>
    </row>
    <row r="180" spans="1:7" x14ac:dyDescent="0.25">
      <c r="A180" s="1537"/>
      <c r="B180" s="1542"/>
      <c r="C180" s="1537"/>
      <c r="D180" s="1538"/>
      <c r="E180" s="1613"/>
      <c r="F180" s="1614"/>
    </row>
    <row r="181" spans="1:7" x14ac:dyDescent="0.25">
      <c r="A181" s="1537"/>
      <c r="B181" s="1565" t="s">
        <v>597</v>
      </c>
      <c r="C181" s="1537"/>
      <c r="D181" s="1538"/>
      <c r="E181" s="1613"/>
      <c r="F181" s="1614"/>
    </row>
    <row r="182" spans="1:7" x14ac:dyDescent="0.25">
      <c r="A182" s="1537"/>
      <c r="B182" s="1547"/>
      <c r="C182" s="1537"/>
      <c r="D182" s="1538"/>
      <c r="E182" s="1613"/>
      <c r="F182" s="1614"/>
    </row>
    <row r="183" spans="1:7" ht="37.5" x14ac:dyDescent="0.25">
      <c r="A183" s="1537"/>
      <c r="B183" s="1547" t="s">
        <v>598</v>
      </c>
      <c r="C183" s="1537"/>
      <c r="D183" s="1538"/>
      <c r="E183" s="1613"/>
      <c r="F183" s="1614"/>
    </row>
    <row r="184" spans="1:7" x14ac:dyDescent="0.25">
      <c r="A184" s="1537"/>
      <c r="B184" s="1540"/>
      <c r="C184" s="1537"/>
      <c r="D184" s="1538"/>
      <c r="E184" s="1613"/>
      <c r="F184" s="1614"/>
    </row>
    <row r="185" spans="1:7" ht="25" x14ac:dyDescent="0.25">
      <c r="A185" s="1537" t="s">
        <v>702</v>
      </c>
      <c r="B185" s="1570" t="s">
        <v>600</v>
      </c>
      <c r="C185" s="1537" t="s">
        <v>48</v>
      </c>
      <c r="D185" s="1538">
        <f>ROUND((90*3)-(3*2.4*4)-(1.3*2.4*4)-(1*2.4*4)-42.72,0)</f>
        <v>176</v>
      </c>
      <c r="E185" s="1613"/>
      <c r="F185" s="1614">
        <f t="shared" ref="F185" si="5">D185*E185</f>
        <v>0</v>
      </c>
      <c r="G185" s="598"/>
    </row>
    <row r="186" spans="1:7" x14ac:dyDescent="0.25">
      <c r="A186" s="1537"/>
      <c r="B186" s="1565"/>
      <c r="C186" s="1537"/>
      <c r="D186" s="1538"/>
      <c r="E186" s="1613"/>
      <c r="F186" s="1614"/>
    </row>
    <row r="187" spans="1:7" ht="25" x14ac:dyDescent="0.25">
      <c r="A187" s="1537"/>
      <c r="B187" s="1547" t="s">
        <v>603</v>
      </c>
      <c r="C187" s="1537"/>
      <c r="D187" s="1538"/>
      <c r="E187" s="1613"/>
      <c r="F187" s="1614"/>
    </row>
    <row r="188" spans="1:7" x14ac:dyDescent="0.25">
      <c r="A188" s="1537"/>
      <c r="B188" s="1565"/>
      <c r="C188" s="1537"/>
      <c r="D188" s="1538"/>
      <c r="E188" s="1613"/>
      <c r="F188" s="1614"/>
    </row>
    <row r="189" spans="1:7" ht="25" x14ac:dyDescent="0.25">
      <c r="A189" s="1537" t="s">
        <v>703</v>
      </c>
      <c r="B189" s="1570" t="s">
        <v>604</v>
      </c>
      <c r="C189" s="1537" t="s">
        <v>48</v>
      </c>
      <c r="D189" s="1538">
        <f>ROUND((114.2*3)-(42.72),0)</f>
        <v>300</v>
      </c>
      <c r="E189" s="1613"/>
      <c r="F189" s="1614">
        <f>D189*E189</f>
        <v>0</v>
      </c>
    </row>
    <row r="190" spans="1:7" x14ac:dyDescent="0.25">
      <c r="A190" s="1537"/>
      <c r="B190" s="1570"/>
      <c r="C190" s="1537"/>
      <c r="D190" s="1538"/>
      <c r="E190" s="1613"/>
      <c r="F190" s="1614"/>
    </row>
    <row r="191" spans="1:7" ht="25" x14ac:dyDescent="0.25">
      <c r="A191" s="1537" t="s">
        <v>728</v>
      </c>
      <c r="B191" s="1570" t="s">
        <v>729</v>
      </c>
      <c r="C191" s="1537" t="s">
        <v>48</v>
      </c>
      <c r="D191" s="1538">
        <f>ROUND(96.4,)</f>
        <v>96</v>
      </c>
      <c r="E191" s="1613"/>
      <c r="F191" s="1614">
        <f>D191*E191</f>
        <v>0</v>
      </c>
    </row>
    <row r="192" spans="1:7" x14ac:dyDescent="0.25">
      <c r="A192" s="1537"/>
      <c r="B192" s="1570"/>
      <c r="C192" s="1537"/>
      <c r="D192" s="1538"/>
      <c r="E192" s="1613"/>
      <c r="F192" s="1614"/>
    </row>
    <row r="193" spans="1:6" x14ac:dyDescent="0.25">
      <c r="A193" s="1699"/>
      <c r="B193" s="1700" t="s">
        <v>605</v>
      </c>
      <c r="C193" s="1699"/>
      <c r="D193" s="1701"/>
      <c r="E193" s="1613"/>
      <c r="F193" s="1615"/>
    </row>
    <row r="194" spans="1:6" x14ac:dyDescent="0.25">
      <c r="A194" s="1699"/>
      <c r="B194" s="1702"/>
      <c r="C194" s="1699"/>
      <c r="D194" s="1701"/>
      <c r="E194" s="1613"/>
      <c r="F194" s="1615"/>
    </row>
    <row r="195" spans="1:6" ht="33" customHeight="1" x14ac:dyDescent="0.25">
      <c r="A195" s="1699"/>
      <c r="B195" s="1703" t="s">
        <v>606</v>
      </c>
      <c r="C195" s="1699"/>
      <c r="D195" s="1701"/>
      <c r="E195" s="1613"/>
      <c r="F195" s="1615"/>
    </row>
    <row r="196" spans="1:6" x14ac:dyDescent="0.25">
      <c r="A196" s="1699"/>
      <c r="B196" s="1702"/>
      <c r="C196" s="1699"/>
      <c r="D196" s="1701"/>
      <c r="E196" s="1613"/>
      <c r="F196" s="1615"/>
    </row>
    <row r="197" spans="1:6" x14ac:dyDescent="0.25">
      <c r="A197" s="1699" t="s">
        <v>607</v>
      </c>
      <c r="B197" s="1702" t="s">
        <v>730</v>
      </c>
      <c r="C197" s="1537" t="s">
        <v>48</v>
      </c>
      <c r="D197" s="1701" t="s">
        <v>558</v>
      </c>
      <c r="E197" s="1613"/>
      <c r="F197" s="1615">
        <v>0</v>
      </c>
    </row>
    <row r="198" spans="1:6" x14ac:dyDescent="0.25">
      <c r="A198" s="1537"/>
      <c r="B198" s="607"/>
      <c r="C198" s="1537"/>
      <c r="D198" s="1538"/>
      <c r="E198" s="1613"/>
      <c r="F198" s="1614"/>
    </row>
    <row r="199" spans="1:6" x14ac:dyDescent="0.25">
      <c r="A199" s="1537"/>
      <c r="B199" s="1570"/>
      <c r="C199" s="1537"/>
      <c r="D199" s="1538"/>
      <c r="E199" s="1613"/>
      <c r="F199" s="1614"/>
    </row>
    <row r="200" spans="1:6" x14ac:dyDescent="0.25">
      <c r="A200" s="1537"/>
      <c r="B200" s="1541" t="s">
        <v>609</v>
      </c>
      <c r="C200" s="1537"/>
      <c r="D200" s="1538"/>
      <c r="E200" s="1613"/>
      <c r="F200" s="1614"/>
    </row>
    <row r="201" spans="1:6" x14ac:dyDescent="0.25">
      <c r="A201" s="1537"/>
      <c r="B201" s="1560"/>
      <c r="C201" s="1537"/>
      <c r="D201" s="1538"/>
      <c r="E201" s="1613"/>
      <c r="F201" s="1614"/>
    </row>
    <row r="202" spans="1:6" ht="25" x14ac:dyDescent="0.25">
      <c r="A202" s="1537"/>
      <c r="B202" s="1547" t="s">
        <v>588</v>
      </c>
      <c r="C202" s="1537"/>
      <c r="D202" s="1538"/>
      <c r="E202" s="1613"/>
      <c r="F202" s="1614"/>
    </row>
    <row r="203" spans="1:6" x14ac:dyDescent="0.25">
      <c r="A203" s="1537"/>
      <c r="B203" s="1540"/>
      <c r="C203" s="1537"/>
      <c r="D203" s="1538"/>
      <c r="E203" s="1613"/>
      <c r="F203" s="1614"/>
    </row>
    <row r="204" spans="1:6" x14ac:dyDescent="0.25">
      <c r="A204" s="1537" t="s">
        <v>1416</v>
      </c>
      <c r="B204" s="1540" t="s">
        <v>590</v>
      </c>
      <c r="C204" s="1537" t="s">
        <v>125</v>
      </c>
      <c r="D204" s="1538">
        <v>96.1</v>
      </c>
      <c r="E204" s="1613"/>
      <c r="F204" s="1614">
        <f>D204*E204</f>
        <v>0</v>
      </c>
    </row>
    <row r="205" spans="1:6" x14ac:dyDescent="0.25">
      <c r="A205" s="1537"/>
      <c r="B205" s="1560"/>
      <c r="C205" s="1537"/>
      <c r="D205" s="1538"/>
      <c r="E205" s="1613"/>
      <c r="F205" s="1614"/>
    </row>
    <row r="206" spans="1:6" x14ac:dyDescent="0.25">
      <c r="A206" s="1537"/>
      <c r="B206" s="1541" t="s">
        <v>478</v>
      </c>
      <c r="C206" s="1537"/>
      <c r="D206" s="1538"/>
      <c r="E206" s="1613"/>
      <c r="F206" s="1614"/>
    </row>
    <row r="207" spans="1:6" x14ac:dyDescent="0.25">
      <c r="A207" s="1537"/>
      <c r="B207" s="1540"/>
      <c r="C207" s="1537"/>
      <c r="D207" s="1538"/>
      <c r="E207" s="1613"/>
      <c r="F207" s="1614"/>
    </row>
    <row r="208" spans="1:6" ht="37.5" x14ac:dyDescent="0.25">
      <c r="A208" s="1537"/>
      <c r="B208" s="1547" t="s">
        <v>480</v>
      </c>
      <c r="C208" s="1537"/>
      <c r="D208" s="1538"/>
      <c r="E208" s="1613"/>
      <c r="F208" s="1614"/>
    </row>
    <row r="209" spans="1:6" x14ac:dyDescent="0.25">
      <c r="A209" s="1537"/>
      <c r="B209" s="1540"/>
      <c r="C209" s="1537"/>
      <c r="D209" s="1538"/>
      <c r="E209" s="1613"/>
      <c r="F209" s="1614"/>
    </row>
    <row r="210" spans="1:6" ht="25" x14ac:dyDescent="0.25">
      <c r="A210" s="1537" t="s">
        <v>479</v>
      </c>
      <c r="B210" s="1570" t="s">
        <v>610</v>
      </c>
      <c r="C210" s="1537" t="s">
        <v>48</v>
      </c>
      <c r="D210" s="1538">
        <f>ROUND((96.4-19.22),0)</f>
        <v>77</v>
      </c>
      <c r="E210" s="1613"/>
      <c r="F210" s="1614">
        <f t="shared" ref="F210" si="6">D210*E210</f>
        <v>0</v>
      </c>
    </row>
    <row r="211" spans="1:6" x14ac:dyDescent="0.25">
      <c r="A211" s="1537"/>
      <c r="B211" s="607"/>
      <c r="C211" s="1537"/>
      <c r="D211" s="1538"/>
      <c r="E211" s="1613"/>
      <c r="F211" s="1615"/>
    </row>
    <row r="212" spans="1:6" x14ac:dyDescent="0.25">
      <c r="A212" s="1537"/>
      <c r="B212" s="1570"/>
      <c r="C212" s="1537"/>
      <c r="D212" s="1538"/>
      <c r="E212" s="1613"/>
      <c r="F212" s="1614"/>
    </row>
    <row r="213" spans="1:6" s="595" customFormat="1" ht="21" customHeight="1" x14ac:dyDescent="0.25">
      <c r="A213" s="2465" t="s">
        <v>102</v>
      </c>
      <c r="B213" s="2465"/>
      <c r="C213" s="2465"/>
      <c r="D213" s="2465"/>
      <c r="E213" s="2465"/>
      <c r="F213" s="1654">
        <f>SUM(F168:F212)</f>
        <v>0</v>
      </c>
    </row>
    <row r="214" spans="1:6" x14ac:dyDescent="0.25">
      <c r="A214" s="1537"/>
      <c r="B214" s="1560" t="s">
        <v>611</v>
      </c>
      <c r="C214" s="1537"/>
      <c r="D214" s="1538"/>
      <c r="E214" s="1613"/>
      <c r="F214" s="1615"/>
    </row>
    <row r="215" spans="1:6" ht="8.25" customHeight="1" x14ac:dyDescent="0.25">
      <c r="A215" s="1537"/>
      <c r="B215" s="1545"/>
      <c r="C215" s="1537"/>
      <c r="D215" s="1538"/>
      <c r="E215" s="1613"/>
      <c r="F215" s="1615"/>
    </row>
    <row r="216" spans="1:6" x14ac:dyDescent="0.25">
      <c r="A216" s="1537"/>
      <c r="B216" s="1560" t="s">
        <v>612</v>
      </c>
      <c r="C216" s="1537"/>
      <c r="D216" s="1538"/>
      <c r="E216" s="1613"/>
      <c r="F216" s="1615"/>
    </row>
    <row r="217" spans="1:6" ht="8.25" customHeight="1" x14ac:dyDescent="0.25">
      <c r="A217" s="1537"/>
      <c r="B217" s="1547"/>
      <c r="C217" s="1537"/>
      <c r="D217" s="1538"/>
      <c r="E217" s="1613"/>
      <c r="F217" s="1615"/>
    </row>
    <row r="218" spans="1:6" x14ac:dyDescent="0.25">
      <c r="A218" s="1537"/>
      <c r="B218" s="1541" t="s">
        <v>613</v>
      </c>
      <c r="C218" s="1537"/>
      <c r="D218" s="1538"/>
      <c r="E218" s="1613"/>
      <c r="F218" s="1615"/>
    </row>
    <row r="219" spans="1:6" x14ac:dyDescent="0.25">
      <c r="A219" s="1537"/>
      <c r="B219" s="1541"/>
      <c r="C219" s="1537"/>
      <c r="D219" s="1538"/>
      <c r="E219" s="1613"/>
      <c r="F219" s="1615"/>
    </row>
    <row r="220" spans="1:6" ht="75" x14ac:dyDescent="0.25">
      <c r="A220" s="1579"/>
      <c r="B220" s="1570" t="s">
        <v>614</v>
      </c>
      <c r="C220" s="1537"/>
      <c r="D220" s="1538"/>
      <c r="E220" s="1613"/>
      <c r="F220" s="1614"/>
    </row>
    <row r="221" spans="1:6" x14ac:dyDescent="0.25">
      <c r="A221" s="1537"/>
      <c r="B221" s="1570"/>
      <c r="C221" s="1537"/>
      <c r="D221" s="1538"/>
      <c r="E221" s="1613"/>
      <c r="F221" s="1615"/>
    </row>
    <row r="222" spans="1:6" x14ac:dyDescent="0.25">
      <c r="A222" s="1537" t="s">
        <v>491</v>
      </c>
      <c r="B222" s="1570" t="s">
        <v>731</v>
      </c>
      <c r="C222" s="1537" t="s">
        <v>19</v>
      </c>
      <c r="D222" s="1538">
        <v>4</v>
      </c>
      <c r="E222" s="1613"/>
      <c r="F222" s="1614">
        <f>D222*E222</f>
        <v>0</v>
      </c>
    </row>
    <row r="223" spans="1:6" x14ac:dyDescent="0.25">
      <c r="A223" s="1537"/>
      <c r="B223" s="1570"/>
      <c r="C223" s="1537"/>
      <c r="D223" s="1538"/>
      <c r="E223" s="1613"/>
      <c r="F223" s="1614"/>
    </row>
    <row r="224" spans="1:6" x14ac:dyDescent="0.25">
      <c r="A224" s="1537" t="s">
        <v>530</v>
      </c>
      <c r="B224" s="1570" t="s">
        <v>732</v>
      </c>
      <c r="C224" s="1537" t="s">
        <v>19</v>
      </c>
      <c r="D224" s="1538">
        <v>2</v>
      </c>
      <c r="E224" s="1613"/>
      <c r="F224" s="1614">
        <f>D224*E224</f>
        <v>0</v>
      </c>
    </row>
    <row r="225" spans="1:6" x14ac:dyDescent="0.25">
      <c r="A225" s="1537"/>
      <c r="B225" s="599"/>
      <c r="C225" s="1537"/>
      <c r="D225" s="1538"/>
      <c r="E225" s="1613"/>
      <c r="F225" s="1615"/>
    </row>
    <row r="226" spans="1:6" x14ac:dyDescent="0.25">
      <c r="A226" s="1537"/>
      <c r="B226" s="1542"/>
      <c r="C226" s="1537"/>
      <c r="D226" s="1538"/>
      <c r="E226" s="1613"/>
      <c r="F226" s="1615"/>
    </row>
    <row r="227" spans="1:6" x14ac:dyDescent="0.25">
      <c r="A227" s="1537"/>
      <c r="B227" s="1581" t="s">
        <v>619</v>
      </c>
      <c r="C227" s="1537"/>
      <c r="D227" s="1538"/>
      <c r="E227" s="1613"/>
      <c r="F227" s="1615"/>
    </row>
    <row r="228" spans="1:6" x14ac:dyDescent="0.25">
      <c r="A228" s="1537"/>
      <c r="B228" s="1581"/>
      <c r="C228" s="1537"/>
      <c r="D228" s="1538"/>
      <c r="E228" s="1613"/>
      <c r="F228" s="1615"/>
    </row>
    <row r="229" spans="1:6" ht="87.5" x14ac:dyDescent="0.25">
      <c r="A229" s="1537"/>
      <c r="B229" s="1567" t="s">
        <v>704</v>
      </c>
      <c r="C229" s="1537"/>
      <c r="D229" s="1538"/>
      <c r="E229" s="1613"/>
      <c r="F229" s="1614"/>
    </row>
    <row r="230" spans="1:6" x14ac:dyDescent="0.25">
      <c r="A230" s="1537"/>
      <c r="B230" s="1567"/>
      <c r="C230" s="1537"/>
      <c r="D230" s="1538"/>
      <c r="E230" s="1613"/>
      <c r="F230" s="1614"/>
    </row>
    <row r="231" spans="1:6" ht="25" x14ac:dyDescent="0.25">
      <c r="A231" s="1537" t="s">
        <v>492</v>
      </c>
      <c r="B231" s="1567" t="s">
        <v>733</v>
      </c>
      <c r="C231" s="1537" t="s">
        <v>19</v>
      </c>
      <c r="D231" s="1538">
        <v>2</v>
      </c>
      <c r="E231" s="1613"/>
      <c r="F231" s="1614">
        <f>D231*E231</f>
        <v>0</v>
      </c>
    </row>
    <row r="232" spans="1:6" x14ac:dyDescent="0.25">
      <c r="A232" s="1537"/>
      <c r="B232" s="1567"/>
      <c r="C232" s="1537"/>
      <c r="D232" s="1538"/>
      <c r="E232" s="1613"/>
      <c r="F232" s="1614"/>
    </row>
    <row r="233" spans="1:6" ht="25" x14ac:dyDescent="0.25">
      <c r="A233" s="1537" t="s">
        <v>621</v>
      </c>
      <c r="B233" s="1567" t="s">
        <v>734</v>
      </c>
      <c r="C233" s="1537" t="s">
        <v>19</v>
      </c>
      <c r="D233" s="1538">
        <v>2</v>
      </c>
      <c r="E233" s="1613"/>
      <c r="F233" s="1614">
        <f>D233*E233</f>
        <v>0</v>
      </c>
    </row>
    <row r="234" spans="1:6" ht="10.5" customHeight="1" x14ac:dyDescent="0.25">
      <c r="A234" s="1537"/>
      <c r="B234" s="599"/>
      <c r="C234" s="1537"/>
      <c r="D234" s="1538"/>
      <c r="E234" s="1613"/>
      <c r="F234" s="1615"/>
    </row>
    <row r="235" spans="1:6" ht="10.5" customHeight="1" x14ac:dyDescent="0.25">
      <c r="A235" s="1537"/>
      <c r="B235" s="1542"/>
      <c r="C235" s="1537"/>
      <c r="D235" s="1538"/>
      <c r="E235" s="1613"/>
      <c r="F235" s="1615"/>
    </row>
    <row r="236" spans="1:6" x14ac:dyDescent="0.25">
      <c r="A236" s="1537"/>
      <c r="B236" s="1582" t="s">
        <v>623</v>
      </c>
      <c r="C236" s="1537"/>
      <c r="D236" s="1538"/>
      <c r="E236" s="1655"/>
      <c r="F236" s="1656"/>
    </row>
    <row r="237" spans="1:6" ht="9.75" customHeight="1" x14ac:dyDescent="0.25">
      <c r="A237" s="1537"/>
      <c r="B237" s="1582"/>
      <c r="C237" s="1537"/>
      <c r="D237" s="1538"/>
      <c r="E237" s="1655"/>
      <c r="F237" s="1656"/>
    </row>
    <row r="238" spans="1:6" ht="50" x14ac:dyDescent="0.25">
      <c r="A238" s="1537"/>
      <c r="B238" s="1567" t="s">
        <v>624</v>
      </c>
      <c r="C238" s="1537"/>
      <c r="D238" s="1538"/>
      <c r="E238" s="1613"/>
      <c r="F238" s="1614"/>
    </row>
    <row r="239" spans="1:6" ht="9.75" customHeight="1" x14ac:dyDescent="0.25">
      <c r="A239" s="1537"/>
      <c r="B239" s="1567"/>
      <c r="C239" s="1537"/>
      <c r="D239" s="1538"/>
      <c r="E239" s="1613"/>
      <c r="F239" s="1614"/>
    </row>
    <row r="240" spans="1:6" ht="25" x14ac:dyDescent="0.25">
      <c r="A240" s="1537" t="s">
        <v>489</v>
      </c>
      <c r="B240" s="1567" t="s">
        <v>735</v>
      </c>
      <c r="C240" s="1537" t="s">
        <v>19</v>
      </c>
      <c r="D240" s="1538">
        <v>6</v>
      </c>
      <c r="E240" s="1613"/>
      <c r="F240" s="1614">
        <f>+D240*E240</f>
        <v>0</v>
      </c>
    </row>
    <row r="241" spans="1:6" x14ac:dyDescent="0.25">
      <c r="A241" s="1537"/>
      <c r="B241" s="1567"/>
      <c r="C241" s="1537"/>
      <c r="D241" s="1538"/>
      <c r="E241" s="1613"/>
      <c r="F241" s="1614"/>
    </row>
    <row r="242" spans="1:6" ht="25" x14ac:dyDescent="0.25">
      <c r="A242" s="1537" t="s">
        <v>625</v>
      </c>
      <c r="B242" s="1567" t="s">
        <v>626</v>
      </c>
      <c r="C242" s="1537" t="s">
        <v>19</v>
      </c>
      <c r="D242" s="1538" t="s">
        <v>558</v>
      </c>
      <c r="E242" s="1613"/>
      <c r="F242" s="1614">
        <v>0</v>
      </c>
    </row>
    <row r="243" spans="1:6" x14ac:dyDescent="0.25">
      <c r="A243" s="1537"/>
      <c r="B243" s="1580"/>
      <c r="C243" s="1537"/>
      <c r="D243" s="1538"/>
      <c r="E243" s="1613"/>
      <c r="F243" s="1615"/>
    </row>
    <row r="244" spans="1:6" ht="27.75" customHeight="1" x14ac:dyDescent="0.25">
      <c r="A244" s="1537" t="s">
        <v>627</v>
      </c>
      <c r="B244" s="1567" t="s">
        <v>707</v>
      </c>
      <c r="C244" s="1537" t="s">
        <v>19</v>
      </c>
      <c r="D244" s="1538">
        <v>4</v>
      </c>
      <c r="E244" s="1613"/>
      <c r="F244" s="1614">
        <f>+D244*E244</f>
        <v>0</v>
      </c>
    </row>
    <row r="245" spans="1:6" x14ac:dyDescent="0.25">
      <c r="A245" s="1535"/>
      <c r="B245" s="1583"/>
      <c r="C245" s="1537"/>
      <c r="D245" s="1538"/>
      <c r="E245" s="1613"/>
      <c r="F245" s="1614"/>
    </row>
    <row r="246" spans="1:6" x14ac:dyDescent="0.25">
      <c r="A246" s="1535"/>
      <c r="B246" s="1567"/>
      <c r="C246" s="1537"/>
      <c r="D246" s="1538"/>
      <c r="E246" s="1613"/>
      <c r="F246" s="1614"/>
    </row>
    <row r="247" spans="1:6" x14ac:dyDescent="0.25">
      <c r="A247" s="1535"/>
      <c r="B247" s="1567"/>
      <c r="C247" s="1537"/>
      <c r="D247" s="1538"/>
      <c r="E247" s="1613"/>
      <c r="F247" s="1614"/>
    </row>
    <row r="248" spans="1:6" x14ac:dyDescent="0.25">
      <c r="A248" s="1535"/>
      <c r="B248" s="1567"/>
      <c r="C248" s="1537"/>
      <c r="D248" s="1538"/>
      <c r="E248" s="1613"/>
      <c r="F248" s="1614"/>
    </row>
    <row r="249" spans="1:6" x14ac:dyDescent="0.25">
      <c r="A249" s="1535"/>
      <c r="B249" s="1567"/>
      <c r="C249" s="1537"/>
      <c r="D249" s="1538"/>
      <c r="E249" s="1613"/>
      <c r="F249" s="1614"/>
    </row>
    <row r="250" spans="1:6" x14ac:dyDescent="0.25">
      <c r="A250" s="1535"/>
      <c r="B250" s="1567"/>
      <c r="C250" s="1537"/>
      <c r="D250" s="1538"/>
      <c r="E250" s="1613"/>
      <c r="F250" s="1614"/>
    </row>
    <row r="251" spans="1:6" x14ac:dyDescent="0.25">
      <c r="A251" s="1535"/>
      <c r="B251" s="1567"/>
      <c r="C251" s="1537"/>
      <c r="D251" s="1538"/>
      <c r="E251" s="1613"/>
      <c r="F251" s="1614"/>
    </row>
    <row r="252" spans="1:6" x14ac:dyDescent="0.25">
      <c r="A252" s="1535"/>
      <c r="B252" s="1567"/>
      <c r="C252" s="1537"/>
      <c r="D252" s="1538"/>
      <c r="E252" s="1613"/>
      <c r="F252" s="1614"/>
    </row>
    <row r="253" spans="1:6" x14ac:dyDescent="0.25">
      <c r="A253" s="1535"/>
      <c r="B253" s="1567"/>
      <c r="C253" s="1537"/>
      <c r="D253" s="1538"/>
      <c r="E253" s="1613"/>
      <c r="F253" s="1614"/>
    </row>
    <row r="254" spans="1:6" s="595" customFormat="1" ht="13" x14ac:dyDescent="0.25">
      <c r="A254" s="2465" t="s">
        <v>102</v>
      </c>
      <c r="B254" s="2465"/>
      <c r="C254" s="2465"/>
      <c r="D254" s="2465"/>
      <c r="E254" s="2465"/>
      <c r="F254" s="1654">
        <f>SUM(F214:F253)</f>
        <v>0</v>
      </c>
    </row>
    <row r="255" spans="1:6" ht="24" customHeight="1" x14ac:dyDescent="0.25">
      <c r="A255" s="1537"/>
      <c r="B255" s="1560" t="s">
        <v>617</v>
      </c>
      <c r="C255" s="1537"/>
      <c r="D255" s="1538"/>
      <c r="E255" s="1613"/>
      <c r="F255" s="1615"/>
    </row>
    <row r="256" spans="1:6" x14ac:dyDescent="0.25">
      <c r="A256" s="1537"/>
      <c r="B256" s="1545"/>
      <c r="C256" s="1537"/>
      <c r="D256" s="1538"/>
      <c r="E256" s="1613"/>
      <c r="F256" s="1615"/>
    </row>
    <row r="257" spans="1:6" x14ac:dyDescent="0.25">
      <c r="A257" s="1537"/>
      <c r="B257" s="1560" t="s">
        <v>618</v>
      </c>
      <c r="C257" s="1537"/>
      <c r="D257" s="1538"/>
      <c r="E257" s="1613"/>
      <c r="F257" s="1615"/>
    </row>
    <row r="258" spans="1:6" x14ac:dyDescent="0.25">
      <c r="A258" s="1537"/>
      <c r="B258" s="1584" t="s">
        <v>628</v>
      </c>
      <c r="C258" s="1537"/>
      <c r="D258" s="1538"/>
      <c r="E258" s="1613"/>
      <c r="F258" s="1615"/>
    </row>
    <row r="259" spans="1:6" x14ac:dyDescent="0.25">
      <c r="A259" s="1537"/>
      <c r="B259" s="1584"/>
      <c r="C259" s="1537"/>
      <c r="D259" s="1538"/>
      <c r="E259" s="1613"/>
      <c r="F259" s="1615"/>
    </row>
    <row r="260" spans="1:6" x14ac:dyDescent="0.25">
      <c r="A260" s="1537"/>
      <c r="B260" s="1580" t="s">
        <v>736</v>
      </c>
      <c r="C260" s="1537"/>
      <c r="D260" s="1538"/>
      <c r="E260" s="1613"/>
      <c r="F260" s="1615"/>
    </row>
    <row r="261" spans="1:6" x14ac:dyDescent="0.25">
      <c r="A261" s="1537"/>
      <c r="B261" s="1580"/>
      <c r="C261" s="1537"/>
      <c r="D261" s="1538"/>
      <c r="E261" s="1613"/>
      <c r="F261" s="1615"/>
    </row>
    <row r="262" spans="1:6" ht="37.5" x14ac:dyDescent="0.25">
      <c r="A262" s="1537"/>
      <c r="B262" s="1570" t="s">
        <v>630</v>
      </c>
      <c r="C262" s="1537"/>
      <c r="D262" s="1538"/>
      <c r="E262" s="1613"/>
      <c r="F262" s="1614"/>
    </row>
    <row r="263" spans="1:6" x14ac:dyDescent="0.25">
      <c r="A263" s="1537"/>
      <c r="B263" s="1570"/>
      <c r="C263" s="1537"/>
      <c r="D263" s="1538"/>
      <c r="E263" s="1613"/>
      <c r="F263" s="1615"/>
    </row>
    <row r="264" spans="1:6" ht="14.5" x14ac:dyDescent="0.25">
      <c r="A264" s="1537" t="s">
        <v>631</v>
      </c>
      <c r="B264" s="1664" t="s">
        <v>708</v>
      </c>
      <c r="C264" s="1537" t="s">
        <v>125</v>
      </c>
      <c r="D264" s="1538">
        <f>ROUND((1.6*6) + (0.6*4),0)</f>
        <v>12</v>
      </c>
      <c r="E264" s="1613"/>
      <c r="F264" s="1614">
        <f>D264*E264</f>
        <v>0</v>
      </c>
    </row>
    <row r="265" spans="1:6" x14ac:dyDescent="0.25">
      <c r="A265" s="1537"/>
      <c r="B265" s="607"/>
      <c r="C265" s="1537"/>
      <c r="D265" s="1538"/>
      <c r="E265" s="1613"/>
      <c r="F265" s="1615"/>
    </row>
    <row r="266" spans="1:6" x14ac:dyDescent="0.25">
      <c r="A266" s="1537"/>
      <c r="B266" s="1580"/>
      <c r="C266" s="1537"/>
      <c r="D266" s="1538"/>
      <c r="E266" s="1613"/>
      <c r="F266" s="1615"/>
    </row>
    <row r="267" spans="1:6" ht="24" customHeight="1" x14ac:dyDescent="0.25">
      <c r="A267" s="1537"/>
      <c r="B267" s="1560" t="s">
        <v>617</v>
      </c>
      <c r="C267" s="1537"/>
      <c r="D267" s="1538"/>
      <c r="E267" s="1613"/>
      <c r="F267" s="1615"/>
    </row>
    <row r="268" spans="1:6" x14ac:dyDescent="0.25">
      <c r="A268" s="1537"/>
      <c r="B268" s="1570"/>
      <c r="C268" s="1537"/>
      <c r="D268" s="1538"/>
      <c r="E268" s="1613"/>
      <c r="F268" s="1614"/>
    </row>
    <row r="269" spans="1:6" x14ac:dyDescent="0.25">
      <c r="A269" s="1537"/>
      <c r="B269" s="1560" t="s">
        <v>633</v>
      </c>
      <c r="C269" s="1537"/>
      <c r="D269" s="1538"/>
      <c r="E269" s="1613"/>
      <c r="F269" s="1614"/>
    </row>
    <row r="270" spans="1:6" x14ac:dyDescent="0.25">
      <c r="A270" s="1537"/>
      <c r="B270" s="1560"/>
      <c r="C270" s="1537"/>
      <c r="D270" s="1538"/>
      <c r="E270" s="1613"/>
      <c r="F270" s="1614"/>
    </row>
    <row r="271" spans="1:6" x14ac:dyDescent="0.25">
      <c r="A271" s="1537"/>
      <c r="B271" s="1584" t="s">
        <v>634</v>
      </c>
      <c r="C271" s="1537"/>
      <c r="D271" s="1538"/>
      <c r="E271" s="1613"/>
      <c r="F271" s="1615"/>
    </row>
    <row r="272" spans="1:6" x14ac:dyDescent="0.25">
      <c r="A272" s="1537"/>
      <c r="B272" s="1554"/>
      <c r="C272" s="1537"/>
      <c r="D272" s="1538"/>
      <c r="E272" s="1613"/>
      <c r="F272" s="1615"/>
    </row>
    <row r="273" spans="1:6" x14ac:dyDescent="0.25">
      <c r="A273" s="1537"/>
      <c r="B273" s="1584" t="s">
        <v>635</v>
      </c>
      <c r="C273" s="1537"/>
      <c r="D273" s="1538"/>
      <c r="E273" s="1613"/>
      <c r="F273" s="1615"/>
    </row>
    <row r="274" spans="1:6" x14ac:dyDescent="0.25">
      <c r="A274" s="1537"/>
      <c r="B274" s="1580"/>
      <c r="C274" s="1537"/>
      <c r="D274" s="1538"/>
      <c r="E274" s="1613"/>
      <c r="F274" s="1615"/>
    </row>
    <row r="275" spans="1:6" s="610" customFormat="1" x14ac:dyDescent="0.25">
      <c r="A275" s="1585"/>
      <c r="B275" s="1586" t="s">
        <v>636</v>
      </c>
      <c r="C275" s="1587"/>
      <c r="D275" s="1588"/>
      <c r="E275" s="1613"/>
      <c r="F275" s="1615"/>
    </row>
    <row r="276" spans="1:6" s="610" customFormat="1" x14ac:dyDescent="0.25">
      <c r="A276" s="1585"/>
      <c r="B276" s="1589"/>
      <c r="C276" s="1587"/>
      <c r="D276" s="1588"/>
      <c r="E276" s="1613"/>
      <c r="F276" s="1615"/>
    </row>
    <row r="277" spans="1:6" s="610" customFormat="1" ht="37.5" x14ac:dyDescent="0.25">
      <c r="A277" s="1585"/>
      <c r="B277" s="1590" t="s">
        <v>637</v>
      </c>
      <c r="C277" s="1587"/>
      <c r="D277" s="1588"/>
      <c r="E277" s="1613"/>
      <c r="F277" s="1615"/>
    </row>
    <row r="278" spans="1:6" s="610" customFormat="1" x14ac:dyDescent="0.25">
      <c r="A278" s="1585"/>
      <c r="B278" s="1589"/>
      <c r="C278" s="1587"/>
      <c r="D278" s="1588"/>
      <c r="E278" s="1613"/>
      <c r="F278" s="1615"/>
    </row>
    <row r="279" spans="1:6" s="610" customFormat="1" ht="25" x14ac:dyDescent="0.25">
      <c r="A279" s="1585" t="s">
        <v>481</v>
      </c>
      <c r="B279" s="1591" t="s">
        <v>638</v>
      </c>
      <c r="C279" s="1587" t="s">
        <v>48</v>
      </c>
      <c r="D279" s="1588">
        <f>(ROUNDUP(((3.84+1.6+5.1)*2),0))</f>
        <v>22</v>
      </c>
      <c r="E279" s="1613"/>
      <c r="F279" s="1615">
        <f>+D279*E279</f>
        <v>0</v>
      </c>
    </row>
    <row r="280" spans="1:6" s="610" customFormat="1" x14ac:dyDescent="0.25">
      <c r="A280" s="1585"/>
      <c r="B280" s="611"/>
      <c r="C280" s="1587"/>
      <c r="D280" s="1588"/>
      <c r="E280" s="1613"/>
      <c r="F280" s="1615"/>
    </row>
    <row r="281" spans="1:6" s="610" customFormat="1" x14ac:dyDescent="0.25">
      <c r="A281" s="1585"/>
      <c r="B281" s="1591"/>
      <c r="C281" s="1587"/>
      <c r="D281" s="1588"/>
      <c r="E281" s="1613"/>
      <c r="F281" s="1615"/>
    </row>
    <row r="282" spans="1:6" s="610" customFormat="1" x14ac:dyDescent="0.25">
      <c r="A282" s="1585"/>
      <c r="B282" s="1665" t="s">
        <v>150</v>
      </c>
      <c r="C282" s="1587"/>
      <c r="D282" s="1588"/>
      <c r="E282" s="1613"/>
      <c r="F282" s="1615"/>
    </row>
    <row r="283" spans="1:6" s="610" customFormat="1" x14ac:dyDescent="0.25">
      <c r="A283" s="1585"/>
      <c r="B283" s="1591"/>
      <c r="C283" s="1587"/>
      <c r="D283" s="1588"/>
      <c r="E283" s="1613"/>
      <c r="F283" s="1615"/>
    </row>
    <row r="284" spans="1:6" s="610" customFormat="1" x14ac:dyDescent="0.25">
      <c r="A284" s="1585" t="s">
        <v>709</v>
      </c>
      <c r="B284" s="1591" t="s">
        <v>710</v>
      </c>
      <c r="C284" s="1587" t="s">
        <v>660</v>
      </c>
      <c r="D284" s="1538" t="s">
        <v>558</v>
      </c>
      <c r="E284" s="1613"/>
      <c r="F284" s="1614">
        <v>0</v>
      </c>
    </row>
    <row r="285" spans="1:6" s="610" customFormat="1" x14ac:dyDescent="0.25">
      <c r="A285" s="1585"/>
      <c r="B285" s="1589"/>
      <c r="C285" s="1587"/>
      <c r="D285" s="1588"/>
      <c r="E285" s="1613"/>
      <c r="F285" s="1615"/>
    </row>
    <row r="286" spans="1:6" x14ac:dyDescent="0.25">
      <c r="A286" s="1537"/>
      <c r="B286" s="1666" t="s">
        <v>639</v>
      </c>
      <c r="C286" s="1537"/>
      <c r="D286" s="1538"/>
      <c r="E286" s="1655"/>
      <c r="F286" s="1656"/>
    </row>
    <row r="287" spans="1:6" x14ac:dyDescent="0.25">
      <c r="A287" s="1537"/>
      <c r="B287" s="1666"/>
      <c r="C287" s="1537"/>
      <c r="D287" s="1538"/>
      <c r="E287" s="1655"/>
      <c r="F287" s="1656"/>
    </row>
    <row r="288" spans="1:6" ht="25" x14ac:dyDescent="0.25">
      <c r="A288" s="1537" t="s">
        <v>640</v>
      </c>
      <c r="B288" s="1664" t="s">
        <v>641</v>
      </c>
      <c r="C288" s="1537" t="s">
        <v>48</v>
      </c>
      <c r="D288" s="1538">
        <f>ROUND((90*3)-(3*2.4*4)-(1.3*2.4*4)-(1*2.4*4)-42.72,0)</f>
        <v>176</v>
      </c>
      <c r="E288" s="1613"/>
      <c r="F288" s="1614">
        <f>D288*E288</f>
        <v>0</v>
      </c>
    </row>
    <row r="289" spans="1:6" ht="10.5" customHeight="1" x14ac:dyDescent="0.25">
      <c r="A289" s="1537"/>
      <c r="B289" s="1667"/>
      <c r="C289" s="1537"/>
      <c r="D289" s="1538"/>
      <c r="E289" s="1613"/>
      <c r="F289" s="1614"/>
    </row>
    <row r="290" spans="1:6" ht="10.5" customHeight="1" x14ac:dyDescent="0.25">
      <c r="A290" s="1537"/>
      <c r="B290" s="1664"/>
      <c r="C290" s="1537"/>
      <c r="D290" s="1538"/>
      <c r="E290" s="1613"/>
      <c r="F290" s="1615"/>
    </row>
    <row r="291" spans="1:6" ht="25" x14ac:dyDescent="0.25">
      <c r="A291" s="1537" t="s">
        <v>642</v>
      </c>
      <c r="B291" s="1664" t="s">
        <v>643</v>
      </c>
      <c r="C291" s="1537" t="s">
        <v>48</v>
      </c>
      <c r="D291" s="1538">
        <f>ROUND((114.2*3)-(42.72),0)</f>
        <v>300</v>
      </c>
      <c r="E291" s="1613"/>
      <c r="F291" s="1614">
        <f>D291*E291</f>
        <v>0</v>
      </c>
    </row>
    <row r="292" spans="1:6" ht="9" customHeight="1" x14ac:dyDescent="0.25">
      <c r="A292" s="1537"/>
      <c r="B292" s="1667"/>
      <c r="C292" s="1537"/>
      <c r="D292" s="1538"/>
      <c r="E292" s="1613"/>
      <c r="F292" s="1614"/>
    </row>
    <row r="293" spans="1:6" ht="9" customHeight="1" x14ac:dyDescent="0.25">
      <c r="A293" s="1537"/>
      <c r="B293" s="1664"/>
      <c r="C293" s="1537"/>
      <c r="D293" s="1538"/>
      <c r="E293" s="1613"/>
      <c r="F293" s="1614"/>
    </row>
    <row r="294" spans="1:6" x14ac:dyDescent="0.25">
      <c r="A294" s="1537"/>
      <c r="B294" s="1668" t="s">
        <v>644</v>
      </c>
      <c r="C294" s="1537"/>
      <c r="D294" s="1538"/>
      <c r="E294" s="1613"/>
      <c r="F294" s="1615"/>
    </row>
    <row r="295" spans="1:6" x14ac:dyDescent="0.25">
      <c r="A295" s="1537"/>
      <c r="B295" s="1666"/>
      <c r="C295" s="1537"/>
      <c r="D295" s="1538"/>
      <c r="E295" s="1613"/>
      <c r="F295" s="1615"/>
    </row>
    <row r="296" spans="1:6" ht="25" x14ac:dyDescent="0.25">
      <c r="A296" s="1537" t="s">
        <v>645</v>
      </c>
      <c r="B296" s="1664" t="s">
        <v>737</v>
      </c>
      <c r="C296" s="1537" t="s">
        <v>48</v>
      </c>
      <c r="D296" s="1538">
        <f>ROUND((33.48*2),0)</f>
        <v>67</v>
      </c>
      <c r="E296" s="1613"/>
      <c r="F296" s="1614">
        <f>D296*E296</f>
        <v>0</v>
      </c>
    </row>
    <row r="297" spans="1:6" x14ac:dyDescent="0.25">
      <c r="A297" s="1537"/>
      <c r="B297" s="1664"/>
      <c r="C297" s="1537"/>
      <c r="D297" s="1538"/>
      <c r="E297" s="1613"/>
      <c r="F297" s="1614"/>
    </row>
    <row r="298" spans="1:6" x14ac:dyDescent="0.25">
      <c r="A298" s="1537" t="s">
        <v>647</v>
      </c>
      <c r="B298" s="1664" t="s">
        <v>648</v>
      </c>
      <c r="C298" s="1537" t="s">
        <v>125</v>
      </c>
      <c r="D298" s="1544">
        <v>97</v>
      </c>
      <c r="E298" s="1613"/>
      <c r="F298" s="1614">
        <f>D298*E298</f>
        <v>0</v>
      </c>
    </row>
    <row r="299" spans="1:6" x14ac:dyDescent="0.25">
      <c r="A299" s="1537"/>
      <c r="B299" s="1664"/>
      <c r="C299" s="1537"/>
      <c r="D299" s="1538"/>
      <c r="E299" s="1613"/>
      <c r="F299" s="1614"/>
    </row>
    <row r="300" spans="1:6" ht="25" x14ac:dyDescent="0.25">
      <c r="A300" s="1537" t="s">
        <v>649</v>
      </c>
      <c r="B300" s="1664" t="s">
        <v>650</v>
      </c>
      <c r="C300" s="1537" t="s">
        <v>48</v>
      </c>
      <c r="D300" s="1538">
        <f>(ROUNDUP(((1.5+8.1)*1.8),0))</f>
        <v>18</v>
      </c>
      <c r="E300" s="1613"/>
      <c r="F300" s="1614">
        <f>D300*E300</f>
        <v>0</v>
      </c>
    </row>
    <row r="301" spans="1:6" x14ac:dyDescent="0.25">
      <c r="A301" s="1537"/>
      <c r="B301" s="1664"/>
      <c r="C301" s="1537"/>
      <c r="D301" s="1538"/>
      <c r="E301" s="1613"/>
      <c r="F301" s="1614"/>
    </row>
    <row r="302" spans="1:6" x14ac:dyDescent="0.25">
      <c r="A302" s="1537"/>
      <c r="B302" s="1664"/>
      <c r="C302" s="1537"/>
      <c r="D302" s="1538"/>
      <c r="E302" s="1613"/>
      <c r="F302" s="1614"/>
    </row>
    <row r="303" spans="1:6" x14ac:dyDescent="0.25">
      <c r="A303" s="1537"/>
      <c r="B303" s="1664"/>
      <c r="C303" s="1537"/>
      <c r="D303" s="1538"/>
      <c r="E303" s="1613"/>
      <c r="F303" s="1614"/>
    </row>
    <row r="304" spans="1:6" s="595" customFormat="1" ht="17.25" customHeight="1" x14ac:dyDescent="0.25">
      <c r="A304" s="2465" t="s">
        <v>102</v>
      </c>
      <c r="B304" s="2465"/>
      <c r="C304" s="2465"/>
      <c r="D304" s="2465"/>
      <c r="E304" s="2465"/>
      <c r="F304" s="1654">
        <f>SUM(F255:F303)</f>
        <v>0</v>
      </c>
    </row>
    <row r="305" spans="1:6" x14ac:dyDescent="0.25">
      <c r="A305" s="1537"/>
      <c r="B305" s="1581" t="s">
        <v>651</v>
      </c>
      <c r="C305" s="1537"/>
      <c r="D305" s="1538"/>
      <c r="E305" s="1613"/>
      <c r="F305" s="1615"/>
    </row>
    <row r="306" spans="1:6" x14ac:dyDescent="0.25">
      <c r="A306" s="1537"/>
      <c r="B306" s="1666"/>
      <c r="C306" s="1537"/>
      <c r="D306" s="1538"/>
      <c r="E306" s="1613"/>
      <c r="F306" s="1615"/>
    </row>
    <row r="307" spans="1:6" x14ac:dyDescent="0.25">
      <c r="A307" s="1537"/>
      <c r="B307" s="1666" t="s">
        <v>652</v>
      </c>
      <c r="C307" s="1537"/>
      <c r="D307" s="1538"/>
      <c r="E307" s="1613"/>
      <c r="F307" s="1615"/>
    </row>
    <row r="308" spans="1:6" x14ac:dyDescent="0.25">
      <c r="A308" s="1537"/>
      <c r="B308" s="1666"/>
      <c r="C308" s="1537"/>
      <c r="D308" s="1538"/>
      <c r="E308" s="1613"/>
      <c r="F308" s="1615"/>
    </row>
    <row r="309" spans="1:6" ht="37.5" x14ac:dyDescent="0.25">
      <c r="A309" s="1537" t="s">
        <v>653</v>
      </c>
      <c r="B309" s="1704" t="s">
        <v>654</v>
      </c>
      <c r="C309" s="1537" t="s">
        <v>48</v>
      </c>
      <c r="D309" s="1538">
        <f>ROUND(96.4,)</f>
        <v>96</v>
      </c>
      <c r="E309" s="1613"/>
      <c r="F309" s="1614">
        <f>D309*E309</f>
        <v>0</v>
      </c>
    </row>
    <row r="310" spans="1:6" x14ac:dyDescent="0.25">
      <c r="A310" s="1537"/>
      <c r="B310" s="1704"/>
      <c r="C310" s="1537"/>
      <c r="D310" s="1544"/>
      <c r="E310" s="1613"/>
      <c r="F310" s="1614"/>
    </row>
    <row r="311" spans="1:6" x14ac:dyDescent="0.25">
      <c r="A311" s="1535"/>
      <c r="B311" s="1594" t="s">
        <v>655</v>
      </c>
      <c r="C311" s="1537"/>
      <c r="D311" s="1538"/>
      <c r="E311" s="1613"/>
      <c r="F311" s="1615"/>
    </row>
    <row r="312" spans="1:6" x14ac:dyDescent="0.25">
      <c r="A312" s="1537"/>
      <c r="B312" s="1594" t="s">
        <v>661</v>
      </c>
      <c r="C312" s="1537"/>
      <c r="D312" s="1538"/>
      <c r="E312" s="1613"/>
      <c r="F312" s="1615"/>
    </row>
    <row r="313" spans="1:6" x14ac:dyDescent="0.25">
      <c r="A313" s="1537"/>
      <c r="B313" s="1594"/>
      <c r="C313" s="1537"/>
      <c r="D313" s="1538"/>
      <c r="E313" s="1613"/>
      <c r="F313" s="1615"/>
    </row>
    <row r="314" spans="1:6" x14ac:dyDescent="0.25">
      <c r="A314" s="1537"/>
      <c r="B314" s="1595" t="s">
        <v>662</v>
      </c>
      <c r="C314" s="1537"/>
      <c r="D314" s="1538"/>
      <c r="E314" s="1613"/>
      <c r="F314" s="1615"/>
    </row>
    <row r="315" spans="1:6" x14ac:dyDescent="0.25">
      <c r="A315" s="1537"/>
      <c r="B315" s="1567"/>
      <c r="C315" s="1537"/>
      <c r="D315" s="1538"/>
      <c r="E315" s="1613"/>
      <c r="F315" s="1615"/>
    </row>
    <row r="316" spans="1:6" ht="25" x14ac:dyDescent="0.25">
      <c r="A316" s="1537" t="s">
        <v>663</v>
      </c>
      <c r="B316" s="1567" t="s">
        <v>713</v>
      </c>
      <c r="C316" s="1537" t="s">
        <v>660</v>
      </c>
      <c r="D316" s="1538">
        <v>1</v>
      </c>
      <c r="E316" s="1613"/>
      <c r="F316" s="1615">
        <f>D316*E316</f>
        <v>0</v>
      </c>
    </row>
    <row r="317" spans="1:6" x14ac:dyDescent="0.25">
      <c r="A317" s="1537"/>
      <c r="B317" s="1704"/>
      <c r="C317" s="1537"/>
      <c r="D317" s="1544"/>
      <c r="E317" s="1613"/>
      <c r="F317" s="1614"/>
    </row>
    <row r="318" spans="1:6" x14ac:dyDescent="0.25">
      <c r="A318" s="1537"/>
      <c r="B318" s="1566" t="s">
        <v>668</v>
      </c>
      <c r="C318" s="1537"/>
      <c r="D318" s="1538"/>
      <c r="E318" s="1613"/>
      <c r="F318" s="1615"/>
    </row>
    <row r="319" spans="1:6" x14ac:dyDescent="0.25">
      <c r="A319" s="1537"/>
      <c r="B319" s="1540"/>
      <c r="C319" s="1537"/>
      <c r="D319" s="1538"/>
      <c r="E319" s="1613"/>
      <c r="F319" s="1615"/>
    </row>
    <row r="320" spans="1:6" ht="62.5" x14ac:dyDescent="0.25">
      <c r="A320" s="1699" t="s">
        <v>669</v>
      </c>
      <c r="B320" s="1600" t="s">
        <v>2150</v>
      </c>
      <c r="C320" s="1537" t="s">
        <v>548</v>
      </c>
      <c r="D320" s="1538">
        <f>ROUND(126.884927,0)</f>
        <v>127</v>
      </c>
      <c r="E320" s="1613"/>
      <c r="F320" s="1615">
        <f>+D320*E320</f>
        <v>0</v>
      </c>
    </row>
    <row r="321" spans="1:6" x14ac:dyDescent="0.25">
      <c r="A321" s="1699"/>
      <c r="B321" s="1706"/>
      <c r="C321" s="1537"/>
      <c r="D321" s="1671"/>
      <c r="E321" s="1613"/>
      <c r="F321" s="1615"/>
    </row>
    <row r="322" spans="1:6" x14ac:dyDescent="0.25">
      <c r="A322" s="1551"/>
      <c r="B322" s="1560" t="s">
        <v>670</v>
      </c>
      <c r="C322" s="1537"/>
      <c r="D322" s="1671"/>
      <c r="E322" s="1613"/>
      <c r="F322" s="1615"/>
    </row>
    <row r="323" spans="1:6" x14ac:dyDescent="0.25">
      <c r="A323" s="1551"/>
      <c r="B323" s="1542"/>
      <c r="C323" s="1537"/>
      <c r="D323" s="1671"/>
      <c r="E323" s="1613"/>
      <c r="F323" s="1615"/>
    </row>
    <row r="324" spans="1:6" x14ac:dyDescent="0.25">
      <c r="A324" s="1551"/>
      <c r="B324" s="1565" t="s">
        <v>671</v>
      </c>
      <c r="C324" s="1537"/>
      <c r="D324" s="1538"/>
      <c r="E324" s="1613"/>
      <c r="F324" s="1614"/>
    </row>
    <row r="325" spans="1:6" x14ac:dyDescent="0.25">
      <c r="A325" s="1551"/>
      <c r="B325" s="1565"/>
      <c r="C325" s="1537"/>
      <c r="D325" s="1538"/>
      <c r="E325" s="1613"/>
      <c r="F325" s="1614"/>
    </row>
    <row r="326" spans="1:6" ht="62.5" x14ac:dyDescent="0.25">
      <c r="A326" s="1537"/>
      <c r="B326" s="1554" t="s">
        <v>714</v>
      </c>
      <c r="C326" s="1537"/>
      <c r="D326" s="1538"/>
      <c r="E326" s="1613"/>
      <c r="F326" s="1615"/>
    </row>
    <row r="327" spans="1:6" x14ac:dyDescent="0.25">
      <c r="A327" s="1537"/>
      <c r="B327" s="1554"/>
      <c r="C327" s="1537"/>
      <c r="D327" s="1538"/>
      <c r="E327" s="1613"/>
      <c r="F327" s="1615"/>
    </row>
    <row r="328" spans="1:6" x14ac:dyDescent="0.25">
      <c r="A328" s="1537" t="s">
        <v>673</v>
      </c>
      <c r="B328" s="1570" t="s">
        <v>738</v>
      </c>
      <c r="C328" s="1537" t="s">
        <v>660</v>
      </c>
      <c r="D328" s="1538">
        <v>1</v>
      </c>
      <c r="E328" s="1613"/>
      <c r="F328" s="1614">
        <f>D328*E328</f>
        <v>0</v>
      </c>
    </row>
    <row r="329" spans="1:6" x14ac:dyDescent="0.25">
      <c r="A329" s="1535"/>
      <c r="B329" s="1570"/>
      <c r="C329" s="1537"/>
      <c r="D329" s="1538"/>
      <c r="E329" s="1613"/>
      <c r="F329" s="1614"/>
    </row>
    <row r="330" spans="1:6" ht="62.5" x14ac:dyDescent="0.25">
      <c r="A330" s="1535"/>
      <c r="B330" s="1547" t="s">
        <v>716</v>
      </c>
      <c r="C330" s="1537"/>
      <c r="D330" s="1538"/>
      <c r="E330" s="1610"/>
      <c r="F330" s="1611">
        <f>D330*E330</f>
        <v>0</v>
      </c>
    </row>
    <row r="331" spans="1:6" x14ac:dyDescent="0.25">
      <c r="A331" s="1535" t="s">
        <v>676</v>
      </c>
      <c r="B331" s="1570" t="s">
        <v>739</v>
      </c>
      <c r="C331" s="1537" t="s">
        <v>660</v>
      </c>
      <c r="D331" s="1538">
        <v>1</v>
      </c>
      <c r="E331" s="1610"/>
      <c r="F331" s="1611">
        <f>D331*E331</f>
        <v>0</v>
      </c>
    </row>
    <row r="332" spans="1:6" x14ac:dyDescent="0.25">
      <c r="A332" s="1535"/>
      <c r="B332" s="1570"/>
      <c r="C332" s="1537"/>
      <c r="D332" s="1538"/>
      <c r="E332" s="1610"/>
      <c r="F332" s="1611"/>
    </row>
    <row r="333" spans="1:6" x14ac:dyDescent="0.25">
      <c r="A333" s="1537"/>
      <c r="B333" s="1560" t="s">
        <v>679</v>
      </c>
      <c r="C333" s="1537"/>
      <c r="D333" s="1538"/>
      <c r="E333" s="1613"/>
      <c r="F333" s="1614"/>
    </row>
    <row r="334" spans="1:6" x14ac:dyDescent="0.25">
      <c r="A334" s="1537"/>
      <c r="B334" s="1547"/>
      <c r="C334" s="1537"/>
      <c r="D334" s="1538"/>
      <c r="E334" s="1613"/>
      <c r="F334" s="1614"/>
    </row>
    <row r="335" spans="1:6" s="610" customFormat="1" ht="62.5" x14ac:dyDescent="0.25">
      <c r="A335" s="1585" t="s">
        <v>680</v>
      </c>
      <c r="B335" s="1601" t="s">
        <v>681</v>
      </c>
      <c r="C335" s="1587" t="s">
        <v>19</v>
      </c>
      <c r="D335" s="1588">
        <v>2</v>
      </c>
      <c r="E335" s="1613"/>
      <c r="F335" s="1615">
        <f>+D335*E335</f>
        <v>0</v>
      </c>
    </row>
    <row r="336" spans="1:6" s="610" customFormat="1" x14ac:dyDescent="0.25">
      <c r="A336" s="1585"/>
      <c r="B336" s="1601"/>
      <c r="C336" s="1587"/>
      <c r="D336" s="1588"/>
      <c r="E336" s="1613"/>
      <c r="F336" s="1615"/>
    </row>
    <row r="337" spans="1:6" s="610" customFormat="1" ht="62.5" x14ac:dyDescent="0.25">
      <c r="A337" s="1585" t="s">
        <v>682</v>
      </c>
      <c r="B337" s="1602" t="s">
        <v>683</v>
      </c>
      <c r="C337" s="1587" t="s">
        <v>19</v>
      </c>
      <c r="D337" s="1588">
        <v>2</v>
      </c>
      <c r="E337" s="1613"/>
      <c r="F337" s="1615">
        <f>+D337*E337</f>
        <v>0</v>
      </c>
    </row>
    <row r="338" spans="1:6" s="610" customFormat="1" ht="13" x14ac:dyDescent="0.25">
      <c r="A338" s="1674"/>
      <c r="B338" s="1674"/>
      <c r="C338" s="1674"/>
      <c r="D338" s="1674"/>
      <c r="E338" s="1674"/>
      <c r="F338" s="1675"/>
    </row>
    <row r="339" spans="1:6" s="610" customFormat="1" ht="50" x14ac:dyDescent="0.25">
      <c r="A339" s="1585" t="s">
        <v>684</v>
      </c>
      <c r="B339" s="1602" t="s">
        <v>718</v>
      </c>
      <c r="C339" s="1587" t="s">
        <v>19</v>
      </c>
      <c r="D339" s="1588">
        <v>0</v>
      </c>
      <c r="E339" s="1613"/>
      <c r="F339" s="1615">
        <f>+D339*E339</f>
        <v>0</v>
      </c>
    </row>
    <row r="340" spans="1:6" s="610" customFormat="1" x14ac:dyDescent="0.25">
      <c r="A340" s="1585"/>
      <c r="B340" s="1602"/>
      <c r="C340" s="1587"/>
      <c r="D340" s="1588"/>
      <c r="E340" s="1613"/>
      <c r="F340" s="1615"/>
    </row>
    <row r="341" spans="1:6" x14ac:dyDescent="0.25">
      <c r="A341" s="1540"/>
      <c r="B341" s="1657"/>
      <c r="C341" s="1537"/>
      <c r="D341" s="1538"/>
      <c r="E341" s="1672"/>
      <c r="F341" s="1673"/>
    </row>
    <row r="342" spans="1:6" s="595" customFormat="1" ht="18.75" customHeight="1" x14ac:dyDescent="0.25">
      <c r="A342" s="2465" t="s">
        <v>102</v>
      </c>
      <c r="B342" s="2465"/>
      <c r="C342" s="2465"/>
      <c r="D342" s="2465"/>
      <c r="E342" s="2465"/>
      <c r="F342" s="1654">
        <f>SUM(F305:F341)</f>
        <v>0</v>
      </c>
    </row>
    <row r="343" spans="1:6" s="595" customFormat="1" ht="18.75" customHeight="1" x14ac:dyDescent="0.25">
      <c r="A343" s="1674"/>
      <c r="B343" s="1560" t="s">
        <v>2141</v>
      </c>
      <c r="C343" s="1674"/>
      <c r="D343" s="1674"/>
      <c r="E343" s="1674"/>
      <c r="F343" s="1675"/>
    </row>
    <row r="344" spans="1:6" s="610" customFormat="1" x14ac:dyDescent="0.25">
      <c r="A344" s="1585"/>
      <c r="B344" s="1602"/>
      <c r="C344" s="1587"/>
      <c r="D344" s="1588"/>
      <c r="E344" s="1613"/>
      <c r="F344" s="1615"/>
    </row>
    <row r="345" spans="1:6" s="610" customFormat="1" x14ac:dyDescent="0.25">
      <c r="A345" s="1585"/>
      <c r="B345" s="1602" t="s">
        <v>685</v>
      </c>
      <c r="C345" s="1587" t="s">
        <v>19</v>
      </c>
      <c r="D345" s="1588">
        <v>2</v>
      </c>
      <c r="E345" s="1613"/>
      <c r="F345" s="1615">
        <f>+D345*E345</f>
        <v>0</v>
      </c>
    </row>
    <row r="346" spans="1:6" x14ac:dyDescent="0.25">
      <c r="A346" s="1540"/>
      <c r="B346" s="1540"/>
      <c r="C346" s="1537"/>
      <c r="D346" s="1538"/>
      <c r="E346" s="1672"/>
      <c r="F346" s="1673"/>
    </row>
    <row r="347" spans="1:6" x14ac:dyDescent="0.25">
      <c r="A347" s="1540"/>
      <c r="B347" s="614"/>
      <c r="C347" s="1537"/>
      <c r="D347" s="1538"/>
      <c r="E347" s="1672"/>
      <c r="F347" s="1673"/>
    </row>
    <row r="348" spans="1:6" x14ac:dyDescent="0.25">
      <c r="A348" s="1540"/>
      <c r="B348" s="1541" t="s">
        <v>686</v>
      </c>
      <c r="C348" s="1537"/>
      <c r="D348" s="1538"/>
      <c r="E348" s="1672"/>
      <c r="F348" s="1673"/>
    </row>
    <row r="349" spans="1:6" x14ac:dyDescent="0.25">
      <c r="A349" s="1540"/>
      <c r="B349" s="1566"/>
      <c r="C349" s="1537"/>
      <c r="D349" s="1538"/>
      <c r="E349" s="1672"/>
      <c r="F349" s="1673"/>
    </row>
    <row r="350" spans="1:6" ht="50" x14ac:dyDescent="0.25">
      <c r="A350" s="1537" t="s">
        <v>684</v>
      </c>
      <c r="B350" s="1567" t="s">
        <v>687</v>
      </c>
      <c r="C350" s="1537" t="s">
        <v>548</v>
      </c>
      <c r="D350" s="1538">
        <f>ROUND((31.92),0)</f>
        <v>32</v>
      </c>
      <c r="E350" s="1676"/>
      <c r="F350" s="1615">
        <f>+D350*E350</f>
        <v>0</v>
      </c>
    </row>
    <row r="351" spans="1:6" x14ac:dyDescent="0.25">
      <c r="A351" s="1540"/>
      <c r="B351" s="1540"/>
      <c r="C351" s="1537"/>
      <c r="D351" s="1538"/>
      <c r="E351" s="1672"/>
      <c r="F351" s="1673"/>
    </row>
    <row r="352" spans="1:6" x14ac:dyDescent="0.25">
      <c r="A352" s="1540"/>
      <c r="B352" s="614"/>
      <c r="C352" s="1537"/>
      <c r="D352" s="1538"/>
      <c r="E352" s="1672"/>
      <c r="F352" s="1673"/>
    </row>
    <row r="353" spans="1:7" s="1709" customFormat="1" ht="13.15" customHeight="1" x14ac:dyDescent="0.25">
      <c r="A353" s="1535"/>
      <c r="B353" s="1707" t="s">
        <v>689</v>
      </c>
      <c r="C353" s="1699"/>
      <c r="D353" s="1701"/>
      <c r="E353" s="1613"/>
      <c r="F353" s="1615"/>
      <c r="G353" s="1708"/>
    </row>
    <row r="354" spans="1:7" s="1709" customFormat="1" ht="13.15" customHeight="1" x14ac:dyDescent="0.25">
      <c r="A354" s="1535"/>
      <c r="B354" s="1710"/>
      <c r="C354" s="1699"/>
      <c r="D354" s="1701"/>
      <c r="E354" s="1613"/>
      <c r="F354" s="1615"/>
      <c r="G354" s="1708"/>
    </row>
    <row r="355" spans="1:7" s="1709" customFormat="1" ht="25" x14ac:dyDescent="0.25">
      <c r="A355" s="1535" t="s">
        <v>690</v>
      </c>
      <c r="B355" s="1704" t="s">
        <v>1420</v>
      </c>
      <c r="C355" s="1699" t="s">
        <v>125</v>
      </c>
      <c r="D355" s="1701">
        <f>ROUND(53.2,0)</f>
        <v>53</v>
      </c>
      <c r="E355" s="1613"/>
      <c r="F355" s="1615">
        <f>D355*E355</f>
        <v>0</v>
      </c>
      <c r="G355" s="1708"/>
    </row>
    <row r="356" spans="1:7" s="1709" customFormat="1" ht="13.15" customHeight="1" x14ac:dyDescent="0.25">
      <c r="A356" s="1535"/>
      <c r="B356" s="1711"/>
      <c r="C356" s="1699"/>
      <c r="D356" s="1701"/>
      <c r="E356" s="1613"/>
      <c r="F356" s="1615"/>
      <c r="G356" s="1708"/>
    </row>
    <row r="357" spans="1:7" s="1709" customFormat="1" ht="13.15" customHeight="1" x14ac:dyDescent="0.25">
      <c r="A357" s="1535"/>
      <c r="B357" s="1710"/>
      <c r="C357" s="1699"/>
      <c r="D357" s="1701"/>
      <c r="E357" s="1613"/>
      <c r="F357" s="1615"/>
      <c r="G357" s="1708"/>
    </row>
    <row r="358" spans="1:7" s="1709" customFormat="1" ht="25" x14ac:dyDescent="0.25">
      <c r="A358" s="1535" t="s">
        <v>692</v>
      </c>
      <c r="B358" s="1704" t="s">
        <v>693</v>
      </c>
      <c r="C358" s="1699" t="s">
        <v>125</v>
      </c>
      <c r="D358" s="1701">
        <v>32</v>
      </c>
      <c r="E358" s="1613"/>
      <c r="F358" s="1615">
        <f>D358*E358</f>
        <v>0</v>
      </c>
      <c r="G358" s="1708"/>
    </row>
    <row r="359" spans="1:7" s="1709" customFormat="1" ht="13.15" customHeight="1" x14ac:dyDescent="0.25">
      <c r="A359" s="1535"/>
      <c r="B359" s="1710"/>
      <c r="C359" s="1699"/>
      <c r="D359" s="1701"/>
      <c r="E359" s="1613"/>
      <c r="F359" s="1615"/>
      <c r="G359" s="1708"/>
    </row>
    <row r="360" spans="1:7" s="1709" customFormat="1" ht="13.15" customHeight="1" x14ac:dyDescent="0.25">
      <c r="A360" s="1535"/>
      <c r="B360" s="1712"/>
      <c r="C360" s="1699"/>
      <c r="D360" s="1701"/>
      <c r="E360" s="1613"/>
      <c r="F360" s="1615"/>
      <c r="G360" s="1708"/>
    </row>
    <row r="361" spans="1:7" s="1709" customFormat="1" ht="25" x14ac:dyDescent="0.25">
      <c r="A361" s="1535" t="s">
        <v>692</v>
      </c>
      <c r="B361" s="1704" t="s">
        <v>694</v>
      </c>
      <c r="C361" s="1699" t="s">
        <v>19</v>
      </c>
      <c r="D361" s="1701">
        <v>1</v>
      </c>
      <c r="E361" s="1613"/>
      <c r="F361" s="1615">
        <f>D361*E361</f>
        <v>0</v>
      </c>
      <c r="G361" s="1708"/>
    </row>
    <row r="362" spans="1:7" s="1709" customFormat="1" ht="12.5" x14ac:dyDescent="0.25">
      <c r="A362" s="1535"/>
      <c r="B362" s="1704"/>
      <c r="C362" s="1699"/>
      <c r="D362" s="1701"/>
      <c r="E362" s="1613"/>
      <c r="F362" s="1615"/>
      <c r="G362" s="1708"/>
    </row>
    <row r="363" spans="1:7" s="1612" customFormat="1" x14ac:dyDescent="0.25">
      <c r="A363" s="1535"/>
      <c r="B363" s="1678" t="s">
        <v>2397</v>
      </c>
      <c r="C363" s="1659"/>
      <c r="D363" s="1661"/>
      <c r="E363" s="1613"/>
      <c r="F363" s="1615"/>
    </row>
    <row r="364" spans="1:7" s="1612" customFormat="1" x14ac:dyDescent="0.25">
      <c r="A364" s="1535"/>
      <c r="B364" s="1669"/>
      <c r="C364" s="1659"/>
      <c r="D364" s="1661"/>
      <c r="E364" s="1613"/>
      <c r="F364" s="1615"/>
    </row>
    <row r="365" spans="1:7" s="1612" customFormat="1" ht="50" x14ac:dyDescent="0.25">
      <c r="A365" s="1535" t="s">
        <v>2443</v>
      </c>
      <c r="B365" s="1862" t="s">
        <v>2467</v>
      </c>
      <c r="C365" s="1863" t="s">
        <v>2321</v>
      </c>
      <c r="D365" s="1863">
        <v>1</v>
      </c>
      <c r="E365" s="1613"/>
      <c r="F365" s="1614">
        <f>D365*E365</f>
        <v>0</v>
      </c>
    </row>
    <row r="366" spans="1:7" s="610" customFormat="1" ht="12.5" x14ac:dyDescent="0.25">
      <c r="A366" s="1535"/>
      <c r="B366" s="1862"/>
      <c r="C366" s="1863"/>
      <c r="D366" s="1864"/>
      <c r="E366" s="1613"/>
      <c r="F366" s="1615"/>
    </row>
    <row r="367" spans="1:7" s="610" customFormat="1" ht="25" x14ac:dyDescent="0.25">
      <c r="A367" s="1535" t="s">
        <v>2444</v>
      </c>
      <c r="B367" s="1862" t="s">
        <v>2399</v>
      </c>
      <c r="C367" s="1863" t="s">
        <v>2026</v>
      </c>
      <c r="D367" s="1863">
        <v>1</v>
      </c>
      <c r="E367" s="1613"/>
      <c r="F367" s="1614">
        <f>D367*E367</f>
        <v>0</v>
      </c>
    </row>
    <row r="368" spans="1:7" s="378" customFormat="1" ht="12.5" x14ac:dyDescent="0.25">
      <c r="A368" s="1535"/>
      <c r="B368" s="1862"/>
      <c r="C368" s="1863"/>
      <c r="D368" s="1863"/>
      <c r="E368" s="1613"/>
      <c r="F368" s="1615"/>
      <c r="G368" s="470"/>
    </row>
    <row r="369" spans="1:7" s="1709" customFormat="1" ht="27" x14ac:dyDescent="0.25">
      <c r="A369" s="1535" t="s">
        <v>2445</v>
      </c>
      <c r="B369" s="1862" t="s">
        <v>2373</v>
      </c>
      <c r="C369" s="1863" t="s">
        <v>2026</v>
      </c>
      <c r="D369" s="1863">
        <v>8</v>
      </c>
      <c r="E369" s="1613"/>
      <c r="F369" s="1614">
        <f>D369*E369</f>
        <v>0</v>
      </c>
      <c r="G369" s="1708"/>
    </row>
    <row r="370" spans="1:7" s="1709" customFormat="1" ht="12.5" x14ac:dyDescent="0.25">
      <c r="A370" s="1535"/>
      <c r="B370" s="1862"/>
      <c r="C370" s="1863"/>
      <c r="D370" s="1863"/>
      <c r="E370" s="1613"/>
      <c r="F370" s="1615"/>
      <c r="G370" s="1708"/>
    </row>
    <row r="371" spans="1:7" s="1709" customFormat="1" ht="27" x14ac:dyDescent="0.25">
      <c r="A371" s="1535" t="s">
        <v>2446</v>
      </c>
      <c r="B371" s="1862" t="s">
        <v>2374</v>
      </c>
      <c r="C371" s="1863" t="s">
        <v>2315</v>
      </c>
      <c r="D371" s="1863">
        <v>13</v>
      </c>
      <c r="E371" s="1613"/>
      <c r="F371" s="1615"/>
      <c r="G371" s="1708"/>
    </row>
    <row r="372" spans="1:7" s="1709" customFormat="1" ht="12.5" x14ac:dyDescent="0.25">
      <c r="A372" s="1535"/>
      <c r="B372" s="1862"/>
      <c r="C372" s="1863"/>
      <c r="D372" s="1864"/>
      <c r="E372" s="1613"/>
      <c r="F372" s="1615"/>
      <c r="G372" s="1708"/>
    </row>
    <row r="373" spans="1:7" s="1709" customFormat="1" ht="13" x14ac:dyDescent="0.25">
      <c r="A373" s="1535"/>
      <c r="B373" s="1865" t="s">
        <v>2328</v>
      </c>
      <c r="C373" s="1866"/>
      <c r="D373" s="1867"/>
      <c r="E373" s="1613"/>
      <c r="F373" s="1615"/>
      <c r="G373" s="1708"/>
    </row>
    <row r="374" spans="1:7" s="1709" customFormat="1" ht="25" x14ac:dyDescent="0.25">
      <c r="A374" s="1535" t="s">
        <v>2447</v>
      </c>
      <c r="B374" s="1862" t="s">
        <v>2316</v>
      </c>
      <c r="C374" s="1863" t="s">
        <v>2315</v>
      </c>
      <c r="D374" s="1863">
        <v>8</v>
      </c>
      <c r="E374" s="1613"/>
      <c r="F374" s="1614">
        <f>D374*E374</f>
        <v>0</v>
      </c>
      <c r="G374" s="1708"/>
    </row>
    <row r="375" spans="1:7" s="1709" customFormat="1" ht="12.5" x14ac:dyDescent="0.25">
      <c r="A375" s="1535"/>
      <c r="B375" s="1862"/>
      <c r="C375" s="1863"/>
      <c r="D375" s="1863"/>
      <c r="E375" s="1613"/>
      <c r="F375" s="1614"/>
      <c r="G375" s="1708"/>
    </row>
    <row r="376" spans="1:7" s="1709" customFormat="1" ht="12.5" x14ac:dyDescent="0.25">
      <c r="A376" s="1535" t="s">
        <v>2448</v>
      </c>
      <c r="B376" s="1862" t="s">
        <v>2466</v>
      </c>
      <c r="C376" s="1863" t="s">
        <v>2026</v>
      </c>
      <c r="D376" s="1863">
        <v>4</v>
      </c>
      <c r="E376" s="1613"/>
      <c r="F376" s="1614">
        <f>D376*E376</f>
        <v>0</v>
      </c>
      <c r="G376" s="1708"/>
    </row>
    <row r="377" spans="1:7" s="1709" customFormat="1" ht="12.5" x14ac:dyDescent="0.25">
      <c r="A377" s="1535"/>
      <c r="B377" s="1862"/>
      <c r="C377" s="1863"/>
      <c r="D377" s="1863"/>
      <c r="E377" s="1613"/>
      <c r="F377" s="1614"/>
      <c r="G377" s="1708"/>
    </row>
    <row r="378" spans="1:7" s="1709" customFormat="1" ht="12.5" x14ac:dyDescent="0.25">
      <c r="A378" s="1535" t="s">
        <v>2449</v>
      </c>
      <c r="B378" s="1862" t="s">
        <v>2322</v>
      </c>
      <c r="C378" s="1863" t="s">
        <v>2315</v>
      </c>
      <c r="D378" s="1863">
        <v>8</v>
      </c>
      <c r="E378" s="1613"/>
      <c r="F378" s="1614">
        <f>D378*E378</f>
        <v>0</v>
      </c>
      <c r="G378" s="1708"/>
    </row>
    <row r="379" spans="1:7" s="1709" customFormat="1" ht="13" x14ac:dyDescent="0.25">
      <c r="A379" s="1535"/>
      <c r="B379" s="1862"/>
      <c r="C379" s="1866"/>
      <c r="D379" s="1867"/>
      <c r="E379" s="1613"/>
      <c r="F379" s="1615"/>
      <c r="G379" s="1708"/>
    </row>
    <row r="380" spans="1:7" s="1709" customFormat="1" ht="12.5" x14ac:dyDescent="0.25">
      <c r="A380" s="1535" t="s">
        <v>2450</v>
      </c>
      <c r="B380" s="1862" t="s">
        <v>2474</v>
      </c>
      <c r="C380" s="1863" t="s">
        <v>660</v>
      </c>
      <c r="D380" s="1863">
        <v>1</v>
      </c>
      <c r="E380" s="1613"/>
      <c r="F380" s="1614">
        <f>D380*E380</f>
        <v>0</v>
      </c>
      <c r="G380" s="1708"/>
    </row>
    <row r="381" spans="1:7" s="1709" customFormat="1" ht="12.5" x14ac:dyDescent="0.25">
      <c r="A381" s="1535"/>
      <c r="B381" s="1862"/>
      <c r="C381" s="1863"/>
      <c r="D381" s="1863"/>
      <c r="E381" s="1613"/>
      <c r="F381" s="1615"/>
      <c r="G381" s="1708"/>
    </row>
    <row r="382" spans="1:7" s="1709" customFormat="1" ht="50" x14ac:dyDescent="0.25">
      <c r="A382" s="1535" t="s">
        <v>2451</v>
      </c>
      <c r="B382" s="1862" t="s">
        <v>2320</v>
      </c>
      <c r="C382" s="1863" t="s">
        <v>660</v>
      </c>
      <c r="D382" s="1863">
        <v>1</v>
      </c>
      <c r="E382" s="1613"/>
      <c r="F382" s="1614">
        <f>D382*E382</f>
        <v>0</v>
      </c>
      <c r="G382" s="1708"/>
    </row>
    <row r="383" spans="1:7" s="1709" customFormat="1" ht="13" x14ac:dyDescent="0.25">
      <c r="A383" s="1535"/>
      <c r="B383" s="1868"/>
      <c r="C383" s="1869"/>
      <c r="D383" s="1870"/>
      <c r="E383" s="1613"/>
      <c r="F383" s="1615"/>
      <c r="G383" s="1708"/>
    </row>
    <row r="384" spans="1:7" s="1709" customFormat="1" ht="12.5" x14ac:dyDescent="0.25">
      <c r="A384" s="1535" t="s">
        <v>2452</v>
      </c>
      <c r="B384" s="1862" t="s">
        <v>2324</v>
      </c>
      <c r="C384" s="1863" t="s">
        <v>660</v>
      </c>
      <c r="D384" s="1863">
        <v>1</v>
      </c>
      <c r="E384" s="1613"/>
      <c r="F384" s="1614">
        <f>D384*E384</f>
        <v>0</v>
      </c>
      <c r="G384" s="1708"/>
    </row>
    <row r="385" spans="1:7" s="1709" customFormat="1" ht="12.5" x14ac:dyDescent="0.25">
      <c r="A385" s="1535"/>
      <c r="B385" s="1704"/>
      <c r="C385" s="1699"/>
      <c r="D385" s="1701"/>
      <c r="E385" s="1613"/>
      <c r="F385" s="1615"/>
      <c r="G385" s="1708"/>
    </row>
    <row r="386" spans="1:7" s="1709" customFormat="1" ht="12.5" x14ac:dyDescent="0.25">
      <c r="A386" s="1535"/>
      <c r="B386" s="1704"/>
      <c r="C386" s="1699"/>
      <c r="D386" s="1701"/>
      <c r="E386" s="1613"/>
      <c r="F386" s="1615"/>
      <c r="G386" s="1708"/>
    </row>
    <row r="387" spans="1:7" s="1709" customFormat="1" ht="13.15" customHeight="1" x14ac:dyDescent="0.25">
      <c r="A387" s="1535"/>
      <c r="B387" s="1710"/>
      <c r="C387" s="1699"/>
      <c r="D387" s="1701"/>
      <c r="E387" s="1613"/>
      <c r="F387" s="1615"/>
      <c r="G387" s="1708"/>
    </row>
    <row r="388" spans="1:7" s="595" customFormat="1" ht="21" customHeight="1" thickBot="1" x14ac:dyDescent="0.3">
      <c r="A388" s="2468" t="s">
        <v>102</v>
      </c>
      <c r="B388" s="2468"/>
      <c r="C388" s="2468"/>
      <c r="D388" s="2468"/>
      <c r="E388" s="2468"/>
      <c r="F388" s="1698">
        <f>SUM(F344:F387)</f>
        <v>0</v>
      </c>
    </row>
    <row r="389" spans="1:7" x14ac:dyDescent="0.25">
      <c r="A389" s="1540"/>
      <c r="B389" s="1540"/>
      <c r="C389" s="1537"/>
      <c r="D389" s="1538"/>
      <c r="E389" s="1686"/>
      <c r="F389" s="1687"/>
    </row>
    <row r="390" spans="1:7" x14ac:dyDescent="0.25">
      <c r="A390" s="1537"/>
      <c r="B390" s="1713"/>
      <c r="C390" s="1537"/>
      <c r="D390" s="1538"/>
      <c r="E390" s="1655"/>
      <c r="F390" s="1656"/>
    </row>
    <row r="391" spans="1:7" x14ac:dyDescent="0.25">
      <c r="A391" s="1537"/>
      <c r="B391" s="1622" t="s">
        <v>28</v>
      </c>
      <c r="C391" s="1623"/>
      <c r="D391" s="1623"/>
      <c r="E391" s="1624"/>
      <c r="F391" s="1625"/>
    </row>
    <row r="392" spans="1:7" x14ac:dyDescent="0.25">
      <c r="A392" s="1537"/>
      <c r="B392" s="1627"/>
      <c r="C392" s="1623"/>
      <c r="D392" s="1623"/>
      <c r="E392" s="1624"/>
      <c r="F392" s="1625"/>
    </row>
    <row r="393" spans="1:7" x14ac:dyDescent="0.25">
      <c r="A393" s="1537"/>
      <c r="B393" s="1628" t="s">
        <v>2142</v>
      </c>
      <c r="C393" s="1623"/>
      <c r="D393" s="1623"/>
      <c r="E393" s="1624"/>
      <c r="F393" s="1629">
        <f>F58</f>
        <v>0</v>
      </c>
    </row>
    <row r="394" spans="1:7" x14ac:dyDescent="0.25">
      <c r="A394" s="1537"/>
      <c r="B394" s="1630"/>
      <c r="C394" s="1630"/>
      <c r="D394" s="1630"/>
      <c r="E394" s="1631"/>
      <c r="F394" s="1632"/>
    </row>
    <row r="395" spans="1:7" x14ac:dyDescent="0.25">
      <c r="A395" s="1537"/>
      <c r="B395" s="1628" t="s">
        <v>2143</v>
      </c>
      <c r="C395" s="1623"/>
      <c r="D395" s="1623"/>
      <c r="E395" s="1624"/>
      <c r="F395" s="1629">
        <f>F114</f>
        <v>0</v>
      </c>
    </row>
    <row r="396" spans="1:7" x14ac:dyDescent="0.25">
      <c r="A396" s="1537"/>
      <c r="B396" s="1628"/>
      <c r="C396" s="1623"/>
      <c r="D396" s="1623"/>
      <c r="E396" s="1624"/>
      <c r="F396" s="1625"/>
    </row>
    <row r="397" spans="1:7" x14ac:dyDescent="0.25">
      <c r="A397" s="1537"/>
      <c r="B397" s="1628" t="s">
        <v>2144</v>
      </c>
      <c r="C397" s="1623"/>
      <c r="D397" s="1623"/>
      <c r="E397" s="1624"/>
      <c r="F397" s="1629">
        <f>F167</f>
        <v>0</v>
      </c>
    </row>
    <row r="398" spans="1:7" x14ac:dyDescent="0.25">
      <c r="A398" s="1537"/>
      <c r="B398" s="1628"/>
      <c r="C398" s="1623"/>
      <c r="D398" s="1623"/>
      <c r="E398" s="1624"/>
      <c r="F398" s="1625"/>
    </row>
    <row r="399" spans="1:7" x14ac:dyDescent="0.25">
      <c r="A399" s="1537"/>
      <c r="B399" s="1628" t="s">
        <v>2145</v>
      </c>
      <c r="C399" s="1623"/>
      <c r="D399" s="1623"/>
      <c r="E399" s="1624"/>
      <c r="F399" s="1629">
        <f>F213</f>
        <v>0</v>
      </c>
    </row>
    <row r="400" spans="1:7" x14ac:dyDescent="0.25">
      <c r="A400" s="1537"/>
      <c r="B400" s="1627"/>
      <c r="C400" s="1623"/>
      <c r="D400" s="1623"/>
      <c r="E400" s="1624"/>
      <c r="F400" s="1625"/>
    </row>
    <row r="401" spans="1:6" x14ac:dyDescent="0.25">
      <c r="A401" s="1537"/>
      <c r="B401" s="1628" t="s">
        <v>2146</v>
      </c>
      <c r="C401" s="1623"/>
      <c r="D401" s="1623"/>
      <c r="E401" s="1624"/>
      <c r="F401" s="1629">
        <f>F254</f>
        <v>0</v>
      </c>
    </row>
    <row r="402" spans="1:6" x14ac:dyDescent="0.25">
      <c r="A402" s="1537"/>
      <c r="B402" s="1628"/>
      <c r="C402" s="1623"/>
      <c r="D402" s="1623"/>
      <c r="E402" s="1624"/>
      <c r="F402" s="1625"/>
    </row>
    <row r="403" spans="1:6" x14ac:dyDescent="0.25">
      <c r="A403" s="1537"/>
      <c r="B403" s="1628" t="s">
        <v>2147</v>
      </c>
      <c r="C403" s="1623"/>
      <c r="D403" s="1623"/>
      <c r="E403" s="1624"/>
      <c r="F403" s="1629">
        <f>F304</f>
        <v>0</v>
      </c>
    </row>
    <row r="404" spans="1:6" x14ac:dyDescent="0.25">
      <c r="A404" s="1537"/>
      <c r="B404" s="1628"/>
      <c r="C404" s="1623"/>
      <c r="D404" s="1623"/>
      <c r="E404" s="1624"/>
      <c r="F404" s="1625"/>
    </row>
    <row r="405" spans="1:6" x14ac:dyDescent="0.25">
      <c r="A405" s="1537"/>
      <c r="B405" s="1628" t="s">
        <v>2148</v>
      </c>
      <c r="C405" s="1623"/>
      <c r="D405" s="1623"/>
      <c r="E405" s="1624"/>
      <c r="F405" s="1629">
        <f>F342</f>
        <v>0</v>
      </c>
    </row>
    <row r="406" spans="1:6" x14ac:dyDescent="0.25">
      <c r="A406" s="1537"/>
      <c r="B406" s="1628"/>
      <c r="C406" s="1623"/>
      <c r="D406" s="1623"/>
      <c r="E406" s="1624"/>
      <c r="F406" s="1625"/>
    </row>
    <row r="407" spans="1:6" x14ac:dyDescent="0.25">
      <c r="A407" s="1537"/>
      <c r="B407" s="1628" t="s">
        <v>2149</v>
      </c>
      <c r="C407" s="1623"/>
      <c r="D407" s="1623"/>
      <c r="E407" s="1624"/>
      <c r="F407" s="1629">
        <f>F388</f>
        <v>0</v>
      </c>
    </row>
    <row r="408" spans="1:6" x14ac:dyDescent="0.25">
      <c r="A408" s="1537"/>
      <c r="B408" s="1628"/>
      <c r="C408" s="1623"/>
      <c r="D408" s="1623"/>
      <c r="E408" s="1624"/>
      <c r="F408" s="1625"/>
    </row>
    <row r="409" spans="1:6" x14ac:dyDescent="0.25">
      <c r="A409" s="1537"/>
      <c r="B409" s="1713"/>
      <c r="C409" s="1537"/>
      <c r="D409" s="1538"/>
      <c r="E409" s="1655"/>
      <c r="F409" s="1656"/>
    </row>
    <row r="410" spans="1:6" x14ac:dyDescent="0.25">
      <c r="A410" s="1537"/>
      <c r="B410" s="1713"/>
      <c r="C410" s="1537"/>
      <c r="D410" s="1538"/>
      <c r="E410" s="1655"/>
      <c r="F410" s="1656"/>
    </row>
    <row r="411" spans="1:6" x14ac:dyDescent="0.25">
      <c r="A411" s="1537"/>
      <c r="B411" s="1713"/>
      <c r="C411" s="1537"/>
      <c r="D411" s="1538"/>
      <c r="E411" s="1655"/>
      <c r="F411" s="1656"/>
    </row>
    <row r="412" spans="1:6" x14ac:dyDescent="0.25">
      <c r="A412" s="1537"/>
      <c r="B412" s="1713"/>
      <c r="C412" s="1537"/>
      <c r="D412" s="1538"/>
      <c r="E412" s="1655"/>
      <c r="F412" s="1656"/>
    </row>
    <row r="413" spans="1:6" x14ac:dyDescent="0.25">
      <c r="A413" s="1537"/>
      <c r="B413" s="1713"/>
      <c r="C413" s="1537"/>
      <c r="D413" s="1538"/>
      <c r="E413" s="1655"/>
      <c r="F413" s="1656"/>
    </row>
    <row r="414" spans="1:6" x14ac:dyDescent="0.25">
      <c r="A414" s="1537"/>
      <c r="B414" s="1713"/>
      <c r="C414" s="1537"/>
      <c r="D414" s="1538"/>
      <c r="E414" s="1655"/>
      <c r="F414" s="1656"/>
    </row>
    <row r="415" spans="1:6" x14ac:dyDescent="0.25">
      <c r="A415" s="1537"/>
      <c r="B415" s="1713"/>
      <c r="C415" s="1537"/>
      <c r="D415" s="1538"/>
      <c r="E415" s="1655"/>
      <c r="F415" s="1656"/>
    </row>
    <row r="416" spans="1:6" x14ac:dyDescent="0.25">
      <c r="A416" s="1537"/>
      <c r="B416" s="1713"/>
      <c r="C416" s="1537"/>
      <c r="D416" s="1538"/>
      <c r="E416" s="1655"/>
      <c r="F416" s="1656"/>
    </row>
    <row r="417" spans="1:6" x14ac:dyDescent="0.25">
      <c r="A417" s="1537"/>
      <c r="B417" s="1713"/>
      <c r="C417" s="1537"/>
      <c r="D417" s="1538"/>
      <c r="E417" s="1655"/>
      <c r="F417" s="1656"/>
    </row>
    <row r="418" spans="1:6" x14ac:dyDescent="0.25">
      <c r="A418" s="1537"/>
      <c r="B418" s="1713"/>
      <c r="C418" s="1537"/>
      <c r="D418" s="1538"/>
      <c r="E418" s="1655"/>
      <c r="F418" s="1656"/>
    </row>
    <row r="419" spans="1:6" x14ac:dyDescent="0.25">
      <c r="A419" s="1537"/>
      <c r="B419" s="1713"/>
      <c r="C419" s="1537"/>
      <c r="D419" s="1538"/>
      <c r="E419" s="1655"/>
      <c r="F419" s="1656"/>
    </row>
    <row r="420" spans="1:6" x14ac:dyDescent="0.25">
      <c r="A420" s="1537"/>
      <c r="B420" s="1713"/>
      <c r="C420" s="1537"/>
      <c r="D420" s="1538"/>
      <c r="E420" s="1655"/>
      <c r="F420" s="1656"/>
    </row>
    <row r="421" spans="1:6" x14ac:dyDescent="0.25">
      <c r="A421" s="1537"/>
      <c r="B421" s="1713"/>
      <c r="C421" s="1537"/>
      <c r="D421" s="1538"/>
      <c r="E421" s="1655"/>
      <c r="F421" s="1656"/>
    </row>
    <row r="422" spans="1:6" x14ac:dyDescent="0.25">
      <c r="A422" s="1537"/>
      <c r="B422" s="1713"/>
      <c r="C422" s="1537"/>
      <c r="D422" s="1538"/>
      <c r="E422" s="1655"/>
      <c r="F422" s="1656"/>
    </row>
    <row r="423" spans="1:6" x14ac:dyDescent="0.25">
      <c r="A423" s="1537"/>
      <c r="B423" s="1713"/>
      <c r="C423" s="1537"/>
      <c r="D423" s="1538"/>
      <c r="E423" s="1655"/>
      <c r="F423" s="1656"/>
    </row>
    <row r="424" spans="1:6" x14ac:dyDescent="0.25">
      <c r="A424" s="1537"/>
      <c r="B424" s="1713"/>
      <c r="C424" s="1537"/>
      <c r="D424" s="1538"/>
      <c r="E424" s="1655"/>
      <c r="F424" s="1656"/>
    </row>
    <row r="425" spans="1:6" x14ac:dyDescent="0.25">
      <c r="A425" s="1537"/>
      <c r="B425" s="1713"/>
      <c r="C425" s="1537"/>
      <c r="D425" s="1538"/>
      <c r="E425" s="1655"/>
      <c r="F425" s="1656"/>
    </row>
    <row r="426" spans="1:6" x14ac:dyDescent="0.25">
      <c r="A426" s="1537"/>
      <c r="B426" s="1713"/>
      <c r="C426" s="1537"/>
      <c r="D426" s="1538"/>
      <c r="E426" s="1655"/>
      <c r="F426" s="1656"/>
    </row>
    <row r="427" spans="1:6" x14ac:dyDescent="0.25">
      <c r="A427" s="1537"/>
      <c r="B427" s="1713"/>
      <c r="C427" s="1537"/>
      <c r="D427" s="1538"/>
      <c r="E427" s="1655"/>
      <c r="F427" s="1656"/>
    </row>
    <row r="428" spans="1:6" x14ac:dyDescent="0.25">
      <c r="A428" s="1537"/>
      <c r="B428" s="1713"/>
      <c r="C428" s="1537"/>
      <c r="D428" s="1538"/>
      <c r="E428" s="1655"/>
      <c r="F428" s="1656"/>
    </row>
    <row r="429" spans="1:6" x14ac:dyDescent="0.25">
      <c r="A429" s="1537"/>
      <c r="B429" s="1713"/>
      <c r="C429" s="1537"/>
      <c r="D429" s="1538"/>
      <c r="E429" s="1655"/>
      <c r="F429" s="1656"/>
    </row>
    <row r="430" spans="1:6" x14ac:dyDescent="0.25">
      <c r="A430" s="1537"/>
      <c r="B430" s="1713"/>
      <c r="C430" s="1537"/>
      <c r="D430" s="1538"/>
      <c r="E430" s="1655"/>
      <c r="F430" s="1656"/>
    </row>
    <row r="431" spans="1:6" x14ac:dyDescent="0.25">
      <c r="A431" s="1537"/>
      <c r="B431" s="1713"/>
      <c r="C431" s="1537"/>
      <c r="D431" s="1538"/>
      <c r="E431" s="1655"/>
      <c r="F431" s="1656"/>
    </row>
    <row r="432" spans="1:6" x14ac:dyDescent="0.25">
      <c r="A432" s="1537"/>
      <c r="B432" s="1713"/>
      <c r="C432" s="1537"/>
      <c r="D432" s="1538"/>
      <c r="E432" s="1655"/>
      <c r="F432" s="1656"/>
    </row>
    <row r="433" spans="1:8" x14ac:dyDescent="0.25">
      <c r="A433" s="1537"/>
      <c r="B433" s="1713"/>
      <c r="C433" s="1537"/>
      <c r="D433" s="1538"/>
      <c r="E433" s="1655"/>
      <c r="F433" s="1656"/>
    </row>
    <row r="434" spans="1:8" x14ac:dyDescent="0.25">
      <c r="A434" s="1537"/>
      <c r="B434" s="1713"/>
      <c r="C434" s="1537"/>
      <c r="D434" s="1538"/>
      <c r="E434" s="1655"/>
      <c r="F434" s="1656"/>
    </row>
    <row r="435" spans="1:8" x14ac:dyDescent="0.25">
      <c r="A435" s="1537"/>
      <c r="B435" s="1713"/>
      <c r="C435" s="1537"/>
      <c r="D435" s="1538"/>
      <c r="E435" s="1655"/>
      <c r="F435" s="1656"/>
    </row>
    <row r="436" spans="1:8" x14ac:dyDescent="0.25">
      <c r="A436" s="1537"/>
      <c r="B436" s="1713"/>
      <c r="C436" s="1537"/>
      <c r="D436" s="1538"/>
      <c r="E436" s="1655"/>
      <c r="F436" s="1656"/>
    </row>
    <row r="437" spans="1:8" x14ac:dyDescent="0.25">
      <c r="A437" s="1537"/>
      <c r="B437" s="1713"/>
      <c r="C437" s="1537"/>
      <c r="D437" s="1538"/>
      <c r="E437" s="1655"/>
      <c r="F437" s="1656"/>
    </row>
    <row r="438" spans="1:8" x14ac:dyDescent="0.25">
      <c r="A438" s="1537"/>
      <c r="B438" s="1713"/>
      <c r="C438" s="1537"/>
      <c r="D438" s="1538"/>
      <c r="E438" s="1655"/>
      <c r="F438" s="1656"/>
    </row>
    <row r="439" spans="1:8" x14ac:dyDescent="0.25">
      <c r="A439" s="1537"/>
      <c r="B439" s="1713"/>
      <c r="C439" s="1537"/>
      <c r="D439" s="1538"/>
      <c r="E439" s="1655"/>
      <c r="F439" s="1656"/>
    </row>
    <row r="440" spans="1:8" x14ac:dyDescent="0.25">
      <c r="A440" s="1537"/>
      <c r="B440" s="1534"/>
      <c r="C440" s="1537"/>
      <c r="D440" s="1538"/>
      <c r="E440" s="1655"/>
      <c r="F440" s="1615"/>
    </row>
    <row r="441" spans="1:8" x14ac:dyDescent="0.25">
      <c r="A441" s="1537"/>
      <c r="B441" s="1570"/>
      <c r="C441" s="1537"/>
      <c r="D441" s="1538"/>
      <c r="E441" s="1655"/>
      <c r="F441" s="1615"/>
    </row>
    <row r="442" spans="1:8" x14ac:dyDescent="0.25">
      <c r="A442" s="1537"/>
      <c r="B442" s="1633"/>
      <c r="C442" s="1525"/>
      <c r="D442" s="1538"/>
      <c r="E442" s="1655"/>
      <c r="F442" s="1615"/>
    </row>
    <row r="443" spans="1:8" x14ac:dyDescent="0.25">
      <c r="A443" s="1537"/>
      <c r="B443" s="1697"/>
      <c r="C443" s="1537"/>
      <c r="D443" s="1538"/>
      <c r="E443" s="1655"/>
      <c r="F443" s="1615"/>
    </row>
    <row r="444" spans="1:8" x14ac:dyDescent="0.25">
      <c r="A444" s="1537"/>
      <c r="B444" s="1697"/>
      <c r="C444" s="1525"/>
      <c r="D444" s="1538"/>
      <c r="E444" s="1655"/>
      <c r="F444" s="1615"/>
    </row>
    <row r="445" spans="1:8" x14ac:dyDescent="0.25">
      <c r="A445" s="1537"/>
      <c r="B445" s="1540"/>
      <c r="C445" s="1634"/>
      <c r="D445" s="1635"/>
      <c r="E445" s="1688"/>
      <c r="F445" s="1689"/>
    </row>
    <row r="446" spans="1:8" ht="18.75" customHeight="1" thickBot="1" x14ac:dyDescent="0.3">
      <c r="A446" s="2466" t="s">
        <v>696</v>
      </c>
      <c r="B446" s="2467"/>
      <c r="C446" s="2467"/>
      <c r="D446" s="2467"/>
      <c r="E446" s="2467"/>
      <c r="F446" s="1714">
        <f>SUM(F390:F444)</f>
        <v>0</v>
      </c>
      <c r="H446" s="615"/>
    </row>
  </sheetData>
  <mergeCells count="12">
    <mergeCell ref="A446:E446"/>
    <mergeCell ref="A1:F1"/>
    <mergeCell ref="A2:F2"/>
    <mergeCell ref="A3:F3"/>
    <mergeCell ref="A58:E58"/>
    <mergeCell ref="A114:E114"/>
    <mergeCell ref="A167:E167"/>
    <mergeCell ref="A213:E213"/>
    <mergeCell ref="A254:E254"/>
    <mergeCell ref="A304:E304"/>
    <mergeCell ref="A342:E342"/>
    <mergeCell ref="A388:E388"/>
  </mergeCells>
  <pageMargins left="0.70866141732283505" right="0.70866141732283505" top="0.78740157480314998" bottom="0.74803149606299202" header="0.31496062992126" footer="0.31496062992126"/>
  <pageSetup paperSize="9" scale="79" fitToHeight="0" orientation="portrait" r:id="rId1"/>
  <headerFooter>
    <oddHeader xml:space="preserve">&amp;C
</oddHeader>
    <oddFooter>&amp;L&amp;A&amp;R&amp;P of &amp;N</oddFooter>
  </headerFooter>
  <rowBreaks count="8" manualBreakCount="8">
    <brk id="58" max="5" man="1"/>
    <brk id="114" max="5" man="1"/>
    <brk id="167" max="5" man="1"/>
    <brk id="213" max="5" man="1"/>
    <brk id="254" max="5" man="1"/>
    <brk id="304" max="5" man="1"/>
    <brk id="342" max="5" man="1"/>
    <brk id="38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7"/>
  <sheetViews>
    <sheetView view="pageBreakPreview" zoomScale="90" zoomScaleNormal="100" zoomScaleSheetLayoutView="90" workbookViewId="0">
      <pane ySplit="5" topLeftCell="A6" activePane="bottomLeft" state="frozen"/>
      <selection activeCell="A2" sqref="A2:F4"/>
      <selection pane="bottomLeft" activeCell="A2" sqref="A2:F2"/>
    </sheetView>
  </sheetViews>
  <sheetFormatPr defaultColWidth="9.1796875" defaultRowHeight="14" x14ac:dyDescent="0.25"/>
  <cols>
    <col min="1" max="1" width="8.7265625" style="616" customWidth="1"/>
    <col min="2" max="2" width="66.81640625" style="617" customWidth="1"/>
    <col min="3" max="3" width="7.54296875" style="616" customWidth="1"/>
    <col min="4" max="4" width="9.453125" style="598" customWidth="1"/>
    <col min="5" max="5" width="12.1796875" style="1691" customWidth="1"/>
    <col min="6" max="6" width="14.1796875" style="1692" customWidth="1"/>
    <col min="7" max="7" width="13.7265625" style="1697" customWidth="1"/>
    <col min="8" max="8" width="17.81640625" style="1697" bestFit="1" customWidth="1"/>
    <col min="9" max="9" width="9.26953125" style="1697" bestFit="1" customWidth="1"/>
    <col min="10" max="10" width="18.54296875" style="1697" bestFit="1" customWidth="1"/>
    <col min="11" max="16384" width="9.1796875" style="1697"/>
  </cols>
  <sheetData>
    <row r="1" spans="1:8" s="266" customFormat="1" ht="13" x14ac:dyDescent="0.25">
      <c r="A1" s="2412" t="s">
        <v>0</v>
      </c>
      <c r="B1" s="2412"/>
      <c r="C1" s="2412"/>
      <c r="D1" s="2412"/>
      <c r="E1" s="2412"/>
      <c r="F1" s="2412"/>
      <c r="G1" s="1695"/>
      <c r="H1" s="1695"/>
    </row>
    <row r="2" spans="1:8" s="266" customFormat="1" ht="13" x14ac:dyDescent="0.25">
      <c r="A2" s="2372" t="s">
        <v>2561</v>
      </c>
      <c r="B2" s="2372"/>
      <c r="C2" s="2372"/>
      <c r="D2" s="2372"/>
      <c r="E2" s="2372"/>
      <c r="F2" s="2372"/>
      <c r="G2" s="590"/>
    </row>
    <row r="3" spans="1:8" s="266" customFormat="1" ht="13" x14ac:dyDescent="0.25">
      <c r="A3" s="2413" t="s">
        <v>2118</v>
      </c>
      <c r="B3" s="2413"/>
      <c r="C3" s="2413"/>
      <c r="D3" s="2413"/>
      <c r="E3" s="2413"/>
      <c r="F3" s="2413"/>
      <c r="G3" s="590"/>
    </row>
    <row r="4" spans="1:8" s="1696" customFormat="1" ht="14.25" customHeight="1" thickBot="1" x14ac:dyDescent="0.3">
      <c r="A4" s="585" t="s">
        <v>2092</v>
      </c>
      <c r="B4" s="586"/>
      <c r="C4" s="587"/>
      <c r="D4" s="587"/>
      <c r="E4" s="484"/>
      <c r="F4" s="1640"/>
    </row>
    <row r="5" spans="1:8" s="1696" customFormat="1" ht="14.25" customHeight="1" x14ac:dyDescent="0.3">
      <c r="A5" s="449" t="s">
        <v>1</v>
      </c>
      <c r="B5" s="450" t="s">
        <v>2</v>
      </c>
      <c r="C5" s="450" t="s">
        <v>3</v>
      </c>
      <c r="D5" s="450" t="s">
        <v>4</v>
      </c>
      <c r="E5" s="1521" t="s">
        <v>155</v>
      </c>
      <c r="F5" s="1522" t="s">
        <v>6</v>
      </c>
    </row>
    <row r="6" spans="1:8" s="595" customFormat="1" ht="11.25" customHeight="1" x14ac:dyDescent="0.25">
      <c r="A6" s="1525"/>
      <c r="B6" s="1530"/>
      <c r="C6" s="1527"/>
      <c r="D6" s="1528"/>
      <c r="E6" s="1715"/>
      <c r="F6" s="1716"/>
    </row>
    <row r="7" spans="1:8" s="266" customFormat="1" ht="13" x14ac:dyDescent="0.25">
      <c r="A7" s="1525"/>
      <c r="B7" s="1531" t="s">
        <v>532</v>
      </c>
      <c r="C7" s="1527"/>
      <c r="D7" s="1528"/>
      <c r="E7" s="1715"/>
      <c r="F7" s="1716"/>
    </row>
    <row r="8" spans="1:8" s="266" customFormat="1" ht="13" x14ac:dyDescent="0.25">
      <c r="A8" s="1532"/>
      <c r="B8" s="1533"/>
      <c r="C8" s="1527"/>
      <c r="D8" s="1528"/>
      <c r="E8" s="1715"/>
      <c r="F8" s="1716"/>
    </row>
    <row r="9" spans="1:8" s="266" customFormat="1" ht="37.5" x14ac:dyDescent="0.25">
      <c r="A9" s="1525"/>
      <c r="B9" s="1534" t="s">
        <v>2265</v>
      </c>
      <c r="C9" s="1646"/>
      <c r="D9" s="1528"/>
      <c r="E9" s="1715"/>
      <c r="F9" s="1716"/>
    </row>
    <row r="10" spans="1:8" s="266" customFormat="1" ht="13" x14ac:dyDescent="0.25">
      <c r="A10" s="1525"/>
      <c r="B10" s="1647"/>
      <c r="C10" s="1646"/>
      <c r="D10" s="1528"/>
      <c r="E10" s="1715"/>
      <c r="F10" s="1716"/>
    </row>
    <row r="11" spans="1:8" s="266" customFormat="1" ht="12.5" x14ac:dyDescent="0.25">
      <c r="A11" s="1648"/>
      <c r="B11" s="1649"/>
      <c r="C11" s="1648"/>
      <c r="D11" s="1650"/>
      <c r="E11" s="1613"/>
      <c r="F11" s="1717"/>
    </row>
    <row r="12" spans="1:8" x14ac:dyDescent="0.25">
      <c r="A12" s="1535"/>
      <c r="B12" s="1536" t="s">
        <v>533</v>
      </c>
      <c r="C12" s="1537"/>
      <c r="D12" s="1538"/>
      <c r="E12" s="1613"/>
      <c r="F12" s="1615"/>
    </row>
    <row r="13" spans="1:8" x14ac:dyDescent="0.25">
      <c r="A13" s="1535"/>
      <c r="B13" s="1540"/>
      <c r="C13" s="1537"/>
      <c r="D13" s="1538"/>
      <c r="E13" s="1613"/>
      <c r="F13" s="1615"/>
    </row>
    <row r="14" spans="1:8" x14ac:dyDescent="0.25">
      <c r="A14" s="1535"/>
      <c r="B14" s="1541" t="s">
        <v>534</v>
      </c>
      <c r="C14" s="1537"/>
      <c r="D14" s="1538"/>
      <c r="E14" s="1613"/>
      <c r="F14" s="1615"/>
    </row>
    <row r="15" spans="1:8" x14ac:dyDescent="0.25">
      <c r="A15" s="1535"/>
      <c r="B15" s="1541"/>
      <c r="C15" s="1537"/>
      <c r="D15" s="1538"/>
      <c r="E15" s="1613"/>
      <c r="F15" s="1615"/>
    </row>
    <row r="16" spans="1:8" x14ac:dyDescent="0.25">
      <c r="A16" s="1537" t="s">
        <v>535</v>
      </c>
      <c r="B16" s="1542" t="s">
        <v>536</v>
      </c>
      <c r="C16" s="1537" t="s">
        <v>42</v>
      </c>
      <c r="D16" s="1538">
        <v>5.5</v>
      </c>
      <c r="E16" s="1613"/>
      <c r="F16" s="1614">
        <f>D16*E16</f>
        <v>0</v>
      </c>
    </row>
    <row r="17" spans="1:8" x14ac:dyDescent="0.25">
      <c r="A17" s="1537"/>
      <c r="B17" s="1542"/>
      <c r="C17" s="1537"/>
      <c r="D17" s="1538"/>
      <c r="E17" s="1613"/>
      <c r="F17" s="1614"/>
    </row>
    <row r="18" spans="1:8" x14ac:dyDescent="0.25">
      <c r="A18" s="1537" t="s">
        <v>87</v>
      </c>
      <c r="B18" s="1542" t="s">
        <v>537</v>
      </c>
      <c r="C18" s="1537" t="s">
        <v>42</v>
      </c>
      <c r="D18" s="1538">
        <v>1</v>
      </c>
      <c r="E18" s="1613"/>
      <c r="F18" s="1614">
        <f>D18*E18</f>
        <v>0</v>
      </c>
      <c r="H18" s="598"/>
    </row>
    <row r="19" spans="1:8" x14ac:dyDescent="0.25">
      <c r="A19" s="1537"/>
      <c r="B19" s="1542"/>
      <c r="C19" s="1537"/>
      <c r="D19" s="1538"/>
      <c r="E19" s="1613"/>
      <c r="F19" s="1614"/>
    </row>
    <row r="20" spans="1:8" x14ac:dyDescent="0.25">
      <c r="A20" s="1537"/>
      <c r="B20" s="592"/>
      <c r="C20" s="1537"/>
      <c r="D20" s="1538"/>
      <c r="E20" s="1613"/>
      <c r="F20" s="1614"/>
    </row>
    <row r="21" spans="1:8" x14ac:dyDescent="0.25">
      <c r="A21" s="1537"/>
      <c r="B21" s="1545" t="s">
        <v>90</v>
      </c>
      <c r="C21" s="1546"/>
      <c r="D21" s="1538"/>
      <c r="E21" s="1613"/>
      <c r="F21" s="1614"/>
    </row>
    <row r="22" spans="1:8" x14ac:dyDescent="0.25">
      <c r="A22" s="1537"/>
      <c r="B22" s="1545"/>
      <c r="C22" s="1537"/>
      <c r="D22" s="1538"/>
      <c r="E22" s="1613"/>
      <c r="F22" s="1614"/>
    </row>
    <row r="23" spans="1:8" x14ac:dyDescent="0.25">
      <c r="A23" s="1537"/>
      <c r="B23" s="1547" t="s">
        <v>538</v>
      </c>
      <c r="C23" s="1537"/>
      <c r="D23" s="1538"/>
      <c r="E23" s="1613"/>
      <c r="F23" s="1614"/>
    </row>
    <row r="24" spans="1:8" x14ac:dyDescent="0.25">
      <c r="A24" s="1537"/>
      <c r="B24" s="1547"/>
      <c r="C24" s="1537"/>
      <c r="D24" s="1538"/>
      <c r="E24" s="1613"/>
      <c r="F24" s="1614"/>
    </row>
    <row r="25" spans="1:8" x14ac:dyDescent="0.25">
      <c r="A25" s="1537" t="s">
        <v>539</v>
      </c>
      <c r="B25" s="1542" t="s">
        <v>540</v>
      </c>
      <c r="C25" s="1537" t="s">
        <v>42</v>
      </c>
      <c r="D25" s="1538">
        <v>4</v>
      </c>
      <c r="E25" s="1613"/>
      <c r="F25" s="1614">
        <f>D25*E25</f>
        <v>0</v>
      </c>
    </row>
    <row r="26" spans="1:8" x14ac:dyDescent="0.25">
      <c r="A26" s="1537"/>
      <c r="B26" s="1548"/>
      <c r="C26" s="1537"/>
      <c r="D26" s="1544"/>
      <c r="E26" s="1613"/>
      <c r="F26" s="1614"/>
    </row>
    <row r="27" spans="1:8" s="595" customFormat="1" ht="12.5" x14ac:dyDescent="0.25">
      <c r="A27" s="1525"/>
      <c r="B27" s="1549" t="s">
        <v>541</v>
      </c>
      <c r="C27" s="1525"/>
      <c r="D27" s="1550"/>
      <c r="E27" s="1613"/>
      <c r="F27" s="1615"/>
      <c r="G27" s="600"/>
    </row>
    <row r="28" spans="1:8" s="595" customFormat="1" ht="12.5" x14ac:dyDescent="0.25">
      <c r="A28" s="1525"/>
      <c r="B28" s="1549"/>
      <c r="C28" s="1525"/>
      <c r="D28" s="1550"/>
      <c r="E28" s="1613"/>
      <c r="F28" s="1615"/>
      <c r="G28" s="600"/>
    </row>
    <row r="29" spans="1:8" ht="25" x14ac:dyDescent="0.25">
      <c r="A29" s="1537" t="s">
        <v>542</v>
      </c>
      <c r="B29" s="1542" t="s">
        <v>543</v>
      </c>
      <c r="C29" s="1537" t="s">
        <v>42</v>
      </c>
      <c r="D29" s="1538">
        <v>3</v>
      </c>
      <c r="E29" s="1613"/>
      <c r="F29" s="1614">
        <f>D29*E29</f>
        <v>0</v>
      </c>
    </row>
    <row r="30" spans="1:8" x14ac:dyDescent="0.25">
      <c r="A30" s="1551"/>
      <c r="B30" s="1542"/>
      <c r="C30" s="1537"/>
      <c r="D30" s="1538"/>
      <c r="E30" s="1613"/>
      <c r="F30" s="1615"/>
    </row>
    <row r="31" spans="1:8" x14ac:dyDescent="0.25">
      <c r="A31" s="1551"/>
      <c r="B31" s="592"/>
      <c r="C31" s="1537"/>
      <c r="D31" s="1538"/>
      <c r="E31" s="1613"/>
      <c r="F31" s="1615"/>
    </row>
    <row r="32" spans="1:8" x14ac:dyDescent="0.25">
      <c r="A32" s="1537"/>
      <c r="B32" s="1552" t="s">
        <v>93</v>
      </c>
      <c r="C32" s="1537"/>
      <c r="D32" s="1538"/>
      <c r="E32" s="1613"/>
      <c r="F32" s="1614"/>
    </row>
    <row r="33" spans="1:6" x14ac:dyDescent="0.25">
      <c r="A33" s="1546"/>
      <c r="B33" s="1553"/>
      <c r="C33" s="1546"/>
      <c r="D33" s="1538"/>
      <c r="E33" s="1613"/>
      <c r="F33" s="1614"/>
    </row>
    <row r="34" spans="1:6" ht="30" customHeight="1" x14ac:dyDescent="0.25">
      <c r="A34" s="1537"/>
      <c r="B34" s="1554" t="s">
        <v>544</v>
      </c>
      <c r="C34" s="1537"/>
      <c r="D34" s="1538"/>
      <c r="E34" s="1613"/>
      <c r="F34" s="1614"/>
    </row>
    <row r="35" spans="1:6" x14ac:dyDescent="0.25">
      <c r="A35" s="1537"/>
      <c r="B35" s="1542"/>
      <c r="C35" s="1537"/>
      <c r="D35" s="1538"/>
      <c r="E35" s="1613"/>
      <c r="F35" s="1614"/>
    </row>
    <row r="36" spans="1:6" x14ac:dyDescent="0.25">
      <c r="A36" s="1537" t="s">
        <v>94</v>
      </c>
      <c r="B36" s="1542" t="s">
        <v>545</v>
      </c>
      <c r="C36" s="1537" t="s">
        <v>42</v>
      </c>
      <c r="D36" s="1538">
        <v>1</v>
      </c>
      <c r="E36" s="1613"/>
      <c r="F36" s="1614">
        <f>D36*E36</f>
        <v>0</v>
      </c>
    </row>
    <row r="37" spans="1:6" x14ac:dyDescent="0.25">
      <c r="A37" s="1537"/>
      <c r="B37" s="1542"/>
      <c r="C37" s="1537"/>
      <c r="D37" s="1538"/>
      <c r="E37" s="1613"/>
      <c r="F37" s="1615"/>
    </row>
    <row r="38" spans="1:6" ht="14.5" x14ac:dyDescent="0.25">
      <c r="A38" s="1537" t="s">
        <v>546</v>
      </c>
      <c r="B38" s="1542" t="s">
        <v>547</v>
      </c>
      <c r="C38" s="1537" t="s">
        <v>548</v>
      </c>
      <c r="D38" s="1538">
        <v>5.76</v>
      </c>
      <c r="E38" s="1613"/>
      <c r="F38" s="1614">
        <f>D38*E38</f>
        <v>0</v>
      </c>
    </row>
    <row r="39" spans="1:6" x14ac:dyDescent="0.25">
      <c r="A39" s="1537"/>
      <c r="B39" s="599"/>
      <c r="C39" s="1537"/>
      <c r="D39" s="1538"/>
      <c r="E39" s="1613"/>
      <c r="F39" s="1615"/>
    </row>
    <row r="40" spans="1:6" x14ac:dyDescent="0.25">
      <c r="A40" s="1537"/>
      <c r="B40" s="1542"/>
      <c r="C40" s="1537"/>
      <c r="D40" s="1538"/>
      <c r="E40" s="1613"/>
      <c r="F40" s="1615"/>
    </row>
    <row r="41" spans="1:6" x14ac:dyDescent="0.25">
      <c r="A41" s="1555"/>
      <c r="B41" s="1556" t="s">
        <v>549</v>
      </c>
      <c r="C41" s="1525"/>
      <c r="D41" s="1557"/>
      <c r="E41" s="1613"/>
      <c r="F41" s="1615"/>
    </row>
    <row r="42" spans="1:6" x14ac:dyDescent="0.25">
      <c r="A42" s="1555"/>
      <c r="B42" s="1556"/>
      <c r="C42" s="1525"/>
      <c r="D42" s="1557"/>
      <c r="E42" s="1613"/>
      <c r="F42" s="1615"/>
    </row>
    <row r="43" spans="1:6" x14ac:dyDescent="0.25">
      <c r="A43" s="1555"/>
      <c r="B43" s="1558" t="s">
        <v>550</v>
      </c>
      <c r="C43" s="1525"/>
      <c r="D43" s="1557"/>
      <c r="E43" s="1613"/>
      <c r="F43" s="1615"/>
    </row>
    <row r="44" spans="1:6" x14ac:dyDescent="0.25">
      <c r="A44" s="1555"/>
      <c r="B44" s="1556"/>
      <c r="C44" s="1525"/>
      <c r="D44" s="1557"/>
      <c r="E44" s="1613"/>
      <c r="F44" s="1615"/>
    </row>
    <row r="45" spans="1:6" ht="14.5" x14ac:dyDescent="0.25">
      <c r="A45" s="1555" t="s">
        <v>551</v>
      </c>
      <c r="B45" s="1559" t="s">
        <v>697</v>
      </c>
      <c r="C45" s="1652" t="s">
        <v>698</v>
      </c>
      <c r="D45" s="1538">
        <v>6</v>
      </c>
      <c r="E45" s="1613"/>
      <c r="F45" s="1615">
        <f>+D45*E45</f>
        <v>0</v>
      </c>
    </row>
    <row r="46" spans="1:6" x14ac:dyDescent="0.25">
      <c r="A46" s="1555"/>
      <c r="B46" s="1653"/>
      <c r="C46" s="1525"/>
      <c r="D46" s="1557"/>
      <c r="E46" s="1613"/>
      <c r="F46" s="1615"/>
    </row>
    <row r="47" spans="1:6" x14ac:dyDescent="0.25">
      <c r="A47" s="1537"/>
      <c r="B47" s="1542"/>
      <c r="C47" s="1537"/>
      <c r="D47" s="1538"/>
      <c r="E47" s="1613"/>
      <c r="F47" s="1615"/>
    </row>
    <row r="48" spans="1:6" x14ac:dyDescent="0.25">
      <c r="A48" s="1537"/>
      <c r="B48" s="1560" t="s">
        <v>553</v>
      </c>
      <c r="C48" s="1537"/>
      <c r="D48" s="1538"/>
      <c r="E48" s="1655"/>
      <c r="F48" s="1656"/>
    </row>
    <row r="49" spans="1:6" x14ac:dyDescent="0.25">
      <c r="A49" s="1537"/>
      <c r="B49" s="1542"/>
      <c r="C49" s="1537"/>
      <c r="D49" s="1538"/>
      <c r="E49" s="1655"/>
      <c r="F49" s="1656"/>
    </row>
    <row r="50" spans="1:6" x14ac:dyDescent="0.25">
      <c r="A50" s="1537"/>
      <c r="B50" s="1560" t="s">
        <v>96</v>
      </c>
      <c r="C50" s="1537"/>
      <c r="D50" s="1538"/>
      <c r="E50" s="1655"/>
      <c r="F50" s="1656"/>
    </row>
    <row r="51" spans="1:6" x14ac:dyDescent="0.25">
      <c r="A51" s="1537"/>
      <c r="B51" s="1560"/>
      <c r="C51" s="1537"/>
      <c r="D51" s="1538"/>
      <c r="E51" s="1655"/>
      <c r="F51" s="1656"/>
    </row>
    <row r="52" spans="1:6" x14ac:dyDescent="0.25">
      <c r="A52" s="1537"/>
      <c r="B52" s="1545" t="s">
        <v>554</v>
      </c>
      <c r="C52" s="1537"/>
      <c r="D52" s="1538"/>
      <c r="E52" s="1655"/>
      <c r="F52" s="1656"/>
    </row>
    <row r="53" spans="1:6" x14ac:dyDescent="0.25">
      <c r="A53" s="1537"/>
      <c r="B53" s="1545"/>
      <c r="C53" s="1537"/>
      <c r="D53" s="1538"/>
      <c r="E53" s="1655"/>
      <c r="F53" s="1656"/>
    </row>
    <row r="54" spans="1:6" x14ac:dyDescent="0.25">
      <c r="A54" s="1537"/>
      <c r="B54" s="1552" t="s">
        <v>1403</v>
      </c>
      <c r="C54" s="1537"/>
      <c r="D54" s="1538"/>
      <c r="E54" s="1613"/>
      <c r="F54" s="1614"/>
    </row>
    <row r="55" spans="1:6" x14ac:dyDescent="0.25">
      <c r="A55" s="1537"/>
      <c r="B55" s="1552"/>
      <c r="C55" s="1537"/>
      <c r="D55" s="1538"/>
      <c r="E55" s="1613"/>
      <c r="F55" s="1614"/>
    </row>
    <row r="56" spans="1:6" ht="25" x14ac:dyDescent="0.25">
      <c r="A56" s="1537"/>
      <c r="B56" s="1549" t="s">
        <v>1405</v>
      </c>
      <c r="C56" s="1537"/>
      <c r="D56" s="1538"/>
      <c r="E56" s="1613"/>
      <c r="F56" s="1614"/>
    </row>
    <row r="57" spans="1:6" x14ac:dyDescent="0.25">
      <c r="A57" s="1537"/>
      <c r="B57" s="1547"/>
      <c r="C57" s="1537"/>
      <c r="D57" s="1538"/>
      <c r="E57" s="1613"/>
      <c r="F57" s="1614"/>
    </row>
    <row r="58" spans="1:6" x14ac:dyDescent="0.25">
      <c r="A58" s="1537" t="s">
        <v>1422</v>
      </c>
      <c r="B58" s="1542" t="s">
        <v>106</v>
      </c>
      <c r="C58" s="1537" t="s">
        <v>42</v>
      </c>
      <c r="D58" s="1538">
        <v>1</v>
      </c>
      <c r="E58" s="1613"/>
      <c r="F58" s="1614">
        <f t="shared" ref="F58" si="0">D58*E58</f>
        <v>0</v>
      </c>
    </row>
    <row r="59" spans="1:6" ht="18.75" customHeight="1" x14ac:dyDescent="0.25">
      <c r="A59" s="1537"/>
      <c r="B59" s="602"/>
      <c r="C59" s="1537"/>
      <c r="D59" s="1538"/>
      <c r="E59" s="1613"/>
      <c r="F59" s="1614"/>
    </row>
    <row r="60" spans="1:6" x14ac:dyDescent="0.25">
      <c r="A60" s="1537"/>
      <c r="B60" s="1542"/>
      <c r="C60" s="1537"/>
      <c r="D60" s="1538"/>
      <c r="E60" s="1613"/>
      <c r="F60" s="1615"/>
    </row>
    <row r="61" spans="1:6" s="595" customFormat="1" ht="18" customHeight="1" thickBot="1" x14ac:dyDescent="0.3">
      <c r="A61" s="2468" t="s">
        <v>102</v>
      </c>
      <c r="B61" s="2468"/>
      <c r="C61" s="2468"/>
      <c r="D61" s="2468"/>
      <c r="E61" s="2468"/>
      <c r="F61" s="1698">
        <f>SUM(F7:F60)</f>
        <v>0</v>
      </c>
    </row>
    <row r="62" spans="1:6" x14ac:dyDescent="0.25">
      <c r="A62" s="1537"/>
      <c r="B62" s="1552" t="s">
        <v>1408</v>
      </c>
      <c r="C62" s="1537"/>
      <c r="D62" s="1538"/>
      <c r="E62" s="1613"/>
      <c r="F62" s="1615"/>
    </row>
    <row r="63" spans="1:6" ht="25" x14ac:dyDescent="0.25">
      <c r="A63" s="1537"/>
      <c r="B63" s="1549" t="s">
        <v>1409</v>
      </c>
      <c r="C63" s="1537"/>
      <c r="D63" s="1538"/>
      <c r="E63" s="1613"/>
      <c r="F63" s="1615"/>
    </row>
    <row r="64" spans="1:6" x14ac:dyDescent="0.25">
      <c r="A64" s="1537"/>
      <c r="B64" s="1542"/>
      <c r="C64" s="1537"/>
      <c r="D64" s="1538"/>
      <c r="E64" s="1613"/>
      <c r="F64" s="1615"/>
    </row>
    <row r="65" spans="1:6" x14ac:dyDescent="0.25">
      <c r="A65" s="1537" t="s">
        <v>719</v>
      </c>
      <c r="B65" s="1542" t="s">
        <v>106</v>
      </c>
      <c r="C65" s="1537" t="s">
        <v>42</v>
      </c>
      <c r="D65" s="1538">
        <v>3</v>
      </c>
      <c r="E65" s="1613"/>
      <c r="F65" s="1614">
        <f>D65*E65</f>
        <v>0</v>
      </c>
    </row>
    <row r="66" spans="1:6" ht="7.5" customHeight="1" x14ac:dyDescent="0.25">
      <c r="A66" s="1537"/>
      <c r="B66" s="1540"/>
      <c r="C66" s="1537"/>
      <c r="D66" s="1538"/>
      <c r="E66" s="1613"/>
      <c r="F66" s="1614"/>
    </row>
    <row r="67" spans="1:6" x14ac:dyDescent="0.25">
      <c r="A67" s="1537"/>
      <c r="B67" s="1552" t="s">
        <v>1404</v>
      </c>
      <c r="C67" s="1537"/>
      <c r="D67" s="1538"/>
      <c r="E67" s="1613"/>
      <c r="F67" s="1615"/>
    </row>
    <row r="68" spans="1:6" ht="11.25" customHeight="1" x14ac:dyDescent="0.25">
      <c r="A68" s="1537"/>
      <c r="B68" s="1552"/>
      <c r="C68" s="1537"/>
      <c r="D68" s="1538"/>
      <c r="E68" s="1613"/>
      <c r="F68" s="1615"/>
    </row>
    <row r="69" spans="1:6" ht="25" x14ac:dyDescent="0.25">
      <c r="A69" s="1537"/>
      <c r="B69" s="1549" t="s">
        <v>1406</v>
      </c>
      <c r="C69" s="1537"/>
      <c r="D69" s="1538"/>
      <c r="E69" s="1613"/>
      <c r="F69" s="1615"/>
    </row>
    <row r="70" spans="1:6" x14ac:dyDescent="0.25">
      <c r="A70" s="1537"/>
      <c r="B70" s="1542"/>
      <c r="C70" s="1537"/>
      <c r="D70" s="1538"/>
      <c r="E70" s="1613"/>
      <c r="F70" s="1615"/>
    </row>
    <row r="71" spans="1:6" x14ac:dyDescent="0.25">
      <c r="A71" s="1537" t="s">
        <v>720</v>
      </c>
      <c r="B71" s="1542" t="s">
        <v>106</v>
      </c>
      <c r="C71" s="1537" t="s">
        <v>42</v>
      </c>
      <c r="D71" s="1544">
        <v>1.5</v>
      </c>
      <c r="E71" s="1613"/>
      <c r="F71" s="1614">
        <f>D71*E71</f>
        <v>0</v>
      </c>
    </row>
    <row r="72" spans="1:6" x14ac:dyDescent="0.25">
      <c r="A72" s="1537"/>
      <c r="B72" s="1540"/>
      <c r="C72" s="1537"/>
      <c r="D72" s="1538"/>
      <c r="E72" s="1613"/>
      <c r="F72" s="1614"/>
    </row>
    <row r="73" spans="1:6" x14ac:dyDescent="0.25">
      <c r="A73" s="1537"/>
      <c r="B73" s="1657"/>
      <c r="C73" s="1537"/>
      <c r="D73" s="1538"/>
      <c r="E73" s="1613"/>
      <c r="F73" s="1614"/>
    </row>
    <row r="74" spans="1:6" ht="5.25" customHeight="1" x14ac:dyDescent="0.25">
      <c r="A74" s="1537"/>
      <c r="B74" s="1540"/>
      <c r="C74" s="1537"/>
      <c r="D74" s="1538"/>
      <c r="E74" s="1613"/>
      <c r="F74" s="1614"/>
    </row>
    <row r="75" spans="1:6" x14ac:dyDescent="0.25">
      <c r="A75" s="1537"/>
      <c r="B75" s="1541" t="s">
        <v>557</v>
      </c>
      <c r="C75" s="1537"/>
      <c r="D75" s="1538"/>
      <c r="E75" s="1613"/>
      <c r="F75" s="1614"/>
    </row>
    <row r="76" spans="1:6" x14ac:dyDescent="0.25">
      <c r="A76" s="1537"/>
      <c r="B76" s="1540"/>
      <c r="C76" s="1537"/>
      <c r="D76" s="1538"/>
      <c r="E76" s="1613"/>
      <c r="F76" s="1614"/>
    </row>
    <row r="77" spans="1:6" x14ac:dyDescent="0.25">
      <c r="A77" s="1537"/>
      <c r="B77" s="1552" t="s">
        <v>111</v>
      </c>
      <c r="C77" s="1537"/>
      <c r="D77" s="1538"/>
      <c r="E77" s="1613"/>
      <c r="F77" s="1614"/>
    </row>
    <row r="78" spans="1:6" ht="11.25" customHeight="1" x14ac:dyDescent="0.25">
      <c r="A78" s="1537"/>
      <c r="B78" s="1552"/>
      <c r="C78" s="1537"/>
      <c r="D78" s="1538"/>
      <c r="E78" s="1613"/>
      <c r="F78" s="1614"/>
    </row>
    <row r="79" spans="1:6" ht="29.25" customHeight="1" x14ac:dyDescent="0.25">
      <c r="A79" s="1537"/>
      <c r="B79" s="1554" t="s">
        <v>1407</v>
      </c>
      <c r="C79" s="1537"/>
      <c r="D79" s="1538"/>
      <c r="E79" s="1613"/>
      <c r="F79" s="1614"/>
    </row>
    <row r="80" spans="1:6" ht="11.25" customHeight="1" x14ac:dyDescent="0.25">
      <c r="A80" s="1537"/>
      <c r="B80" s="1542"/>
      <c r="C80" s="1537"/>
      <c r="D80" s="1538"/>
      <c r="E80" s="1613"/>
      <c r="F80" s="1614"/>
    </row>
    <row r="81" spans="1:7" x14ac:dyDescent="0.25">
      <c r="A81" s="1551" t="s">
        <v>721</v>
      </c>
      <c r="B81" s="1542" t="s">
        <v>114</v>
      </c>
      <c r="C81" s="1537" t="s">
        <v>42</v>
      </c>
      <c r="D81" s="1544">
        <v>1</v>
      </c>
      <c r="E81" s="1613"/>
      <c r="F81" s="1614">
        <f t="shared" ref="F81" si="1">D81*E81</f>
        <v>0</v>
      </c>
    </row>
    <row r="82" spans="1:7" ht="11.25" customHeight="1" x14ac:dyDescent="0.25">
      <c r="A82" s="1537"/>
      <c r="B82" s="599"/>
      <c r="C82" s="1537"/>
      <c r="D82" s="1538"/>
      <c r="E82" s="1613"/>
      <c r="F82" s="1615"/>
    </row>
    <row r="83" spans="1:7" s="595" customFormat="1" ht="12.5" x14ac:dyDescent="0.25">
      <c r="A83" s="1555"/>
      <c r="B83" s="1569"/>
      <c r="C83" s="1525"/>
      <c r="D83" s="1564"/>
      <c r="E83" s="1613"/>
      <c r="F83" s="1615"/>
      <c r="G83" s="600"/>
    </row>
    <row r="84" spans="1:7" s="595" customFormat="1" ht="13" x14ac:dyDescent="0.25">
      <c r="A84" s="1525"/>
      <c r="B84" s="1552" t="s">
        <v>559</v>
      </c>
      <c r="C84" s="1525"/>
      <c r="D84" s="1550"/>
      <c r="E84" s="1613"/>
      <c r="F84" s="1615"/>
      <c r="G84" s="600"/>
    </row>
    <row r="85" spans="1:7" s="595" customFormat="1" ht="13" x14ac:dyDescent="0.25">
      <c r="A85" s="1525"/>
      <c r="B85" s="1563"/>
      <c r="C85" s="1525"/>
      <c r="D85" s="1550"/>
      <c r="E85" s="1613"/>
      <c r="F85" s="1615"/>
      <c r="G85" s="600"/>
    </row>
    <row r="86" spans="1:7" x14ac:dyDescent="0.25">
      <c r="A86" s="1537"/>
      <c r="B86" s="1554" t="s">
        <v>1410</v>
      </c>
      <c r="C86" s="1537"/>
      <c r="D86" s="1538"/>
      <c r="E86" s="1613"/>
      <c r="F86" s="1614"/>
    </row>
    <row r="87" spans="1:7" x14ac:dyDescent="0.25">
      <c r="A87" s="1537"/>
      <c r="B87" s="1542"/>
      <c r="C87" s="1537"/>
      <c r="D87" s="1538"/>
      <c r="E87" s="1613"/>
      <c r="F87" s="1614"/>
    </row>
    <row r="88" spans="1:7" x14ac:dyDescent="0.25">
      <c r="A88" s="1551" t="s">
        <v>117</v>
      </c>
      <c r="B88" s="1542" t="s">
        <v>722</v>
      </c>
      <c r="C88" s="1537" t="s">
        <v>42</v>
      </c>
      <c r="D88" s="1544">
        <v>3</v>
      </c>
      <c r="E88" s="1613"/>
      <c r="F88" s="1614">
        <f>D88*E88</f>
        <v>0</v>
      </c>
    </row>
    <row r="89" spans="1:7" s="595" customFormat="1" ht="12.5" x14ac:dyDescent="0.25">
      <c r="A89" s="1555"/>
      <c r="B89" s="603"/>
      <c r="C89" s="1525"/>
      <c r="D89" s="1564"/>
      <c r="E89" s="1613"/>
      <c r="F89" s="1615"/>
      <c r="G89" s="600"/>
    </row>
    <row r="90" spans="1:7" ht="11.25" customHeight="1" x14ac:dyDescent="0.25">
      <c r="A90" s="1537"/>
      <c r="B90" s="1542"/>
      <c r="C90" s="1537"/>
      <c r="D90" s="1538"/>
      <c r="E90" s="1613"/>
      <c r="F90" s="1615"/>
    </row>
    <row r="91" spans="1:7" x14ac:dyDescent="0.25">
      <c r="A91" s="1537"/>
      <c r="B91" s="1560" t="s">
        <v>561</v>
      </c>
      <c r="C91" s="1537"/>
      <c r="D91" s="1538"/>
      <c r="E91" s="1613"/>
      <c r="F91" s="1614"/>
    </row>
    <row r="92" spans="1:7" ht="8.25" customHeight="1" x14ac:dyDescent="0.25">
      <c r="A92" s="1537"/>
      <c r="B92" s="1542"/>
      <c r="C92" s="1537"/>
      <c r="D92" s="1538"/>
      <c r="E92" s="1613"/>
      <c r="F92" s="1614"/>
    </row>
    <row r="93" spans="1:7" x14ac:dyDescent="0.25">
      <c r="A93" s="1537"/>
      <c r="B93" s="1565" t="s">
        <v>116</v>
      </c>
      <c r="C93" s="1537"/>
      <c r="D93" s="1538"/>
      <c r="E93" s="1613"/>
      <c r="F93" s="1614"/>
    </row>
    <row r="94" spans="1:7" ht="8.25" customHeight="1" x14ac:dyDescent="0.25">
      <c r="A94" s="1537"/>
      <c r="B94" s="1545"/>
      <c r="C94" s="1537"/>
      <c r="D94" s="1538"/>
      <c r="E94" s="1613"/>
      <c r="F94" s="1614"/>
    </row>
    <row r="95" spans="1:7" x14ac:dyDescent="0.25">
      <c r="A95" s="1537"/>
      <c r="B95" s="1547" t="s">
        <v>1411</v>
      </c>
      <c r="C95" s="1537"/>
      <c r="D95" s="1538"/>
      <c r="E95" s="1613"/>
      <c r="F95" s="1614"/>
    </row>
    <row r="96" spans="1:7" x14ac:dyDescent="0.25">
      <c r="A96" s="1537"/>
      <c r="B96" s="1542"/>
      <c r="C96" s="1537"/>
      <c r="D96" s="1538"/>
      <c r="E96" s="1613"/>
      <c r="F96" s="1614"/>
    </row>
    <row r="97" spans="1:6" x14ac:dyDescent="0.25">
      <c r="A97" s="1551" t="s">
        <v>1423</v>
      </c>
      <c r="B97" s="1542" t="s">
        <v>114</v>
      </c>
      <c r="C97" s="1537" t="s">
        <v>42</v>
      </c>
      <c r="D97" s="1538">
        <v>0.5</v>
      </c>
      <c r="E97" s="1613"/>
      <c r="F97" s="1614">
        <f t="shared" ref="F97" si="2">D97*E97</f>
        <v>0</v>
      </c>
    </row>
    <row r="98" spans="1:6" ht="9.75" customHeight="1" x14ac:dyDescent="0.25">
      <c r="A98" s="1551"/>
      <c r="B98" s="599"/>
      <c r="C98" s="1537"/>
      <c r="D98" s="1538"/>
      <c r="E98" s="1613"/>
      <c r="F98" s="1614"/>
    </row>
    <row r="99" spans="1:6" ht="9.75" customHeight="1" x14ac:dyDescent="0.25">
      <c r="A99" s="1551"/>
      <c r="B99" s="1542"/>
      <c r="C99" s="1537"/>
      <c r="D99" s="1538"/>
      <c r="E99" s="1613"/>
      <c r="F99" s="1614"/>
    </row>
    <row r="100" spans="1:6" x14ac:dyDescent="0.25">
      <c r="A100" s="1537"/>
      <c r="B100" s="1565" t="s">
        <v>723</v>
      </c>
      <c r="C100" s="1537"/>
      <c r="D100" s="1538"/>
      <c r="E100" s="1613"/>
      <c r="F100" s="1614"/>
    </row>
    <row r="101" spans="1:6" ht="9" customHeight="1" x14ac:dyDescent="0.25">
      <c r="A101" s="1537"/>
      <c r="B101" s="1545"/>
      <c r="C101" s="1537"/>
      <c r="D101" s="1538"/>
      <c r="E101" s="1613"/>
      <c r="F101" s="1614"/>
    </row>
    <row r="102" spans="1:6" x14ac:dyDescent="0.25">
      <c r="A102" s="1537"/>
      <c r="B102" s="1547" t="s">
        <v>1412</v>
      </c>
      <c r="C102" s="1537"/>
      <c r="D102" s="1538"/>
      <c r="E102" s="1613"/>
      <c r="F102" s="1614"/>
    </row>
    <row r="103" spans="1:6" ht="11.25" customHeight="1" x14ac:dyDescent="0.25">
      <c r="A103" s="1537"/>
      <c r="B103" s="1542"/>
      <c r="C103" s="1537"/>
      <c r="D103" s="1538"/>
      <c r="E103" s="1613"/>
      <c r="F103" s="1614"/>
    </row>
    <row r="104" spans="1:6" x14ac:dyDescent="0.25">
      <c r="A104" s="1551" t="s">
        <v>724</v>
      </c>
      <c r="B104" s="1542" t="s">
        <v>1426</v>
      </c>
      <c r="C104" s="1537" t="s">
        <v>42</v>
      </c>
      <c r="D104" s="1544">
        <f>ROUND((8.8*0.2*0.2),1)</f>
        <v>0.4</v>
      </c>
      <c r="E104" s="1613"/>
      <c r="F104" s="1614">
        <f>D104*E104</f>
        <v>0</v>
      </c>
    </row>
    <row r="105" spans="1:6" x14ac:dyDescent="0.25">
      <c r="A105" s="1551"/>
      <c r="B105" s="1542"/>
      <c r="C105" s="1537"/>
      <c r="D105" s="1544"/>
      <c r="E105" s="1613"/>
      <c r="F105" s="1614"/>
    </row>
    <row r="106" spans="1:6" x14ac:dyDescent="0.25">
      <c r="A106" s="1551" t="s">
        <v>725</v>
      </c>
      <c r="B106" s="1542" t="s">
        <v>1427</v>
      </c>
      <c r="C106" s="1537" t="s">
        <v>42</v>
      </c>
      <c r="D106" s="1544">
        <v>0</v>
      </c>
      <c r="E106" s="1613"/>
      <c r="F106" s="1614">
        <f>D106*E106</f>
        <v>0</v>
      </c>
    </row>
    <row r="107" spans="1:6" x14ac:dyDescent="0.25">
      <c r="A107" s="1551"/>
      <c r="B107" s="1548"/>
      <c r="C107" s="1537"/>
      <c r="D107" s="1538"/>
      <c r="E107" s="1613"/>
      <c r="F107" s="1614"/>
    </row>
    <row r="108" spans="1:6" x14ac:dyDescent="0.25">
      <c r="A108" s="1537"/>
      <c r="B108" s="1541" t="s">
        <v>120</v>
      </c>
      <c r="C108" s="1537"/>
      <c r="D108" s="1538"/>
      <c r="E108" s="1613"/>
      <c r="F108" s="1614"/>
    </row>
    <row r="109" spans="1:6" x14ac:dyDescent="0.25">
      <c r="A109" s="1537"/>
      <c r="B109" s="1540"/>
      <c r="C109" s="1537"/>
      <c r="D109" s="1538"/>
      <c r="E109" s="1613"/>
      <c r="F109" s="1614"/>
    </row>
    <row r="110" spans="1:6" x14ac:dyDescent="0.25">
      <c r="A110" s="1537"/>
      <c r="B110" s="1541" t="s">
        <v>563</v>
      </c>
      <c r="C110" s="1537"/>
      <c r="D110" s="1538"/>
      <c r="E110" s="1613"/>
      <c r="F110" s="1614"/>
    </row>
    <row r="111" spans="1:6" x14ac:dyDescent="0.25">
      <c r="A111" s="1537"/>
      <c r="B111" s="1540"/>
      <c r="C111" s="1537"/>
      <c r="D111" s="1538"/>
      <c r="E111" s="1613"/>
      <c r="F111" s="1614"/>
    </row>
    <row r="112" spans="1:6" x14ac:dyDescent="0.25">
      <c r="A112" s="1537"/>
      <c r="B112" s="1566" t="s">
        <v>564</v>
      </c>
      <c r="C112" s="1537"/>
      <c r="D112" s="1538"/>
      <c r="E112" s="1613"/>
      <c r="F112" s="1614"/>
    </row>
    <row r="113" spans="1:6" x14ac:dyDescent="0.25">
      <c r="A113" s="1537"/>
      <c r="B113" s="1566"/>
      <c r="C113" s="1537"/>
      <c r="D113" s="1538"/>
      <c r="E113" s="1613"/>
      <c r="F113" s="1614"/>
    </row>
    <row r="114" spans="1:6" ht="14.5" x14ac:dyDescent="0.25">
      <c r="A114" s="1537" t="s">
        <v>565</v>
      </c>
      <c r="B114" s="1540" t="s">
        <v>566</v>
      </c>
      <c r="C114" s="1537" t="s">
        <v>548</v>
      </c>
      <c r="D114" s="1544">
        <f>ROUND((8.8*0.2),0)</f>
        <v>2</v>
      </c>
      <c r="E114" s="1613"/>
      <c r="F114" s="1614">
        <f t="shared" ref="F114" si="3">D114*E114</f>
        <v>0</v>
      </c>
    </row>
    <row r="115" spans="1:6" x14ac:dyDescent="0.25">
      <c r="A115" s="1537"/>
      <c r="B115" s="1540"/>
      <c r="C115" s="1537"/>
      <c r="D115" s="1538"/>
      <c r="E115" s="1613"/>
      <c r="F115" s="1614"/>
    </row>
    <row r="116" spans="1:6" x14ac:dyDescent="0.25">
      <c r="A116" s="1535"/>
      <c r="B116" s="1560" t="s">
        <v>567</v>
      </c>
      <c r="C116" s="1537"/>
      <c r="D116" s="1538"/>
      <c r="E116" s="1613"/>
      <c r="F116" s="1614"/>
    </row>
    <row r="117" spans="1:6" x14ac:dyDescent="0.25">
      <c r="A117" s="1535"/>
      <c r="B117" s="1560"/>
      <c r="C117" s="1537"/>
      <c r="D117" s="1538"/>
      <c r="E117" s="1613"/>
      <c r="F117" s="1614"/>
    </row>
    <row r="118" spans="1:6" x14ac:dyDescent="0.25">
      <c r="A118" s="1535"/>
      <c r="B118" s="1552" t="s">
        <v>568</v>
      </c>
      <c r="C118" s="1537"/>
      <c r="D118" s="1538"/>
      <c r="E118" s="1613"/>
      <c r="F118" s="1614"/>
    </row>
    <row r="119" spans="1:6" x14ac:dyDescent="0.25">
      <c r="A119" s="1535" t="s">
        <v>726</v>
      </c>
      <c r="B119" s="1567" t="s">
        <v>569</v>
      </c>
      <c r="C119" s="1537" t="s">
        <v>125</v>
      </c>
      <c r="D119" s="1544">
        <f>ROUND((8.8*0.1),0)</f>
        <v>1</v>
      </c>
      <c r="E119" s="1613"/>
      <c r="F119" s="1614">
        <f>D119*E119</f>
        <v>0</v>
      </c>
    </row>
    <row r="120" spans="1:6" x14ac:dyDescent="0.25">
      <c r="A120" s="1535"/>
      <c r="B120" s="599"/>
      <c r="C120" s="1537"/>
      <c r="D120" s="1538"/>
      <c r="E120" s="1613"/>
      <c r="F120" s="1614"/>
    </row>
    <row r="121" spans="1:6" x14ac:dyDescent="0.25">
      <c r="A121" s="1537"/>
      <c r="B121" s="1540"/>
      <c r="C121" s="1537"/>
      <c r="D121" s="1538"/>
      <c r="E121" s="1613"/>
      <c r="F121" s="1614"/>
    </row>
    <row r="122" spans="1:6" ht="17.25" customHeight="1" thickBot="1" x14ac:dyDescent="0.3">
      <c r="A122" s="2468" t="s">
        <v>102</v>
      </c>
      <c r="B122" s="2468"/>
      <c r="C122" s="2468"/>
      <c r="D122" s="2468"/>
      <c r="E122" s="2468"/>
      <c r="F122" s="1698">
        <f>SUM(F63:F121)</f>
        <v>0</v>
      </c>
    </row>
    <row r="123" spans="1:6" x14ac:dyDescent="0.25">
      <c r="A123" s="1535"/>
      <c r="B123" s="1552" t="s">
        <v>568</v>
      </c>
      <c r="C123" s="1537"/>
      <c r="D123" s="1538"/>
      <c r="E123" s="1613"/>
      <c r="F123" s="1614"/>
    </row>
    <row r="124" spans="1:6" x14ac:dyDescent="0.25">
      <c r="A124" s="1535"/>
      <c r="B124" s="1552"/>
      <c r="C124" s="1537"/>
      <c r="D124" s="1538"/>
      <c r="E124" s="1613"/>
      <c r="F124" s="1614"/>
    </row>
    <row r="125" spans="1:6" ht="14.5" x14ac:dyDescent="0.25">
      <c r="A125" s="1535" t="s">
        <v>726</v>
      </c>
      <c r="B125" s="1567" t="s">
        <v>570</v>
      </c>
      <c r="C125" s="1537" t="s">
        <v>548</v>
      </c>
      <c r="D125" s="1544">
        <f>ROUND((8.8*0.2)*2,0)</f>
        <v>4</v>
      </c>
      <c r="E125" s="1613"/>
      <c r="F125" s="1614">
        <f>D125*E125</f>
        <v>0</v>
      </c>
    </row>
    <row r="126" spans="1:6" x14ac:dyDescent="0.25">
      <c r="A126" s="1535"/>
      <c r="B126" s="1567"/>
      <c r="C126" s="1537"/>
      <c r="D126" s="1544"/>
      <c r="E126" s="1613"/>
      <c r="F126" s="1614"/>
    </row>
    <row r="127" spans="1:6" x14ac:dyDescent="0.25">
      <c r="A127" s="1535"/>
      <c r="B127" s="592"/>
      <c r="C127" s="1537"/>
      <c r="D127" s="1538"/>
      <c r="E127" s="1613"/>
      <c r="F127" s="1614"/>
    </row>
    <row r="128" spans="1:6" x14ac:dyDescent="0.25">
      <c r="A128" s="1535"/>
      <c r="B128" s="1541" t="s">
        <v>130</v>
      </c>
      <c r="C128" s="1537"/>
      <c r="D128" s="1538"/>
      <c r="E128" s="1613"/>
      <c r="F128" s="1614"/>
    </row>
    <row r="129" spans="1:16" x14ac:dyDescent="0.25">
      <c r="A129" s="1535"/>
      <c r="B129" s="1540"/>
      <c r="C129" s="1537"/>
      <c r="D129" s="1538"/>
      <c r="E129" s="1613"/>
      <c r="F129" s="1614"/>
    </row>
    <row r="130" spans="1:16" x14ac:dyDescent="0.25">
      <c r="A130" s="1535"/>
      <c r="B130" s="1568" t="s">
        <v>571</v>
      </c>
      <c r="C130" s="1537"/>
      <c r="D130" s="1538"/>
      <c r="E130" s="1613"/>
      <c r="F130" s="1614"/>
    </row>
    <row r="131" spans="1:16" ht="10.5" customHeight="1" x14ac:dyDescent="0.25">
      <c r="A131" s="1535"/>
      <c r="B131" s="1568"/>
      <c r="C131" s="1537"/>
      <c r="D131" s="1538"/>
      <c r="E131" s="1613"/>
      <c r="F131" s="1614"/>
    </row>
    <row r="132" spans="1:16" ht="25" x14ac:dyDescent="0.25">
      <c r="A132" s="1535"/>
      <c r="B132" s="1547" t="s">
        <v>572</v>
      </c>
      <c r="C132" s="1537"/>
      <c r="D132" s="1538"/>
      <c r="E132" s="1613"/>
      <c r="F132" s="1614"/>
    </row>
    <row r="133" spans="1:16" x14ac:dyDescent="0.25">
      <c r="A133" s="1535"/>
      <c r="B133" s="1540"/>
      <c r="C133" s="1537"/>
      <c r="D133" s="1538"/>
      <c r="E133" s="1613"/>
      <c r="F133" s="1614"/>
    </row>
    <row r="134" spans="1:16" x14ac:dyDescent="0.25">
      <c r="A134" s="1535" t="s">
        <v>133</v>
      </c>
      <c r="B134" s="1540" t="s">
        <v>573</v>
      </c>
      <c r="C134" s="1537" t="s">
        <v>50</v>
      </c>
      <c r="D134" s="1658">
        <f>ROUND(((8.8*4)*(12*12/162))+(((8.8/0.15)*0.75*(8*8/162))),0)</f>
        <v>49</v>
      </c>
      <c r="E134" s="1613"/>
      <c r="F134" s="1614">
        <f t="shared" ref="F134" si="4">D134*E134</f>
        <v>0</v>
      </c>
    </row>
    <row r="135" spans="1:16" x14ac:dyDescent="0.25">
      <c r="A135" s="1535"/>
      <c r="B135" s="1540"/>
      <c r="C135" s="1537"/>
      <c r="D135" s="1538"/>
      <c r="E135" s="1613"/>
      <c r="F135" s="1614"/>
    </row>
    <row r="136" spans="1:16" x14ac:dyDescent="0.25">
      <c r="A136" s="1535"/>
      <c r="B136" s="614"/>
      <c r="C136" s="1537"/>
      <c r="D136" s="1538"/>
      <c r="E136" s="1613"/>
      <c r="F136" s="1614"/>
    </row>
    <row r="137" spans="1:16" s="595" customFormat="1" ht="13.15" customHeight="1" x14ac:dyDescent="0.25">
      <c r="A137" s="1535"/>
      <c r="B137" s="1568" t="s">
        <v>574</v>
      </c>
      <c r="C137" s="1525"/>
      <c r="D137" s="1550"/>
      <c r="E137" s="1613"/>
      <c r="F137" s="1615"/>
      <c r="G137" s="600"/>
      <c r="I137" s="604"/>
      <c r="J137" s="604"/>
      <c r="K137" s="604"/>
      <c r="L137" s="604"/>
      <c r="M137" s="604"/>
      <c r="N137" s="604"/>
      <c r="O137" s="604"/>
      <c r="P137" s="604"/>
    </row>
    <row r="138" spans="1:16" s="595" customFormat="1" ht="12.5" x14ac:dyDescent="0.25">
      <c r="A138" s="1535"/>
      <c r="B138" s="1547" t="s">
        <v>575</v>
      </c>
      <c r="C138" s="1537"/>
      <c r="D138" s="1564"/>
      <c r="E138" s="1613"/>
      <c r="F138" s="1615"/>
      <c r="G138" s="600"/>
      <c r="I138" s="604"/>
      <c r="J138" s="604"/>
      <c r="K138" s="604"/>
      <c r="L138" s="605"/>
      <c r="M138" s="604"/>
      <c r="N138" s="604"/>
      <c r="O138" s="604"/>
      <c r="P138" s="604"/>
    </row>
    <row r="139" spans="1:16" ht="14.5" x14ac:dyDescent="0.25">
      <c r="A139" s="1535" t="s">
        <v>576</v>
      </c>
      <c r="B139" s="1567" t="s">
        <v>577</v>
      </c>
      <c r="C139" s="1537" t="s">
        <v>548</v>
      </c>
      <c r="D139" s="1538">
        <f>5.76</f>
        <v>5.76</v>
      </c>
      <c r="E139" s="1613"/>
      <c r="F139" s="1615">
        <f>D139*E139</f>
        <v>0</v>
      </c>
      <c r="H139" s="606"/>
      <c r="J139" s="606"/>
    </row>
    <row r="140" spans="1:16" ht="11.25" customHeight="1" x14ac:dyDescent="0.25">
      <c r="A140" s="1535"/>
      <c r="B140" s="1583"/>
      <c r="C140" s="1537"/>
      <c r="D140" s="1538"/>
      <c r="E140" s="1613"/>
      <c r="F140" s="1615"/>
      <c r="H140" s="606"/>
      <c r="J140" s="606"/>
    </row>
    <row r="141" spans="1:16" ht="11.25" customHeight="1" x14ac:dyDescent="0.25">
      <c r="A141" s="1535"/>
      <c r="B141" s="1567"/>
      <c r="C141" s="1537"/>
      <c r="D141" s="1538"/>
      <c r="E141" s="1613"/>
      <c r="F141" s="1615"/>
      <c r="H141" s="606"/>
      <c r="J141" s="606"/>
    </row>
    <row r="142" spans="1:16" x14ac:dyDescent="0.25">
      <c r="A142" s="1535"/>
      <c r="B142" s="1541" t="s">
        <v>578</v>
      </c>
      <c r="C142" s="1537"/>
      <c r="D142" s="1538"/>
      <c r="E142" s="1613"/>
      <c r="F142" s="1615"/>
    </row>
    <row r="143" spans="1:16" ht="9" customHeight="1" x14ac:dyDescent="0.25">
      <c r="A143" s="1535"/>
      <c r="B143" s="1540"/>
      <c r="C143" s="1537"/>
      <c r="D143" s="1538"/>
      <c r="E143" s="1613"/>
      <c r="F143" s="1615"/>
    </row>
    <row r="144" spans="1:16" x14ac:dyDescent="0.25">
      <c r="A144" s="1535"/>
      <c r="B144" s="1566" t="s">
        <v>579</v>
      </c>
      <c r="C144" s="1537"/>
      <c r="D144" s="1538"/>
      <c r="E144" s="1613"/>
      <c r="F144" s="1615"/>
    </row>
    <row r="145" spans="1:10" ht="7.5" customHeight="1" x14ac:dyDescent="0.25">
      <c r="A145" s="1535"/>
      <c r="B145" s="1540"/>
      <c r="C145" s="1537"/>
      <c r="D145" s="1538"/>
      <c r="E145" s="1613"/>
      <c r="F145" s="1615"/>
      <c r="H145" s="606"/>
    </row>
    <row r="146" spans="1:10" ht="62.5" x14ac:dyDescent="0.25">
      <c r="A146" s="1535" t="s">
        <v>580</v>
      </c>
      <c r="B146" s="1567" t="s">
        <v>699</v>
      </c>
      <c r="C146" s="1537" t="s">
        <v>19</v>
      </c>
      <c r="D146" s="1538" t="s">
        <v>558</v>
      </c>
      <c r="E146" s="1613"/>
      <c r="F146" s="1615">
        <v>0</v>
      </c>
      <c r="H146" s="606"/>
      <c r="J146" s="606"/>
    </row>
    <row r="147" spans="1:10" x14ac:dyDescent="0.25">
      <c r="A147" s="1535"/>
      <c r="B147" s="1583"/>
      <c r="C147" s="1537"/>
      <c r="D147" s="1538"/>
      <c r="E147" s="1613"/>
      <c r="F147" s="1615"/>
      <c r="H147" s="606"/>
      <c r="J147" s="606"/>
    </row>
    <row r="148" spans="1:10" x14ac:dyDescent="0.25">
      <c r="A148" s="1535"/>
      <c r="B148" s="1567"/>
      <c r="C148" s="1537"/>
      <c r="D148" s="1538"/>
      <c r="E148" s="1613"/>
      <c r="F148" s="1615"/>
      <c r="H148" s="606"/>
      <c r="J148" s="606"/>
    </row>
    <row r="149" spans="1:10" x14ac:dyDescent="0.25">
      <c r="A149" s="1537"/>
      <c r="B149" s="1541" t="s">
        <v>582</v>
      </c>
      <c r="C149" s="1537"/>
      <c r="D149" s="1538"/>
      <c r="E149" s="1613"/>
      <c r="F149" s="1614"/>
      <c r="H149" s="606"/>
      <c r="J149" s="606"/>
    </row>
    <row r="150" spans="1:10" ht="9.75" customHeight="1" x14ac:dyDescent="0.25">
      <c r="A150" s="1537"/>
      <c r="B150" s="1540"/>
      <c r="C150" s="1537"/>
      <c r="D150" s="1538"/>
      <c r="E150" s="1613"/>
      <c r="F150" s="1614"/>
      <c r="H150" s="606"/>
      <c r="J150" s="606"/>
    </row>
    <row r="151" spans="1:10" x14ac:dyDescent="0.25">
      <c r="A151" s="1537"/>
      <c r="B151" s="1541" t="s">
        <v>583</v>
      </c>
      <c r="C151" s="1537"/>
      <c r="D151" s="1538"/>
      <c r="E151" s="1613"/>
      <c r="F151" s="1614"/>
      <c r="H151" s="606"/>
      <c r="J151" s="606"/>
    </row>
    <row r="152" spans="1:10" ht="9.75" customHeight="1" x14ac:dyDescent="0.25">
      <c r="A152" s="1537"/>
      <c r="B152" s="1540"/>
      <c r="C152" s="1537"/>
      <c r="D152" s="1538"/>
      <c r="E152" s="1613"/>
      <c r="F152" s="1614"/>
      <c r="H152" s="606"/>
      <c r="J152" s="606"/>
    </row>
    <row r="153" spans="1:10" ht="38.25" customHeight="1" x14ac:dyDescent="0.25">
      <c r="A153" s="1537"/>
      <c r="B153" s="1547" t="s">
        <v>584</v>
      </c>
      <c r="C153" s="1537"/>
      <c r="D153" s="1538"/>
      <c r="E153" s="1613"/>
      <c r="F153" s="1614"/>
      <c r="H153" s="606"/>
      <c r="J153" s="606"/>
    </row>
    <row r="154" spans="1:10" ht="8.25" customHeight="1" x14ac:dyDescent="0.25">
      <c r="A154" s="1537"/>
      <c r="B154" s="1540"/>
      <c r="C154" s="1537"/>
      <c r="D154" s="1538"/>
      <c r="E154" s="1613"/>
      <c r="F154" s="1614"/>
      <c r="H154" s="606"/>
      <c r="J154" s="606"/>
    </row>
    <row r="155" spans="1:10" x14ac:dyDescent="0.25">
      <c r="A155" s="1537" t="s">
        <v>529</v>
      </c>
      <c r="B155" s="1540" t="s">
        <v>700</v>
      </c>
      <c r="C155" s="1537" t="s">
        <v>586</v>
      </c>
      <c r="D155" s="1544">
        <f>ROUND((13*0.5),0)</f>
        <v>7</v>
      </c>
      <c r="E155" s="1613"/>
      <c r="F155" s="1615">
        <f>D155*E155</f>
        <v>0</v>
      </c>
    </row>
    <row r="156" spans="1:10" x14ac:dyDescent="0.25">
      <c r="A156" s="1537"/>
      <c r="B156" s="1540"/>
      <c r="C156" s="1537"/>
      <c r="D156" s="1538"/>
      <c r="E156" s="1613"/>
      <c r="F156" s="1615"/>
    </row>
    <row r="157" spans="1:10" x14ac:dyDescent="0.25">
      <c r="A157" s="1537" t="s">
        <v>727</v>
      </c>
      <c r="B157" s="1540" t="s">
        <v>701</v>
      </c>
      <c r="C157" s="1537" t="s">
        <v>586</v>
      </c>
      <c r="D157" s="1538">
        <f>+(ROUNDUP((8.8*3)+(8.8*0.8)-(0.9*2.4*1)-(1.2*1.5*1),0))</f>
        <v>30</v>
      </c>
      <c r="E157" s="1613"/>
      <c r="F157" s="1615">
        <f>D157*E157</f>
        <v>0</v>
      </c>
    </row>
    <row r="158" spans="1:10" x14ac:dyDescent="0.25">
      <c r="A158" s="1537"/>
      <c r="B158" s="602"/>
      <c r="C158" s="1537"/>
      <c r="D158" s="1538"/>
      <c r="E158" s="1613"/>
      <c r="F158" s="1615"/>
    </row>
    <row r="159" spans="1:10" x14ac:dyDescent="0.25">
      <c r="A159" s="1537"/>
      <c r="B159" s="1540"/>
      <c r="C159" s="1537"/>
      <c r="D159" s="1538"/>
      <c r="E159" s="1613"/>
      <c r="F159" s="1614"/>
    </row>
    <row r="160" spans="1:10" x14ac:dyDescent="0.25">
      <c r="A160" s="1537"/>
      <c r="B160" s="1541" t="s">
        <v>591</v>
      </c>
      <c r="C160" s="1537"/>
      <c r="D160" s="1538"/>
      <c r="E160" s="1655"/>
      <c r="F160" s="1656"/>
    </row>
    <row r="161" spans="1:10" x14ac:dyDescent="0.25">
      <c r="A161" s="1537"/>
      <c r="B161" s="1540"/>
      <c r="C161" s="1537"/>
      <c r="D161" s="1538"/>
      <c r="E161" s="1655"/>
      <c r="F161" s="1656"/>
    </row>
    <row r="162" spans="1:10" x14ac:dyDescent="0.25">
      <c r="A162" s="1537"/>
      <c r="B162" s="1560" t="s">
        <v>592</v>
      </c>
      <c r="C162" s="1537"/>
      <c r="D162" s="1538"/>
      <c r="E162" s="1655"/>
      <c r="F162" s="1656"/>
    </row>
    <row r="163" spans="1:10" x14ac:dyDescent="0.25">
      <c r="A163" s="1537"/>
      <c r="B163" s="1542"/>
      <c r="C163" s="1537"/>
      <c r="D163" s="1538"/>
      <c r="E163" s="1655"/>
      <c r="F163" s="1656"/>
    </row>
    <row r="164" spans="1:10" x14ac:dyDescent="0.25">
      <c r="A164" s="1537"/>
      <c r="B164" s="1565" t="s">
        <v>593</v>
      </c>
      <c r="C164" s="1537"/>
      <c r="D164" s="1538"/>
      <c r="E164" s="1613"/>
      <c r="F164" s="1614"/>
    </row>
    <row r="165" spans="1:10" x14ac:dyDescent="0.25">
      <c r="A165" s="1537"/>
      <c r="B165" s="1545"/>
      <c r="C165" s="1537"/>
      <c r="D165" s="1538"/>
      <c r="E165" s="1613"/>
      <c r="F165" s="1614"/>
    </row>
    <row r="166" spans="1:10" ht="25" x14ac:dyDescent="0.25">
      <c r="A166" s="1537"/>
      <c r="B166" s="1547" t="s">
        <v>594</v>
      </c>
      <c r="C166" s="1537"/>
      <c r="D166" s="1538"/>
      <c r="E166" s="1613"/>
      <c r="F166" s="1614"/>
    </row>
    <row r="167" spans="1:10" x14ac:dyDescent="0.25">
      <c r="A167" s="1537"/>
      <c r="B167" s="1540"/>
      <c r="C167" s="1537"/>
      <c r="D167" s="1538"/>
      <c r="E167" s="1613"/>
      <c r="F167" s="1614"/>
    </row>
    <row r="168" spans="1:10" ht="25" x14ac:dyDescent="0.25">
      <c r="A168" s="1537" t="s">
        <v>595</v>
      </c>
      <c r="B168" s="1570" t="s">
        <v>596</v>
      </c>
      <c r="C168" s="1537" t="s">
        <v>48</v>
      </c>
      <c r="D168" s="1538" t="s">
        <v>558</v>
      </c>
      <c r="E168" s="1613"/>
      <c r="F168" s="1614"/>
    </row>
    <row r="169" spans="1:10" x14ac:dyDescent="0.25">
      <c r="A169" s="1537"/>
      <c r="B169" s="1542"/>
      <c r="C169" s="1537"/>
      <c r="D169" s="1538"/>
      <c r="E169" s="1613"/>
      <c r="F169" s="1614"/>
    </row>
    <row r="170" spans="1:10" x14ac:dyDescent="0.25">
      <c r="A170" s="1537"/>
      <c r="B170" s="1542"/>
      <c r="C170" s="1537"/>
      <c r="D170" s="1538"/>
      <c r="E170" s="1613"/>
      <c r="F170" s="1614"/>
    </row>
    <row r="171" spans="1:10" x14ac:dyDescent="0.25">
      <c r="A171" s="1537"/>
      <c r="B171" s="1542"/>
      <c r="C171" s="1537"/>
      <c r="D171" s="1538"/>
      <c r="E171" s="1613"/>
      <c r="F171" s="1614"/>
    </row>
    <row r="172" spans="1:10" x14ac:dyDescent="0.25">
      <c r="A172" s="1537"/>
      <c r="B172" s="1542"/>
      <c r="C172" s="1537"/>
      <c r="D172" s="1538"/>
      <c r="E172" s="1613"/>
      <c r="F172" s="1614"/>
    </row>
    <row r="173" spans="1:10" x14ac:dyDescent="0.25">
      <c r="A173" s="1537"/>
      <c r="B173" s="1542"/>
      <c r="C173" s="1537"/>
      <c r="D173" s="1538"/>
      <c r="E173" s="1613"/>
      <c r="F173" s="1614"/>
    </row>
    <row r="174" spans="1:10" x14ac:dyDescent="0.25">
      <c r="A174" s="1537"/>
      <c r="B174" s="1542"/>
      <c r="C174" s="1537"/>
      <c r="D174" s="1538"/>
      <c r="E174" s="1613"/>
      <c r="F174" s="1614"/>
    </row>
    <row r="175" spans="1:10" x14ac:dyDescent="0.25">
      <c r="A175" s="1537"/>
      <c r="B175" s="1542"/>
      <c r="C175" s="1537"/>
      <c r="D175" s="1538"/>
      <c r="E175" s="1613"/>
      <c r="F175" s="1614"/>
    </row>
    <row r="176" spans="1:10" ht="18" customHeight="1" thickBot="1" x14ac:dyDescent="0.3">
      <c r="A176" s="2468" t="s">
        <v>102</v>
      </c>
      <c r="B176" s="2468"/>
      <c r="C176" s="2468"/>
      <c r="D176" s="2468"/>
      <c r="E176" s="2468"/>
      <c r="F176" s="1698">
        <f>SUM(F124:F175)</f>
        <v>0</v>
      </c>
      <c r="H176" s="606"/>
      <c r="J176" s="606"/>
    </row>
    <row r="177" spans="1:7" x14ac:dyDescent="0.25">
      <c r="A177" s="1537"/>
      <c r="B177" s="1560" t="s">
        <v>460</v>
      </c>
      <c r="C177" s="1537"/>
      <c r="D177" s="1538"/>
      <c r="E177" s="1613"/>
      <c r="F177" s="1614"/>
    </row>
    <row r="178" spans="1:7" x14ac:dyDescent="0.25">
      <c r="A178" s="1537"/>
      <c r="B178" s="1542"/>
      <c r="C178" s="1537"/>
      <c r="D178" s="1538"/>
      <c r="E178" s="1613"/>
      <c r="F178" s="1614"/>
    </row>
    <row r="179" spans="1:7" x14ac:dyDescent="0.25">
      <c r="A179" s="1537"/>
      <c r="B179" s="1565" t="s">
        <v>597</v>
      </c>
      <c r="C179" s="1537"/>
      <c r="D179" s="1538"/>
      <c r="E179" s="1613"/>
      <c r="F179" s="1614"/>
    </row>
    <row r="180" spans="1:7" x14ac:dyDescent="0.25">
      <c r="A180" s="1537"/>
      <c r="B180" s="1547"/>
      <c r="C180" s="1537"/>
      <c r="D180" s="1538"/>
      <c r="E180" s="1613"/>
      <c r="F180" s="1614"/>
    </row>
    <row r="181" spans="1:7" ht="37.5" x14ac:dyDescent="0.25">
      <c r="A181" s="1537"/>
      <c r="B181" s="1547" t="s">
        <v>598</v>
      </c>
      <c r="C181" s="1537"/>
      <c r="D181" s="1538"/>
      <c r="E181" s="1613"/>
      <c r="F181" s="1614"/>
    </row>
    <row r="182" spans="1:7" x14ac:dyDescent="0.25">
      <c r="A182" s="1537"/>
      <c r="B182" s="1547"/>
      <c r="C182" s="1537"/>
      <c r="D182" s="1538"/>
      <c r="E182" s="1613"/>
      <c r="F182" s="1614"/>
    </row>
    <row r="183" spans="1:7" x14ac:dyDescent="0.25">
      <c r="A183" s="1537" t="s">
        <v>702</v>
      </c>
      <c r="B183" s="1570" t="s">
        <v>600</v>
      </c>
      <c r="C183" s="1537" t="s">
        <v>48</v>
      </c>
      <c r="D183" s="1538">
        <f>ROUND((8.8*3)-(1*2.4*0.9)-(1*1.2*1.5),0)</f>
        <v>22</v>
      </c>
      <c r="E183" s="1613"/>
      <c r="F183" s="1614">
        <f t="shared" ref="F183" si="5">D183*E183</f>
        <v>0</v>
      </c>
      <c r="G183" s="598"/>
    </row>
    <row r="184" spans="1:7" x14ac:dyDescent="0.25">
      <c r="A184" s="1537"/>
      <c r="B184" s="1565"/>
      <c r="C184" s="1537"/>
      <c r="D184" s="1538"/>
      <c r="E184" s="1613"/>
      <c r="F184" s="1614"/>
    </row>
    <row r="185" spans="1:7" ht="25" x14ac:dyDescent="0.25">
      <c r="A185" s="1537"/>
      <c r="B185" s="1547" t="s">
        <v>603</v>
      </c>
      <c r="C185" s="1537"/>
      <c r="D185" s="1538"/>
      <c r="E185" s="1613"/>
      <c r="F185" s="1614"/>
    </row>
    <row r="186" spans="1:7" x14ac:dyDescent="0.25">
      <c r="A186" s="1537"/>
      <c r="B186" s="1565"/>
      <c r="C186" s="1537"/>
      <c r="D186" s="1538"/>
      <c r="E186" s="1613"/>
      <c r="F186" s="1614"/>
    </row>
    <row r="187" spans="1:7" x14ac:dyDescent="0.25">
      <c r="A187" s="1537" t="s">
        <v>703</v>
      </c>
      <c r="B187" s="1570" t="s">
        <v>604</v>
      </c>
      <c r="C187" s="1537" t="s">
        <v>48</v>
      </c>
      <c r="D187" s="1538">
        <f>ROUND((8.8*3)-(1*2.4*0.9)-(1*1.2*1.5),0)</f>
        <v>22</v>
      </c>
      <c r="E187" s="1613"/>
      <c r="F187" s="1614">
        <f>D187*E187</f>
        <v>0</v>
      </c>
    </row>
    <row r="188" spans="1:7" x14ac:dyDescent="0.25">
      <c r="A188" s="1537"/>
      <c r="B188" s="1570"/>
      <c r="C188" s="1537"/>
      <c r="D188" s="1538"/>
      <c r="E188" s="1613"/>
      <c r="F188" s="1614"/>
    </row>
    <row r="189" spans="1:7" x14ac:dyDescent="0.25">
      <c r="A189" s="1537" t="s">
        <v>728</v>
      </c>
      <c r="B189" s="1570" t="s">
        <v>729</v>
      </c>
      <c r="C189" s="1537" t="s">
        <v>48</v>
      </c>
      <c r="D189" s="1538">
        <f>ROUND(11.56,)</f>
        <v>12</v>
      </c>
      <c r="E189" s="1613"/>
      <c r="F189" s="1614">
        <f>D189*E189</f>
        <v>0</v>
      </c>
    </row>
    <row r="190" spans="1:7" x14ac:dyDescent="0.25">
      <c r="A190" s="1537"/>
      <c r="B190" s="1570"/>
      <c r="C190" s="1537"/>
      <c r="D190" s="1538"/>
      <c r="E190" s="1613"/>
      <c r="F190" s="1614"/>
    </row>
    <row r="191" spans="1:7" x14ac:dyDescent="0.25">
      <c r="A191" s="1699"/>
      <c r="B191" s="1700" t="s">
        <v>605</v>
      </c>
      <c r="C191" s="1699"/>
      <c r="D191" s="1701"/>
      <c r="E191" s="1613"/>
      <c r="F191" s="1615"/>
    </row>
    <row r="192" spans="1:7" x14ac:dyDescent="0.25">
      <c r="A192" s="1699"/>
      <c r="B192" s="1702"/>
      <c r="C192" s="1699"/>
      <c r="D192" s="1701"/>
      <c r="E192" s="1613"/>
      <c r="F192" s="1615"/>
    </row>
    <row r="193" spans="1:6" ht="33" customHeight="1" x14ac:dyDescent="0.25">
      <c r="A193" s="1699"/>
      <c r="B193" s="1703" t="s">
        <v>606</v>
      </c>
      <c r="C193" s="1699"/>
      <c r="D193" s="1701"/>
      <c r="E193" s="1613"/>
      <c r="F193" s="1615"/>
    </row>
    <row r="194" spans="1:6" x14ac:dyDescent="0.25">
      <c r="A194" s="1699"/>
      <c r="B194" s="1702"/>
      <c r="C194" s="1699"/>
      <c r="D194" s="1701"/>
      <c r="E194" s="1613"/>
      <c r="F194" s="1615"/>
    </row>
    <row r="195" spans="1:6" x14ac:dyDescent="0.25">
      <c r="A195" s="1699" t="s">
        <v>607</v>
      </c>
      <c r="B195" s="1702" t="s">
        <v>730</v>
      </c>
      <c r="C195" s="1537" t="s">
        <v>48</v>
      </c>
      <c r="D195" s="1701" t="s">
        <v>558</v>
      </c>
      <c r="E195" s="1613"/>
      <c r="F195" s="1615">
        <v>0</v>
      </c>
    </row>
    <row r="196" spans="1:6" x14ac:dyDescent="0.25">
      <c r="A196" s="1537"/>
      <c r="B196" s="607"/>
      <c r="C196" s="1537"/>
      <c r="D196" s="1538"/>
      <c r="E196" s="1613"/>
      <c r="F196" s="1614"/>
    </row>
    <row r="197" spans="1:6" x14ac:dyDescent="0.25">
      <c r="A197" s="1537"/>
      <c r="B197" s="1570"/>
      <c r="C197" s="1537"/>
      <c r="D197" s="1538"/>
      <c r="E197" s="1613"/>
      <c r="F197" s="1614"/>
    </row>
    <row r="198" spans="1:6" x14ac:dyDescent="0.25">
      <c r="A198" s="1537"/>
      <c r="B198" s="1541" t="s">
        <v>609</v>
      </c>
      <c r="C198" s="1537"/>
      <c r="D198" s="1538"/>
      <c r="E198" s="1613"/>
      <c r="F198" s="1614"/>
    </row>
    <row r="199" spans="1:6" x14ac:dyDescent="0.25">
      <c r="A199" s="1537"/>
      <c r="B199" s="1541"/>
      <c r="C199" s="1537"/>
      <c r="D199" s="1538"/>
      <c r="E199" s="1613"/>
      <c r="F199" s="1614"/>
    </row>
    <row r="200" spans="1:6" ht="25" x14ac:dyDescent="0.25">
      <c r="A200" s="1537"/>
      <c r="B200" s="1547" t="s">
        <v>588</v>
      </c>
      <c r="C200" s="1537"/>
      <c r="D200" s="1538"/>
      <c r="E200" s="1613"/>
      <c r="F200" s="1614"/>
    </row>
    <row r="201" spans="1:6" x14ac:dyDescent="0.25">
      <c r="A201" s="1537"/>
      <c r="B201" s="1540"/>
      <c r="C201" s="1537"/>
      <c r="D201" s="1538"/>
      <c r="E201" s="1613"/>
      <c r="F201" s="1614"/>
    </row>
    <row r="202" spans="1:6" x14ac:dyDescent="0.25">
      <c r="A202" s="1537" t="s">
        <v>1418</v>
      </c>
      <c r="B202" s="1540" t="s">
        <v>590</v>
      </c>
      <c r="C202" s="1537" t="s">
        <v>125</v>
      </c>
      <c r="D202" s="1538">
        <v>8.8000000000000007</v>
      </c>
      <c r="E202" s="1613"/>
      <c r="F202" s="1614">
        <f>D202*E202</f>
        <v>0</v>
      </c>
    </row>
    <row r="203" spans="1:6" x14ac:dyDescent="0.25">
      <c r="A203" s="1537"/>
      <c r="B203" s="1560"/>
      <c r="C203" s="1537"/>
      <c r="D203" s="1538"/>
      <c r="E203" s="1613"/>
      <c r="F203" s="1614"/>
    </row>
    <row r="204" spans="1:6" x14ac:dyDescent="0.25">
      <c r="A204" s="1537"/>
      <c r="B204" s="1541" t="s">
        <v>478</v>
      </c>
      <c r="C204" s="1537"/>
      <c r="D204" s="1538"/>
      <c r="E204" s="1613"/>
      <c r="F204" s="1614"/>
    </row>
    <row r="205" spans="1:6" x14ac:dyDescent="0.25">
      <c r="A205" s="1537"/>
      <c r="B205" s="1540"/>
      <c r="C205" s="1537"/>
      <c r="D205" s="1538"/>
      <c r="E205" s="1613"/>
      <c r="F205" s="1614"/>
    </row>
    <row r="206" spans="1:6" ht="25" x14ac:dyDescent="0.25">
      <c r="A206" s="1537"/>
      <c r="B206" s="1547" t="s">
        <v>480</v>
      </c>
      <c r="C206" s="1537"/>
      <c r="D206" s="1538"/>
      <c r="E206" s="1613"/>
      <c r="F206" s="1614"/>
    </row>
    <row r="207" spans="1:6" x14ac:dyDescent="0.25">
      <c r="A207" s="1537"/>
      <c r="B207" s="1540"/>
      <c r="C207" s="1537"/>
      <c r="D207" s="1538"/>
      <c r="E207" s="1613"/>
      <c r="F207" s="1614"/>
    </row>
    <row r="208" spans="1:6" x14ac:dyDescent="0.25">
      <c r="A208" s="1537" t="s">
        <v>479</v>
      </c>
      <c r="B208" s="1570" t="s">
        <v>610</v>
      </c>
      <c r="C208" s="1537" t="s">
        <v>48</v>
      </c>
      <c r="D208" s="1538">
        <f>ROUND((5.76),0)</f>
        <v>6</v>
      </c>
      <c r="E208" s="1613"/>
      <c r="F208" s="1614">
        <f t="shared" ref="F208" si="6">D208*E208</f>
        <v>0</v>
      </c>
    </row>
    <row r="209" spans="1:6" x14ac:dyDescent="0.25">
      <c r="A209" s="1537"/>
      <c r="B209" s="607"/>
      <c r="C209" s="1537"/>
      <c r="D209" s="1538"/>
      <c r="E209" s="1613"/>
      <c r="F209" s="1615"/>
    </row>
    <row r="210" spans="1:6" x14ac:dyDescent="0.25">
      <c r="A210" s="1537"/>
      <c r="B210" s="1570"/>
      <c r="C210" s="1537"/>
      <c r="D210" s="1538"/>
      <c r="E210" s="1613"/>
      <c r="F210" s="1614"/>
    </row>
    <row r="211" spans="1:6" x14ac:dyDescent="0.25">
      <c r="A211" s="1537"/>
      <c r="B211" s="1560" t="s">
        <v>611</v>
      </c>
      <c r="C211" s="1537"/>
      <c r="D211" s="1538"/>
      <c r="E211" s="1613"/>
      <c r="F211" s="1615"/>
    </row>
    <row r="212" spans="1:6" ht="8.25" customHeight="1" x14ac:dyDescent="0.25">
      <c r="A212" s="1537"/>
      <c r="B212" s="1545"/>
      <c r="C212" s="1537"/>
      <c r="D212" s="1538"/>
      <c r="E212" s="1613"/>
      <c r="F212" s="1615"/>
    </row>
    <row r="213" spans="1:6" x14ac:dyDescent="0.25">
      <c r="A213" s="1537"/>
      <c r="B213" s="1560" t="s">
        <v>612</v>
      </c>
      <c r="C213" s="1537"/>
      <c r="D213" s="1538"/>
      <c r="E213" s="1613"/>
      <c r="F213" s="1615"/>
    </row>
    <row r="214" spans="1:6" ht="8.25" customHeight="1" x14ac:dyDescent="0.25">
      <c r="A214" s="1537"/>
      <c r="B214" s="1547"/>
      <c r="C214" s="1537"/>
      <c r="D214" s="1538"/>
      <c r="E214" s="1613"/>
      <c r="F214" s="1615"/>
    </row>
    <row r="215" spans="1:6" x14ac:dyDescent="0.25">
      <c r="A215" s="1537"/>
      <c r="B215" s="1541" t="s">
        <v>613</v>
      </c>
      <c r="C215" s="1537"/>
      <c r="D215" s="1538"/>
      <c r="E215" s="1613"/>
      <c r="F215" s="1615"/>
    </row>
    <row r="216" spans="1:6" x14ac:dyDescent="0.25">
      <c r="A216" s="1537"/>
      <c r="B216" s="1541"/>
      <c r="C216" s="1537"/>
      <c r="D216" s="1538"/>
      <c r="E216" s="1613"/>
      <c r="F216" s="1615"/>
    </row>
    <row r="217" spans="1:6" ht="62.5" x14ac:dyDescent="0.25">
      <c r="A217" s="1579"/>
      <c r="B217" s="1570" t="s">
        <v>614</v>
      </c>
      <c r="C217" s="1537"/>
      <c r="D217" s="1538"/>
      <c r="E217" s="1613"/>
      <c r="F217" s="1614"/>
    </row>
    <row r="218" spans="1:6" x14ac:dyDescent="0.25">
      <c r="A218" s="1537"/>
      <c r="B218" s="1570"/>
      <c r="C218" s="1537"/>
      <c r="D218" s="1538"/>
      <c r="E218" s="1613"/>
      <c r="F218" s="1615"/>
    </row>
    <row r="219" spans="1:6" x14ac:dyDescent="0.25">
      <c r="A219" s="1537" t="s">
        <v>491</v>
      </c>
      <c r="B219" s="1570" t="s">
        <v>731</v>
      </c>
      <c r="C219" s="1537" t="s">
        <v>19</v>
      </c>
      <c r="D219" s="1538" t="s">
        <v>558</v>
      </c>
      <c r="E219" s="1613"/>
      <c r="F219" s="1614"/>
    </row>
    <row r="220" spans="1:6" x14ac:dyDescent="0.25">
      <c r="A220" s="1537"/>
      <c r="B220" s="1570"/>
      <c r="C220" s="1537"/>
      <c r="D220" s="1538"/>
      <c r="E220" s="1613"/>
      <c r="F220" s="1614"/>
    </row>
    <row r="221" spans="1:6" x14ac:dyDescent="0.25">
      <c r="A221" s="1537" t="s">
        <v>530</v>
      </c>
      <c r="B221" s="1570" t="s">
        <v>732</v>
      </c>
      <c r="C221" s="1537" t="s">
        <v>19</v>
      </c>
      <c r="D221" s="1538" t="s">
        <v>558</v>
      </c>
      <c r="E221" s="1613"/>
      <c r="F221" s="1614"/>
    </row>
    <row r="222" spans="1:6" x14ac:dyDescent="0.25">
      <c r="A222" s="1537"/>
      <c r="B222" s="1570"/>
      <c r="C222" s="1537"/>
      <c r="D222" s="1538"/>
      <c r="E222" s="1613"/>
      <c r="F222" s="1614"/>
    </row>
    <row r="223" spans="1:6" x14ac:dyDescent="0.25">
      <c r="A223" s="1537"/>
      <c r="B223" s="1570"/>
      <c r="C223" s="1537"/>
      <c r="D223" s="1538"/>
      <c r="E223" s="1613"/>
      <c r="F223" s="1614"/>
    </row>
    <row r="224" spans="1:6" x14ac:dyDescent="0.25">
      <c r="A224" s="1537"/>
      <c r="B224" s="1570"/>
      <c r="C224" s="1537"/>
      <c r="D224" s="1538"/>
      <c r="E224" s="1613"/>
      <c r="F224" s="1614"/>
    </row>
    <row r="225" spans="1:6" x14ac:dyDescent="0.25">
      <c r="A225" s="1537"/>
      <c r="B225" s="1570"/>
      <c r="C225" s="1537"/>
      <c r="D225" s="1538"/>
      <c r="E225" s="1613"/>
      <c r="F225" s="1614"/>
    </row>
    <row r="226" spans="1:6" ht="20.25" customHeight="1" thickBot="1" x14ac:dyDescent="0.3">
      <c r="A226" s="2468" t="s">
        <v>102</v>
      </c>
      <c r="B226" s="2468"/>
      <c r="C226" s="2468"/>
      <c r="D226" s="2468"/>
      <c r="E226" s="2468"/>
      <c r="F226" s="1698">
        <f>SUM(F178:F225)</f>
        <v>0</v>
      </c>
    </row>
    <row r="227" spans="1:6" x14ac:dyDescent="0.25">
      <c r="A227" s="1537"/>
      <c r="B227" s="1542"/>
      <c r="C227" s="1537"/>
      <c r="D227" s="1538"/>
      <c r="E227" s="1613"/>
      <c r="F227" s="1615"/>
    </row>
    <row r="228" spans="1:6" x14ac:dyDescent="0.25">
      <c r="A228" s="1537"/>
      <c r="B228" s="1581" t="s">
        <v>619</v>
      </c>
      <c r="C228" s="1537"/>
      <c r="D228" s="1538"/>
      <c r="E228" s="1613"/>
      <c r="F228" s="1615"/>
    </row>
    <row r="229" spans="1:6" x14ac:dyDescent="0.25">
      <c r="A229" s="1537"/>
      <c r="B229" s="1581"/>
      <c r="C229" s="1537"/>
      <c r="D229" s="1538"/>
      <c r="E229" s="1613"/>
      <c r="F229" s="1615"/>
    </row>
    <row r="230" spans="1:6" ht="75" x14ac:dyDescent="0.25">
      <c r="A230" s="1537"/>
      <c r="B230" s="1567" t="s">
        <v>704</v>
      </c>
      <c r="C230" s="1537"/>
      <c r="D230" s="1538"/>
      <c r="E230" s="1613"/>
      <c r="F230" s="1614"/>
    </row>
    <row r="231" spans="1:6" x14ac:dyDescent="0.25">
      <c r="A231" s="1537"/>
      <c r="B231" s="1567"/>
      <c r="C231" s="1537"/>
      <c r="D231" s="1538"/>
      <c r="E231" s="1613"/>
      <c r="F231" s="1614"/>
    </row>
    <row r="232" spans="1:6" x14ac:dyDescent="0.25">
      <c r="A232" s="1537" t="s">
        <v>492</v>
      </c>
      <c r="B232" s="1567" t="s">
        <v>733</v>
      </c>
      <c r="C232" s="1537" t="s">
        <v>19</v>
      </c>
      <c r="D232" s="1538" t="s">
        <v>558</v>
      </c>
      <c r="E232" s="1613"/>
      <c r="F232" s="1614"/>
    </row>
    <row r="233" spans="1:6" x14ac:dyDescent="0.25">
      <c r="A233" s="1537"/>
      <c r="B233" s="1567"/>
      <c r="C233" s="1537"/>
      <c r="D233" s="1538"/>
      <c r="E233" s="1613"/>
      <c r="F233" s="1614"/>
    </row>
    <row r="234" spans="1:6" x14ac:dyDescent="0.25">
      <c r="A234" s="1537" t="s">
        <v>621</v>
      </c>
      <c r="B234" s="1567" t="s">
        <v>734</v>
      </c>
      <c r="C234" s="1537" t="s">
        <v>19</v>
      </c>
      <c r="D234" s="1538">
        <v>1</v>
      </c>
      <c r="E234" s="1613"/>
      <c r="F234" s="1614">
        <f>D234*E234</f>
        <v>0</v>
      </c>
    </row>
    <row r="235" spans="1:6" ht="10.5" customHeight="1" x14ac:dyDescent="0.25">
      <c r="A235" s="1537"/>
      <c r="B235" s="599"/>
      <c r="C235" s="1537"/>
      <c r="D235" s="1538"/>
      <c r="E235" s="1613"/>
      <c r="F235" s="1615"/>
    </row>
    <row r="236" spans="1:6" ht="10.5" customHeight="1" x14ac:dyDescent="0.25">
      <c r="A236" s="1537"/>
      <c r="B236" s="1542"/>
      <c r="C236" s="1537"/>
      <c r="D236" s="1538"/>
      <c r="E236" s="1613"/>
      <c r="F236" s="1615"/>
    </row>
    <row r="237" spans="1:6" x14ac:dyDescent="0.25">
      <c r="A237" s="1537"/>
      <c r="B237" s="1582" t="s">
        <v>623</v>
      </c>
      <c r="C237" s="1537"/>
      <c r="D237" s="1538"/>
      <c r="E237" s="1655"/>
      <c r="F237" s="1656"/>
    </row>
    <row r="238" spans="1:6" ht="9.75" customHeight="1" x14ac:dyDescent="0.25">
      <c r="A238" s="1537"/>
      <c r="B238" s="1582"/>
      <c r="C238" s="1537"/>
      <c r="D238" s="1538"/>
      <c r="E238" s="1655"/>
      <c r="F238" s="1656"/>
    </row>
    <row r="239" spans="1:6" ht="50" x14ac:dyDescent="0.25">
      <c r="A239" s="1537"/>
      <c r="B239" s="1567" t="s">
        <v>624</v>
      </c>
      <c r="C239" s="1537"/>
      <c r="D239" s="1538"/>
      <c r="E239" s="1613"/>
      <c r="F239" s="1614"/>
    </row>
    <row r="240" spans="1:6" ht="9.75" customHeight="1" x14ac:dyDescent="0.25">
      <c r="A240" s="1537"/>
      <c r="B240" s="1567"/>
      <c r="C240" s="1537"/>
      <c r="D240" s="1538"/>
      <c r="E240" s="1613"/>
      <c r="F240" s="1614"/>
    </row>
    <row r="241" spans="1:6" ht="25" x14ac:dyDescent="0.25">
      <c r="A241" s="1537" t="s">
        <v>489</v>
      </c>
      <c r="B241" s="1567" t="s">
        <v>735</v>
      </c>
      <c r="C241" s="1537" t="s">
        <v>19</v>
      </c>
      <c r="D241" s="1538" t="s">
        <v>558</v>
      </c>
      <c r="E241" s="1613"/>
      <c r="F241" s="1614"/>
    </row>
    <row r="242" spans="1:6" x14ac:dyDescent="0.25">
      <c r="A242" s="1537"/>
      <c r="B242" s="1567"/>
      <c r="C242" s="1537"/>
      <c r="D242" s="1538"/>
      <c r="E242" s="1613"/>
      <c r="F242" s="1614"/>
    </row>
    <row r="243" spans="1:6" ht="25" x14ac:dyDescent="0.25">
      <c r="A243" s="1537" t="s">
        <v>625</v>
      </c>
      <c r="B243" s="1567" t="s">
        <v>740</v>
      </c>
      <c r="C243" s="1537" t="s">
        <v>19</v>
      </c>
      <c r="D243" s="1538">
        <v>1</v>
      </c>
      <c r="E243" s="1613"/>
      <c r="F243" s="1614">
        <f>+D243*E243</f>
        <v>0</v>
      </c>
    </row>
    <row r="244" spans="1:6" x14ac:dyDescent="0.25">
      <c r="A244" s="1537"/>
      <c r="B244" s="1580"/>
      <c r="C244" s="1537"/>
      <c r="D244" s="1538"/>
      <c r="E244" s="1613"/>
      <c r="F244" s="1615"/>
    </row>
    <row r="245" spans="1:6" ht="27.75" customHeight="1" x14ac:dyDescent="0.25">
      <c r="A245" s="1537" t="s">
        <v>627</v>
      </c>
      <c r="B245" s="1567" t="s">
        <v>707</v>
      </c>
      <c r="C245" s="1537" t="s">
        <v>19</v>
      </c>
      <c r="D245" s="1538" t="s">
        <v>558</v>
      </c>
      <c r="E245" s="1613"/>
      <c r="F245" s="1614">
        <v>0</v>
      </c>
    </row>
    <row r="246" spans="1:6" x14ac:dyDescent="0.25">
      <c r="A246" s="1535"/>
      <c r="B246" s="1583"/>
      <c r="C246" s="1537"/>
      <c r="D246" s="1538"/>
      <c r="E246" s="1613"/>
      <c r="F246" s="1614"/>
    </row>
    <row r="247" spans="1:6" ht="24" customHeight="1" x14ac:dyDescent="0.25">
      <c r="A247" s="1537"/>
      <c r="B247" s="1560" t="s">
        <v>617</v>
      </c>
      <c r="C247" s="1537"/>
      <c r="D247" s="1538"/>
      <c r="E247" s="1613"/>
      <c r="F247" s="1615"/>
    </row>
    <row r="248" spans="1:6" x14ac:dyDescent="0.25">
      <c r="A248" s="1537"/>
      <c r="B248" s="1545"/>
      <c r="C248" s="1537"/>
      <c r="D248" s="1538"/>
      <c r="E248" s="1613"/>
      <c r="F248" s="1615"/>
    </row>
    <row r="249" spans="1:6" x14ac:dyDescent="0.25">
      <c r="A249" s="1537"/>
      <c r="B249" s="1560" t="s">
        <v>618</v>
      </c>
      <c r="C249" s="1537"/>
      <c r="D249" s="1538"/>
      <c r="E249" s="1613"/>
      <c r="F249" s="1615"/>
    </row>
    <row r="250" spans="1:6" x14ac:dyDescent="0.25">
      <c r="A250" s="1537"/>
      <c r="B250" s="1584" t="s">
        <v>628</v>
      </c>
      <c r="C250" s="1537"/>
      <c r="D250" s="1538"/>
      <c r="E250" s="1613"/>
      <c r="F250" s="1615"/>
    </row>
    <row r="251" spans="1:6" x14ac:dyDescent="0.25">
      <c r="A251" s="1537"/>
      <c r="B251" s="1584"/>
      <c r="C251" s="1537"/>
      <c r="D251" s="1538"/>
      <c r="E251" s="1613"/>
      <c r="F251" s="1615"/>
    </row>
    <row r="252" spans="1:6" x14ac:dyDescent="0.25">
      <c r="A252" s="1537"/>
      <c r="B252" s="1580" t="s">
        <v>736</v>
      </c>
      <c r="C252" s="1537"/>
      <c r="D252" s="1538"/>
      <c r="E252" s="1613"/>
      <c r="F252" s="1615"/>
    </row>
    <row r="253" spans="1:6" x14ac:dyDescent="0.25">
      <c r="A253" s="1537"/>
      <c r="B253" s="1580"/>
      <c r="C253" s="1537"/>
      <c r="D253" s="1538"/>
      <c r="E253" s="1613"/>
      <c r="F253" s="1615"/>
    </row>
    <row r="254" spans="1:6" ht="37.5" x14ac:dyDescent="0.25">
      <c r="A254" s="1537"/>
      <c r="B254" s="1570" t="s">
        <v>630</v>
      </c>
      <c r="C254" s="1537"/>
      <c r="D254" s="1538"/>
      <c r="E254" s="1613"/>
      <c r="F254" s="1614"/>
    </row>
    <row r="255" spans="1:6" x14ac:dyDescent="0.25">
      <c r="A255" s="1537"/>
      <c r="B255" s="1570"/>
      <c r="C255" s="1537"/>
      <c r="D255" s="1538"/>
      <c r="E255" s="1613"/>
      <c r="F255" s="1615"/>
    </row>
    <row r="256" spans="1:6" ht="14.5" x14ac:dyDescent="0.25">
      <c r="A256" s="1537" t="s">
        <v>631</v>
      </c>
      <c r="B256" s="1664" t="s">
        <v>708</v>
      </c>
      <c r="C256" s="1537" t="s">
        <v>125</v>
      </c>
      <c r="D256" s="1538">
        <v>1.6</v>
      </c>
      <c r="E256" s="1613"/>
      <c r="F256" s="1614">
        <f>D256*E256</f>
        <v>0</v>
      </c>
    </row>
    <row r="257" spans="1:6" x14ac:dyDescent="0.25">
      <c r="A257" s="1537"/>
      <c r="B257" s="607"/>
      <c r="C257" s="1537"/>
      <c r="D257" s="1538"/>
      <c r="E257" s="1613"/>
      <c r="F257" s="1615"/>
    </row>
    <row r="258" spans="1:6" x14ac:dyDescent="0.25">
      <c r="A258" s="1537"/>
      <c r="B258" s="1580"/>
      <c r="C258" s="1537"/>
      <c r="D258" s="1538"/>
      <c r="E258" s="1613"/>
      <c r="F258" s="1615"/>
    </row>
    <row r="259" spans="1:6" ht="24" customHeight="1" x14ac:dyDescent="0.25">
      <c r="A259" s="1537"/>
      <c r="B259" s="1560" t="s">
        <v>617</v>
      </c>
      <c r="C259" s="1537"/>
      <c r="D259" s="1538"/>
      <c r="E259" s="1613"/>
      <c r="F259" s="1615"/>
    </row>
    <row r="260" spans="1:6" x14ac:dyDescent="0.25">
      <c r="A260" s="1537"/>
      <c r="B260" s="1570"/>
      <c r="C260" s="1537"/>
      <c r="D260" s="1538"/>
      <c r="E260" s="1613"/>
      <c r="F260" s="1614"/>
    </row>
    <row r="261" spans="1:6" x14ac:dyDescent="0.25">
      <c r="A261" s="1537"/>
      <c r="B261" s="1560" t="s">
        <v>633</v>
      </c>
      <c r="C261" s="1537"/>
      <c r="D261" s="1538"/>
      <c r="E261" s="1613"/>
      <c r="F261" s="1614"/>
    </row>
    <row r="262" spans="1:6" x14ac:dyDescent="0.25">
      <c r="A262" s="1537"/>
      <c r="B262" s="1560"/>
      <c r="C262" s="1537"/>
      <c r="D262" s="1538"/>
      <c r="E262" s="1613"/>
      <c r="F262" s="1614"/>
    </row>
    <row r="263" spans="1:6" x14ac:dyDescent="0.25">
      <c r="A263" s="1537"/>
      <c r="B263" s="1584" t="s">
        <v>634</v>
      </c>
      <c r="C263" s="1537"/>
      <c r="D263" s="1538"/>
      <c r="E263" s="1613"/>
      <c r="F263" s="1615"/>
    </row>
    <row r="264" spans="1:6" x14ac:dyDescent="0.25">
      <c r="A264" s="1537"/>
      <c r="B264" s="1554"/>
      <c r="C264" s="1537"/>
      <c r="D264" s="1538"/>
      <c r="E264" s="1613"/>
      <c r="F264" s="1615"/>
    </row>
    <row r="265" spans="1:6" x14ac:dyDescent="0.25">
      <c r="A265" s="1537"/>
      <c r="B265" s="1584" t="s">
        <v>635</v>
      </c>
      <c r="C265" s="1537"/>
      <c r="D265" s="1538"/>
      <c r="E265" s="1613"/>
      <c r="F265" s="1615"/>
    </row>
    <row r="266" spans="1:6" x14ac:dyDescent="0.25">
      <c r="A266" s="1537"/>
      <c r="B266" s="1580"/>
      <c r="C266" s="1537"/>
      <c r="D266" s="1538"/>
      <c r="E266" s="1613"/>
      <c r="F266" s="1615"/>
    </row>
    <row r="267" spans="1:6" s="610" customFormat="1" x14ac:dyDescent="0.25">
      <c r="A267" s="1585"/>
      <c r="B267" s="1586" t="s">
        <v>636</v>
      </c>
      <c r="C267" s="1587"/>
      <c r="D267" s="1588"/>
      <c r="E267" s="1613"/>
      <c r="F267" s="1615"/>
    </row>
    <row r="268" spans="1:6" s="610" customFormat="1" x14ac:dyDescent="0.25">
      <c r="A268" s="1585"/>
      <c r="B268" s="1589"/>
      <c r="C268" s="1587"/>
      <c r="D268" s="1588"/>
      <c r="E268" s="1613"/>
      <c r="F268" s="1615"/>
    </row>
    <row r="269" spans="1:6" s="610" customFormat="1" ht="25" x14ac:dyDescent="0.25">
      <c r="A269" s="1585"/>
      <c r="B269" s="1590" t="s">
        <v>637</v>
      </c>
      <c r="C269" s="1587"/>
      <c r="D269" s="1588"/>
      <c r="E269" s="1613"/>
      <c r="F269" s="1615"/>
    </row>
    <row r="270" spans="1:6" s="610" customFormat="1" x14ac:dyDescent="0.25">
      <c r="A270" s="1585"/>
      <c r="B270" s="1589"/>
      <c r="C270" s="1587"/>
      <c r="D270" s="1588"/>
      <c r="E270" s="1613"/>
      <c r="F270" s="1615"/>
    </row>
    <row r="271" spans="1:6" s="610" customFormat="1" x14ac:dyDescent="0.25">
      <c r="A271" s="1585" t="s">
        <v>481</v>
      </c>
      <c r="B271" s="1591" t="s">
        <v>638</v>
      </c>
      <c r="C271" s="1587" t="s">
        <v>48</v>
      </c>
      <c r="D271" s="1588">
        <v>11.56</v>
      </c>
      <c r="E271" s="1613"/>
      <c r="F271" s="1615">
        <f>+D271*E271</f>
        <v>0</v>
      </c>
    </row>
    <row r="272" spans="1:6" s="610" customFormat="1" ht="13.5" thickBot="1" x14ac:dyDescent="0.3">
      <c r="A272" s="2468" t="s">
        <v>102</v>
      </c>
      <c r="B272" s="2468"/>
      <c r="C272" s="2468"/>
      <c r="D272" s="2468"/>
      <c r="E272" s="2468"/>
      <c r="F272" s="1698">
        <f>SUM(F230:F271)</f>
        <v>0</v>
      </c>
    </row>
    <row r="273" spans="1:6" s="610" customFormat="1" x14ac:dyDescent="0.25">
      <c r="A273" s="1585"/>
      <c r="B273" s="1591"/>
      <c r="C273" s="1587"/>
      <c r="D273" s="1588"/>
      <c r="E273" s="1613"/>
      <c r="F273" s="1615"/>
    </row>
    <row r="274" spans="1:6" s="610" customFormat="1" x14ac:dyDescent="0.25">
      <c r="A274" s="1585"/>
      <c r="B274" s="1665" t="s">
        <v>150</v>
      </c>
      <c r="C274" s="1587"/>
      <c r="D274" s="1588"/>
      <c r="E274" s="1613"/>
      <c r="F274" s="1615"/>
    </row>
    <row r="275" spans="1:6" s="610" customFormat="1" x14ac:dyDescent="0.25">
      <c r="A275" s="1585"/>
      <c r="B275" s="1591"/>
      <c r="C275" s="1587"/>
      <c r="D275" s="1588"/>
      <c r="E275" s="1613"/>
      <c r="F275" s="1615"/>
    </row>
    <row r="276" spans="1:6" s="610" customFormat="1" x14ac:dyDescent="0.25">
      <c r="A276" s="1585" t="s">
        <v>709</v>
      </c>
      <c r="B276" s="1591" t="s">
        <v>710</v>
      </c>
      <c r="C276" s="1587" t="s">
        <v>660</v>
      </c>
      <c r="D276" s="1538" t="s">
        <v>558</v>
      </c>
      <c r="E276" s="1613"/>
      <c r="F276" s="1614">
        <v>0</v>
      </c>
    </row>
    <row r="277" spans="1:6" s="610" customFormat="1" x14ac:dyDescent="0.25">
      <c r="A277" s="1585"/>
      <c r="B277" s="1589"/>
      <c r="C277" s="1587"/>
      <c r="D277" s="1588"/>
      <c r="E277" s="1613"/>
      <c r="F277" s="1615"/>
    </row>
    <row r="278" spans="1:6" x14ac:dyDescent="0.25">
      <c r="A278" s="1537"/>
      <c r="B278" s="1666" t="s">
        <v>639</v>
      </c>
      <c r="C278" s="1537"/>
      <c r="D278" s="1538"/>
      <c r="E278" s="1655"/>
      <c r="F278" s="1656"/>
    </row>
    <row r="279" spans="1:6" x14ac:dyDescent="0.25">
      <c r="A279" s="1537"/>
      <c r="B279" s="1666"/>
      <c r="C279" s="1537"/>
      <c r="D279" s="1538"/>
      <c r="E279" s="1655"/>
      <c r="F279" s="1656"/>
    </row>
    <row r="280" spans="1:6" ht="25" x14ac:dyDescent="0.25">
      <c r="A280" s="1537" t="s">
        <v>640</v>
      </c>
      <c r="B280" s="1664" t="s">
        <v>641</v>
      </c>
      <c r="C280" s="1537" t="s">
        <v>48</v>
      </c>
      <c r="D280" s="1538">
        <f>ROUND((8.8*3)-(1*2.4*0.9)-(1*1.2*1.5),0)</f>
        <v>22</v>
      </c>
      <c r="E280" s="1613"/>
      <c r="F280" s="1614">
        <f>D280*E280</f>
        <v>0</v>
      </c>
    </row>
    <row r="281" spans="1:6" ht="10.5" customHeight="1" x14ac:dyDescent="0.25">
      <c r="A281" s="1537"/>
      <c r="B281" s="1667"/>
      <c r="C281" s="1537"/>
      <c r="D281" s="1538"/>
      <c r="E281" s="1613"/>
      <c r="F281" s="1614"/>
    </row>
    <row r="282" spans="1:6" ht="10.5" customHeight="1" x14ac:dyDescent="0.25">
      <c r="A282" s="1537"/>
      <c r="B282" s="1664"/>
      <c r="C282" s="1537"/>
      <c r="D282" s="1538"/>
      <c r="E282" s="1613"/>
      <c r="F282" s="1615"/>
    </row>
    <row r="283" spans="1:6" ht="25" x14ac:dyDescent="0.25">
      <c r="A283" s="1537" t="s">
        <v>642</v>
      </c>
      <c r="B283" s="1664" t="s">
        <v>643</v>
      </c>
      <c r="C283" s="1537" t="s">
        <v>48</v>
      </c>
      <c r="D283" s="1538">
        <f>ROUND((8.8*3)-(1*2.4*0.9)-(1*1.2*1.5),0)</f>
        <v>22</v>
      </c>
      <c r="E283" s="1613"/>
      <c r="F283" s="1614">
        <f>D283*E283</f>
        <v>0</v>
      </c>
    </row>
    <row r="284" spans="1:6" ht="9" customHeight="1" x14ac:dyDescent="0.25">
      <c r="A284" s="1537"/>
      <c r="B284" s="1667"/>
      <c r="C284" s="1537"/>
      <c r="D284" s="1538"/>
      <c r="E284" s="1613"/>
      <c r="F284" s="1614"/>
    </row>
    <row r="285" spans="1:6" ht="9" customHeight="1" x14ac:dyDescent="0.25">
      <c r="A285" s="1537"/>
      <c r="B285" s="1664"/>
      <c r="C285" s="1537"/>
      <c r="D285" s="1538"/>
      <c r="E285" s="1613"/>
      <c r="F285" s="1614"/>
    </row>
    <row r="286" spans="1:6" x14ac:dyDescent="0.25">
      <c r="A286" s="1537"/>
      <c r="B286" s="1668" t="s">
        <v>644</v>
      </c>
      <c r="C286" s="1537"/>
      <c r="D286" s="1538"/>
      <c r="E286" s="1613"/>
      <c r="F286" s="1615"/>
    </row>
    <row r="287" spans="1:6" x14ac:dyDescent="0.25">
      <c r="A287" s="1537"/>
      <c r="B287" s="1666"/>
      <c r="C287" s="1537"/>
      <c r="D287" s="1538"/>
      <c r="E287" s="1613"/>
      <c r="F287" s="1615"/>
    </row>
    <row r="288" spans="1:6" x14ac:dyDescent="0.25">
      <c r="A288" s="1537" t="s">
        <v>645</v>
      </c>
      <c r="B288" s="1664" t="s">
        <v>737</v>
      </c>
      <c r="C288" s="1537" t="s">
        <v>48</v>
      </c>
      <c r="D288" s="1538" t="s">
        <v>558</v>
      </c>
      <c r="E288" s="1613"/>
      <c r="F288" s="1614"/>
    </row>
    <row r="289" spans="1:6" x14ac:dyDescent="0.25">
      <c r="A289" s="1537"/>
      <c r="B289" s="1664"/>
      <c r="C289" s="1537"/>
      <c r="D289" s="1538"/>
      <c r="E289" s="1613"/>
      <c r="F289" s="1614"/>
    </row>
    <row r="290" spans="1:6" x14ac:dyDescent="0.25">
      <c r="A290" s="1537" t="s">
        <v>647</v>
      </c>
      <c r="B290" s="1664" t="s">
        <v>648</v>
      </c>
      <c r="C290" s="1537" t="s">
        <v>125</v>
      </c>
      <c r="D290" s="1544">
        <v>9.6</v>
      </c>
      <c r="E290" s="1613"/>
      <c r="F290" s="1614">
        <f>D290*E290</f>
        <v>0</v>
      </c>
    </row>
    <row r="291" spans="1:6" x14ac:dyDescent="0.25">
      <c r="A291" s="1537"/>
      <c r="B291" s="1664"/>
      <c r="C291" s="1537"/>
      <c r="D291" s="1538"/>
      <c r="E291" s="1613"/>
      <c r="F291" s="1614"/>
    </row>
    <row r="292" spans="1:6" ht="25" x14ac:dyDescent="0.25">
      <c r="A292" s="1537" t="s">
        <v>649</v>
      </c>
      <c r="B292" s="1664" t="s">
        <v>650</v>
      </c>
      <c r="C292" s="1537" t="s">
        <v>48</v>
      </c>
      <c r="D292" s="1538" t="s">
        <v>558</v>
      </c>
      <c r="E292" s="1613"/>
      <c r="F292" s="1614"/>
    </row>
    <row r="293" spans="1:6" ht="8.25" customHeight="1" x14ac:dyDescent="0.25">
      <c r="A293" s="1537"/>
      <c r="B293" s="1664"/>
      <c r="C293" s="1537"/>
      <c r="D293" s="1538"/>
      <c r="E293" s="1613"/>
      <c r="F293" s="1614"/>
    </row>
    <row r="294" spans="1:6" x14ac:dyDescent="0.25">
      <c r="A294" s="1537"/>
      <c r="B294" s="1581" t="s">
        <v>651</v>
      </c>
      <c r="C294" s="1537"/>
      <c r="D294" s="1538"/>
      <c r="E294" s="1613"/>
      <c r="F294" s="1615"/>
    </row>
    <row r="295" spans="1:6" x14ac:dyDescent="0.25">
      <c r="A295" s="1537"/>
      <c r="B295" s="1666"/>
      <c r="C295" s="1537"/>
      <c r="D295" s="1538"/>
      <c r="E295" s="1613"/>
      <c r="F295" s="1615"/>
    </row>
    <row r="296" spans="1:6" x14ac:dyDescent="0.25">
      <c r="A296" s="1537"/>
      <c r="B296" s="1666" t="s">
        <v>652</v>
      </c>
      <c r="C296" s="1537"/>
      <c r="D296" s="1538"/>
      <c r="E296" s="1613"/>
      <c r="F296" s="1615"/>
    </row>
    <row r="297" spans="1:6" x14ac:dyDescent="0.25">
      <c r="A297" s="1537"/>
      <c r="B297" s="1666"/>
      <c r="C297" s="1537"/>
      <c r="D297" s="1538"/>
      <c r="E297" s="1613"/>
      <c r="F297" s="1615"/>
    </row>
    <row r="298" spans="1:6" ht="25" x14ac:dyDescent="0.25">
      <c r="A298" s="1537" t="s">
        <v>653</v>
      </c>
      <c r="B298" s="1704" t="s">
        <v>654</v>
      </c>
      <c r="C298" s="1537" t="s">
        <v>48</v>
      </c>
      <c r="D298" s="1538">
        <f>ROUND(11.56,)</f>
        <v>12</v>
      </c>
      <c r="E298" s="1613"/>
      <c r="F298" s="1614">
        <f>D298*E298</f>
        <v>0</v>
      </c>
    </row>
    <row r="299" spans="1:6" x14ac:dyDescent="0.25">
      <c r="A299" s="1537"/>
      <c r="B299" s="1705"/>
      <c r="C299" s="1537"/>
      <c r="D299" s="1544"/>
      <c r="E299" s="1613"/>
      <c r="F299" s="1614"/>
    </row>
    <row r="300" spans="1:6" x14ac:dyDescent="0.25">
      <c r="A300" s="1535"/>
      <c r="B300" s="1594" t="s">
        <v>655</v>
      </c>
      <c r="C300" s="1537"/>
      <c r="D300" s="1538"/>
      <c r="E300" s="1613"/>
      <c r="F300" s="1615"/>
    </row>
    <row r="301" spans="1:6" x14ac:dyDescent="0.25">
      <c r="A301" s="1537"/>
      <c r="B301" s="1594" t="s">
        <v>661</v>
      </c>
      <c r="C301" s="1537"/>
      <c r="D301" s="1538"/>
      <c r="E301" s="1613"/>
      <c r="F301" s="1615"/>
    </row>
    <row r="302" spans="1:6" x14ac:dyDescent="0.25">
      <c r="A302" s="1537"/>
      <c r="B302" s="1594"/>
      <c r="C302" s="1537"/>
      <c r="D302" s="1538"/>
      <c r="E302" s="1613"/>
      <c r="F302" s="1615"/>
    </row>
    <row r="303" spans="1:6" x14ac:dyDescent="0.25">
      <c r="A303" s="1537"/>
      <c r="B303" s="1595" t="s">
        <v>662</v>
      </c>
      <c r="C303" s="1537"/>
      <c r="D303" s="1538"/>
      <c r="E303" s="1613"/>
      <c r="F303" s="1615"/>
    </row>
    <row r="304" spans="1:6" x14ac:dyDescent="0.25">
      <c r="A304" s="1537"/>
      <c r="B304" s="1567"/>
      <c r="C304" s="1537"/>
      <c r="D304" s="1538"/>
      <c r="E304" s="1613"/>
      <c r="F304" s="1615"/>
    </row>
    <row r="305" spans="1:7" ht="25" x14ac:dyDescent="0.25">
      <c r="A305" s="1537" t="s">
        <v>663</v>
      </c>
      <c r="B305" s="1567" t="s">
        <v>713</v>
      </c>
      <c r="C305" s="1537" t="s">
        <v>660</v>
      </c>
      <c r="D305" s="1538" t="s">
        <v>558</v>
      </c>
      <c r="E305" s="1613"/>
      <c r="F305" s="1615"/>
    </row>
    <row r="306" spans="1:7" x14ac:dyDescent="0.25">
      <c r="A306" s="1537"/>
      <c r="B306" s="602"/>
      <c r="C306" s="1537"/>
      <c r="D306" s="1538"/>
      <c r="E306" s="1613"/>
      <c r="F306" s="1615"/>
    </row>
    <row r="307" spans="1:7" x14ac:dyDescent="0.25">
      <c r="A307" s="1537"/>
      <c r="B307" s="1566" t="s">
        <v>668</v>
      </c>
      <c r="C307" s="1537"/>
      <c r="D307" s="1538"/>
      <c r="E307" s="1613"/>
      <c r="F307" s="1615"/>
    </row>
    <row r="308" spans="1:7" x14ac:dyDescent="0.25">
      <c r="A308" s="1537"/>
      <c r="B308" s="1540"/>
      <c r="C308" s="1537"/>
      <c r="D308" s="1538"/>
      <c r="E308" s="1613"/>
      <c r="F308" s="1615"/>
    </row>
    <row r="309" spans="1:7" ht="62.5" x14ac:dyDescent="0.25">
      <c r="A309" s="1699" t="s">
        <v>669</v>
      </c>
      <c r="B309" s="1718" t="s">
        <v>477</v>
      </c>
      <c r="C309" s="1537" t="s">
        <v>548</v>
      </c>
      <c r="D309" s="1538">
        <f>ROUND(11.56,0)</f>
        <v>12</v>
      </c>
      <c r="E309" s="1613"/>
      <c r="F309" s="1615">
        <f>+D309*E309</f>
        <v>0</v>
      </c>
      <c r="G309" s="1719"/>
    </row>
    <row r="310" spans="1:7" x14ac:dyDescent="0.25">
      <c r="A310" s="1699"/>
      <c r="B310" s="1706"/>
      <c r="C310" s="1537"/>
      <c r="D310" s="1671"/>
      <c r="E310" s="1613"/>
      <c r="F310" s="1615"/>
    </row>
    <row r="311" spans="1:7" x14ac:dyDescent="0.25">
      <c r="A311" s="1540"/>
      <c r="B311" s="1541" t="s">
        <v>686</v>
      </c>
      <c r="C311" s="1537"/>
      <c r="D311" s="1538"/>
      <c r="E311" s="1672"/>
      <c r="F311" s="1673"/>
    </row>
    <row r="312" spans="1:7" x14ac:dyDescent="0.25">
      <c r="A312" s="1540"/>
      <c r="B312" s="1566"/>
      <c r="C312" s="1537"/>
      <c r="D312" s="1538"/>
      <c r="E312" s="1672"/>
      <c r="F312" s="1673"/>
    </row>
    <row r="313" spans="1:7" ht="37.5" x14ac:dyDescent="0.25">
      <c r="A313" s="1537" t="s">
        <v>684</v>
      </c>
      <c r="B313" s="1567" t="s">
        <v>687</v>
      </c>
      <c r="C313" s="1537" t="s">
        <v>688</v>
      </c>
      <c r="D313" s="1538">
        <f>ROUND((11.56),0)</f>
        <v>12</v>
      </c>
      <c r="E313" s="1676"/>
      <c r="F313" s="1677">
        <f>+D313*E313</f>
        <v>0</v>
      </c>
    </row>
    <row r="314" spans="1:7" x14ac:dyDescent="0.25">
      <c r="A314" s="1537"/>
      <c r="B314" s="1567"/>
      <c r="C314" s="1537"/>
      <c r="D314" s="1538"/>
      <c r="E314" s="1676"/>
      <c r="F314" s="1677"/>
    </row>
    <row r="315" spans="1:7" x14ac:dyDescent="0.25">
      <c r="A315" s="1537"/>
      <c r="B315" s="1567"/>
      <c r="C315" s="1537"/>
      <c r="D315" s="1538"/>
      <c r="E315" s="1676"/>
      <c r="F315" s="1677"/>
    </row>
    <row r="316" spans="1:7" x14ac:dyDescent="0.25">
      <c r="A316" s="1537"/>
      <c r="B316" s="1567"/>
      <c r="C316" s="1537"/>
      <c r="D316" s="1538"/>
      <c r="E316" s="1676"/>
      <c r="F316" s="1677"/>
    </row>
    <row r="317" spans="1:7" x14ac:dyDescent="0.25">
      <c r="A317" s="1537"/>
      <c r="B317" s="1567"/>
      <c r="C317" s="1537"/>
      <c r="D317" s="1538"/>
      <c r="E317" s="1676"/>
      <c r="F317" s="1677"/>
    </row>
    <row r="318" spans="1:7" x14ac:dyDescent="0.25">
      <c r="A318" s="1537"/>
      <c r="B318" s="1567"/>
      <c r="C318" s="1537"/>
      <c r="D318" s="1538"/>
      <c r="E318" s="1676"/>
      <c r="F318" s="1677"/>
    </row>
    <row r="319" spans="1:7" x14ac:dyDescent="0.25">
      <c r="A319" s="1537"/>
      <c r="B319" s="1567"/>
      <c r="C319" s="1537"/>
      <c r="D319" s="1538"/>
      <c r="E319" s="1676"/>
      <c r="F319" s="1677"/>
    </row>
    <row r="320" spans="1:7" x14ac:dyDescent="0.25">
      <c r="A320" s="1537"/>
      <c r="B320" s="1567"/>
      <c r="C320" s="1537"/>
      <c r="D320" s="1538"/>
      <c r="E320" s="1676"/>
      <c r="F320" s="1677"/>
    </row>
    <row r="321" spans="1:6" x14ac:dyDescent="0.25">
      <c r="A321" s="1537"/>
      <c r="B321" s="1567"/>
      <c r="C321" s="1537"/>
      <c r="D321" s="1538"/>
      <c r="E321" s="1676"/>
      <c r="F321" s="1677"/>
    </row>
    <row r="322" spans="1:6" x14ac:dyDescent="0.25">
      <c r="A322" s="1551"/>
      <c r="B322" s="1565"/>
      <c r="C322" s="1537"/>
      <c r="D322" s="1538"/>
      <c r="E322" s="1613"/>
      <c r="F322" s="1614"/>
    </row>
    <row r="323" spans="1:6" ht="14.5" thickBot="1" x14ac:dyDescent="0.3">
      <c r="A323" s="2468" t="s">
        <v>102</v>
      </c>
      <c r="B323" s="2468"/>
      <c r="C323" s="2468"/>
      <c r="D323" s="2468"/>
      <c r="E323" s="2468"/>
      <c r="F323" s="1698">
        <f>SUM(F275:F322)</f>
        <v>0</v>
      </c>
    </row>
    <row r="324" spans="1:6" x14ac:dyDescent="0.25">
      <c r="A324" s="1537"/>
      <c r="B324" s="1554"/>
      <c r="C324" s="1537"/>
      <c r="D324" s="1538"/>
      <c r="E324" s="1613"/>
      <c r="F324" s="1615"/>
    </row>
    <row r="325" spans="1:6" x14ac:dyDescent="0.25">
      <c r="A325" s="1535"/>
      <c r="B325" s="1678" t="s">
        <v>2397</v>
      </c>
      <c r="C325" s="1659"/>
      <c r="D325" s="1661"/>
      <c r="E325" s="1613"/>
      <c r="F325" s="1615"/>
    </row>
    <row r="326" spans="1:6" x14ac:dyDescent="0.25">
      <c r="A326" s="1535"/>
      <c r="B326" s="1669"/>
      <c r="C326" s="1659"/>
      <c r="D326" s="1661"/>
      <c r="E326" s="1613"/>
      <c r="F326" s="1615"/>
    </row>
    <row r="327" spans="1:6" ht="50" x14ac:dyDescent="0.25">
      <c r="A327" s="1535" t="s">
        <v>2443</v>
      </c>
      <c r="B327" s="1862" t="s">
        <v>2470</v>
      </c>
      <c r="C327" s="1863" t="s">
        <v>2321</v>
      </c>
      <c r="D327" s="1863">
        <v>1</v>
      </c>
      <c r="E327" s="1613"/>
      <c r="F327" s="1614">
        <f>D327*E327</f>
        <v>0</v>
      </c>
    </row>
    <row r="328" spans="1:6" x14ac:dyDescent="0.25">
      <c r="A328" s="1535"/>
      <c r="B328" s="1862"/>
      <c r="C328" s="1863"/>
      <c r="D328" s="1864"/>
      <c r="E328" s="1613"/>
      <c r="F328" s="1615"/>
    </row>
    <row r="329" spans="1:6" ht="25" x14ac:dyDescent="0.25">
      <c r="A329" s="1535" t="s">
        <v>2444</v>
      </c>
      <c r="B329" s="1862" t="s">
        <v>2399</v>
      </c>
      <c r="C329" s="1863" t="s">
        <v>2026</v>
      </c>
      <c r="D329" s="1863">
        <v>1</v>
      </c>
      <c r="E329" s="1613"/>
      <c r="F329" s="1614">
        <f>D329*E329</f>
        <v>0</v>
      </c>
    </row>
    <row r="330" spans="1:6" x14ac:dyDescent="0.25">
      <c r="A330" s="1535"/>
      <c r="B330" s="1862"/>
      <c r="C330" s="1863"/>
      <c r="D330" s="1863"/>
      <c r="E330" s="1613"/>
      <c r="F330" s="1615"/>
    </row>
    <row r="331" spans="1:6" ht="27" x14ac:dyDescent="0.25">
      <c r="A331" s="1535" t="s">
        <v>2445</v>
      </c>
      <c r="B331" s="1862" t="s">
        <v>2373</v>
      </c>
      <c r="C331" s="1863" t="s">
        <v>2026</v>
      </c>
      <c r="D331" s="1863">
        <v>2</v>
      </c>
      <c r="E331" s="1613"/>
      <c r="F331" s="1614">
        <f>D331*E331</f>
        <v>0</v>
      </c>
    </row>
    <row r="332" spans="1:6" x14ac:dyDescent="0.25">
      <c r="A332" s="1535"/>
      <c r="B332" s="1862"/>
      <c r="C332" s="1863"/>
      <c r="D332" s="1863"/>
      <c r="E332" s="1613"/>
      <c r="F332" s="1615"/>
    </row>
    <row r="333" spans="1:6" ht="27" x14ac:dyDescent="0.25">
      <c r="A333" s="1535" t="s">
        <v>2446</v>
      </c>
      <c r="B333" s="1862" t="s">
        <v>2374</v>
      </c>
      <c r="C333" s="1863" t="s">
        <v>2315</v>
      </c>
      <c r="D333" s="1863">
        <v>5</v>
      </c>
      <c r="E333" s="1613"/>
      <c r="F333" s="1614">
        <f>D333*E333</f>
        <v>0</v>
      </c>
    </row>
    <row r="334" spans="1:6" x14ac:dyDescent="0.25">
      <c r="A334" s="1535"/>
      <c r="B334" s="1862"/>
      <c r="C334" s="1863"/>
      <c r="D334" s="1864"/>
      <c r="E334" s="1613"/>
      <c r="F334" s="1615"/>
    </row>
    <row r="335" spans="1:6" x14ac:dyDescent="0.25">
      <c r="A335" s="1535"/>
      <c r="B335" s="1865" t="s">
        <v>2328</v>
      </c>
      <c r="C335" s="1866"/>
      <c r="D335" s="1867"/>
      <c r="E335" s="1613"/>
      <c r="F335" s="1615"/>
    </row>
    <row r="336" spans="1:6" ht="25" x14ac:dyDescent="0.25">
      <c r="A336" s="1535" t="s">
        <v>2447</v>
      </c>
      <c r="B336" s="1862" t="s">
        <v>2316</v>
      </c>
      <c r="C336" s="1863" t="s">
        <v>2315</v>
      </c>
      <c r="D336" s="1863">
        <v>2</v>
      </c>
      <c r="E336" s="1613"/>
      <c r="F336" s="1614">
        <f>D336*E336</f>
        <v>0</v>
      </c>
    </row>
    <row r="337" spans="1:6" ht="13.5" customHeight="1" x14ac:dyDescent="0.25">
      <c r="A337" s="1535"/>
      <c r="B337" s="1862"/>
      <c r="C337" s="1863"/>
      <c r="D337" s="1863"/>
      <c r="E337" s="1613"/>
      <c r="F337" s="1615"/>
    </row>
    <row r="338" spans="1:6" x14ac:dyDescent="0.25">
      <c r="A338" s="1535" t="s">
        <v>2448</v>
      </c>
      <c r="B338" s="1862" t="s">
        <v>2466</v>
      </c>
      <c r="C338" s="1863" t="s">
        <v>2026</v>
      </c>
      <c r="D338" s="1863">
        <v>4</v>
      </c>
      <c r="E338" s="1613"/>
      <c r="F338" s="1614">
        <f>D338*E338</f>
        <v>0</v>
      </c>
    </row>
    <row r="339" spans="1:6" x14ac:dyDescent="0.25">
      <c r="A339" s="1535"/>
      <c r="B339" s="1862"/>
      <c r="C339" s="1863"/>
      <c r="D339" s="1863"/>
      <c r="E339" s="1613"/>
      <c r="F339" s="1615"/>
    </row>
    <row r="340" spans="1:6" x14ac:dyDescent="0.25">
      <c r="A340" s="1535" t="s">
        <v>2449</v>
      </c>
      <c r="B340" s="1862" t="s">
        <v>2322</v>
      </c>
      <c r="C340" s="1863" t="s">
        <v>2315</v>
      </c>
      <c r="D340" s="1863">
        <v>2</v>
      </c>
      <c r="E340" s="1613"/>
      <c r="F340" s="1614">
        <f>D340*E340</f>
        <v>0</v>
      </c>
    </row>
    <row r="341" spans="1:6" x14ac:dyDescent="0.25">
      <c r="A341" s="1535"/>
      <c r="B341" s="1862"/>
      <c r="C341" s="1866"/>
      <c r="D341" s="1867"/>
      <c r="E341" s="1613"/>
      <c r="F341" s="1615"/>
    </row>
    <row r="342" spans="1:6" x14ac:dyDescent="0.25">
      <c r="A342" s="1535" t="s">
        <v>2450</v>
      </c>
      <c r="B342" s="1862" t="s">
        <v>2465</v>
      </c>
      <c r="C342" s="1863" t="s">
        <v>660</v>
      </c>
      <c r="D342" s="1863">
        <v>1</v>
      </c>
      <c r="E342" s="1613"/>
      <c r="F342" s="1614">
        <f>D342*E342</f>
        <v>0</v>
      </c>
    </row>
    <row r="343" spans="1:6" x14ac:dyDescent="0.25">
      <c r="A343" s="1535"/>
      <c r="B343" s="1862"/>
      <c r="C343" s="1863"/>
      <c r="D343" s="1863"/>
      <c r="E343" s="1613"/>
      <c r="F343" s="1615"/>
    </row>
    <row r="344" spans="1:6" ht="37.5" x14ac:dyDescent="0.25">
      <c r="A344" s="1535" t="s">
        <v>2451</v>
      </c>
      <c r="B344" s="1862" t="s">
        <v>2320</v>
      </c>
      <c r="C344" s="1863" t="s">
        <v>660</v>
      </c>
      <c r="D344" s="1863">
        <v>1</v>
      </c>
      <c r="E344" s="1613"/>
      <c r="F344" s="1614">
        <f>D344*E344</f>
        <v>0</v>
      </c>
    </row>
    <row r="345" spans="1:6" x14ac:dyDescent="0.25">
      <c r="A345" s="2310"/>
      <c r="B345" s="1868"/>
      <c r="C345" s="1869"/>
      <c r="D345" s="1870"/>
      <c r="E345" s="1613"/>
      <c r="F345" s="1615"/>
    </row>
    <row r="346" spans="1:6" x14ac:dyDescent="0.25">
      <c r="A346" s="2310" t="s">
        <v>2452</v>
      </c>
      <c r="B346" s="1862" t="s">
        <v>2324</v>
      </c>
      <c r="C346" s="1863" t="s">
        <v>660</v>
      </c>
      <c r="D346" s="1863">
        <v>1</v>
      </c>
      <c r="E346" s="1613"/>
      <c r="F346" s="1614">
        <f>D346*E346</f>
        <v>0</v>
      </c>
    </row>
    <row r="347" spans="1:6" x14ac:dyDescent="0.25">
      <c r="A347" s="1537"/>
      <c r="B347" s="1554"/>
      <c r="C347" s="1537"/>
      <c r="D347" s="1538"/>
      <c r="E347" s="1613"/>
      <c r="F347" s="1615"/>
    </row>
    <row r="348" spans="1:6" x14ac:dyDescent="0.25">
      <c r="A348" s="1537"/>
      <c r="B348" s="1554"/>
      <c r="C348" s="1537"/>
      <c r="D348" s="1538"/>
      <c r="E348" s="1613"/>
      <c r="F348" s="1615"/>
    </row>
    <row r="349" spans="1:6" x14ac:dyDescent="0.25">
      <c r="A349" s="1537"/>
      <c r="B349" s="1554"/>
      <c r="C349" s="1537"/>
      <c r="D349" s="1538"/>
      <c r="E349" s="1613"/>
      <c r="F349" s="1615"/>
    </row>
    <row r="350" spans="1:6" x14ac:dyDescent="0.25">
      <c r="A350" s="1537"/>
      <c r="B350" s="1554"/>
      <c r="C350" s="1537"/>
      <c r="D350" s="1538"/>
      <c r="E350" s="1613"/>
      <c r="F350" s="1615"/>
    </row>
    <row r="351" spans="1:6" x14ac:dyDescent="0.25">
      <c r="A351" s="1537"/>
      <c r="B351" s="1554"/>
      <c r="C351" s="1537"/>
      <c r="D351" s="1538"/>
      <c r="E351" s="1613"/>
      <c r="F351" s="1615"/>
    </row>
    <row r="352" spans="1:6" x14ac:dyDescent="0.25">
      <c r="A352" s="1537"/>
      <c r="B352" s="1554"/>
      <c r="C352" s="1537"/>
      <c r="D352" s="1538"/>
      <c r="E352" s="1613"/>
      <c r="F352" s="1615"/>
    </row>
    <row r="353" spans="1:6" x14ac:dyDescent="0.25">
      <c r="A353" s="1537"/>
      <c r="B353" s="1554"/>
      <c r="C353" s="1537"/>
      <c r="D353" s="1538"/>
      <c r="E353" s="1613"/>
      <c r="F353" s="1615"/>
    </row>
    <row r="354" spans="1:6" x14ac:dyDescent="0.25">
      <c r="A354" s="1537"/>
      <c r="B354" s="1554"/>
      <c r="C354" s="1537"/>
      <c r="D354" s="1538"/>
      <c r="E354" s="1613"/>
      <c r="F354" s="1615"/>
    </row>
    <row r="355" spans="1:6" x14ac:dyDescent="0.25">
      <c r="A355" s="1537"/>
      <c r="B355" s="1554"/>
      <c r="C355" s="1537"/>
      <c r="D355" s="1538"/>
      <c r="E355" s="1613"/>
      <c r="F355" s="1615"/>
    </row>
    <row r="356" spans="1:6" x14ac:dyDescent="0.25">
      <c r="A356" s="1537"/>
      <c r="B356" s="1554"/>
      <c r="C356" s="1537"/>
      <c r="D356" s="1538"/>
      <c r="E356" s="1613"/>
      <c r="F356" s="1615"/>
    </row>
    <row r="357" spans="1:6" x14ac:dyDescent="0.25">
      <c r="A357" s="1537"/>
      <c r="B357" s="1554"/>
      <c r="C357" s="1537"/>
      <c r="D357" s="1538"/>
      <c r="E357" s="1613"/>
      <c r="F357" s="1615"/>
    </row>
    <row r="358" spans="1:6" x14ac:dyDescent="0.25">
      <c r="A358" s="1537"/>
      <c r="B358" s="1554"/>
      <c r="C358" s="1537"/>
      <c r="D358" s="1538"/>
      <c r="E358" s="1613"/>
      <c r="F358" s="1615"/>
    </row>
    <row r="359" spans="1:6" x14ac:dyDescent="0.25">
      <c r="A359" s="1537"/>
      <c r="B359" s="1554"/>
      <c r="C359" s="1537"/>
      <c r="D359" s="1538"/>
      <c r="E359" s="1613"/>
      <c r="F359" s="1615"/>
    </row>
    <row r="360" spans="1:6" x14ac:dyDescent="0.25">
      <c r="A360" s="1537"/>
      <c r="B360" s="1554"/>
      <c r="C360" s="1537"/>
      <c r="D360" s="1538"/>
      <c r="E360" s="1613"/>
      <c r="F360" s="1615"/>
    </row>
    <row r="361" spans="1:6" x14ac:dyDescent="0.25">
      <c r="A361" s="1537"/>
      <c r="B361" s="1554"/>
      <c r="C361" s="1537"/>
      <c r="D361" s="1538"/>
      <c r="E361" s="1613"/>
      <c r="F361" s="1615"/>
    </row>
    <row r="362" spans="1:6" x14ac:dyDescent="0.25">
      <c r="A362" s="1537"/>
      <c r="B362" s="1554"/>
      <c r="C362" s="1537"/>
      <c r="D362" s="1538"/>
      <c r="E362" s="1613"/>
      <c r="F362" s="1615"/>
    </row>
    <row r="363" spans="1:6" x14ac:dyDescent="0.25">
      <c r="A363" s="1537"/>
      <c r="B363" s="1554"/>
      <c r="C363" s="1537"/>
      <c r="D363" s="1538"/>
      <c r="E363" s="1613"/>
      <c r="F363" s="1615"/>
    </row>
    <row r="364" spans="1:6" x14ac:dyDescent="0.25">
      <c r="A364" s="1537"/>
      <c r="B364" s="1554"/>
      <c r="C364" s="1537"/>
      <c r="D364" s="1538"/>
      <c r="E364" s="1613"/>
      <c r="F364" s="1615"/>
    </row>
    <row r="365" spans="1:6" x14ac:dyDescent="0.25">
      <c r="A365" s="1537"/>
      <c r="B365" s="1554"/>
      <c r="C365" s="1537"/>
      <c r="D365" s="1538"/>
      <c r="E365" s="1613"/>
      <c r="F365" s="1615"/>
    </row>
    <row r="366" spans="1:6" x14ac:dyDescent="0.25">
      <c r="A366" s="1537"/>
      <c r="B366" s="1554"/>
      <c r="C366" s="1537"/>
      <c r="D366" s="1538"/>
      <c r="E366" s="1613"/>
      <c r="F366" s="1615"/>
    </row>
    <row r="367" spans="1:6" x14ac:dyDescent="0.25">
      <c r="A367" s="1537"/>
      <c r="B367" s="1554"/>
      <c r="C367" s="1537"/>
      <c r="D367" s="1538"/>
      <c r="E367" s="1613"/>
      <c r="F367" s="1615"/>
    </row>
    <row r="368" spans="1:6" x14ac:dyDescent="0.25">
      <c r="A368" s="1537"/>
      <c r="B368" s="1554"/>
      <c r="C368" s="1537"/>
      <c r="D368" s="1538"/>
      <c r="E368" s="1613"/>
      <c r="F368" s="1615"/>
    </row>
    <row r="369" spans="1:6" x14ac:dyDescent="0.25">
      <c r="A369" s="1537"/>
      <c r="B369" s="1554"/>
      <c r="C369" s="1537"/>
      <c r="D369" s="1538"/>
      <c r="E369" s="1613"/>
      <c r="F369" s="1615"/>
    </row>
    <row r="370" spans="1:6" x14ac:dyDescent="0.25">
      <c r="A370" s="1537"/>
      <c r="B370" s="1554"/>
      <c r="C370" s="1537"/>
      <c r="D370" s="1538"/>
      <c r="E370" s="1613"/>
      <c r="F370" s="1615"/>
    </row>
    <row r="371" spans="1:6" x14ac:dyDescent="0.25">
      <c r="A371" s="1537"/>
      <c r="B371" s="1554"/>
      <c r="C371" s="1537"/>
      <c r="D371" s="1538"/>
      <c r="E371" s="1613"/>
      <c r="F371" s="1615"/>
    </row>
    <row r="372" spans="1:6" x14ac:dyDescent="0.25">
      <c r="A372" s="1537"/>
      <c r="B372" s="1554"/>
      <c r="C372" s="1537"/>
      <c r="D372" s="1538"/>
      <c r="E372" s="1613"/>
      <c r="F372" s="1615"/>
    </row>
    <row r="373" spans="1:6" x14ac:dyDescent="0.25">
      <c r="A373" s="1537"/>
      <c r="B373" s="1554"/>
      <c r="C373" s="1537"/>
      <c r="D373" s="1538"/>
      <c r="E373" s="1613"/>
      <c r="F373" s="1615"/>
    </row>
    <row r="374" spans="1:6" x14ac:dyDescent="0.25">
      <c r="A374" s="1537"/>
      <c r="B374" s="1554"/>
      <c r="C374" s="1537"/>
      <c r="D374" s="1538"/>
      <c r="E374" s="1613"/>
      <c r="F374" s="1615"/>
    </row>
    <row r="375" spans="1:6" ht="14.5" thickBot="1" x14ac:dyDescent="0.3">
      <c r="A375" s="2468" t="s">
        <v>102</v>
      </c>
      <c r="B375" s="2468"/>
      <c r="C375" s="2468"/>
      <c r="D375" s="2468"/>
      <c r="E375" s="2468"/>
      <c r="F375" s="1698">
        <f>SUM(F324:F374)</f>
        <v>0</v>
      </c>
    </row>
    <row r="376" spans="1:6" x14ac:dyDescent="0.25">
      <c r="A376" s="1537"/>
      <c r="B376" s="1554"/>
      <c r="C376" s="1537"/>
      <c r="D376" s="1538"/>
      <c r="E376" s="1613"/>
      <c r="F376" s="1615"/>
    </row>
    <row r="377" spans="1:6" x14ac:dyDescent="0.25">
      <c r="A377" s="1540"/>
      <c r="B377" s="1540"/>
      <c r="C377" s="1537"/>
      <c r="D377" s="1538"/>
      <c r="E377" s="1686"/>
      <c r="F377" s="1687"/>
    </row>
    <row r="378" spans="1:6" x14ac:dyDescent="0.25">
      <c r="A378" s="1537"/>
      <c r="B378" s="1622" t="s">
        <v>28</v>
      </c>
      <c r="C378" s="1623"/>
      <c r="D378" s="1623"/>
      <c r="E378" s="1624"/>
      <c r="F378" s="1625"/>
    </row>
    <row r="379" spans="1:6" x14ac:dyDescent="0.25">
      <c r="A379" s="1537"/>
      <c r="B379" s="1627"/>
      <c r="C379" s="1623"/>
      <c r="D379" s="1623"/>
      <c r="E379" s="1624"/>
      <c r="F379" s="1625"/>
    </row>
    <row r="380" spans="1:6" x14ac:dyDescent="0.25">
      <c r="A380" s="1537"/>
      <c r="B380" s="1876" t="s">
        <v>2409</v>
      </c>
      <c r="C380" s="1623"/>
      <c r="D380" s="1623"/>
      <c r="E380" s="1624"/>
      <c r="F380" s="1629">
        <f>+F61</f>
        <v>0</v>
      </c>
    </row>
    <row r="381" spans="1:6" x14ac:dyDescent="0.25">
      <c r="A381" s="1537"/>
      <c r="B381" s="1878"/>
      <c r="C381" s="1630"/>
      <c r="D381" s="1630"/>
      <c r="E381" s="1631"/>
      <c r="F381" s="1632"/>
    </row>
    <row r="382" spans="1:6" x14ac:dyDescent="0.25">
      <c r="A382" s="1537"/>
      <c r="B382" s="1876" t="s">
        <v>2403</v>
      </c>
      <c r="C382" s="1623"/>
      <c r="D382" s="1623"/>
      <c r="E382" s="1624"/>
      <c r="F382" s="1629">
        <f>+F122</f>
        <v>0</v>
      </c>
    </row>
    <row r="383" spans="1:6" x14ac:dyDescent="0.25">
      <c r="A383" s="1537"/>
      <c r="B383" s="1876"/>
      <c r="C383" s="1623"/>
      <c r="D383" s="1623"/>
      <c r="E383" s="1624"/>
      <c r="F383" s="1625"/>
    </row>
    <row r="384" spans="1:6" x14ac:dyDescent="0.25">
      <c r="A384" s="1537"/>
      <c r="B384" s="1876" t="s">
        <v>2404</v>
      </c>
      <c r="C384" s="1623"/>
      <c r="D384" s="1623"/>
      <c r="E384" s="1624"/>
      <c r="F384" s="1629">
        <f>+F176</f>
        <v>0</v>
      </c>
    </row>
    <row r="385" spans="1:6" x14ac:dyDescent="0.25">
      <c r="A385" s="1537"/>
      <c r="B385" s="1876"/>
      <c r="C385" s="1623"/>
      <c r="D385" s="1623"/>
      <c r="E385" s="1624"/>
      <c r="F385" s="1625"/>
    </row>
    <row r="386" spans="1:6" x14ac:dyDescent="0.25">
      <c r="A386" s="1537"/>
      <c r="B386" s="1876" t="s">
        <v>2405</v>
      </c>
      <c r="C386" s="1623"/>
      <c r="D386" s="1623"/>
      <c r="E386" s="1624"/>
      <c r="F386" s="1629">
        <f>+F226</f>
        <v>0</v>
      </c>
    </row>
    <row r="387" spans="1:6" x14ac:dyDescent="0.25">
      <c r="A387" s="1537"/>
      <c r="B387" s="1877"/>
      <c r="C387" s="1623"/>
      <c r="D387" s="1623"/>
      <c r="E387" s="1624"/>
      <c r="F387" s="1625"/>
    </row>
    <row r="388" spans="1:6" x14ac:dyDescent="0.25">
      <c r="A388" s="1537"/>
      <c r="B388" s="1876" t="s">
        <v>2406</v>
      </c>
      <c r="C388" s="1623"/>
      <c r="D388" s="1623"/>
      <c r="E388" s="1624"/>
      <c r="F388" s="1629">
        <f>+F272</f>
        <v>0</v>
      </c>
    </row>
    <row r="389" spans="1:6" x14ac:dyDescent="0.25">
      <c r="A389" s="1537"/>
      <c r="B389" s="1876"/>
      <c r="C389" s="1623"/>
      <c r="D389" s="1623"/>
      <c r="E389" s="1624"/>
      <c r="F389" s="1625"/>
    </row>
    <row r="390" spans="1:6" x14ac:dyDescent="0.25">
      <c r="A390" s="1537"/>
      <c r="B390" s="1876" t="s">
        <v>2407</v>
      </c>
      <c r="C390" s="1623"/>
      <c r="D390" s="1623"/>
      <c r="E390" s="1624"/>
      <c r="F390" s="1629">
        <f>+F323</f>
        <v>0</v>
      </c>
    </row>
    <row r="391" spans="1:6" x14ac:dyDescent="0.25">
      <c r="A391" s="1537"/>
      <c r="B391" s="1876"/>
      <c r="C391" s="1623"/>
      <c r="D391" s="1623"/>
      <c r="E391" s="1624"/>
      <c r="F391" s="1625"/>
    </row>
    <row r="392" spans="1:6" x14ac:dyDescent="0.25">
      <c r="A392" s="1537"/>
      <c r="B392" s="1876" t="s">
        <v>2408</v>
      </c>
      <c r="C392" s="1623"/>
      <c r="D392" s="1623"/>
      <c r="E392" s="1624"/>
      <c r="F392" s="1629">
        <f>F375</f>
        <v>0</v>
      </c>
    </row>
    <row r="393" spans="1:6" x14ac:dyDescent="0.25">
      <c r="A393" s="1537"/>
      <c r="B393" s="1628"/>
      <c r="C393" s="1623"/>
      <c r="D393" s="1623"/>
      <c r="E393" s="1624"/>
      <c r="F393" s="1625"/>
    </row>
    <row r="394" spans="1:6" x14ac:dyDescent="0.25">
      <c r="A394" s="1537"/>
      <c r="B394" s="1628"/>
      <c r="C394" s="1623"/>
      <c r="D394" s="1623"/>
      <c r="E394" s="1624"/>
      <c r="F394" s="1629"/>
    </row>
    <row r="395" spans="1:6" x14ac:dyDescent="0.25">
      <c r="A395" s="1537"/>
      <c r="B395" s="1628"/>
      <c r="C395" s="1623"/>
      <c r="D395" s="1623"/>
      <c r="E395" s="1624"/>
      <c r="F395" s="1625"/>
    </row>
    <row r="396" spans="1:6" x14ac:dyDescent="0.25">
      <c r="A396" s="1537"/>
      <c r="B396" s="1713"/>
      <c r="C396" s="1537"/>
      <c r="D396" s="1538"/>
      <c r="E396" s="1655"/>
      <c r="F396" s="1656"/>
    </row>
    <row r="397" spans="1:6" x14ac:dyDescent="0.25">
      <c r="A397" s="1537"/>
      <c r="B397" s="1713"/>
      <c r="C397" s="1537"/>
      <c r="D397" s="1538"/>
      <c r="E397" s="1655"/>
      <c r="F397" s="1656"/>
    </row>
    <row r="398" spans="1:6" x14ac:dyDescent="0.25">
      <c r="A398" s="1537"/>
      <c r="B398" s="1713"/>
      <c r="C398" s="1537"/>
      <c r="D398" s="1538"/>
      <c r="E398" s="1655"/>
      <c r="F398" s="1656"/>
    </row>
    <row r="399" spans="1:6" x14ac:dyDescent="0.25">
      <c r="A399" s="1537"/>
      <c r="B399" s="1713"/>
      <c r="C399" s="1537"/>
      <c r="D399" s="1538"/>
      <c r="E399" s="1655"/>
      <c r="F399" s="1656"/>
    </row>
    <row r="400" spans="1:6" x14ac:dyDescent="0.25">
      <c r="A400" s="1537"/>
      <c r="B400" s="1713"/>
      <c r="C400" s="1537"/>
      <c r="D400" s="1538"/>
      <c r="E400" s="1655"/>
      <c r="F400" s="1656"/>
    </row>
    <row r="401" spans="1:6" x14ac:dyDescent="0.25">
      <c r="A401" s="1537"/>
      <c r="B401" s="1713"/>
      <c r="C401" s="1537"/>
      <c r="D401" s="1538"/>
      <c r="E401" s="1655"/>
      <c r="F401" s="1656"/>
    </row>
    <row r="402" spans="1:6" x14ac:dyDescent="0.25">
      <c r="A402" s="1537"/>
      <c r="B402" s="1713"/>
      <c r="C402" s="1537"/>
      <c r="D402" s="1538"/>
      <c r="E402" s="1655"/>
      <c r="F402" s="1656"/>
    </row>
    <row r="403" spans="1:6" x14ac:dyDescent="0.25">
      <c r="A403" s="1537"/>
      <c r="B403" s="1713"/>
      <c r="C403" s="1537"/>
      <c r="D403" s="1538"/>
      <c r="E403" s="1655"/>
      <c r="F403" s="1656"/>
    </row>
    <row r="404" spans="1:6" x14ac:dyDescent="0.25">
      <c r="A404" s="1537"/>
      <c r="B404" s="1713"/>
      <c r="C404" s="1537"/>
      <c r="D404" s="1538"/>
      <c r="E404" s="1655"/>
      <c r="F404" s="1656"/>
    </row>
    <row r="405" spans="1:6" x14ac:dyDescent="0.25">
      <c r="A405" s="1537"/>
      <c r="B405" s="1713"/>
      <c r="C405" s="1537"/>
      <c r="D405" s="1538"/>
      <c r="E405" s="1655"/>
      <c r="F405" s="1656"/>
    </row>
    <row r="406" spans="1:6" x14ac:dyDescent="0.25">
      <c r="A406" s="1537"/>
      <c r="B406" s="1713"/>
      <c r="C406" s="1537"/>
      <c r="D406" s="1538"/>
      <c r="E406" s="1655"/>
      <c r="F406" s="1656"/>
    </row>
    <row r="407" spans="1:6" x14ac:dyDescent="0.25">
      <c r="A407" s="1537"/>
      <c r="B407" s="1713"/>
      <c r="C407" s="1537"/>
      <c r="D407" s="1538"/>
      <c r="E407" s="1655"/>
      <c r="F407" s="1656"/>
    </row>
    <row r="408" spans="1:6" x14ac:dyDescent="0.25">
      <c r="A408" s="1537"/>
      <c r="B408" s="1713"/>
      <c r="C408" s="1537"/>
      <c r="D408" s="1538"/>
      <c r="E408" s="1655"/>
      <c r="F408" s="1656"/>
    </row>
    <row r="409" spans="1:6" x14ac:dyDescent="0.25">
      <c r="A409" s="1537"/>
      <c r="B409" s="1713"/>
      <c r="C409" s="1537"/>
      <c r="D409" s="1538"/>
      <c r="E409" s="1655"/>
      <c r="F409" s="1656"/>
    </row>
    <row r="410" spans="1:6" x14ac:dyDescent="0.25">
      <c r="A410" s="1537"/>
      <c r="B410" s="1713"/>
      <c r="C410" s="1537"/>
      <c r="D410" s="1538"/>
      <c r="E410" s="1655"/>
      <c r="F410" s="1656"/>
    </row>
    <row r="411" spans="1:6" x14ac:dyDescent="0.25">
      <c r="A411" s="1537"/>
      <c r="B411" s="1713"/>
      <c r="C411" s="1537"/>
      <c r="D411" s="1538"/>
      <c r="E411" s="1655"/>
      <c r="F411" s="1656"/>
    </row>
    <row r="412" spans="1:6" x14ac:dyDescent="0.25">
      <c r="A412" s="1537"/>
      <c r="B412" s="1713"/>
      <c r="C412" s="1537"/>
      <c r="D412" s="1538"/>
      <c r="E412" s="1655"/>
      <c r="F412" s="1656"/>
    </row>
    <row r="413" spans="1:6" x14ac:dyDescent="0.25">
      <c r="A413" s="1537"/>
      <c r="B413" s="1713"/>
      <c r="C413" s="1537"/>
      <c r="D413" s="1538"/>
      <c r="E413" s="1655"/>
      <c r="F413" s="1656"/>
    </row>
    <row r="414" spans="1:6" ht="18.75" customHeight="1" x14ac:dyDescent="0.25">
      <c r="A414" s="1537"/>
      <c r="B414" s="1713"/>
      <c r="C414" s="1537"/>
      <c r="D414" s="1538"/>
      <c r="E414" s="1655"/>
      <c r="F414" s="1656"/>
    </row>
    <row r="415" spans="1:6" ht="18.75" customHeight="1" x14ac:dyDescent="0.25">
      <c r="A415" s="1537"/>
      <c r="B415" s="1713"/>
      <c r="C415" s="1537"/>
      <c r="D415" s="1538"/>
      <c r="E415" s="1655"/>
      <c r="F415" s="1656"/>
    </row>
    <row r="416" spans="1:6" ht="18.75" customHeight="1" x14ac:dyDescent="0.25">
      <c r="A416" s="1537"/>
      <c r="B416" s="1713"/>
      <c r="C416" s="1537"/>
      <c r="D416" s="1538"/>
      <c r="E416" s="1655"/>
      <c r="F416" s="1656"/>
    </row>
    <row r="417" spans="1:8" ht="18.75" customHeight="1" x14ac:dyDescent="0.25">
      <c r="A417" s="1537"/>
      <c r="B417" s="1713"/>
      <c r="C417" s="1537"/>
      <c r="D417" s="1538"/>
      <c r="E417" s="1655"/>
      <c r="F417" s="1656"/>
    </row>
    <row r="418" spans="1:8" ht="18.75" customHeight="1" x14ac:dyDescent="0.25">
      <c r="A418" s="1537"/>
      <c r="B418" s="1713"/>
      <c r="C418" s="1537"/>
      <c r="D418" s="1538"/>
      <c r="E418" s="1655"/>
      <c r="F418" s="1656"/>
    </row>
    <row r="419" spans="1:8" ht="18.75" customHeight="1" x14ac:dyDescent="0.25">
      <c r="A419" s="1537"/>
      <c r="B419" s="1713"/>
      <c r="C419" s="1537"/>
      <c r="D419" s="1538"/>
      <c r="E419" s="1655"/>
      <c r="F419" s="1656"/>
    </row>
    <row r="420" spans="1:8" ht="18.75" customHeight="1" x14ac:dyDescent="0.25">
      <c r="A420" s="1537"/>
      <c r="B420" s="1713"/>
      <c r="C420" s="1537"/>
      <c r="D420" s="1538"/>
      <c r="E420" s="1655"/>
      <c r="F420" s="1656"/>
    </row>
    <row r="421" spans="1:8" ht="18.75" customHeight="1" x14ac:dyDescent="0.25">
      <c r="A421" s="1537"/>
      <c r="B421" s="1713"/>
      <c r="C421" s="1537"/>
      <c r="D421" s="1538"/>
      <c r="E421" s="1655"/>
      <c r="F421" s="1656"/>
    </row>
    <row r="422" spans="1:8" x14ac:dyDescent="0.25">
      <c r="A422" s="1537"/>
      <c r="B422" s="1713"/>
      <c r="C422" s="1537"/>
      <c r="D422" s="1538"/>
      <c r="E422" s="1655"/>
      <c r="F422" s="1656"/>
    </row>
    <row r="423" spans="1:8" x14ac:dyDescent="0.25">
      <c r="A423" s="1537"/>
      <c r="B423" s="1713"/>
      <c r="C423" s="1537"/>
      <c r="D423" s="1538"/>
      <c r="E423" s="1655"/>
      <c r="F423" s="1656"/>
    </row>
    <row r="424" spans="1:8" x14ac:dyDescent="0.25">
      <c r="A424" s="1537"/>
      <c r="B424" s="1697"/>
      <c r="C424" s="1537"/>
      <c r="D424" s="1538"/>
      <c r="E424" s="1655"/>
      <c r="F424" s="1615"/>
    </row>
    <row r="425" spans="1:8" x14ac:dyDescent="0.25">
      <c r="A425" s="1537"/>
      <c r="B425" s="1697"/>
      <c r="C425" s="1525"/>
      <c r="D425" s="1538"/>
      <c r="E425" s="1655"/>
      <c r="F425" s="1615"/>
    </row>
    <row r="426" spans="1:8" x14ac:dyDescent="0.25">
      <c r="A426" s="1537"/>
      <c r="B426" s="1540"/>
      <c r="C426" s="1634"/>
      <c r="D426" s="1635"/>
      <c r="E426" s="1688"/>
      <c r="F426" s="1689"/>
    </row>
    <row r="427" spans="1:8" ht="12" customHeight="1" x14ac:dyDescent="0.25">
      <c r="A427" s="2469" t="s">
        <v>696</v>
      </c>
      <c r="B427" s="2470"/>
      <c r="C427" s="2470"/>
      <c r="D427" s="2470"/>
      <c r="E427" s="2470"/>
      <c r="F427" s="1690">
        <f>SUM(F378:F425)</f>
        <v>0</v>
      </c>
      <c r="H427" s="615"/>
    </row>
  </sheetData>
  <mergeCells count="11">
    <mergeCell ref="A226:E226"/>
    <mergeCell ref="A272:E272"/>
    <mergeCell ref="A323:E323"/>
    <mergeCell ref="A427:E427"/>
    <mergeCell ref="A1:F1"/>
    <mergeCell ref="A2:F2"/>
    <mergeCell ref="A3:F3"/>
    <mergeCell ref="A61:E61"/>
    <mergeCell ref="A122:E122"/>
    <mergeCell ref="A176:E176"/>
    <mergeCell ref="A375:E375"/>
  </mergeCells>
  <pageMargins left="0.74803149606299213" right="0.35433070866141736" top="0.98425196850393704" bottom="0.98425196850393704" header="0.51181102362204722" footer="0.51181102362204722"/>
  <pageSetup paperSize="9" scale="77" fitToHeight="0" orientation="portrait" r:id="rId1"/>
  <headerFooter alignWithMargins="0">
    <oddFooter>&amp;A&amp;RPage &amp;P</oddFooter>
  </headerFooter>
  <rowBreaks count="6" manualBreakCount="6">
    <brk id="61" max="5" man="1"/>
    <brk id="122" max="5" man="1"/>
    <brk id="176" max="5" man="1"/>
    <brk id="226" max="5" man="1"/>
    <brk id="272" max="5" man="1"/>
    <brk id="375"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2"/>
  <sheetViews>
    <sheetView view="pageBreakPreview" zoomScale="90" zoomScaleNormal="100" zoomScaleSheetLayoutView="90" workbookViewId="0">
      <pane ySplit="5" topLeftCell="A6" activePane="bottomLeft" state="frozen"/>
      <selection activeCell="A2" sqref="A2:F4"/>
      <selection pane="bottomLeft" activeCell="A2" sqref="A2:F2"/>
    </sheetView>
  </sheetViews>
  <sheetFormatPr defaultRowHeight="12.5" x14ac:dyDescent="0.25"/>
  <cols>
    <col min="1" max="1" width="8.1796875" style="448" customWidth="1"/>
    <col min="2" max="2" width="48.1796875" style="378" customWidth="1"/>
    <col min="3" max="3" width="7.7265625" style="378" customWidth="1"/>
    <col min="4" max="4" width="10.54296875" style="378" customWidth="1"/>
    <col min="5" max="5" width="12.7265625" style="471" customWidth="1"/>
    <col min="6" max="6" width="16" style="382" customWidth="1"/>
    <col min="7" max="256" width="9.1796875" style="378"/>
    <col min="257" max="257" width="8.1796875" style="378" customWidth="1"/>
    <col min="258" max="258" width="32" style="378" customWidth="1"/>
    <col min="259" max="259" width="6.453125" style="378" customWidth="1"/>
    <col min="260" max="260" width="9.54296875" style="378" customWidth="1"/>
    <col min="261" max="261" width="11.81640625" style="378" customWidth="1"/>
    <col min="262" max="262" width="18.26953125" style="378" customWidth="1"/>
    <col min="263" max="512" width="9.1796875" style="378"/>
    <col min="513" max="513" width="8.1796875" style="378" customWidth="1"/>
    <col min="514" max="514" width="32" style="378" customWidth="1"/>
    <col min="515" max="515" width="6.453125" style="378" customWidth="1"/>
    <col min="516" max="516" width="9.54296875" style="378" customWidth="1"/>
    <col min="517" max="517" width="11.81640625" style="378" customWidth="1"/>
    <col min="518" max="518" width="18.26953125" style="378" customWidth="1"/>
    <col min="519" max="768" width="9.1796875" style="378"/>
    <col min="769" max="769" width="8.1796875" style="378" customWidth="1"/>
    <col min="770" max="770" width="32" style="378" customWidth="1"/>
    <col min="771" max="771" width="6.453125" style="378" customWidth="1"/>
    <col min="772" max="772" width="9.54296875" style="378" customWidth="1"/>
    <col min="773" max="773" width="11.81640625" style="378" customWidth="1"/>
    <col min="774" max="774" width="18.26953125" style="378" customWidth="1"/>
    <col min="775" max="1024" width="9.1796875" style="378"/>
    <col min="1025" max="1025" width="8.1796875" style="378" customWidth="1"/>
    <col min="1026" max="1026" width="32" style="378" customWidth="1"/>
    <col min="1027" max="1027" width="6.453125" style="378" customWidth="1"/>
    <col min="1028" max="1028" width="9.54296875" style="378" customWidth="1"/>
    <col min="1029" max="1029" width="11.81640625" style="378" customWidth="1"/>
    <col min="1030" max="1030" width="18.26953125" style="378" customWidth="1"/>
    <col min="1031" max="1280" width="9.1796875" style="378"/>
    <col min="1281" max="1281" width="8.1796875" style="378" customWidth="1"/>
    <col min="1282" max="1282" width="32" style="378" customWidth="1"/>
    <col min="1283" max="1283" width="6.453125" style="378" customWidth="1"/>
    <col min="1284" max="1284" width="9.54296875" style="378" customWidth="1"/>
    <col min="1285" max="1285" width="11.81640625" style="378" customWidth="1"/>
    <col min="1286" max="1286" width="18.26953125" style="378" customWidth="1"/>
    <col min="1287" max="1536" width="9.1796875" style="378"/>
    <col min="1537" max="1537" width="8.1796875" style="378" customWidth="1"/>
    <col min="1538" max="1538" width="32" style="378" customWidth="1"/>
    <col min="1539" max="1539" width="6.453125" style="378" customWidth="1"/>
    <col min="1540" max="1540" width="9.54296875" style="378" customWidth="1"/>
    <col min="1541" max="1541" width="11.81640625" style="378" customWidth="1"/>
    <col min="1542" max="1542" width="18.26953125" style="378" customWidth="1"/>
    <col min="1543" max="1792" width="9.1796875" style="378"/>
    <col min="1793" max="1793" width="8.1796875" style="378" customWidth="1"/>
    <col min="1794" max="1794" width="32" style="378" customWidth="1"/>
    <col min="1795" max="1795" width="6.453125" style="378" customWidth="1"/>
    <col min="1796" max="1796" width="9.54296875" style="378" customWidth="1"/>
    <col min="1797" max="1797" width="11.81640625" style="378" customWidth="1"/>
    <col min="1798" max="1798" width="18.26953125" style="378" customWidth="1"/>
    <col min="1799" max="2048" width="9.1796875" style="378"/>
    <col min="2049" max="2049" width="8.1796875" style="378" customWidth="1"/>
    <col min="2050" max="2050" width="32" style="378" customWidth="1"/>
    <col min="2051" max="2051" width="6.453125" style="378" customWidth="1"/>
    <col min="2052" max="2052" width="9.54296875" style="378" customWidth="1"/>
    <col min="2053" max="2053" width="11.81640625" style="378" customWidth="1"/>
    <col min="2054" max="2054" width="18.26953125" style="378" customWidth="1"/>
    <col min="2055" max="2304" width="9.1796875" style="378"/>
    <col min="2305" max="2305" width="8.1796875" style="378" customWidth="1"/>
    <col min="2306" max="2306" width="32" style="378" customWidth="1"/>
    <col min="2307" max="2307" width="6.453125" style="378" customWidth="1"/>
    <col min="2308" max="2308" width="9.54296875" style="378" customWidth="1"/>
    <col min="2309" max="2309" width="11.81640625" style="378" customWidth="1"/>
    <col min="2310" max="2310" width="18.26953125" style="378" customWidth="1"/>
    <col min="2311" max="2560" width="9.1796875" style="378"/>
    <col min="2561" max="2561" width="8.1796875" style="378" customWidth="1"/>
    <col min="2562" max="2562" width="32" style="378" customWidth="1"/>
    <col min="2563" max="2563" width="6.453125" style="378" customWidth="1"/>
    <col min="2564" max="2564" width="9.54296875" style="378" customWidth="1"/>
    <col min="2565" max="2565" width="11.81640625" style="378" customWidth="1"/>
    <col min="2566" max="2566" width="18.26953125" style="378" customWidth="1"/>
    <col min="2567" max="2816" width="9.1796875" style="378"/>
    <col min="2817" max="2817" width="8.1796875" style="378" customWidth="1"/>
    <col min="2818" max="2818" width="32" style="378" customWidth="1"/>
    <col min="2819" max="2819" width="6.453125" style="378" customWidth="1"/>
    <col min="2820" max="2820" width="9.54296875" style="378" customWidth="1"/>
    <col min="2821" max="2821" width="11.81640625" style="378" customWidth="1"/>
    <col min="2822" max="2822" width="18.26953125" style="378" customWidth="1"/>
    <col min="2823" max="3072" width="9.1796875" style="378"/>
    <col min="3073" max="3073" width="8.1796875" style="378" customWidth="1"/>
    <col min="3074" max="3074" width="32" style="378" customWidth="1"/>
    <col min="3075" max="3075" width="6.453125" style="378" customWidth="1"/>
    <col min="3076" max="3076" width="9.54296875" style="378" customWidth="1"/>
    <col min="3077" max="3077" width="11.81640625" style="378" customWidth="1"/>
    <col min="3078" max="3078" width="18.26953125" style="378" customWidth="1"/>
    <col min="3079" max="3328" width="9.1796875" style="378"/>
    <col min="3329" max="3329" width="8.1796875" style="378" customWidth="1"/>
    <col min="3330" max="3330" width="32" style="378" customWidth="1"/>
    <col min="3331" max="3331" width="6.453125" style="378" customWidth="1"/>
    <col min="3332" max="3332" width="9.54296875" style="378" customWidth="1"/>
    <col min="3333" max="3333" width="11.81640625" style="378" customWidth="1"/>
    <col min="3334" max="3334" width="18.26953125" style="378" customWidth="1"/>
    <col min="3335" max="3584" width="9.1796875" style="378"/>
    <col min="3585" max="3585" width="8.1796875" style="378" customWidth="1"/>
    <col min="3586" max="3586" width="32" style="378" customWidth="1"/>
    <col min="3587" max="3587" width="6.453125" style="378" customWidth="1"/>
    <col min="3588" max="3588" width="9.54296875" style="378" customWidth="1"/>
    <col min="3589" max="3589" width="11.81640625" style="378" customWidth="1"/>
    <col min="3590" max="3590" width="18.26953125" style="378" customWidth="1"/>
    <col min="3591" max="3840" width="9.1796875" style="378"/>
    <col min="3841" max="3841" width="8.1796875" style="378" customWidth="1"/>
    <col min="3842" max="3842" width="32" style="378" customWidth="1"/>
    <col min="3843" max="3843" width="6.453125" style="378" customWidth="1"/>
    <col min="3844" max="3844" width="9.54296875" style="378" customWidth="1"/>
    <col min="3845" max="3845" width="11.81640625" style="378" customWidth="1"/>
    <col min="3846" max="3846" width="18.26953125" style="378" customWidth="1"/>
    <col min="3847" max="4096" width="9.1796875" style="378"/>
    <col min="4097" max="4097" width="8.1796875" style="378" customWidth="1"/>
    <col min="4098" max="4098" width="32" style="378" customWidth="1"/>
    <col min="4099" max="4099" width="6.453125" style="378" customWidth="1"/>
    <col min="4100" max="4100" width="9.54296875" style="378" customWidth="1"/>
    <col min="4101" max="4101" width="11.81640625" style="378" customWidth="1"/>
    <col min="4102" max="4102" width="18.26953125" style="378" customWidth="1"/>
    <col min="4103" max="4352" width="9.1796875" style="378"/>
    <col min="4353" max="4353" width="8.1796875" style="378" customWidth="1"/>
    <col min="4354" max="4354" width="32" style="378" customWidth="1"/>
    <col min="4355" max="4355" width="6.453125" style="378" customWidth="1"/>
    <col min="4356" max="4356" width="9.54296875" style="378" customWidth="1"/>
    <col min="4357" max="4357" width="11.81640625" style="378" customWidth="1"/>
    <col min="4358" max="4358" width="18.26953125" style="378" customWidth="1"/>
    <col min="4359" max="4608" width="9.1796875" style="378"/>
    <col min="4609" max="4609" width="8.1796875" style="378" customWidth="1"/>
    <col min="4610" max="4610" width="32" style="378" customWidth="1"/>
    <col min="4611" max="4611" width="6.453125" style="378" customWidth="1"/>
    <col min="4612" max="4612" width="9.54296875" style="378" customWidth="1"/>
    <col min="4613" max="4613" width="11.81640625" style="378" customWidth="1"/>
    <col min="4614" max="4614" width="18.26953125" style="378" customWidth="1"/>
    <col min="4615" max="4864" width="9.1796875" style="378"/>
    <col min="4865" max="4865" width="8.1796875" style="378" customWidth="1"/>
    <col min="4866" max="4866" width="32" style="378" customWidth="1"/>
    <col min="4867" max="4867" width="6.453125" style="378" customWidth="1"/>
    <col min="4868" max="4868" width="9.54296875" style="378" customWidth="1"/>
    <col min="4869" max="4869" width="11.81640625" style="378" customWidth="1"/>
    <col min="4870" max="4870" width="18.26953125" style="378" customWidth="1"/>
    <col min="4871" max="5120" width="9.1796875" style="378"/>
    <col min="5121" max="5121" width="8.1796875" style="378" customWidth="1"/>
    <col min="5122" max="5122" width="32" style="378" customWidth="1"/>
    <col min="5123" max="5123" width="6.453125" style="378" customWidth="1"/>
    <col min="5124" max="5124" width="9.54296875" style="378" customWidth="1"/>
    <col min="5125" max="5125" width="11.81640625" style="378" customWidth="1"/>
    <col min="5126" max="5126" width="18.26953125" style="378" customWidth="1"/>
    <col min="5127" max="5376" width="9.1796875" style="378"/>
    <col min="5377" max="5377" width="8.1796875" style="378" customWidth="1"/>
    <col min="5378" max="5378" width="32" style="378" customWidth="1"/>
    <col min="5379" max="5379" width="6.453125" style="378" customWidth="1"/>
    <col min="5380" max="5380" width="9.54296875" style="378" customWidth="1"/>
    <col min="5381" max="5381" width="11.81640625" style="378" customWidth="1"/>
    <col min="5382" max="5382" width="18.26953125" style="378" customWidth="1"/>
    <col min="5383" max="5632" width="9.1796875" style="378"/>
    <col min="5633" max="5633" width="8.1796875" style="378" customWidth="1"/>
    <col min="5634" max="5634" width="32" style="378" customWidth="1"/>
    <col min="5635" max="5635" width="6.453125" style="378" customWidth="1"/>
    <col min="5636" max="5636" width="9.54296875" style="378" customWidth="1"/>
    <col min="5637" max="5637" width="11.81640625" style="378" customWidth="1"/>
    <col min="5638" max="5638" width="18.26953125" style="378" customWidth="1"/>
    <col min="5639" max="5888" width="9.1796875" style="378"/>
    <col min="5889" max="5889" width="8.1796875" style="378" customWidth="1"/>
    <col min="5890" max="5890" width="32" style="378" customWidth="1"/>
    <col min="5891" max="5891" width="6.453125" style="378" customWidth="1"/>
    <col min="5892" max="5892" width="9.54296875" style="378" customWidth="1"/>
    <col min="5893" max="5893" width="11.81640625" style="378" customWidth="1"/>
    <col min="5894" max="5894" width="18.26953125" style="378" customWidth="1"/>
    <col min="5895" max="6144" width="9.1796875" style="378"/>
    <col min="6145" max="6145" width="8.1796875" style="378" customWidth="1"/>
    <col min="6146" max="6146" width="32" style="378" customWidth="1"/>
    <col min="6147" max="6147" width="6.453125" style="378" customWidth="1"/>
    <col min="6148" max="6148" width="9.54296875" style="378" customWidth="1"/>
    <col min="6149" max="6149" width="11.81640625" style="378" customWidth="1"/>
    <col min="6150" max="6150" width="18.26953125" style="378" customWidth="1"/>
    <col min="6151" max="6400" width="9.1796875" style="378"/>
    <col min="6401" max="6401" width="8.1796875" style="378" customWidth="1"/>
    <col min="6402" max="6402" width="32" style="378" customWidth="1"/>
    <col min="6403" max="6403" width="6.453125" style="378" customWidth="1"/>
    <col min="6404" max="6404" width="9.54296875" style="378" customWidth="1"/>
    <col min="6405" max="6405" width="11.81640625" style="378" customWidth="1"/>
    <col min="6406" max="6406" width="18.26953125" style="378" customWidth="1"/>
    <col min="6407" max="6656" width="9.1796875" style="378"/>
    <col min="6657" max="6657" width="8.1796875" style="378" customWidth="1"/>
    <col min="6658" max="6658" width="32" style="378" customWidth="1"/>
    <col min="6659" max="6659" width="6.453125" style="378" customWidth="1"/>
    <col min="6660" max="6660" width="9.54296875" style="378" customWidth="1"/>
    <col min="6661" max="6661" width="11.81640625" style="378" customWidth="1"/>
    <col min="6662" max="6662" width="18.26953125" style="378" customWidth="1"/>
    <col min="6663" max="6912" width="9.1796875" style="378"/>
    <col min="6913" max="6913" width="8.1796875" style="378" customWidth="1"/>
    <col min="6914" max="6914" width="32" style="378" customWidth="1"/>
    <col min="6915" max="6915" width="6.453125" style="378" customWidth="1"/>
    <col min="6916" max="6916" width="9.54296875" style="378" customWidth="1"/>
    <col min="6917" max="6917" width="11.81640625" style="378" customWidth="1"/>
    <col min="6918" max="6918" width="18.26953125" style="378" customWidth="1"/>
    <col min="6919" max="7168" width="9.1796875" style="378"/>
    <col min="7169" max="7169" width="8.1796875" style="378" customWidth="1"/>
    <col min="7170" max="7170" width="32" style="378" customWidth="1"/>
    <col min="7171" max="7171" width="6.453125" style="378" customWidth="1"/>
    <col min="7172" max="7172" width="9.54296875" style="378" customWidth="1"/>
    <col min="7173" max="7173" width="11.81640625" style="378" customWidth="1"/>
    <col min="7174" max="7174" width="18.26953125" style="378" customWidth="1"/>
    <col min="7175" max="7424" width="9.1796875" style="378"/>
    <col min="7425" max="7425" width="8.1796875" style="378" customWidth="1"/>
    <col min="7426" max="7426" width="32" style="378" customWidth="1"/>
    <col min="7427" max="7427" width="6.453125" style="378" customWidth="1"/>
    <col min="7428" max="7428" width="9.54296875" style="378" customWidth="1"/>
    <col min="7429" max="7429" width="11.81640625" style="378" customWidth="1"/>
    <col min="7430" max="7430" width="18.26953125" style="378" customWidth="1"/>
    <col min="7431" max="7680" width="9.1796875" style="378"/>
    <col min="7681" max="7681" width="8.1796875" style="378" customWidth="1"/>
    <col min="7682" max="7682" width="32" style="378" customWidth="1"/>
    <col min="7683" max="7683" width="6.453125" style="378" customWidth="1"/>
    <col min="7684" max="7684" width="9.54296875" style="378" customWidth="1"/>
    <col min="7685" max="7685" width="11.81640625" style="378" customWidth="1"/>
    <col min="7686" max="7686" width="18.26953125" style="378" customWidth="1"/>
    <col min="7687" max="7936" width="9.1796875" style="378"/>
    <col min="7937" max="7937" width="8.1796875" style="378" customWidth="1"/>
    <col min="7938" max="7938" width="32" style="378" customWidth="1"/>
    <col min="7939" max="7939" width="6.453125" style="378" customWidth="1"/>
    <col min="7940" max="7940" width="9.54296875" style="378" customWidth="1"/>
    <col min="7941" max="7941" width="11.81640625" style="378" customWidth="1"/>
    <col min="7942" max="7942" width="18.26953125" style="378" customWidth="1"/>
    <col min="7943" max="8192" width="9.1796875" style="378"/>
    <col min="8193" max="8193" width="8.1796875" style="378" customWidth="1"/>
    <col min="8194" max="8194" width="32" style="378" customWidth="1"/>
    <col min="8195" max="8195" width="6.453125" style="378" customWidth="1"/>
    <col min="8196" max="8196" width="9.54296875" style="378" customWidth="1"/>
    <col min="8197" max="8197" width="11.81640625" style="378" customWidth="1"/>
    <col min="8198" max="8198" width="18.26953125" style="378" customWidth="1"/>
    <col min="8199" max="8448" width="9.1796875" style="378"/>
    <col min="8449" max="8449" width="8.1796875" style="378" customWidth="1"/>
    <col min="8450" max="8450" width="32" style="378" customWidth="1"/>
    <col min="8451" max="8451" width="6.453125" style="378" customWidth="1"/>
    <col min="8452" max="8452" width="9.54296875" style="378" customWidth="1"/>
    <col min="8453" max="8453" width="11.81640625" style="378" customWidth="1"/>
    <col min="8454" max="8454" width="18.26953125" style="378" customWidth="1"/>
    <col min="8455" max="8704" width="9.1796875" style="378"/>
    <col min="8705" max="8705" width="8.1796875" style="378" customWidth="1"/>
    <col min="8706" max="8706" width="32" style="378" customWidth="1"/>
    <col min="8707" max="8707" width="6.453125" style="378" customWidth="1"/>
    <col min="8708" max="8708" width="9.54296875" style="378" customWidth="1"/>
    <col min="8709" max="8709" width="11.81640625" style="378" customWidth="1"/>
    <col min="8710" max="8710" width="18.26953125" style="378" customWidth="1"/>
    <col min="8711" max="8960" width="9.1796875" style="378"/>
    <col min="8961" max="8961" width="8.1796875" style="378" customWidth="1"/>
    <col min="8962" max="8962" width="32" style="378" customWidth="1"/>
    <col min="8963" max="8963" width="6.453125" style="378" customWidth="1"/>
    <col min="8964" max="8964" width="9.54296875" style="378" customWidth="1"/>
    <col min="8965" max="8965" width="11.81640625" style="378" customWidth="1"/>
    <col min="8966" max="8966" width="18.26953125" style="378" customWidth="1"/>
    <col min="8967" max="9216" width="9.1796875" style="378"/>
    <col min="9217" max="9217" width="8.1796875" style="378" customWidth="1"/>
    <col min="9218" max="9218" width="32" style="378" customWidth="1"/>
    <col min="9219" max="9219" width="6.453125" style="378" customWidth="1"/>
    <col min="9220" max="9220" width="9.54296875" style="378" customWidth="1"/>
    <col min="9221" max="9221" width="11.81640625" style="378" customWidth="1"/>
    <col min="9222" max="9222" width="18.26953125" style="378" customWidth="1"/>
    <col min="9223" max="9472" width="9.1796875" style="378"/>
    <col min="9473" max="9473" width="8.1796875" style="378" customWidth="1"/>
    <col min="9474" max="9474" width="32" style="378" customWidth="1"/>
    <col min="9475" max="9475" width="6.453125" style="378" customWidth="1"/>
    <col min="9476" max="9476" width="9.54296875" style="378" customWidth="1"/>
    <col min="9477" max="9477" width="11.81640625" style="378" customWidth="1"/>
    <col min="9478" max="9478" width="18.26953125" style="378" customWidth="1"/>
    <col min="9479" max="9728" width="9.1796875" style="378"/>
    <col min="9729" max="9729" width="8.1796875" style="378" customWidth="1"/>
    <col min="9730" max="9730" width="32" style="378" customWidth="1"/>
    <col min="9731" max="9731" width="6.453125" style="378" customWidth="1"/>
    <col min="9732" max="9732" width="9.54296875" style="378" customWidth="1"/>
    <col min="9733" max="9733" width="11.81640625" style="378" customWidth="1"/>
    <col min="9734" max="9734" width="18.26953125" style="378" customWidth="1"/>
    <col min="9735" max="9984" width="9.1796875" style="378"/>
    <col min="9985" max="9985" width="8.1796875" style="378" customWidth="1"/>
    <col min="9986" max="9986" width="32" style="378" customWidth="1"/>
    <col min="9987" max="9987" width="6.453125" style="378" customWidth="1"/>
    <col min="9988" max="9988" width="9.54296875" style="378" customWidth="1"/>
    <col min="9989" max="9989" width="11.81640625" style="378" customWidth="1"/>
    <col min="9990" max="9990" width="18.26953125" style="378" customWidth="1"/>
    <col min="9991" max="10240" width="9.1796875" style="378"/>
    <col min="10241" max="10241" width="8.1796875" style="378" customWidth="1"/>
    <col min="10242" max="10242" width="32" style="378" customWidth="1"/>
    <col min="10243" max="10243" width="6.453125" style="378" customWidth="1"/>
    <col min="10244" max="10244" width="9.54296875" style="378" customWidth="1"/>
    <col min="10245" max="10245" width="11.81640625" style="378" customWidth="1"/>
    <col min="10246" max="10246" width="18.26953125" style="378" customWidth="1"/>
    <col min="10247" max="10496" width="9.1796875" style="378"/>
    <col min="10497" max="10497" width="8.1796875" style="378" customWidth="1"/>
    <col min="10498" max="10498" width="32" style="378" customWidth="1"/>
    <col min="10499" max="10499" width="6.453125" style="378" customWidth="1"/>
    <col min="10500" max="10500" width="9.54296875" style="378" customWidth="1"/>
    <col min="10501" max="10501" width="11.81640625" style="378" customWidth="1"/>
    <col min="10502" max="10502" width="18.26953125" style="378" customWidth="1"/>
    <col min="10503" max="10752" width="9.1796875" style="378"/>
    <col min="10753" max="10753" width="8.1796875" style="378" customWidth="1"/>
    <col min="10754" max="10754" width="32" style="378" customWidth="1"/>
    <col min="10755" max="10755" width="6.453125" style="378" customWidth="1"/>
    <col min="10756" max="10756" width="9.54296875" style="378" customWidth="1"/>
    <col min="10757" max="10757" width="11.81640625" style="378" customWidth="1"/>
    <col min="10758" max="10758" width="18.26953125" style="378" customWidth="1"/>
    <col min="10759" max="11008" width="9.1796875" style="378"/>
    <col min="11009" max="11009" width="8.1796875" style="378" customWidth="1"/>
    <col min="11010" max="11010" width="32" style="378" customWidth="1"/>
    <col min="11011" max="11011" width="6.453125" style="378" customWidth="1"/>
    <col min="11012" max="11012" width="9.54296875" style="378" customWidth="1"/>
    <col min="11013" max="11013" width="11.81640625" style="378" customWidth="1"/>
    <col min="11014" max="11014" width="18.26953125" style="378" customWidth="1"/>
    <col min="11015" max="11264" width="9.1796875" style="378"/>
    <col min="11265" max="11265" width="8.1796875" style="378" customWidth="1"/>
    <col min="11266" max="11266" width="32" style="378" customWidth="1"/>
    <col min="11267" max="11267" width="6.453125" style="378" customWidth="1"/>
    <col min="11268" max="11268" width="9.54296875" style="378" customWidth="1"/>
    <col min="11269" max="11269" width="11.81640625" style="378" customWidth="1"/>
    <col min="11270" max="11270" width="18.26953125" style="378" customWidth="1"/>
    <col min="11271" max="11520" width="9.1796875" style="378"/>
    <col min="11521" max="11521" width="8.1796875" style="378" customWidth="1"/>
    <col min="11522" max="11522" width="32" style="378" customWidth="1"/>
    <col min="11523" max="11523" width="6.453125" style="378" customWidth="1"/>
    <col min="11524" max="11524" width="9.54296875" style="378" customWidth="1"/>
    <col min="11525" max="11525" width="11.81640625" style="378" customWidth="1"/>
    <col min="11526" max="11526" width="18.26953125" style="378" customWidth="1"/>
    <col min="11527" max="11776" width="9.1796875" style="378"/>
    <col min="11777" max="11777" width="8.1796875" style="378" customWidth="1"/>
    <col min="11778" max="11778" width="32" style="378" customWidth="1"/>
    <col min="11779" max="11779" width="6.453125" style="378" customWidth="1"/>
    <col min="11780" max="11780" width="9.54296875" style="378" customWidth="1"/>
    <col min="11781" max="11781" width="11.81640625" style="378" customWidth="1"/>
    <col min="11782" max="11782" width="18.26953125" style="378" customWidth="1"/>
    <col min="11783" max="12032" width="9.1796875" style="378"/>
    <col min="12033" max="12033" width="8.1796875" style="378" customWidth="1"/>
    <col min="12034" max="12034" width="32" style="378" customWidth="1"/>
    <col min="12035" max="12035" width="6.453125" style="378" customWidth="1"/>
    <col min="12036" max="12036" width="9.54296875" style="378" customWidth="1"/>
    <col min="12037" max="12037" width="11.81640625" style="378" customWidth="1"/>
    <col min="12038" max="12038" width="18.26953125" style="378" customWidth="1"/>
    <col min="12039" max="12288" width="9.1796875" style="378"/>
    <col min="12289" max="12289" width="8.1796875" style="378" customWidth="1"/>
    <col min="12290" max="12290" width="32" style="378" customWidth="1"/>
    <col min="12291" max="12291" width="6.453125" style="378" customWidth="1"/>
    <col min="12292" max="12292" width="9.54296875" style="378" customWidth="1"/>
    <col min="12293" max="12293" width="11.81640625" style="378" customWidth="1"/>
    <col min="12294" max="12294" width="18.26953125" style="378" customWidth="1"/>
    <col min="12295" max="12544" width="9.1796875" style="378"/>
    <col min="12545" max="12545" width="8.1796875" style="378" customWidth="1"/>
    <col min="12546" max="12546" width="32" style="378" customWidth="1"/>
    <col min="12547" max="12547" width="6.453125" style="378" customWidth="1"/>
    <col min="12548" max="12548" width="9.54296875" style="378" customWidth="1"/>
    <col min="12549" max="12549" width="11.81640625" style="378" customWidth="1"/>
    <col min="12550" max="12550" width="18.26953125" style="378" customWidth="1"/>
    <col min="12551" max="12800" width="9.1796875" style="378"/>
    <col min="12801" max="12801" width="8.1796875" style="378" customWidth="1"/>
    <col min="12802" max="12802" width="32" style="378" customWidth="1"/>
    <col min="12803" max="12803" width="6.453125" style="378" customWidth="1"/>
    <col min="12804" max="12804" width="9.54296875" style="378" customWidth="1"/>
    <col min="12805" max="12805" width="11.81640625" style="378" customWidth="1"/>
    <col min="12806" max="12806" width="18.26953125" style="378" customWidth="1"/>
    <col min="12807" max="13056" width="9.1796875" style="378"/>
    <col min="13057" max="13057" width="8.1796875" style="378" customWidth="1"/>
    <col min="13058" max="13058" width="32" style="378" customWidth="1"/>
    <col min="13059" max="13059" width="6.453125" style="378" customWidth="1"/>
    <col min="13060" max="13060" width="9.54296875" style="378" customWidth="1"/>
    <col min="13061" max="13061" width="11.81640625" style="378" customWidth="1"/>
    <col min="13062" max="13062" width="18.26953125" style="378" customWidth="1"/>
    <col min="13063" max="13312" width="9.1796875" style="378"/>
    <col min="13313" max="13313" width="8.1796875" style="378" customWidth="1"/>
    <col min="13314" max="13314" width="32" style="378" customWidth="1"/>
    <col min="13315" max="13315" width="6.453125" style="378" customWidth="1"/>
    <col min="13316" max="13316" width="9.54296875" style="378" customWidth="1"/>
    <col min="13317" max="13317" width="11.81640625" style="378" customWidth="1"/>
    <col min="13318" max="13318" width="18.26953125" style="378" customWidth="1"/>
    <col min="13319" max="13568" width="9.1796875" style="378"/>
    <col min="13569" max="13569" width="8.1796875" style="378" customWidth="1"/>
    <col min="13570" max="13570" width="32" style="378" customWidth="1"/>
    <col min="13571" max="13571" width="6.453125" style="378" customWidth="1"/>
    <col min="13572" max="13572" width="9.54296875" style="378" customWidth="1"/>
    <col min="13573" max="13573" width="11.81640625" style="378" customWidth="1"/>
    <col min="13574" max="13574" width="18.26953125" style="378" customWidth="1"/>
    <col min="13575" max="13824" width="9.1796875" style="378"/>
    <col min="13825" max="13825" width="8.1796875" style="378" customWidth="1"/>
    <col min="13826" max="13826" width="32" style="378" customWidth="1"/>
    <col min="13827" max="13827" width="6.453125" style="378" customWidth="1"/>
    <col min="13828" max="13828" width="9.54296875" style="378" customWidth="1"/>
    <col min="13829" max="13829" width="11.81640625" style="378" customWidth="1"/>
    <col min="13830" max="13830" width="18.26953125" style="378" customWidth="1"/>
    <col min="13831" max="14080" width="9.1796875" style="378"/>
    <col min="14081" max="14081" width="8.1796875" style="378" customWidth="1"/>
    <col min="14082" max="14082" width="32" style="378" customWidth="1"/>
    <col min="14083" max="14083" width="6.453125" style="378" customWidth="1"/>
    <col min="14084" max="14084" width="9.54296875" style="378" customWidth="1"/>
    <col min="14085" max="14085" width="11.81640625" style="378" customWidth="1"/>
    <col min="14086" max="14086" width="18.26953125" style="378" customWidth="1"/>
    <col min="14087" max="14336" width="9.1796875" style="378"/>
    <col min="14337" max="14337" width="8.1796875" style="378" customWidth="1"/>
    <col min="14338" max="14338" width="32" style="378" customWidth="1"/>
    <col min="14339" max="14339" width="6.453125" style="378" customWidth="1"/>
    <col min="14340" max="14340" width="9.54296875" style="378" customWidth="1"/>
    <col min="14341" max="14341" width="11.81640625" style="378" customWidth="1"/>
    <col min="14342" max="14342" width="18.26953125" style="378" customWidth="1"/>
    <col min="14343" max="14592" width="9.1796875" style="378"/>
    <col min="14593" max="14593" width="8.1796875" style="378" customWidth="1"/>
    <col min="14594" max="14594" width="32" style="378" customWidth="1"/>
    <col min="14595" max="14595" width="6.453125" style="378" customWidth="1"/>
    <col min="14596" max="14596" width="9.54296875" style="378" customWidth="1"/>
    <col min="14597" max="14597" width="11.81640625" style="378" customWidth="1"/>
    <col min="14598" max="14598" width="18.26953125" style="378" customWidth="1"/>
    <col min="14599" max="14848" width="9.1796875" style="378"/>
    <col min="14849" max="14849" width="8.1796875" style="378" customWidth="1"/>
    <col min="14850" max="14850" width="32" style="378" customWidth="1"/>
    <col min="14851" max="14851" width="6.453125" style="378" customWidth="1"/>
    <col min="14852" max="14852" width="9.54296875" style="378" customWidth="1"/>
    <col min="14853" max="14853" width="11.81640625" style="378" customWidth="1"/>
    <col min="14854" max="14854" width="18.26953125" style="378" customWidth="1"/>
    <col min="14855" max="15104" width="9.1796875" style="378"/>
    <col min="15105" max="15105" width="8.1796875" style="378" customWidth="1"/>
    <col min="15106" max="15106" width="32" style="378" customWidth="1"/>
    <col min="15107" max="15107" width="6.453125" style="378" customWidth="1"/>
    <col min="15108" max="15108" width="9.54296875" style="378" customWidth="1"/>
    <col min="15109" max="15109" width="11.81640625" style="378" customWidth="1"/>
    <col min="15110" max="15110" width="18.26953125" style="378" customWidth="1"/>
    <col min="15111" max="15360" width="9.1796875" style="378"/>
    <col min="15361" max="15361" width="8.1796875" style="378" customWidth="1"/>
    <col min="15362" max="15362" width="32" style="378" customWidth="1"/>
    <col min="15363" max="15363" width="6.453125" style="378" customWidth="1"/>
    <col min="15364" max="15364" width="9.54296875" style="378" customWidth="1"/>
    <col min="15365" max="15365" width="11.81640625" style="378" customWidth="1"/>
    <col min="15366" max="15366" width="18.26953125" style="378" customWidth="1"/>
    <col min="15367" max="15616" width="9.1796875" style="378"/>
    <col min="15617" max="15617" width="8.1796875" style="378" customWidth="1"/>
    <col min="15618" max="15618" width="32" style="378" customWidth="1"/>
    <col min="15619" max="15619" width="6.453125" style="378" customWidth="1"/>
    <col min="15620" max="15620" width="9.54296875" style="378" customWidth="1"/>
    <col min="15621" max="15621" width="11.81640625" style="378" customWidth="1"/>
    <col min="15622" max="15622" width="18.26953125" style="378" customWidth="1"/>
    <col min="15623" max="15872" width="9.1796875" style="378"/>
    <col min="15873" max="15873" width="8.1796875" style="378" customWidth="1"/>
    <col min="15874" max="15874" width="32" style="378" customWidth="1"/>
    <col min="15875" max="15875" width="6.453125" style="378" customWidth="1"/>
    <col min="15876" max="15876" width="9.54296875" style="378" customWidth="1"/>
    <col min="15877" max="15877" width="11.81640625" style="378" customWidth="1"/>
    <col min="15878" max="15878" width="18.26953125" style="378" customWidth="1"/>
    <col min="15879" max="16128" width="9.1796875" style="378"/>
    <col min="16129" max="16129" width="8.1796875" style="378" customWidth="1"/>
    <col min="16130" max="16130" width="32" style="378" customWidth="1"/>
    <col min="16131" max="16131" width="6.453125" style="378" customWidth="1"/>
    <col min="16132" max="16132" width="9.54296875" style="378" customWidth="1"/>
    <col min="16133" max="16133" width="11.81640625" style="378" customWidth="1"/>
    <col min="16134" max="16134" width="18.26953125" style="378" customWidth="1"/>
    <col min="16135" max="16384" width="9.1796875" style="378"/>
  </cols>
  <sheetData>
    <row r="1" spans="1:6" ht="13" x14ac:dyDescent="0.25">
      <c r="A1" s="2412" t="s">
        <v>0</v>
      </c>
      <c r="B1" s="2412"/>
      <c r="C1" s="2412"/>
      <c r="D1" s="2412"/>
      <c r="E1" s="2412"/>
      <c r="F1" s="2412"/>
    </row>
    <row r="2" spans="1:6" ht="13" x14ac:dyDescent="0.25">
      <c r="A2" s="2372" t="s">
        <v>2561</v>
      </c>
      <c r="B2" s="2372"/>
      <c r="C2" s="2372"/>
      <c r="D2" s="2372"/>
      <c r="E2" s="2372"/>
      <c r="F2" s="2372"/>
    </row>
    <row r="3" spans="1:6" ht="13" x14ac:dyDescent="0.25">
      <c r="A3" s="2413" t="s">
        <v>2118</v>
      </c>
      <c r="B3" s="2413"/>
      <c r="C3" s="2413"/>
      <c r="D3" s="2413"/>
      <c r="E3" s="2413"/>
      <c r="F3" s="2413"/>
    </row>
    <row r="4" spans="1:6" ht="13.5" thickBot="1" x14ac:dyDescent="0.35">
      <c r="A4" s="379" t="s">
        <v>2151</v>
      </c>
      <c r="C4" s="380"/>
      <c r="D4" s="380"/>
    </row>
    <row r="5" spans="1:6" ht="13" x14ac:dyDescent="0.3">
      <c r="A5" s="449" t="s">
        <v>1</v>
      </c>
      <c r="B5" s="450" t="s">
        <v>2</v>
      </c>
      <c r="C5" s="450" t="s">
        <v>3</v>
      </c>
      <c r="D5" s="450" t="s">
        <v>4</v>
      </c>
      <c r="E5" s="1521" t="s">
        <v>5</v>
      </c>
      <c r="F5" s="1522" t="s">
        <v>6</v>
      </c>
    </row>
    <row r="6" spans="1:6" x14ac:dyDescent="0.25">
      <c r="A6" s="387"/>
      <c r="B6" s="1718"/>
      <c r="C6" s="1718"/>
      <c r="D6" s="1718"/>
      <c r="E6" s="1720"/>
      <c r="F6" s="390"/>
    </row>
    <row r="7" spans="1:6" ht="13" x14ac:dyDescent="0.25">
      <c r="A7" s="387"/>
      <c r="B7" s="1721" t="s">
        <v>84</v>
      </c>
      <c r="C7" s="1722"/>
      <c r="D7" s="1722"/>
      <c r="E7" s="1723"/>
      <c r="F7" s="1724"/>
    </row>
    <row r="8" spans="1:6" ht="25" x14ac:dyDescent="0.25">
      <c r="A8" s="387"/>
      <c r="B8" s="1725" t="s">
        <v>1824</v>
      </c>
      <c r="C8" s="1726"/>
      <c r="D8" s="1722"/>
      <c r="E8" s="1727"/>
      <c r="F8" s="1724"/>
    </row>
    <row r="9" spans="1:6" x14ac:dyDescent="0.25">
      <c r="A9" s="387"/>
      <c r="B9" s="1628"/>
      <c r="C9" s="1726"/>
      <c r="D9" s="1722"/>
      <c r="E9" s="1727"/>
      <c r="F9" s="1724"/>
    </row>
    <row r="10" spans="1:6" ht="13" x14ac:dyDescent="0.25">
      <c r="A10" s="387"/>
      <c r="B10" s="1721" t="s">
        <v>85</v>
      </c>
      <c r="C10" s="1722"/>
      <c r="D10" s="1722"/>
      <c r="E10" s="1727"/>
      <c r="F10" s="1724"/>
    </row>
    <row r="11" spans="1:6" x14ac:dyDescent="0.25">
      <c r="A11" s="387"/>
      <c r="B11" s="1718"/>
      <c r="C11" s="1722"/>
      <c r="D11" s="1722"/>
      <c r="E11" s="1727"/>
      <c r="F11" s="1724"/>
    </row>
    <row r="12" spans="1:6" ht="37.5" x14ac:dyDescent="0.25">
      <c r="A12" s="387"/>
      <c r="B12" s="1728" t="s">
        <v>86</v>
      </c>
      <c r="C12" s="1722"/>
      <c r="D12" s="1722"/>
      <c r="E12" s="1727"/>
      <c r="F12" s="1724"/>
    </row>
    <row r="13" spans="1:6" x14ac:dyDescent="0.25">
      <c r="A13" s="387"/>
      <c r="B13" s="1718"/>
      <c r="C13" s="1722"/>
      <c r="D13" s="1722"/>
      <c r="E13" s="1727"/>
      <c r="F13" s="1724"/>
    </row>
    <row r="14" spans="1:6" x14ac:dyDescent="0.25">
      <c r="A14" s="387" t="s">
        <v>87</v>
      </c>
      <c r="B14" s="1718" t="s">
        <v>423</v>
      </c>
      <c r="C14" s="1722" t="s">
        <v>42</v>
      </c>
      <c r="D14" s="1722">
        <v>8.5</v>
      </c>
      <c r="E14" s="1727"/>
      <c r="F14" s="1729">
        <f>D14*E14</f>
        <v>0</v>
      </c>
    </row>
    <row r="15" spans="1:6" x14ac:dyDescent="0.25">
      <c r="A15" s="387"/>
      <c r="B15" s="1718"/>
      <c r="C15" s="1722"/>
      <c r="D15" s="1722"/>
      <c r="E15" s="1727"/>
      <c r="F15" s="1724"/>
    </row>
    <row r="16" spans="1:6" ht="25" x14ac:dyDescent="0.25">
      <c r="A16" s="387"/>
      <c r="B16" s="1728" t="s">
        <v>235</v>
      </c>
      <c r="C16" s="1722"/>
      <c r="D16" s="1722"/>
      <c r="E16" s="1727"/>
      <c r="F16" s="1724"/>
    </row>
    <row r="17" spans="1:6" x14ac:dyDescent="0.25">
      <c r="A17" s="387"/>
      <c r="B17" s="1718"/>
      <c r="C17" s="1722"/>
      <c r="D17" s="1722"/>
      <c r="E17" s="1727"/>
      <c r="F17" s="1724"/>
    </row>
    <row r="18" spans="1:6" x14ac:dyDescent="0.25">
      <c r="A18" s="387" t="s">
        <v>424</v>
      </c>
      <c r="B18" s="1718" t="s">
        <v>425</v>
      </c>
      <c r="C18" s="1722" t="s">
        <v>42</v>
      </c>
      <c r="D18" s="1722">
        <v>8</v>
      </c>
      <c r="E18" s="1727"/>
      <c r="F18" s="1729">
        <f>D18*E18</f>
        <v>0</v>
      </c>
    </row>
    <row r="19" spans="1:6" x14ac:dyDescent="0.25">
      <c r="A19" s="387"/>
      <c r="B19" s="1718"/>
      <c r="C19" s="1722"/>
      <c r="D19" s="1722"/>
      <c r="E19" s="1727"/>
      <c r="F19" s="1724"/>
    </row>
    <row r="20" spans="1:6" ht="13" x14ac:dyDescent="0.25">
      <c r="A20" s="387"/>
      <c r="B20" s="1721" t="s">
        <v>90</v>
      </c>
      <c r="C20" s="1722"/>
      <c r="D20" s="1722"/>
      <c r="E20" s="1727"/>
      <c r="F20" s="1724"/>
    </row>
    <row r="21" spans="1:6" ht="13" x14ac:dyDescent="0.25">
      <c r="A21" s="387"/>
      <c r="B21" s="1721"/>
      <c r="C21" s="1722"/>
      <c r="D21" s="1722"/>
      <c r="E21" s="1727"/>
      <c r="F21" s="1724"/>
    </row>
    <row r="22" spans="1:6" ht="25" x14ac:dyDescent="0.25">
      <c r="A22" s="387"/>
      <c r="B22" s="1728" t="s">
        <v>91</v>
      </c>
      <c r="C22" s="1722"/>
      <c r="D22" s="1722"/>
      <c r="E22" s="1727"/>
      <c r="F22" s="1724"/>
    </row>
    <row r="23" spans="1:6" x14ac:dyDescent="0.25">
      <c r="A23" s="387"/>
      <c r="B23" s="1718"/>
      <c r="C23" s="1722"/>
      <c r="D23" s="1722"/>
      <c r="E23" s="1727"/>
      <c r="F23" s="1724"/>
    </row>
    <row r="24" spans="1:6" ht="25" x14ac:dyDescent="0.25">
      <c r="A24" s="387" t="s">
        <v>426</v>
      </c>
      <c r="B24" s="401" t="s">
        <v>1246</v>
      </c>
      <c r="C24" s="1722" t="s">
        <v>42</v>
      </c>
      <c r="D24" s="1722">
        <f>0.3*(D14+D18)</f>
        <v>4.95</v>
      </c>
      <c r="E24" s="1727"/>
      <c r="F24" s="1729">
        <f>D24*E24</f>
        <v>0</v>
      </c>
    </row>
    <row r="25" spans="1:6" x14ac:dyDescent="0.25">
      <c r="A25" s="387"/>
      <c r="B25" s="1718"/>
      <c r="C25" s="1722"/>
      <c r="D25" s="1722"/>
      <c r="E25" s="1727"/>
      <c r="F25" s="1724"/>
    </row>
    <row r="26" spans="1:6" ht="13" x14ac:dyDescent="0.3">
      <c r="A26" s="415"/>
      <c r="B26" s="1721" t="s">
        <v>93</v>
      </c>
      <c r="C26" s="1730"/>
      <c r="D26" s="1730"/>
      <c r="E26" s="1727"/>
      <c r="F26" s="418"/>
    </row>
    <row r="27" spans="1:6" ht="13" x14ac:dyDescent="0.3">
      <c r="A27" s="415"/>
      <c r="B27" s="1731"/>
      <c r="C27" s="1730"/>
      <c r="D27" s="1730"/>
      <c r="E27" s="1727"/>
      <c r="F27" s="418"/>
    </row>
    <row r="28" spans="1:6" ht="25" x14ac:dyDescent="0.25">
      <c r="A28" s="387" t="s">
        <v>427</v>
      </c>
      <c r="B28" s="407" t="s">
        <v>428</v>
      </c>
      <c r="C28" s="1722" t="s">
        <v>42</v>
      </c>
      <c r="D28" s="1732">
        <f>0.5*(D14+D18)</f>
        <v>8.25</v>
      </c>
      <c r="E28" s="1727"/>
      <c r="F28" s="1729">
        <f>D28*E28</f>
        <v>0</v>
      </c>
    </row>
    <row r="29" spans="1:6" x14ac:dyDescent="0.25">
      <c r="A29" s="387"/>
      <c r="B29" s="1718"/>
      <c r="C29" s="1722"/>
      <c r="D29" s="1722"/>
      <c r="E29" s="1727"/>
      <c r="F29" s="1724"/>
    </row>
    <row r="30" spans="1:6" ht="25" x14ac:dyDescent="0.25">
      <c r="A30" s="387" t="s">
        <v>94</v>
      </c>
      <c r="B30" s="1733" t="s">
        <v>429</v>
      </c>
      <c r="C30" s="1722" t="s">
        <v>42</v>
      </c>
      <c r="D30" s="1722">
        <f>0.2*(D14+D18)</f>
        <v>3.3000000000000003</v>
      </c>
      <c r="E30" s="1727"/>
      <c r="F30" s="1729">
        <f>D30*E30</f>
        <v>0</v>
      </c>
    </row>
    <row r="31" spans="1:6" ht="13" x14ac:dyDescent="0.25">
      <c r="A31" s="387"/>
      <c r="B31" s="1734"/>
      <c r="C31" s="1722"/>
      <c r="D31" s="1722"/>
      <c r="E31" s="1727"/>
      <c r="F31" s="1724"/>
    </row>
    <row r="32" spans="1:6" ht="37.5" x14ac:dyDescent="0.25">
      <c r="A32" s="387" t="s">
        <v>430</v>
      </c>
      <c r="B32" s="1735" t="s">
        <v>431</v>
      </c>
      <c r="C32" s="1722" t="s">
        <v>42</v>
      </c>
      <c r="D32" s="1722">
        <v>6</v>
      </c>
      <c r="E32" s="1727"/>
      <c r="F32" s="1729">
        <f>D32*E32</f>
        <v>0</v>
      </c>
    </row>
    <row r="33" spans="1:6" x14ac:dyDescent="0.25">
      <c r="A33" s="387"/>
      <c r="B33" s="1718"/>
      <c r="C33" s="1722"/>
      <c r="D33" s="1722"/>
      <c r="E33" s="1727"/>
      <c r="F33" s="1724"/>
    </row>
    <row r="34" spans="1:6" ht="14.5" x14ac:dyDescent="0.25">
      <c r="A34" s="387" t="s">
        <v>432</v>
      </c>
      <c r="B34" s="1735" t="s">
        <v>433</v>
      </c>
      <c r="C34" s="1722" t="s">
        <v>548</v>
      </c>
      <c r="D34" s="1736">
        <f>D32/0.3</f>
        <v>20</v>
      </c>
      <c r="E34" s="1727"/>
      <c r="F34" s="1729">
        <f>D34*E34</f>
        <v>0</v>
      </c>
    </row>
    <row r="35" spans="1:6" x14ac:dyDescent="0.25">
      <c r="A35" s="387"/>
      <c r="B35" s="1718"/>
      <c r="C35" s="1722"/>
      <c r="D35" s="1722"/>
      <c r="E35" s="1727"/>
      <c r="F35" s="1724"/>
    </row>
    <row r="36" spans="1:6" ht="13" x14ac:dyDescent="0.25">
      <c r="A36" s="387"/>
      <c r="B36" s="1721" t="s">
        <v>95</v>
      </c>
      <c r="C36" s="1722"/>
      <c r="D36" s="1722"/>
      <c r="E36" s="1723"/>
      <c r="F36" s="1724"/>
    </row>
    <row r="37" spans="1:6" x14ac:dyDescent="0.25">
      <c r="A37" s="387"/>
      <c r="B37" s="1718"/>
      <c r="C37" s="1722"/>
      <c r="D37" s="1722"/>
      <c r="E37" s="1723"/>
      <c r="F37" s="1724"/>
    </row>
    <row r="38" spans="1:6" ht="13" x14ac:dyDescent="0.25">
      <c r="A38" s="387"/>
      <c r="B38" s="1721" t="s">
        <v>96</v>
      </c>
      <c r="C38" s="1722"/>
      <c r="D38" s="1722"/>
      <c r="E38" s="1723"/>
      <c r="F38" s="1724"/>
    </row>
    <row r="39" spans="1:6" x14ac:dyDescent="0.25">
      <c r="A39" s="387"/>
      <c r="B39" s="1718"/>
      <c r="C39" s="1722"/>
      <c r="D39" s="1722"/>
      <c r="E39" s="1723"/>
      <c r="F39" s="1724"/>
    </row>
    <row r="40" spans="1:6" ht="13" x14ac:dyDescent="0.25">
      <c r="A40" s="387"/>
      <c r="B40" s="1721" t="s">
        <v>97</v>
      </c>
      <c r="C40" s="1722"/>
      <c r="D40" s="1722"/>
      <c r="E40" s="1723"/>
      <c r="F40" s="1724"/>
    </row>
    <row r="41" spans="1:6" x14ac:dyDescent="0.25">
      <c r="A41" s="387"/>
      <c r="B41" s="1718"/>
      <c r="C41" s="1722"/>
      <c r="D41" s="1722"/>
      <c r="E41" s="1723"/>
      <c r="F41" s="1724"/>
    </row>
    <row r="42" spans="1:6" ht="13" x14ac:dyDescent="0.25">
      <c r="A42" s="387"/>
      <c r="B42" s="1721" t="s">
        <v>98</v>
      </c>
      <c r="C42" s="1722"/>
      <c r="D42" s="1722"/>
      <c r="E42" s="1727"/>
      <c r="F42" s="1724"/>
    </row>
    <row r="43" spans="1:6" ht="13" x14ac:dyDescent="0.25">
      <c r="A43" s="387"/>
      <c r="B43" s="1721"/>
      <c r="C43" s="1722"/>
      <c r="D43" s="1722"/>
      <c r="E43" s="1727"/>
      <c r="F43" s="1724"/>
    </row>
    <row r="44" spans="1:6" ht="37.5" x14ac:dyDescent="0.25">
      <c r="A44" s="387"/>
      <c r="B44" s="1728" t="s">
        <v>99</v>
      </c>
      <c r="C44" s="1722"/>
      <c r="D44" s="1722"/>
      <c r="E44" s="1727"/>
      <c r="F44" s="1724"/>
    </row>
    <row r="45" spans="1:6" x14ac:dyDescent="0.25">
      <c r="A45" s="387"/>
      <c r="B45" s="1731"/>
      <c r="C45" s="1722"/>
      <c r="D45" s="1722"/>
      <c r="E45" s="1727"/>
      <c r="F45" s="1724"/>
    </row>
    <row r="46" spans="1:6" ht="14.5" x14ac:dyDescent="0.25">
      <c r="A46" s="387" t="s">
        <v>434</v>
      </c>
      <c r="B46" s="1718" t="s">
        <v>106</v>
      </c>
      <c r="C46" s="1722" t="s">
        <v>857</v>
      </c>
      <c r="D46" s="1732">
        <v>1</v>
      </c>
      <c r="E46" s="1727"/>
      <c r="F46" s="1729">
        <f>D46*E46</f>
        <v>0</v>
      </c>
    </row>
    <row r="47" spans="1:6" x14ac:dyDescent="0.25">
      <c r="A47" s="387"/>
      <c r="B47" s="1718"/>
      <c r="C47" s="1722"/>
      <c r="D47" s="1722"/>
      <c r="E47" s="1727"/>
      <c r="F47" s="1724"/>
    </row>
    <row r="48" spans="1:6" x14ac:dyDescent="0.25">
      <c r="A48" s="387"/>
      <c r="B48" s="1718"/>
      <c r="C48" s="1722"/>
      <c r="D48" s="1722"/>
      <c r="E48" s="1723"/>
      <c r="F48" s="1724"/>
    </row>
    <row r="49" spans="1:6" x14ac:dyDescent="0.25">
      <c r="A49" s="387"/>
      <c r="B49" s="1718"/>
      <c r="C49" s="1722"/>
      <c r="D49" s="1722"/>
      <c r="E49" s="1723"/>
      <c r="F49" s="1724"/>
    </row>
    <row r="50" spans="1:6" x14ac:dyDescent="0.25">
      <c r="A50" s="387"/>
      <c r="B50" s="1718"/>
      <c r="C50" s="1722"/>
      <c r="D50" s="1722"/>
      <c r="E50" s="1723"/>
      <c r="F50" s="1724"/>
    </row>
    <row r="51" spans="1:6" x14ac:dyDescent="0.25">
      <c r="A51" s="387"/>
      <c r="B51" s="1718"/>
      <c r="C51" s="1722"/>
      <c r="D51" s="1722"/>
      <c r="E51" s="1723"/>
      <c r="F51" s="1724"/>
    </row>
    <row r="52" spans="1:6" ht="21" customHeight="1" x14ac:dyDescent="0.25">
      <c r="A52" s="2471" t="s">
        <v>102</v>
      </c>
      <c r="B52" s="2472"/>
      <c r="C52" s="2472"/>
      <c r="D52" s="2472"/>
      <c r="E52" s="2472"/>
      <c r="F52" s="1737">
        <f>SUM(F6:F50)</f>
        <v>0</v>
      </c>
    </row>
    <row r="53" spans="1:6" ht="13" x14ac:dyDescent="0.3">
      <c r="A53" s="415"/>
      <c r="B53" s="1730"/>
      <c r="C53" s="1730"/>
      <c r="D53" s="1730"/>
      <c r="E53" s="1738"/>
      <c r="F53" s="418"/>
    </row>
    <row r="54" spans="1:6" ht="13" x14ac:dyDescent="0.25">
      <c r="A54" s="387"/>
      <c r="B54" s="1721" t="s">
        <v>103</v>
      </c>
      <c r="C54" s="1722"/>
      <c r="D54" s="1722"/>
      <c r="E54" s="1727"/>
      <c r="F54" s="1724"/>
    </row>
    <row r="55" spans="1:6" x14ac:dyDescent="0.25">
      <c r="A55" s="387"/>
      <c r="B55" s="1718"/>
      <c r="C55" s="1722"/>
      <c r="D55" s="1722"/>
      <c r="E55" s="1727"/>
      <c r="F55" s="1724"/>
    </row>
    <row r="56" spans="1:6" ht="37.5" x14ac:dyDescent="0.25">
      <c r="A56" s="387"/>
      <c r="B56" s="1728" t="s">
        <v>104</v>
      </c>
      <c r="C56" s="1722"/>
      <c r="D56" s="1739"/>
      <c r="E56" s="1727"/>
      <c r="F56" s="1724"/>
    </row>
    <row r="57" spans="1:6" x14ac:dyDescent="0.25">
      <c r="A57" s="387"/>
      <c r="B57" s="1735"/>
      <c r="C57" s="1722"/>
      <c r="D57" s="1739"/>
      <c r="E57" s="1727"/>
      <c r="F57" s="1724"/>
    </row>
    <row r="58" spans="1:6" ht="14.5" x14ac:dyDescent="0.25">
      <c r="A58" s="387" t="s">
        <v>105</v>
      </c>
      <c r="B58" s="1735" t="s">
        <v>106</v>
      </c>
      <c r="C58" s="1722" t="s">
        <v>857</v>
      </c>
      <c r="D58" s="1739">
        <v>2.7</v>
      </c>
      <c r="E58" s="1727"/>
      <c r="F58" s="1729">
        <f>D58*E58</f>
        <v>0</v>
      </c>
    </row>
    <row r="59" spans="1:6" x14ac:dyDescent="0.25">
      <c r="A59" s="387"/>
      <c r="B59" s="1731"/>
      <c r="C59" s="1722"/>
      <c r="D59" s="1722"/>
      <c r="E59" s="1727"/>
      <c r="F59" s="1724"/>
    </row>
    <row r="60" spans="1:6" ht="13" x14ac:dyDescent="0.25">
      <c r="A60" s="387"/>
      <c r="B60" s="1734" t="s">
        <v>107</v>
      </c>
      <c r="C60" s="1722"/>
      <c r="D60" s="1722"/>
      <c r="E60" s="1727"/>
      <c r="F60" s="1724"/>
    </row>
    <row r="61" spans="1:6" x14ac:dyDescent="0.25">
      <c r="A61" s="387"/>
      <c r="B61" s="1718"/>
      <c r="C61" s="1722"/>
      <c r="D61" s="1722"/>
      <c r="E61" s="1727"/>
      <c r="F61" s="1724"/>
    </row>
    <row r="62" spans="1:6" ht="37.5" x14ac:dyDescent="0.25">
      <c r="A62" s="387"/>
      <c r="B62" s="1728" t="s">
        <v>108</v>
      </c>
      <c r="C62" s="1722"/>
      <c r="D62" s="1722"/>
      <c r="E62" s="1727"/>
      <c r="F62" s="1724"/>
    </row>
    <row r="63" spans="1:6" x14ac:dyDescent="0.25">
      <c r="A63" s="387"/>
      <c r="B63" s="1718"/>
      <c r="C63" s="1722"/>
      <c r="D63" s="1722"/>
      <c r="E63" s="1740"/>
      <c r="F63" s="1724"/>
    </row>
    <row r="64" spans="1:6" ht="14.5" x14ac:dyDescent="0.25">
      <c r="A64" s="387" t="s">
        <v>109</v>
      </c>
      <c r="B64" s="1718" t="s">
        <v>106</v>
      </c>
      <c r="C64" s="1722" t="s">
        <v>857</v>
      </c>
      <c r="D64" s="1739">
        <v>1.2</v>
      </c>
      <c r="E64" s="1740"/>
      <c r="F64" s="1729">
        <f>D64*E64</f>
        <v>0</v>
      </c>
    </row>
    <row r="65" spans="1:6" x14ac:dyDescent="0.25">
      <c r="A65" s="387"/>
      <c r="B65" s="1718"/>
      <c r="C65" s="1722"/>
      <c r="D65" s="1739"/>
      <c r="E65" s="1740"/>
      <c r="F65" s="1724"/>
    </row>
    <row r="66" spans="1:6" ht="13" x14ac:dyDescent="0.25">
      <c r="A66" s="387"/>
      <c r="B66" s="1734" t="s">
        <v>115</v>
      </c>
      <c r="C66" s="1722"/>
      <c r="D66" s="1739"/>
      <c r="E66" s="1727"/>
      <c r="F66" s="1724"/>
    </row>
    <row r="67" spans="1:6" ht="13" x14ac:dyDescent="0.25">
      <c r="A67" s="387"/>
      <c r="B67" s="1721"/>
      <c r="C67" s="1722"/>
      <c r="D67" s="1739"/>
      <c r="E67" s="1727"/>
      <c r="F67" s="1724"/>
    </row>
    <row r="68" spans="1:6" ht="25" x14ac:dyDescent="0.25">
      <c r="A68" s="387"/>
      <c r="B68" s="1728" t="s">
        <v>1826</v>
      </c>
      <c r="C68" s="1722"/>
      <c r="D68" s="1739"/>
      <c r="E68" s="1727"/>
      <c r="F68" s="1724"/>
    </row>
    <row r="69" spans="1:6" x14ac:dyDescent="0.25">
      <c r="A69" s="387"/>
      <c r="B69" s="1718"/>
      <c r="C69" s="1722"/>
      <c r="D69" s="1739"/>
      <c r="E69" s="1727"/>
      <c r="F69" s="1724"/>
    </row>
    <row r="70" spans="1:6" ht="14.5" x14ac:dyDescent="0.25">
      <c r="A70" s="387" t="s">
        <v>117</v>
      </c>
      <c r="B70" s="1718" t="s">
        <v>1827</v>
      </c>
      <c r="C70" s="1722" t="s">
        <v>857</v>
      </c>
      <c r="D70" s="1739">
        <f>D58</f>
        <v>2.7</v>
      </c>
      <c r="E70" s="1727"/>
      <c r="F70" s="1729">
        <f>D70*E70</f>
        <v>0</v>
      </c>
    </row>
    <row r="71" spans="1:6" ht="13" x14ac:dyDescent="0.25">
      <c r="A71" s="403"/>
      <c r="B71" s="404"/>
      <c r="C71" s="1722"/>
      <c r="D71" s="1722"/>
      <c r="E71" s="1727"/>
      <c r="F71" s="1724"/>
    </row>
    <row r="72" spans="1:6" ht="25" x14ac:dyDescent="0.25">
      <c r="A72" s="403"/>
      <c r="B72" s="1728" t="s">
        <v>1828</v>
      </c>
      <c r="C72" s="1722"/>
      <c r="D72" s="1722"/>
      <c r="E72" s="1727"/>
      <c r="F72" s="1724"/>
    </row>
    <row r="73" spans="1:6" x14ac:dyDescent="0.25">
      <c r="A73" s="405"/>
      <c r="B73" s="407"/>
      <c r="C73" s="1722"/>
      <c r="D73" s="1722"/>
      <c r="E73" s="1727"/>
      <c r="F73" s="1724"/>
    </row>
    <row r="74" spans="1:6" ht="14.5" x14ac:dyDescent="0.25">
      <c r="A74" s="405" t="s">
        <v>318</v>
      </c>
      <c r="B74" s="1718" t="s">
        <v>316</v>
      </c>
      <c r="C74" s="1722" t="s">
        <v>857</v>
      </c>
      <c r="D74" s="1739">
        <v>1.3</v>
      </c>
      <c r="E74" s="1727"/>
      <c r="F74" s="1729">
        <f>D74*E74</f>
        <v>0</v>
      </c>
    </row>
    <row r="75" spans="1:6" x14ac:dyDescent="0.25">
      <c r="A75" s="405"/>
      <c r="B75" s="1718"/>
      <c r="C75" s="1722"/>
      <c r="D75" s="1722"/>
      <c r="E75" s="1727"/>
      <c r="F75" s="1724"/>
    </row>
    <row r="76" spans="1:6" ht="13" x14ac:dyDescent="0.25">
      <c r="A76" s="387"/>
      <c r="B76" s="1721" t="s">
        <v>120</v>
      </c>
      <c r="C76" s="1722"/>
      <c r="D76" s="1722"/>
      <c r="E76" s="1723"/>
      <c r="F76" s="1724"/>
    </row>
    <row r="77" spans="1:6" x14ac:dyDescent="0.25">
      <c r="A77" s="387"/>
      <c r="B77" s="1718"/>
      <c r="C77" s="1722"/>
      <c r="D77" s="1722"/>
      <c r="E77" s="1727"/>
      <c r="F77" s="1724"/>
    </row>
    <row r="78" spans="1:6" ht="13" x14ac:dyDescent="0.25">
      <c r="A78" s="1535"/>
      <c r="B78" s="1560" t="s">
        <v>567</v>
      </c>
      <c r="C78" s="1537"/>
      <c r="D78" s="1538"/>
      <c r="E78" s="1613"/>
      <c r="F78" s="1614"/>
    </row>
    <row r="79" spans="1:6" ht="13" x14ac:dyDescent="0.25">
      <c r="A79" s="1535"/>
      <c r="B79" s="1560"/>
      <c r="C79" s="1537"/>
      <c r="D79" s="1538"/>
      <c r="E79" s="1613"/>
      <c r="F79" s="1614"/>
    </row>
    <row r="80" spans="1:6" ht="13" x14ac:dyDescent="0.25">
      <c r="A80" s="1535"/>
      <c r="B80" s="1552" t="s">
        <v>568</v>
      </c>
      <c r="C80" s="1537"/>
      <c r="D80" s="1538"/>
      <c r="E80" s="1613"/>
      <c r="F80" s="1614"/>
    </row>
    <row r="81" spans="1:6" ht="13" x14ac:dyDescent="0.25">
      <c r="A81" s="1535"/>
      <c r="B81" s="1552"/>
      <c r="C81" s="1537"/>
      <c r="D81" s="1538"/>
      <c r="E81" s="1613"/>
      <c r="F81" s="1614"/>
    </row>
    <row r="82" spans="1:6" x14ac:dyDescent="0.25">
      <c r="A82" s="1535" t="s">
        <v>726</v>
      </c>
      <c r="B82" s="1567" t="s">
        <v>569</v>
      </c>
      <c r="C82" s="1537" t="s">
        <v>125</v>
      </c>
      <c r="D82" s="1538">
        <v>25</v>
      </c>
      <c r="E82" s="1613"/>
      <c r="F82" s="1614">
        <f t="shared" ref="F82" si="0">D82*E82</f>
        <v>0</v>
      </c>
    </row>
    <row r="83" spans="1:6" x14ac:dyDescent="0.25">
      <c r="A83" s="1535"/>
      <c r="B83" s="599"/>
      <c r="C83" s="1537"/>
      <c r="D83" s="1538"/>
      <c r="E83" s="1613"/>
      <c r="F83" s="1614"/>
    </row>
    <row r="84" spans="1:6" x14ac:dyDescent="0.25">
      <c r="A84" s="1535"/>
      <c r="B84" s="1542"/>
      <c r="C84" s="1537"/>
      <c r="D84" s="1538"/>
      <c r="E84" s="1613"/>
      <c r="F84" s="1614"/>
    </row>
    <row r="85" spans="1:6" ht="13" x14ac:dyDescent="0.25">
      <c r="A85" s="1535"/>
      <c r="B85" s="1552" t="s">
        <v>568</v>
      </c>
      <c r="C85" s="1537"/>
      <c r="D85" s="1538"/>
      <c r="E85" s="1613"/>
      <c r="F85" s="1614"/>
    </row>
    <row r="86" spans="1:6" ht="13" x14ac:dyDescent="0.25">
      <c r="A86" s="1535"/>
      <c r="B86" s="1552"/>
      <c r="C86" s="1537"/>
      <c r="D86" s="1538"/>
      <c r="E86" s="1613"/>
      <c r="F86" s="1614"/>
    </row>
    <row r="87" spans="1:6" ht="14.5" x14ac:dyDescent="0.25">
      <c r="A87" s="1535" t="s">
        <v>726</v>
      </c>
      <c r="B87" s="1567" t="s">
        <v>1829</v>
      </c>
      <c r="C87" s="1537" t="s">
        <v>548</v>
      </c>
      <c r="D87" s="1538">
        <v>16</v>
      </c>
      <c r="E87" s="1613"/>
      <c r="F87" s="1614">
        <f>D87*E87</f>
        <v>0</v>
      </c>
    </row>
    <row r="88" spans="1:6" x14ac:dyDescent="0.25">
      <c r="A88" s="387"/>
      <c r="B88" s="1718"/>
      <c r="C88" s="1722"/>
      <c r="D88" s="1739"/>
      <c r="E88" s="1727"/>
      <c r="F88" s="1729"/>
    </row>
    <row r="89" spans="1:6" ht="13" x14ac:dyDescent="0.25">
      <c r="A89" s="387"/>
      <c r="B89" s="1721"/>
      <c r="C89" s="1722"/>
      <c r="D89" s="1722"/>
      <c r="E89" s="1727"/>
      <c r="F89" s="1724"/>
    </row>
    <row r="90" spans="1:6" ht="13" x14ac:dyDescent="0.25">
      <c r="A90" s="387"/>
      <c r="B90" s="1721" t="s">
        <v>130</v>
      </c>
      <c r="C90" s="1722"/>
      <c r="D90" s="1722"/>
      <c r="E90" s="1723"/>
      <c r="F90" s="1724"/>
    </row>
    <row r="91" spans="1:6" x14ac:dyDescent="0.25">
      <c r="A91" s="387"/>
      <c r="B91" s="1718"/>
      <c r="C91" s="1722"/>
      <c r="D91" s="1722"/>
      <c r="E91" s="1723"/>
      <c r="F91" s="1724"/>
    </row>
    <row r="92" spans="1:6" ht="37.5" x14ac:dyDescent="0.25">
      <c r="A92" s="387"/>
      <c r="B92" s="1547" t="s">
        <v>572</v>
      </c>
      <c r="C92" s="1722"/>
      <c r="D92" s="1722"/>
      <c r="E92" s="1727"/>
      <c r="F92" s="1724"/>
    </row>
    <row r="93" spans="1:6" x14ac:dyDescent="0.25">
      <c r="A93" s="387"/>
      <c r="B93" s="1728"/>
      <c r="C93" s="1722"/>
      <c r="D93" s="1722"/>
      <c r="E93" s="1727"/>
      <c r="F93" s="1724"/>
    </row>
    <row r="94" spans="1:6" x14ac:dyDescent="0.25">
      <c r="A94" s="387" t="s">
        <v>133</v>
      </c>
      <c r="B94" s="1718" t="s">
        <v>444</v>
      </c>
      <c r="C94" s="1722" t="s">
        <v>40</v>
      </c>
      <c r="D94" s="1739">
        <v>0.2</v>
      </c>
      <c r="E94" s="1727"/>
      <c r="F94" s="1729">
        <f>D94*E94</f>
        <v>0</v>
      </c>
    </row>
    <row r="95" spans="1:6" x14ac:dyDescent="0.25">
      <c r="A95" s="387"/>
      <c r="B95" s="1718"/>
      <c r="C95" s="1722"/>
      <c r="D95" s="1722"/>
      <c r="E95" s="1723"/>
      <c r="F95" s="1724"/>
    </row>
    <row r="96" spans="1:6" ht="14.5" x14ac:dyDescent="0.25">
      <c r="A96" s="387" t="s">
        <v>445</v>
      </c>
      <c r="B96" s="1735" t="s">
        <v>446</v>
      </c>
      <c r="C96" s="1722" t="s">
        <v>548</v>
      </c>
      <c r="D96" s="1722">
        <v>25.8</v>
      </c>
      <c r="E96" s="1727"/>
      <c r="F96" s="1729">
        <f>D96*E96</f>
        <v>0</v>
      </c>
    </row>
    <row r="97" spans="1:6" x14ac:dyDescent="0.25">
      <c r="A97" s="387"/>
      <c r="B97" s="1718"/>
      <c r="C97" s="1718"/>
      <c r="D97" s="1718"/>
      <c r="E97" s="1727"/>
      <c r="F97" s="390"/>
    </row>
    <row r="98" spans="1:6" ht="13" x14ac:dyDescent="0.25">
      <c r="A98" s="403"/>
      <c r="B98" s="1721" t="s">
        <v>447</v>
      </c>
      <c r="C98" s="1722"/>
      <c r="D98" s="1722"/>
      <c r="E98" s="1727"/>
      <c r="F98" s="1724"/>
    </row>
    <row r="99" spans="1:6" x14ac:dyDescent="0.25">
      <c r="A99" s="387"/>
      <c r="B99" s="1718"/>
      <c r="C99" s="1722"/>
      <c r="D99" s="1722"/>
      <c r="E99" s="1727"/>
      <c r="F99" s="1724"/>
    </row>
    <row r="100" spans="1:6" ht="14.5" x14ac:dyDescent="0.25">
      <c r="A100" s="405" t="s">
        <v>448</v>
      </c>
      <c r="B100" s="407" t="s">
        <v>449</v>
      </c>
      <c r="C100" s="1722" t="s">
        <v>548</v>
      </c>
      <c r="D100" s="1722">
        <v>20</v>
      </c>
      <c r="E100" s="1727"/>
      <c r="F100" s="1729">
        <f>D100*E100</f>
        <v>0</v>
      </c>
    </row>
    <row r="101" spans="1:6" x14ac:dyDescent="0.25">
      <c r="A101" s="405"/>
      <c r="B101" s="407"/>
      <c r="C101" s="1722"/>
      <c r="D101" s="1722"/>
      <c r="E101" s="1727"/>
      <c r="F101" s="1729"/>
    </row>
    <row r="102" spans="1:6" ht="23.25" customHeight="1" x14ac:dyDescent="0.25">
      <c r="A102" s="2471" t="s">
        <v>102</v>
      </c>
      <c r="B102" s="2472"/>
      <c r="C102" s="2472"/>
      <c r="D102" s="2472"/>
      <c r="E102" s="2472"/>
      <c r="F102" s="1737">
        <f>SUM(F55:F100)</f>
        <v>0</v>
      </c>
    </row>
    <row r="103" spans="1:6" x14ac:dyDescent="0.25">
      <c r="A103" s="405"/>
      <c r="B103" s="407"/>
      <c r="C103" s="1722"/>
      <c r="D103" s="1722"/>
      <c r="E103" s="1727"/>
      <c r="F103" s="1729"/>
    </row>
    <row r="104" spans="1:6" x14ac:dyDescent="0.25">
      <c r="A104" s="405"/>
      <c r="B104" s="407"/>
      <c r="C104" s="1722"/>
      <c r="D104" s="1722"/>
      <c r="E104" s="1727"/>
      <c r="F104" s="1729"/>
    </row>
    <row r="105" spans="1:6" ht="13" x14ac:dyDescent="0.25">
      <c r="A105" s="405"/>
      <c r="B105" s="1721" t="s">
        <v>398</v>
      </c>
      <c r="C105" s="1722"/>
      <c r="D105" s="1722"/>
      <c r="E105" s="1727"/>
      <c r="F105" s="1729"/>
    </row>
    <row r="106" spans="1:6" ht="13" x14ac:dyDescent="0.25">
      <c r="A106" s="387"/>
      <c r="B106" s="1734"/>
      <c r="C106" s="1722"/>
      <c r="D106" s="1722"/>
      <c r="E106" s="1727"/>
      <c r="F106" s="1729"/>
    </row>
    <row r="107" spans="1:6" ht="25" x14ac:dyDescent="0.25">
      <c r="A107" s="405" t="s">
        <v>450</v>
      </c>
      <c r="B107" s="407" t="s">
        <v>451</v>
      </c>
      <c r="C107" s="1722" t="s">
        <v>548</v>
      </c>
      <c r="D107" s="1722">
        <v>20</v>
      </c>
      <c r="E107" s="1727"/>
      <c r="F107" s="1729">
        <f>D107*E107</f>
        <v>0</v>
      </c>
    </row>
    <row r="108" spans="1:6" x14ac:dyDescent="0.25">
      <c r="A108" s="405"/>
      <c r="B108" s="407"/>
      <c r="C108" s="1722"/>
      <c r="D108" s="1722"/>
      <c r="E108" s="1727"/>
      <c r="F108" s="1729"/>
    </row>
    <row r="109" spans="1:6" ht="25" x14ac:dyDescent="0.25">
      <c r="A109" s="405" t="s">
        <v>452</v>
      </c>
      <c r="B109" s="407" t="s">
        <v>453</v>
      </c>
      <c r="C109" s="1722" t="s">
        <v>548</v>
      </c>
      <c r="D109" s="1722">
        <f>85.4-9-7.2</f>
        <v>69.2</v>
      </c>
      <c r="E109" s="1727"/>
      <c r="F109" s="1729">
        <f>D109*E109</f>
        <v>0</v>
      </c>
    </row>
    <row r="110" spans="1:6" ht="13" x14ac:dyDescent="0.25">
      <c r="A110" s="387"/>
      <c r="B110" s="1734"/>
      <c r="C110" s="1722"/>
      <c r="D110" s="1722"/>
      <c r="E110" s="1727"/>
      <c r="F110" s="1729"/>
    </row>
    <row r="111" spans="1:6" ht="13" x14ac:dyDescent="0.25">
      <c r="A111" s="387"/>
      <c r="B111" s="1721" t="s">
        <v>454</v>
      </c>
      <c r="C111" s="1722"/>
      <c r="D111" s="1722"/>
      <c r="E111" s="1727"/>
      <c r="F111" s="1729"/>
    </row>
    <row r="112" spans="1:6" ht="13" x14ac:dyDescent="0.25">
      <c r="A112" s="387"/>
      <c r="B112" s="1741"/>
      <c r="C112" s="1722"/>
      <c r="D112" s="1722"/>
      <c r="E112" s="1727"/>
      <c r="F112" s="1729"/>
    </row>
    <row r="113" spans="1:6" ht="13" x14ac:dyDescent="0.25">
      <c r="A113" s="387"/>
      <c r="B113" s="1721" t="s">
        <v>455</v>
      </c>
      <c r="C113" s="1722"/>
      <c r="D113" s="1722"/>
      <c r="E113" s="1727"/>
      <c r="F113" s="1729"/>
    </row>
    <row r="114" spans="1:6" ht="25" x14ac:dyDescent="0.25">
      <c r="A114" s="387" t="s">
        <v>456</v>
      </c>
      <c r="B114" s="407" t="s">
        <v>457</v>
      </c>
      <c r="C114" s="1722" t="s">
        <v>48</v>
      </c>
      <c r="D114" s="1722">
        <v>30</v>
      </c>
      <c r="E114" s="1727"/>
      <c r="F114" s="1729">
        <f>D114*E114</f>
        <v>0</v>
      </c>
    </row>
    <row r="115" spans="1:6" x14ac:dyDescent="0.25">
      <c r="A115" s="387"/>
      <c r="B115" s="407"/>
      <c r="C115" s="1722"/>
      <c r="D115" s="1722"/>
      <c r="E115" s="1727"/>
      <c r="F115" s="1729"/>
    </row>
    <row r="116" spans="1:6" ht="13" x14ac:dyDescent="0.25">
      <c r="A116" s="387"/>
      <c r="B116" s="1721" t="s">
        <v>460</v>
      </c>
      <c r="C116" s="1722"/>
      <c r="D116" s="1722"/>
      <c r="E116" s="1727"/>
      <c r="F116" s="1729"/>
    </row>
    <row r="117" spans="1:6" ht="13" x14ac:dyDescent="0.25">
      <c r="A117" s="387"/>
      <c r="B117" s="1741"/>
      <c r="C117" s="1722"/>
      <c r="D117" s="1722"/>
      <c r="E117" s="1727"/>
      <c r="F117" s="1729"/>
    </row>
    <row r="118" spans="1:6" ht="50" x14ac:dyDescent="0.25">
      <c r="A118" s="387" t="s">
        <v>461</v>
      </c>
      <c r="B118" s="407" t="s">
        <v>462</v>
      </c>
      <c r="C118" s="1722" t="s">
        <v>48</v>
      </c>
      <c r="D118" s="1722">
        <v>78</v>
      </c>
      <c r="E118" s="1727"/>
      <c r="F118" s="1729">
        <f>D118*E118</f>
        <v>0</v>
      </c>
    </row>
    <row r="119" spans="1:6" x14ac:dyDescent="0.25">
      <c r="A119" s="387"/>
      <c r="B119" s="407"/>
      <c r="C119" s="1722"/>
      <c r="D119" s="1722"/>
      <c r="E119" s="1727"/>
      <c r="F119" s="1729"/>
    </row>
    <row r="120" spans="1:6" ht="50" x14ac:dyDescent="0.25">
      <c r="A120" s="387" t="s">
        <v>463</v>
      </c>
      <c r="B120" s="407" t="s">
        <v>464</v>
      </c>
      <c r="C120" s="1722" t="s">
        <v>48</v>
      </c>
      <c r="D120" s="1722">
        <f>D109</f>
        <v>69.2</v>
      </c>
      <c r="E120" s="1727"/>
      <c r="F120" s="1729">
        <f>D120*E120</f>
        <v>0</v>
      </c>
    </row>
    <row r="121" spans="1:6" x14ac:dyDescent="0.25">
      <c r="A121" s="387"/>
      <c r="B121" s="407"/>
      <c r="C121" s="1722"/>
      <c r="D121" s="1722"/>
      <c r="E121" s="1727"/>
      <c r="F121" s="1724"/>
    </row>
    <row r="122" spans="1:6" ht="13" x14ac:dyDescent="0.3">
      <c r="A122" s="415"/>
      <c r="B122" s="1721" t="s">
        <v>465</v>
      </c>
      <c r="C122" s="1730"/>
      <c r="D122" s="1730"/>
      <c r="E122" s="1727"/>
      <c r="F122" s="1724"/>
    </row>
    <row r="123" spans="1:6" ht="13" x14ac:dyDescent="0.3">
      <c r="A123" s="415"/>
      <c r="B123" s="1741"/>
      <c r="C123" s="1730"/>
      <c r="D123" s="1730"/>
      <c r="E123" s="1727"/>
      <c r="F123" s="1724"/>
    </row>
    <row r="124" spans="1:6" ht="13" x14ac:dyDescent="0.3">
      <c r="A124" s="415"/>
      <c r="B124" s="1721" t="s">
        <v>466</v>
      </c>
      <c r="C124" s="1730"/>
      <c r="D124" s="1730"/>
      <c r="E124" s="1727"/>
      <c r="F124" s="1724"/>
    </row>
    <row r="125" spans="1:6" ht="13" x14ac:dyDescent="0.3">
      <c r="A125" s="415"/>
      <c r="B125" s="1742"/>
      <c r="C125" s="1730"/>
      <c r="D125" s="1730"/>
      <c r="E125" s="1727"/>
      <c r="F125" s="1724"/>
    </row>
    <row r="126" spans="1:6" ht="25" x14ac:dyDescent="0.25">
      <c r="A126" s="405"/>
      <c r="B126" s="1728" t="s">
        <v>467</v>
      </c>
      <c r="C126" s="1722"/>
      <c r="D126" s="1722"/>
      <c r="E126" s="1727"/>
      <c r="F126" s="1724"/>
    </row>
    <row r="127" spans="1:6" ht="13" x14ac:dyDescent="0.3">
      <c r="A127" s="415"/>
      <c r="B127" s="1742"/>
      <c r="C127" s="1730"/>
      <c r="D127" s="1730"/>
      <c r="E127" s="1738"/>
      <c r="F127" s="418"/>
    </row>
    <row r="128" spans="1:6" x14ac:dyDescent="0.25">
      <c r="A128" s="387" t="s">
        <v>468</v>
      </c>
      <c r="B128" s="1718" t="s">
        <v>469</v>
      </c>
      <c r="C128" s="1722" t="s">
        <v>125</v>
      </c>
      <c r="D128" s="1722">
        <v>24</v>
      </c>
      <c r="E128" s="1727"/>
      <c r="F128" s="1729">
        <f>D128*E128</f>
        <v>0</v>
      </c>
    </row>
    <row r="129" spans="1:6" ht="13" x14ac:dyDescent="0.3">
      <c r="A129" s="415"/>
      <c r="B129" s="1742"/>
      <c r="C129" s="1730"/>
      <c r="D129" s="1730"/>
      <c r="E129" s="1727"/>
      <c r="F129" s="1729"/>
    </row>
    <row r="130" spans="1:6" ht="13" x14ac:dyDescent="0.25">
      <c r="A130" s="387"/>
      <c r="B130" s="1721" t="s">
        <v>470</v>
      </c>
      <c r="C130" s="1722"/>
      <c r="D130" s="1722"/>
      <c r="E130" s="1727"/>
      <c r="F130" s="1729"/>
    </row>
    <row r="131" spans="1:6" ht="13" x14ac:dyDescent="0.25">
      <c r="A131" s="387"/>
      <c r="B131" s="1721"/>
      <c r="C131" s="1722"/>
      <c r="D131" s="1722"/>
      <c r="E131" s="1727"/>
      <c r="F131" s="1729"/>
    </row>
    <row r="132" spans="1:6" ht="37.5" x14ac:dyDescent="0.25">
      <c r="A132" s="387" t="s">
        <v>471</v>
      </c>
      <c r="B132" s="1718" t="s">
        <v>472</v>
      </c>
      <c r="C132" s="1722" t="s">
        <v>48</v>
      </c>
      <c r="D132" s="1722">
        <f>D120</f>
        <v>69.2</v>
      </c>
      <c r="E132" s="1727"/>
      <c r="F132" s="1729">
        <f>D132*E132</f>
        <v>0</v>
      </c>
    </row>
    <row r="133" spans="1:6" x14ac:dyDescent="0.25">
      <c r="A133" s="387"/>
      <c r="B133" s="1718"/>
      <c r="C133" s="1722"/>
      <c r="D133" s="1722"/>
      <c r="E133" s="1727"/>
      <c r="F133" s="1729"/>
    </row>
    <row r="134" spans="1:6" ht="37.5" x14ac:dyDescent="0.25">
      <c r="A134" s="387" t="s">
        <v>473</v>
      </c>
      <c r="B134" s="407" t="s">
        <v>474</v>
      </c>
      <c r="C134" s="1722" t="s">
        <v>48</v>
      </c>
      <c r="D134" s="1722">
        <f>D118</f>
        <v>78</v>
      </c>
      <c r="E134" s="1727"/>
      <c r="F134" s="1729">
        <f>D134*E134</f>
        <v>0</v>
      </c>
    </row>
    <row r="135" spans="1:6" x14ac:dyDescent="0.25">
      <c r="A135" s="387"/>
      <c r="B135" s="1718"/>
      <c r="C135" s="1722"/>
      <c r="D135" s="1722"/>
      <c r="E135" s="1727"/>
      <c r="F135" s="1729"/>
    </row>
    <row r="136" spans="1:6" ht="13" x14ac:dyDescent="0.3">
      <c r="A136" s="415"/>
      <c r="B136" s="1721" t="s">
        <v>475</v>
      </c>
      <c r="C136" s="1730"/>
      <c r="D136" s="1730"/>
      <c r="E136" s="1727"/>
      <c r="F136" s="1729"/>
    </row>
    <row r="137" spans="1:6" ht="13" x14ac:dyDescent="0.3">
      <c r="A137" s="415"/>
      <c r="B137" s="1721"/>
      <c r="C137" s="1730"/>
      <c r="D137" s="1730"/>
      <c r="E137" s="1727"/>
      <c r="F137" s="1729"/>
    </row>
    <row r="138" spans="1:6" ht="75" x14ac:dyDescent="0.25">
      <c r="A138" s="387" t="s">
        <v>476</v>
      </c>
      <c r="B138" s="1718" t="s">
        <v>477</v>
      </c>
      <c r="C138" s="1722" t="s">
        <v>48</v>
      </c>
      <c r="D138" s="1722">
        <v>57</v>
      </c>
      <c r="E138" s="1727"/>
      <c r="F138" s="1729">
        <f>D138*E138</f>
        <v>0</v>
      </c>
    </row>
    <row r="139" spans="1:6" x14ac:dyDescent="0.25">
      <c r="A139" s="387"/>
      <c r="B139" s="1743"/>
      <c r="C139" s="1722"/>
      <c r="D139" s="1722"/>
      <c r="E139" s="1727"/>
      <c r="F139" s="1729"/>
    </row>
    <row r="140" spans="1:6" x14ac:dyDescent="0.25">
      <c r="A140" s="387"/>
      <c r="B140" s="1743"/>
      <c r="C140" s="1722"/>
      <c r="D140" s="1722"/>
      <c r="E140" s="1727"/>
      <c r="F140" s="1729"/>
    </row>
    <row r="141" spans="1:6" ht="18.75" customHeight="1" x14ac:dyDescent="0.25">
      <c r="A141" s="2471" t="s">
        <v>102</v>
      </c>
      <c r="B141" s="2472"/>
      <c r="C141" s="2472"/>
      <c r="D141" s="2472"/>
      <c r="E141" s="2472"/>
      <c r="F141" s="1737">
        <f>SUM(F105:F139)</f>
        <v>0</v>
      </c>
    </row>
    <row r="142" spans="1:6" ht="13" x14ac:dyDescent="0.3">
      <c r="A142" s="415"/>
      <c r="B142" s="1742"/>
      <c r="C142" s="1730"/>
      <c r="D142" s="1730"/>
      <c r="E142" s="1727"/>
      <c r="F142" s="1724"/>
    </row>
    <row r="143" spans="1:6" ht="13" x14ac:dyDescent="0.3">
      <c r="A143" s="415"/>
      <c r="B143" s="1721" t="s">
        <v>478</v>
      </c>
      <c r="C143" s="1730"/>
      <c r="D143" s="1730"/>
      <c r="E143" s="1727"/>
      <c r="F143" s="1724"/>
    </row>
    <row r="144" spans="1:6" ht="13" x14ac:dyDescent="0.3">
      <c r="A144" s="415"/>
      <c r="B144" s="1721"/>
      <c r="C144" s="1730"/>
      <c r="D144" s="1730"/>
      <c r="E144" s="1727"/>
      <c r="F144" s="1724"/>
    </row>
    <row r="145" spans="1:6" ht="37.5" x14ac:dyDescent="0.25">
      <c r="A145" s="387" t="s">
        <v>479</v>
      </c>
      <c r="B145" s="1718" t="s">
        <v>480</v>
      </c>
      <c r="C145" s="1722" t="s">
        <v>48</v>
      </c>
      <c r="D145" s="1722">
        <v>27</v>
      </c>
      <c r="E145" s="1727"/>
      <c r="F145" s="1729">
        <f>D145*E145</f>
        <v>0</v>
      </c>
    </row>
    <row r="146" spans="1:6" x14ac:dyDescent="0.25">
      <c r="A146" s="387"/>
      <c r="B146" s="1743"/>
      <c r="C146" s="1722"/>
      <c r="D146" s="1722"/>
      <c r="E146" s="1727"/>
      <c r="F146" s="1724"/>
    </row>
    <row r="147" spans="1:6" ht="25" x14ac:dyDescent="0.25">
      <c r="A147" s="387" t="s">
        <v>481</v>
      </c>
      <c r="B147" s="1718" t="s">
        <v>482</v>
      </c>
      <c r="C147" s="1722" t="s">
        <v>48</v>
      </c>
      <c r="D147" s="1722">
        <v>22</v>
      </c>
      <c r="E147" s="1727"/>
      <c r="F147" s="1729">
        <f>D147*E147</f>
        <v>0</v>
      </c>
    </row>
    <row r="148" spans="1:6" x14ac:dyDescent="0.25">
      <c r="A148" s="387"/>
      <c r="B148" s="1743"/>
      <c r="C148" s="1722"/>
      <c r="D148" s="1722"/>
      <c r="E148" s="1727"/>
      <c r="F148" s="1724"/>
    </row>
    <row r="149" spans="1:6" ht="13" x14ac:dyDescent="0.25">
      <c r="A149" s="387"/>
      <c r="B149" s="1721" t="s">
        <v>485</v>
      </c>
      <c r="C149" s="1722"/>
      <c r="D149" s="1722"/>
      <c r="E149" s="1727"/>
      <c r="F149" s="1724"/>
    </row>
    <row r="150" spans="1:6" x14ac:dyDescent="0.25">
      <c r="A150" s="387"/>
      <c r="B150" s="1718"/>
      <c r="C150" s="1722"/>
      <c r="D150" s="1722"/>
      <c r="E150" s="1727"/>
      <c r="F150" s="1724"/>
    </row>
    <row r="151" spans="1:6" ht="13" x14ac:dyDescent="0.25">
      <c r="A151" s="387"/>
      <c r="B151" s="1721" t="s">
        <v>486</v>
      </c>
      <c r="C151" s="1722"/>
      <c r="D151" s="1722"/>
      <c r="E151" s="1723"/>
      <c r="F151" s="1724"/>
    </row>
    <row r="152" spans="1:6" ht="13" x14ac:dyDescent="0.3">
      <c r="A152" s="415"/>
      <c r="B152" s="1730"/>
      <c r="C152" s="1730"/>
      <c r="D152" s="1730"/>
      <c r="E152" s="1738"/>
      <c r="F152" s="418"/>
    </row>
    <row r="153" spans="1:6" ht="50" x14ac:dyDescent="0.25">
      <c r="A153" s="387" t="s">
        <v>489</v>
      </c>
      <c r="B153" s="1744" t="s">
        <v>1830</v>
      </c>
      <c r="C153" s="1722" t="s">
        <v>19</v>
      </c>
      <c r="D153" s="1722">
        <v>6</v>
      </c>
      <c r="E153" s="1727"/>
      <c r="F153" s="1729">
        <f>D153*E153</f>
        <v>0</v>
      </c>
    </row>
    <row r="154" spans="1:6" ht="13" x14ac:dyDescent="0.3">
      <c r="A154" s="415"/>
      <c r="B154" s="1745"/>
      <c r="C154" s="1730"/>
      <c r="D154" s="1730"/>
      <c r="E154" s="1738"/>
      <c r="F154" s="418"/>
    </row>
    <row r="155" spans="1:6" ht="13" x14ac:dyDescent="0.25">
      <c r="A155" s="387"/>
      <c r="B155" s="1721" t="s">
        <v>490</v>
      </c>
      <c r="C155" s="1722"/>
      <c r="D155" s="1722"/>
      <c r="E155" s="1723"/>
      <c r="F155" s="1724"/>
    </row>
    <row r="156" spans="1:6" x14ac:dyDescent="0.25">
      <c r="A156" s="387"/>
      <c r="B156" s="1728"/>
      <c r="C156" s="1722"/>
      <c r="D156" s="1722"/>
      <c r="E156" s="1723"/>
      <c r="F156" s="1724"/>
    </row>
    <row r="157" spans="1:6" ht="50" x14ac:dyDescent="0.25">
      <c r="A157" s="387" t="s">
        <v>491</v>
      </c>
      <c r="B157" s="1718" t="s">
        <v>1831</v>
      </c>
      <c r="C157" s="1722" t="s">
        <v>19</v>
      </c>
      <c r="D157" s="1722">
        <v>2</v>
      </c>
      <c r="E157" s="1727"/>
      <c r="F157" s="1729">
        <f>D157*E157</f>
        <v>0</v>
      </c>
    </row>
    <row r="158" spans="1:6" ht="13" x14ac:dyDescent="0.3">
      <c r="A158" s="415"/>
      <c r="B158" s="1730"/>
      <c r="C158" s="1730"/>
      <c r="D158" s="1730"/>
      <c r="E158" s="1727"/>
      <c r="F158" s="418"/>
    </row>
    <row r="159" spans="1:6" ht="13" x14ac:dyDescent="0.25">
      <c r="A159" s="387"/>
      <c r="B159" s="1721" t="s">
        <v>150</v>
      </c>
      <c r="C159" s="1722"/>
      <c r="D159" s="1722"/>
      <c r="E159" s="1727"/>
      <c r="F159" s="1724"/>
    </row>
    <row r="160" spans="1:6" x14ac:dyDescent="0.25">
      <c r="A160" s="387"/>
      <c r="B160" s="1728"/>
      <c r="C160" s="1722"/>
      <c r="D160" s="1722"/>
      <c r="E160" s="1727"/>
      <c r="F160" s="1724"/>
    </row>
    <row r="161" spans="1:6" x14ac:dyDescent="0.25">
      <c r="A161" s="387" t="s">
        <v>1703</v>
      </c>
      <c r="B161" s="1718" t="s">
        <v>495</v>
      </c>
      <c r="C161" s="1722" t="s">
        <v>48</v>
      </c>
      <c r="D161" s="1722">
        <v>15.5</v>
      </c>
      <c r="E161" s="1727"/>
      <c r="F161" s="1729">
        <f>D161*E161</f>
        <v>0</v>
      </c>
    </row>
    <row r="162" spans="1:6" x14ac:dyDescent="0.25">
      <c r="A162" s="387"/>
      <c r="B162" s="1728"/>
      <c r="C162" s="1722"/>
      <c r="D162" s="1722"/>
      <c r="E162" s="1723"/>
      <c r="F162" s="1724"/>
    </row>
    <row r="163" spans="1:6" ht="50" x14ac:dyDescent="0.25">
      <c r="A163" s="387" t="s">
        <v>1704</v>
      </c>
      <c r="B163" s="1744" t="s">
        <v>496</v>
      </c>
      <c r="C163" s="1722" t="s">
        <v>48</v>
      </c>
      <c r="D163" s="1722">
        <v>20</v>
      </c>
      <c r="E163" s="1727"/>
      <c r="F163" s="1729">
        <f>D163*E163</f>
        <v>0</v>
      </c>
    </row>
    <row r="164" spans="1:6" ht="13" x14ac:dyDescent="0.3">
      <c r="A164" s="415"/>
      <c r="B164" s="1730"/>
      <c r="C164" s="1730"/>
      <c r="D164" s="1730"/>
      <c r="E164" s="1738"/>
      <c r="F164" s="418"/>
    </row>
    <row r="165" spans="1:6" ht="39.5" x14ac:dyDescent="0.25">
      <c r="A165" s="387" t="s">
        <v>1705</v>
      </c>
      <c r="B165" s="1718" t="s">
        <v>1263</v>
      </c>
      <c r="C165" s="1722" t="s">
        <v>19</v>
      </c>
      <c r="D165" s="1722">
        <v>1</v>
      </c>
      <c r="E165" s="1727"/>
      <c r="F165" s="1729">
        <f>D165*E165</f>
        <v>0</v>
      </c>
    </row>
    <row r="166" spans="1:6" x14ac:dyDescent="0.25">
      <c r="A166" s="387"/>
      <c r="B166" s="1718"/>
      <c r="C166" s="1722"/>
      <c r="D166" s="1722"/>
      <c r="E166" s="1727"/>
      <c r="F166" s="1724"/>
    </row>
    <row r="167" spans="1:6" ht="25" x14ac:dyDescent="0.25">
      <c r="A167" s="387" t="s">
        <v>1706</v>
      </c>
      <c r="B167" s="1718" t="s">
        <v>500</v>
      </c>
      <c r="C167" s="1722" t="s">
        <v>8</v>
      </c>
      <c r="D167" s="1722">
        <v>1</v>
      </c>
      <c r="E167" s="1727"/>
      <c r="F167" s="1729">
        <f>D167*E167</f>
        <v>0</v>
      </c>
    </row>
    <row r="168" spans="1:6" x14ac:dyDescent="0.25">
      <c r="A168" s="387"/>
      <c r="B168" s="1744"/>
      <c r="C168" s="1722"/>
      <c r="D168" s="1722"/>
      <c r="E168" s="1727"/>
      <c r="F168" s="1724"/>
    </row>
    <row r="169" spans="1:6" ht="13" x14ac:dyDescent="0.25">
      <c r="A169" s="387"/>
      <c r="B169" s="1721" t="s">
        <v>485</v>
      </c>
      <c r="C169" s="1722"/>
      <c r="D169" s="1722"/>
      <c r="E169" s="1727"/>
      <c r="F169" s="1724"/>
    </row>
    <row r="170" spans="1:6" x14ac:dyDescent="0.25">
      <c r="A170" s="387"/>
      <c r="B170" s="1718"/>
      <c r="C170" s="1722"/>
      <c r="D170" s="1722"/>
      <c r="E170" s="1727"/>
      <c r="F170" s="1724"/>
    </row>
    <row r="171" spans="1:6" ht="13" x14ac:dyDescent="0.25">
      <c r="A171" s="387"/>
      <c r="B171" s="1721" t="s">
        <v>486</v>
      </c>
      <c r="C171" s="1722"/>
      <c r="D171" s="1722"/>
      <c r="E171" s="1723"/>
      <c r="F171" s="1724"/>
    </row>
    <row r="172" spans="1:6" ht="13" x14ac:dyDescent="0.3">
      <c r="A172" s="415"/>
      <c r="B172" s="1730"/>
      <c r="C172" s="1730"/>
      <c r="D172" s="1730"/>
      <c r="E172" s="1738"/>
      <c r="F172" s="418"/>
    </row>
    <row r="173" spans="1:6" ht="50" x14ac:dyDescent="0.25">
      <c r="A173" s="387" t="s">
        <v>489</v>
      </c>
      <c r="B173" s="1744" t="s">
        <v>1830</v>
      </c>
      <c r="C173" s="1722" t="s">
        <v>19</v>
      </c>
      <c r="D173" s="1722">
        <v>6</v>
      </c>
      <c r="E173" s="1727"/>
      <c r="F173" s="1729">
        <f>D173*E173</f>
        <v>0</v>
      </c>
    </row>
    <row r="174" spans="1:6" ht="13" x14ac:dyDescent="0.3">
      <c r="A174" s="415"/>
      <c r="B174" s="1745"/>
      <c r="C174" s="1730"/>
      <c r="D174" s="1730"/>
      <c r="E174" s="1738"/>
      <c r="F174" s="418"/>
    </row>
    <row r="175" spans="1:6" ht="13" x14ac:dyDescent="0.25">
      <c r="A175" s="387"/>
      <c r="B175" s="1721" t="s">
        <v>490</v>
      </c>
      <c r="C175" s="1722"/>
      <c r="D175" s="1722"/>
      <c r="E175" s="1723"/>
      <c r="F175" s="1724"/>
    </row>
    <row r="176" spans="1:6" x14ac:dyDescent="0.25">
      <c r="A176" s="387"/>
      <c r="B176" s="1728"/>
      <c r="C176" s="1722"/>
      <c r="D176" s="1722"/>
      <c r="E176" s="1723"/>
      <c r="F176" s="1724"/>
    </row>
    <row r="177" spans="1:7" ht="50" x14ac:dyDescent="0.25">
      <c r="A177" s="387" t="s">
        <v>491</v>
      </c>
      <c r="B177" s="1718" t="s">
        <v>1831</v>
      </c>
      <c r="C177" s="1722" t="s">
        <v>19</v>
      </c>
      <c r="D177" s="1722">
        <v>2</v>
      </c>
      <c r="E177" s="1727"/>
      <c r="F177" s="1729">
        <f>D177*E177</f>
        <v>0</v>
      </c>
    </row>
    <row r="178" spans="1:7" x14ac:dyDescent="0.25">
      <c r="A178" s="1743"/>
      <c r="B178" s="1718"/>
      <c r="C178" s="1722"/>
      <c r="D178" s="1722"/>
      <c r="E178" s="1727"/>
      <c r="F178" s="1746"/>
    </row>
    <row r="179" spans="1:7" ht="19.5" customHeight="1" x14ac:dyDescent="0.25">
      <c r="A179" s="2471" t="s">
        <v>102</v>
      </c>
      <c r="B179" s="2472"/>
      <c r="C179" s="2472"/>
      <c r="D179" s="2472"/>
      <c r="E179" s="2472"/>
      <c r="F179" s="1737">
        <f>SUM(F143:F177)</f>
        <v>0</v>
      </c>
    </row>
    <row r="180" spans="1:7" x14ac:dyDescent="0.25">
      <c r="A180" s="1743"/>
      <c r="B180" s="1718"/>
      <c r="C180" s="1722"/>
      <c r="D180" s="1722"/>
      <c r="E180" s="1727"/>
      <c r="F180" s="1746"/>
    </row>
    <row r="181" spans="1:7" x14ac:dyDescent="0.25">
      <c r="A181" s="1743"/>
      <c r="B181" s="1718"/>
      <c r="C181" s="1722"/>
      <c r="D181" s="1722"/>
      <c r="E181" s="1727"/>
      <c r="F181" s="1746"/>
    </row>
    <row r="182" spans="1:7" s="1612" customFormat="1" ht="14" x14ac:dyDescent="0.25">
      <c r="A182" s="1743"/>
      <c r="B182" s="1721" t="s">
        <v>2397</v>
      </c>
      <c r="C182" s="1722"/>
      <c r="D182" s="1722"/>
      <c r="E182" s="1727"/>
      <c r="F182" s="1746"/>
    </row>
    <row r="183" spans="1:7" s="1612" customFormat="1" ht="14" x14ac:dyDescent="0.25">
      <c r="A183" s="1743"/>
      <c r="B183" s="1718"/>
      <c r="C183" s="1722"/>
      <c r="D183" s="1722"/>
      <c r="E183" s="1727"/>
      <c r="F183" s="1746"/>
    </row>
    <row r="184" spans="1:7" s="1612" customFormat="1" ht="62.5" x14ac:dyDescent="0.25">
      <c r="A184" s="1535" t="s">
        <v>2443</v>
      </c>
      <c r="B184" s="1862" t="s">
        <v>2471</v>
      </c>
      <c r="C184" s="1863" t="s">
        <v>2321</v>
      </c>
      <c r="D184" s="1863">
        <v>1</v>
      </c>
      <c r="E184" s="1613"/>
      <c r="F184" s="1614">
        <f>D184*E184</f>
        <v>0</v>
      </c>
    </row>
    <row r="185" spans="1:7" s="610" customFormat="1" x14ac:dyDescent="0.25">
      <c r="A185" s="1537"/>
      <c r="B185" s="1862"/>
      <c r="C185" s="1863"/>
      <c r="D185" s="1864"/>
      <c r="E185" s="1613"/>
      <c r="F185" s="1615"/>
    </row>
    <row r="186" spans="1:7" s="610" customFormat="1" ht="25" x14ac:dyDescent="0.25">
      <c r="A186" s="1535" t="s">
        <v>2444</v>
      </c>
      <c r="B186" s="1862" t="s">
        <v>2468</v>
      </c>
      <c r="C186" s="1863" t="s">
        <v>2026</v>
      </c>
      <c r="D186" s="1863">
        <v>1</v>
      </c>
      <c r="E186" s="1613"/>
      <c r="F186" s="1614">
        <f>D186*E186</f>
        <v>0</v>
      </c>
    </row>
    <row r="187" spans="1:7" x14ac:dyDescent="0.25">
      <c r="A187" s="1585"/>
      <c r="B187" s="1862"/>
      <c r="C187" s="1863"/>
      <c r="D187" s="1863"/>
      <c r="E187" s="1613"/>
      <c r="F187" s="1615"/>
      <c r="G187" s="470"/>
    </row>
    <row r="188" spans="1:7" ht="27" x14ac:dyDescent="0.25">
      <c r="A188" s="1535" t="s">
        <v>2445</v>
      </c>
      <c r="B188" s="1862" t="s">
        <v>2373</v>
      </c>
      <c r="C188" s="1863" t="s">
        <v>2026</v>
      </c>
      <c r="D188" s="1863">
        <v>8</v>
      </c>
      <c r="E188" s="1613"/>
      <c r="F188" s="1614">
        <f>D188*E188</f>
        <v>0</v>
      </c>
      <c r="G188" s="470"/>
    </row>
    <row r="189" spans="1:7" x14ac:dyDescent="0.25">
      <c r="A189" s="1585"/>
      <c r="B189" s="1862"/>
      <c r="C189" s="1863"/>
      <c r="D189" s="1863"/>
      <c r="E189" s="1613"/>
      <c r="F189" s="1615"/>
      <c r="G189" s="470"/>
    </row>
    <row r="190" spans="1:7" ht="27" x14ac:dyDescent="0.25">
      <c r="A190" s="1535" t="s">
        <v>2446</v>
      </c>
      <c r="B190" s="1862" t="s">
        <v>2374</v>
      </c>
      <c r="C190" s="1863" t="s">
        <v>2315</v>
      </c>
      <c r="D190" s="1863">
        <v>13</v>
      </c>
      <c r="E190" s="1613"/>
      <c r="F190" s="1615"/>
      <c r="G190" s="470"/>
    </row>
    <row r="191" spans="1:7" x14ac:dyDescent="0.25">
      <c r="A191" s="1585"/>
      <c r="B191" s="1862"/>
      <c r="C191" s="1863"/>
      <c r="D191" s="1864"/>
      <c r="E191" s="1613"/>
      <c r="F191" s="1615"/>
      <c r="G191" s="470"/>
    </row>
    <row r="192" spans="1:7" ht="13" x14ac:dyDescent="0.25">
      <c r="A192" s="1585"/>
      <c r="B192" s="1865" t="s">
        <v>2328</v>
      </c>
      <c r="C192" s="1866"/>
      <c r="D192" s="1867"/>
      <c r="E192" s="1613"/>
      <c r="F192" s="1615"/>
      <c r="G192" s="470"/>
    </row>
    <row r="193" spans="1:7" ht="37.5" x14ac:dyDescent="0.25">
      <c r="A193" s="1535" t="s">
        <v>2447</v>
      </c>
      <c r="B193" s="1862" t="s">
        <v>2316</v>
      </c>
      <c r="C193" s="1863" t="s">
        <v>2315</v>
      </c>
      <c r="D193" s="1863">
        <v>8</v>
      </c>
      <c r="E193" s="1613"/>
      <c r="F193" s="1614">
        <f>D193*E193</f>
        <v>0</v>
      </c>
      <c r="G193" s="470"/>
    </row>
    <row r="194" spans="1:7" x14ac:dyDescent="0.25">
      <c r="A194" s="1585"/>
      <c r="B194" s="1862"/>
      <c r="C194" s="1863"/>
      <c r="D194" s="1863"/>
      <c r="E194" s="1613"/>
      <c r="F194" s="1615"/>
      <c r="G194" s="470"/>
    </row>
    <row r="195" spans="1:7" s="1697" customFormat="1" ht="25" x14ac:dyDescent="0.25">
      <c r="A195" s="1535" t="s">
        <v>2448</v>
      </c>
      <c r="B195" s="1862" t="s">
        <v>2466</v>
      </c>
      <c r="C195" s="1863" t="s">
        <v>2026</v>
      </c>
      <c r="D195" s="1863">
        <v>4</v>
      </c>
      <c r="E195" s="1613"/>
      <c r="F195" s="1614">
        <f>D195*E195</f>
        <v>0</v>
      </c>
    </row>
    <row r="196" spans="1:7" x14ac:dyDescent="0.25">
      <c r="A196" s="1585"/>
      <c r="B196" s="1862"/>
      <c r="C196" s="1863"/>
      <c r="D196" s="1863"/>
      <c r="E196" s="1613"/>
      <c r="F196" s="1615"/>
      <c r="G196" s="470"/>
    </row>
    <row r="197" spans="1:7" x14ac:dyDescent="0.25">
      <c r="A197" s="1535" t="s">
        <v>2449</v>
      </c>
      <c r="B197" s="1862" t="s">
        <v>2322</v>
      </c>
      <c r="C197" s="1863" t="s">
        <v>2315</v>
      </c>
      <c r="D197" s="1863">
        <v>8</v>
      </c>
      <c r="E197" s="1613"/>
      <c r="F197" s="1614">
        <f>D197*E197</f>
        <v>0</v>
      </c>
      <c r="G197" s="470"/>
    </row>
    <row r="198" spans="1:7" ht="13" x14ac:dyDescent="0.25">
      <c r="A198" s="1585"/>
      <c r="B198" s="1862"/>
      <c r="C198" s="1866"/>
      <c r="D198" s="1867"/>
      <c r="E198" s="1613"/>
      <c r="F198" s="1615"/>
      <c r="G198" s="470"/>
    </row>
    <row r="199" spans="1:7" x14ac:dyDescent="0.25">
      <c r="A199" s="1535" t="s">
        <v>2450</v>
      </c>
      <c r="B199" s="1862" t="s">
        <v>2472</v>
      </c>
      <c r="C199" s="1863" t="s">
        <v>660</v>
      </c>
      <c r="D199" s="1863">
        <v>1</v>
      </c>
      <c r="E199" s="1613"/>
      <c r="F199" s="1614">
        <f>D199*E199</f>
        <v>0</v>
      </c>
      <c r="G199" s="470"/>
    </row>
    <row r="200" spans="1:7" x14ac:dyDescent="0.25">
      <c r="A200" s="1585"/>
      <c r="B200" s="1862"/>
      <c r="C200" s="1863"/>
      <c r="D200" s="1863"/>
      <c r="E200" s="1613"/>
      <c r="F200" s="1615"/>
      <c r="G200" s="470"/>
    </row>
    <row r="201" spans="1:7" ht="50" x14ac:dyDescent="0.25">
      <c r="A201" s="1535" t="s">
        <v>2451</v>
      </c>
      <c r="B201" s="1862" t="s">
        <v>2320</v>
      </c>
      <c r="C201" s="1863" t="s">
        <v>660</v>
      </c>
      <c r="D201" s="1863">
        <v>1</v>
      </c>
      <c r="E201" s="1613"/>
      <c r="F201" s="1614">
        <f>D201*E201</f>
        <v>0</v>
      </c>
      <c r="G201" s="470"/>
    </row>
    <row r="202" spans="1:7" ht="13" x14ac:dyDescent="0.25">
      <c r="A202" s="1535" t="s">
        <v>2452</v>
      </c>
      <c r="B202" s="1868"/>
      <c r="C202" s="1869"/>
      <c r="D202" s="1870"/>
      <c r="E202" s="1613"/>
      <c r="F202" s="1615"/>
      <c r="G202" s="470"/>
    </row>
    <row r="203" spans="1:7" x14ac:dyDescent="0.25">
      <c r="B203" s="1862" t="s">
        <v>2324</v>
      </c>
      <c r="C203" s="1863" t="s">
        <v>660</v>
      </c>
      <c r="D203" s="1863">
        <v>1</v>
      </c>
      <c r="E203" s="1613"/>
      <c r="F203" s="1614">
        <f>D203*E203</f>
        <v>0</v>
      </c>
      <c r="G203" s="470"/>
    </row>
    <row r="204" spans="1:7" x14ac:dyDescent="0.25">
      <c r="A204" s="1585"/>
      <c r="B204" s="1862"/>
      <c r="C204" s="1872"/>
      <c r="D204" s="1872"/>
      <c r="E204" s="1619"/>
      <c r="F204" s="1620"/>
      <c r="G204" s="470"/>
    </row>
    <row r="205" spans="1:7" x14ac:dyDescent="0.25">
      <c r="A205" s="1535"/>
      <c r="B205" s="1862"/>
      <c r="C205" s="1872"/>
      <c r="D205" s="1872"/>
      <c r="E205" s="1619"/>
      <c r="F205" s="1729"/>
      <c r="G205" s="470"/>
    </row>
    <row r="206" spans="1:7" x14ac:dyDescent="0.25">
      <c r="A206" s="1585"/>
      <c r="B206" s="1616"/>
      <c r="C206" s="1617"/>
      <c r="D206" s="1618"/>
      <c r="E206" s="1619"/>
      <c r="F206" s="1620"/>
      <c r="G206" s="470"/>
    </row>
    <row r="207" spans="1:7" x14ac:dyDescent="0.25">
      <c r="A207" s="1585"/>
      <c r="B207" s="1616"/>
      <c r="C207" s="1617"/>
      <c r="D207" s="1618"/>
      <c r="E207" s="1619"/>
      <c r="F207" s="1620"/>
      <c r="G207" s="470"/>
    </row>
    <row r="208" spans="1:7" x14ac:dyDescent="0.25">
      <c r="A208" s="1585"/>
      <c r="B208" s="1616"/>
      <c r="C208" s="1617"/>
      <c r="D208" s="1618"/>
      <c r="E208" s="1619"/>
      <c r="F208" s="1620"/>
      <c r="G208" s="470"/>
    </row>
    <row r="209" spans="1:7" x14ac:dyDescent="0.25">
      <c r="A209" s="1585"/>
      <c r="B209" s="1616"/>
      <c r="C209" s="1617"/>
      <c r="D209" s="1618"/>
      <c r="E209" s="1619"/>
      <c r="F209" s="1620"/>
      <c r="G209" s="470"/>
    </row>
    <row r="210" spans="1:7" x14ac:dyDescent="0.25">
      <c r="A210" s="1585"/>
      <c r="B210" s="1616"/>
      <c r="C210" s="1617"/>
      <c r="D210" s="1618"/>
      <c r="E210" s="1619"/>
      <c r="F210" s="1620"/>
      <c r="G210" s="470"/>
    </row>
    <row r="211" spans="1:7" x14ac:dyDescent="0.25">
      <c r="A211" s="1585"/>
      <c r="B211" s="1616"/>
      <c r="C211" s="1617"/>
      <c r="D211" s="1618"/>
      <c r="E211" s="1619"/>
      <c r="F211" s="1620"/>
      <c r="G211" s="470"/>
    </row>
    <row r="212" spans="1:7" x14ac:dyDescent="0.25">
      <c r="A212" s="1585"/>
      <c r="B212" s="1616"/>
      <c r="C212" s="1617"/>
      <c r="D212" s="1618"/>
      <c r="E212" s="1619"/>
      <c r="F212" s="1620"/>
      <c r="G212" s="470"/>
    </row>
    <row r="213" spans="1:7" x14ac:dyDescent="0.25">
      <c r="A213" s="1585"/>
      <c r="B213" s="1616"/>
      <c r="C213" s="1617"/>
      <c r="D213" s="1618"/>
      <c r="E213" s="1619"/>
      <c r="F213" s="1620"/>
      <c r="G213" s="470"/>
    </row>
    <row r="214" spans="1:7" x14ac:dyDescent="0.25">
      <c r="A214" s="1585"/>
      <c r="B214" s="1616"/>
      <c r="C214" s="1617"/>
      <c r="D214" s="1618"/>
      <c r="E214" s="1619"/>
      <c r="F214" s="1620"/>
      <c r="G214" s="470"/>
    </row>
    <row r="215" spans="1:7" x14ac:dyDescent="0.25">
      <c r="A215" s="1585"/>
      <c r="B215" s="1616"/>
      <c r="C215" s="1617"/>
      <c r="D215" s="1618"/>
      <c r="E215" s="1619"/>
      <c r="F215" s="1620"/>
      <c r="G215" s="470"/>
    </row>
    <row r="216" spans="1:7" x14ac:dyDescent="0.25">
      <c r="A216" s="1585"/>
      <c r="B216" s="1616"/>
      <c r="C216" s="1617"/>
      <c r="D216" s="1618"/>
      <c r="E216" s="1619"/>
      <c r="F216" s="1620"/>
      <c r="G216" s="470"/>
    </row>
    <row r="217" spans="1:7" x14ac:dyDescent="0.25">
      <c r="A217" s="1585"/>
      <c r="B217" s="1616"/>
      <c r="C217" s="1617"/>
      <c r="D217" s="1618"/>
      <c r="E217" s="1619"/>
      <c r="F217" s="1620"/>
      <c r="G217" s="470"/>
    </row>
    <row r="218" spans="1:7" x14ac:dyDescent="0.25">
      <c r="A218" s="1585"/>
      <c r="B218" s="1616"/>
      <c r="C218" s="1617"/>
      <c r="D218" s="1618"/>
      <c r="E218" s="1619"/>
      <c r="F218" s="1620"/>
      <c r="G218" s="470"/>
    </row>
    <row r="219" spans="1:7" x14ac:dyDescent="0.25">
      <c r="A219" s="1585"/>
      <c r="B219" s="1616"/>
      <c r="C219" s="1617"/>
      <c r="D219" s="1618"/>
      <c r="E219" s="1619"/>
      <c r="F219" s="1620"/>
      <c r="G219" s="470"/>
    </row>
    <row r="220" spans="1:7" x14ac:dyDescent="0.25">
      <c r="A220" s="1585"/>
      <c r="B220" s="1616"/>
      <c r="C220" s="1617"/>
      <c r="D220" s="1618"/>
      <c r="E220" s="1619"/>
      <c r="F220" s="1620"/>
      <c r="G220" s="470"/>
    </row>
    <row r="221" spans="1:7" x14ac:dyDescent="0.25">
      <c r="A221" s="1585"/>
      <c r="B221" s="1616"/>
      <c r="C221" s="1617"/>
      <c r="D221" s="1618"/>
      <c r="E221" s="1619"/>
      <c r="F221" s="1620"/>
      <c r="G221" s="470"/>
    </row>
    <row r="222" spans="1:7" x14ac:dyDescent="0.25">
      <c r="A222" s="1585"/>
      <c r="B222" s="1616"/>
      <c r="C222" s="1617"/>
      <c r="D222" s="1618"/>
      <c r="E222" s="1619"/>
      <c r="F222" s="1620"/>
      <c r="G222" s="470"/>
    </row>
    <row r="223" spans="1:7" ht="11.25" customHeight="1" x14ac:dyDescent="0.25">
      <c r="A223" s="1585"/>
      <c r="B223" s="1616"/>
      <c r="C223" s="1617"/>
      <c r="D223" s="1618"/>
      <c r="E223" s="1619"/>
      <c r="F223" s="1620"/>
      <c r="G223" s="470"/>
    </row>
    <row r="224" spans="1:7" ht="19.5" customHeight="1" x14ac:dyDescent="0.25">
      <c r="A224" s="2471" t="s">
        <v>102</v>
      </c>
      <c r="B224" s="2472"/>
      <c r="C224" s="2472"/>
      <c r="D224" s="2472"/>
      <c r="E224" s="2472"/>
      <c r="F224" s="1737">
        <f>SUM(F181:F223)</f>
        <v>0</v>
      </c>
    </row>
    <row r="225" spans="1:6" x14ac:dyDescent="0.25">
      <c r="A225" s="387"/>
      <c r="B225" s="1718"/>
      <c r="C225" s="1722"/>
      <c r="D225" s="1722"/>
      <c r="E225" s="1727"/>
      <c r="F225" s="1729"/>
    </row>
    <row r="226" spans="1:6" x14ac:dyDescent="0.25">
      <c r="A226" s="387"/>
      <c r="C226" s="1722"/>
      <c r="D226" s="1722"/>
      <c r="E226" s="1727"/>
      <c r="F226" s="1729"/>
    </row>
    <row r="227" spans="1:6" ht="13" x14ac:dyDescent="0.3">
      <c r="A227" s="415"/>
      <c r="B227" s="1730"/>
      <c r="C227" s="1730"/>
      <c r="D227" s="1730"/>
      <c r="E227" s="1727"/>
      <c r="F227" s="418"/>
    </row>
    <row r="228" spans="1:6" ht="13" x14ac:dyDescent="0.25">
      <c r="A228" s="1621"/>
      <c r="B228" s="1622" t="s">
        <v>28</v>
      </c>
      <c r="C228" s="1623"/>
      <c r="D228" s="1623"/>
      <c r="E228" s="1624"/>
      <c r="F228" s="1625"/>
    </row>
    <row r="229" spans="1:6" ht="13" x14ac:dyDescent="0.25">
      <c r="A229" s="1626"/>
      <c r="B229" s="1627"/>
      <c r="C229" s="1623"/>
      <c r="D229" s="1623"/>
      <c r="E229" s="1624"/>
      <c r="F229" s="1625"/>
    </row>
    <row r="230" spans="1:6" x14ac:dyDescent="0.25">
      <c r="A230" s="1621"/>
      <c r="B230" s="1628" t="s">
        <v>221</v>
      </c>
      <c r="C230" s="1623"/>
      <c r="D230" s="1623"/>
      <c r="E230" s="1624"/>
      <c r="F230" s="1629">
        <f>F52</f>
        <v>0</v>
      </c>
    </row>
    <row r="231" spans="1:6" ht="13" x14ac:dyDescent="0.25">
      <c r="A231" s="1626"/>
      <c r="B231" s="1630"/>
      <c r="C231" s="1630"/>
      <c r="D231" s="1630"/>
      <c r="E231" s="1631"/>
      <c r="F231" s="1632"/>
    </row>
    <row r="232" spans="1:6" x14ac:dyDescent="0.25">
      <c r="A232" s="1621"/>
      <c r="B232" s="1628" t="s">
        <v>222</v>
      </c>
      <c r="C232" s="1623"/>
      <c r="D232" s="1623"/>
      <c r="E232" s="1624"/>
      <c r="F232" s="1629">
        <f>F102</f>
        <v>0</v>
      </c>
    </row>
    <row r="233" spans="1:6" x14ac:dyDescent="0.25">
      <c r="A233" s="1621"/>
      <c r="B233" s="1628"/>
      <c r="C233" s="1623"/>
      <c r="D233" s="1623"/>
      <c r="E233" s="1624"/>
      <c r="F233" s="1625"/>
    </row>
    <row r="234" spans="1:6" x14ac:dyDescent="0.25">
      <c r="A234" s="1621"/>
      <c r="B234" s="1628" t="s">
        <v>223</v>
      </c>
      <c r="C234" s="1623"/>
      <c r="D234" s="1623"/>
      <c r="E234" s="1624"/>
      <c r="F234" s="1629">
        <f>F141</f>
        <v>0</v>
      </c>
    </row>
    <row r="235" spans="1:6" x14ac:dyDescent="0.25">
      <c r="A235" s="1621"/>
      <c r="B235" s="1628"/>
      <c r="C235" s="1623"/>
      <c r="D235" s="1623"/>
      <c r="E235" s="1624"/>
      <c r="F235" s="1625"/>
    </row>
    <row r="236" spans="1:6" x14ac:dyDescent="0.25">
      <c r="A236" s="1621"/>
      <c r="B236" s="1628" t="s">
        <v>224</v>
      </c>
      <c r="C236" s="1623"/>
      <c r="D236" s="1623"/>
      <c r="E236" s="1624"/>
      <c r="F236" s="1629">
        <f>F179</f>
        <v>0</v>
      </c>
    </row>
    <row r="237" spans="1:6" ht="13" x14ac:dyDescent="0.25">
      <c r="A237" s="1621"/>
      <c r="B237" s="1627"/>
      <c r="C237" s="1623"/>
      <c r="D237" s="1623"/>
      <c r="E237" s="1624"/>
      <c r="F237" s="1625"/>
    </row>
    <row r="238" spans="1:6" x14ac:dyDescent="0.25">
      <c r="A238" s="1621"/>
      <c r="B238" s="1628" t="s">
        <v>225</v>
      </c>
      <c r="C238" s="1623"/>
      <c r="D238" s="1623"/>
      <c r="E238" s="1624"/>
      <c r="F238" s="1629">
        <f>F224</f>
        <v>0</v>
      </c>
    </row>
    <row r="239" spans="1:6" x14ac:dyDescent="0.25">
      <c r="A239" s="1621"/>
      <c r="B239" s="1628"/>
      <c r="C239" s="1623"/>
      <c r="D239" s="1623"/>
      <c r="E239" s="1624"/>
      <c r="F239" s="1625"/>
    </row>
    <row r="240" spans="1:6" x14ac:dyDescent="0.25">
      <c r="A240" s="1621"/>
      <c r="B240" s="1628"/>
      <c r="C240" s="1623"/>
      <c r="D240" s="1623"/>
      <c r="E240" s="1624"/>
      <c r="F240" s="1629"/>
    </row>
    <row r="241" spans="1:6" x14ac:dyDescent="0.25">
      <c r="A241" s="1621"/>
      <c r="B241" s="1628"/>
      <c r="C241" s="1623"/>
      <c r="D241" s="1623"/>
      <c r="E241" s="1624"/>
      <c r="F241" s="1625"/>
    </row>
    <row r="242" spans="1:6" x14ac:dyDescent="0.25">
      <c r="A242" s="1621"/>
      <c r="B242" s="1628"/>
      <c r="C242" s="1623"/>
      <c r="D242" s="1623"/>
      <c r="E242" s="1624"/>
      <c r="F242" s="1629"/>
    </row>
    <row r="243" spans="1:6" x14ac:dyDescent="0.25">
      <c r="A243" s="1621"/>
      <c r="B243" s="1628"/>
      <c r="C243" s="1623"/>
      <c r="D243" s="1623"/>
      <c r="E243" s="1624"/>
      <c r="F243" s="1625"/>
    </row>
    <row r="244" spans="1:6" x14ac:dyDescent="0.25">
      <c r="A244" s="1621"/>
      <c r="B244" s="1628"/>
      <c r="C244" s="1623"/>
      <c r="D244" s="1623"/>
      <c r="E244" s="1624"/>
      <c r="F244" s="1629"/>
    </row>
    <row r="245" spans="1:6" x14ac:dyDescent="0.25">
      <c r="A245" s="1621"/>
      <c r="B245" s="1628"/>
      <c r="C245" s="1623"/>
      <c r="D245" s="1623"/>
      <c r="E245" s="1624"/>
      <c r="F245" s="1625"/>
    </row>
    <row r="246" spans="1:6" x14ac:dyDescent="0.25">
      <c r="A246" s="1621"/>
      <c r="B246" s="1628"/>
      <c r="C246" s="1623"/>
      <c r="D246" s="1623"/>
      <c r="E246" s="1624"/>
      <c r="F246" s="1629"/>
    </row>
    <row r="247" spans="1:6" x14ac:dyDescent="0.25">
      <c r="A247" s="1621"/>
      <c r="B247" s="1628"/>
      <c r="C247" s="1623"/>
      <c r="D247" s="1623"/>
      <c r="E247" s="1624"/>
      <c r="F247" s="1625"/>
    </row>
    <row r="248" spans="1:6" x14ac:dyDescent="0.25">
      <c r="A248" s="1621"/>
      <c r="B248" s="1628"/>
      <c r="C248" s="1623"/>
      <c r="D248" s="1623"/>
      <c r="E248" s="1624"/>
      <c r="F248" s="1625"/>
    </row>
    <row r="249" spans="1:6" x14ac:dyDescent="0.25">
      <c r="A249" s="1621"/>
      <c r="B249" s="1628"/>
      <c r="C249" s="1623"/>
      <c r="D249" s="1623"/>
      <c r="E249" s="1624"/>
      <c r="F249" s="1625"/>
    </row>
    <row r="250" spans="1:6" x14ac:dyDescent="0.25">
      <c r="A250" s="1621"/>
      <c r="B250" s="1628"/>
      <c r="C250" s="1623"/>
      <c r="D250" s="1623"/>
      <c r="E250" s="1624"/>
      <c r="F250" s="1625"/>
    </row>
    <row r="251" spans="1:6" x14ac:dyDescent="0.25">
      <c r="A251" s="1621"/>
      <c r="B251" s="1628"/>
      <c r="C251" s="1623"/>
      <c r="D251" s="1623"/>
      <c r="E251" s="1624"/>
      <c r="F251" s="1625"/>
    </row>
    <row r="252" spans="1:6" x14ac:dyDescent="0.25">
      <c r="A252" s="1621"/>
      <c r="B252" s="1628"/>
      <c r="C252" s="1623"/>
      <c r="D252" s="1623"/>
      <c r="E252" s="1624"/>
      <c r="F252" s="1625"/>
    </row>
    <row r="253" spans="1:6" x14ac:dyDescent="0.25">
      <c r="A253" s="1621"/>
      <c r="B253" s="1628"/>
      <c r="C253" s="1623"/>
      <c r="D253" s="1623"/>
      <c r="E253" s="1624"/>
      <c r="F253" s="1625"/>
    </row>
    <row r="254" spans="1:6" x14ac:dyDescent="0.25">
      <c r="A254" s="1621"/>
      <c r="B254" s="1628"/>
      <c r="C254" s="1623"/>
      <c r="D254" s="1623"/>
      <c r="E254" s="1624"/>
      <c r="F254" s="1625"/>
    </row>
    <row r="255" spans="1:6" x14ac:dyDescent="0.25">
      <c r="A255" s="1621"/>
      <c r="B255" s="1628"/>
      <c r="C255" s="1623"/>
      <c r="D255" s="1623"/>
      <c r="E255" s="1624"/>
      <c r="F255" s="1625"/>
    </row>
    <row r="256" spans="1:6" x14ac:dyDescent="0.25">
      <c r="A256" s="1621"/>
      <c r="B256" s="1628"/>
      <c r="C256" s="1623"/>
      <c r="D256" s="1623"/>
      <c r="E256" s="1624"/>
      <c r="F256" s="1625"/>
    </row>
    <row r="257" spans="1:6" x14ac:dyDescent="0.25">
      <c r="A257" s="1621"/>
      <c r="B257" s="1628"/>
      <c r="C257" s="1623"/>
      <c r="D257" s="1623"/>
      <c r="E257" s="1624"/>
      <c r="F257" s="1625"/>
    </row>
    <row r="258" spans="1:6" x14ac:dyDescent="0.25">
      <c r="A258" s="1621"/>
      <c r="B258" s="1628"/>
      <c r="C258" s="1623"/>
      <c r="D258" s="1623"/>
      <c r="E258" s="1624"/>
      <c r="F258" s="1625"/>
    </row>
    <row r="259" spans="1:6" x14ac:dyDescent="0.25">
      <c r="A259" s="1621"/>
      <c r="B259" s="1628"/>
      <c r="C259" s="1623"/>
      <c r="D259" s="1623"/>
      <c r="E259" s="1624"/>
      <c r="F259" s="1625"/>
    </row>
    <row r="260" spans="1:6" ht="13" x14ac:dyDescent="0.25">
      <c r="A260" s="1621"/>
      <c r="B260" s="1627"/>
      <c r="C260" s="1623"/>
      <c r="D260" s="1623"/>
      <c r="E260" s="1624"/>
      <c r="F260" s="1625"/>
    </row>
    <row r="261" spans="1:6" x14ac:dyDescent="0.25">
      <c r="A261" s="1621"/>
      <c r="B261" s="1747"/>
      <c r="C261" s="1623"/>
      <c r="D261" s="1623"/>
      <c r="E261" s="1624"/>
      <c r="F261" s="1625"/>
    </row>
    <row r="262" spans="1:6" x14ac:dyDescent="0.25">
      <c r="A262" s="1621"/>
      <c r="B262" s="1747"/>
      <c r="C262" s="1623"/>
      <c r="D262" s="1623"/>
      <c r="E262" s="1624"/>
      <c r="F262" s="1625"/>
    </row>
    <row r="263" spans="1:6" x14ac:dyDescent="0.25">
      <c r="A263" s="1621"/>
      <c r="B263" s="1628"/>
      <c r="C263" s="1623"/>
      <c r="D263" s="1623"/>
      <c r="E263" s="1624"/>
      <c r="F263" s="1625"/>
    </row>
    <row r="264" spans="1:6" x14ac:dyDescent="0.25">
      <c r="A264" s="1621"/>
      <c r="B264" s="1628"/>
      <c r="C264" s="1623"/>
      <c r="D264" s="1623"/>
      <c r="E264" s="1624"/>
      <c r="F264" s="1625"/>
    </row>
    <row r="265" spans="1:6" x14ac:dyDescent="0.25">
      <c r="A265" s="1621"/>
      <c r="B265" s="1628"/>
      <c r="C265" s="1623"/>
      <c r="D265" s="1623"/>
      <c r="E265" s="1624"/>
      <c r="F265" s="1625"/>
    </row>
    <row r="266" spans="1:6" x14ac:dyDescent="0.25">
      <c r="A266" s="1621"/>
      <c r="B266" s="1628"/>
      <c r="C266" s="1623"/>
      <c r="D266" s="1623"/>
      <c r="E266" s="1624"/>
      <c r="F266" s="1625"/>
    </row>
    <row r="267" spans="1:6" x14ac:dyDescent="0.25">
      <c r="A267" s="1621"/>
      <c r="B267" s="1628"/>
      <c r="C267" s="1623"/>
      <c r="D267" s="1623"/>
      <c r="E267" s="1624"/>
      <c r="F267" s="1625"/>
    </row>
    <row r="268" spans="1:6" ht="13" x14ac:dyDescent="0.25">
      <c r="A268" s="1621"/>
      <c r="B268" s="1627"/>
      <c r="C268" s="1623"/>
      <c r="D268" s="1623"/>
      <c r="E268" s="1624"/>
      <c r="F268" s="1625"/>
    </row>
    <row r="269" spans="1:6" ht="13" x14ac:dyDescent="0.25">
      <c r="A269" s="1621"/>
      <c r="B269" s="1627"/>
      <c r="C269" s="1623"/>
      <c r="D269" s="1623"/>
      <c r="E269" s="1624"/>
      <c r="F269" s="1625"/>
    </row>
    <row r="270" spans="1:6" x14ac:dyDescent="0.25">
      <c r="A270" s="1621"/>
      <c r="B270" s="1628"/>
      <c r="C270" s="1623"/>
      <c r="D270" s="1623"/>
      <c r="E270" s="1624"/>
      <c r="F270" s="1625"/>
    </row>
    <row r="271" spans="1:6" ht="13" thickBot="1" x14ac:dyDescent="0.3">
      <c r="A271" s="1621"/>
      <c r="B271" s="1628"/>
      <c r="C271" s="1623"/>
      <c r="D271" s="1623"/>
      <c r="E271" s="1624"/>
      <c r="F271" s="1625"/>
    </row>
    <row r="272" spans="1:6" ht="13" thickBot="1" x14ac:dyDescent="0.3">
      <c r="A272" s="1748"/>
      <c r="B272" s="1749"/>
      <c r="C272" s="1750"/>
      <c r="D272" s="1750" t="s">
        <v>509</v>
      </c>
      <c r="E272" s="1751"/>
      <c r="F272" s="1752">
        <f>SUM(F227:F271)</f>
        <v>0</v>
      </c>
    </row>
  </sheetData>
  <mergeCells count="8">
    <mergeCell ref="A179:E179"/>
    <mergeCell ref="A224:E224"/>
    <mergeCell ref="A1:F1"/>
    <mergeCell ref="A2:F2"/>
    <mergeCell ref="A3:F3"/>
    <mergeCell ref="A52:E52"/>
    <mergeCell ref="A102:E102"/>
    <mergeCell ref="A141:E141"/>
  </mergeCells>
  <pageMargins left="0.75" right="0.75" top="1" bottom="1" header="0.5" footer="0.5"/>
  <pageSetup paperSize="9" scale="84" orientation="portrait" r:id="rId1"/>
  <headerFooter alignWithMargins="0">
    <oddFooter>Page &amp;P of &amp;N</oddFooter>
  </headerFooter>
  <rowBreaks count="4" manualBreakCount="4">
    <brk id="52" max="16383" man="1"/>
    <brk id="102" max="16383" man="1"/>
    <brk id="141" max="16383" man="1"/>
    <brk id="22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212"/>
  <sheetViews>
    <sheetView defaultGridColor="0" view="pageBreakPreview" colorId="22" zoomScaleNormal="75" zoomScaleSheetLayoutView="100" workbookViewId="0">
      <pane ySplit="5" topLeftCell="A138" activePane="bottomLeft" state="frozen"/>
      <selection activeCell="A3" sqref="A3:E3"/>
      <selection pane="bottomLeft" activeCell="A2" sqref="A2:F2"/>
    </sheetView>
  </sheetViews>
  <sheetFormatPr defaultColWidth="9.1796875" defaultRowHeight="12.5" x14ac:dyDescent="0.25"/>
  <cols>
    <col min="1" max="1" width="9.26953125" style="5" customWidth="1"/>
    <col min="2" max="2" width="61.7265625" style="5" customWidth="1"/>
    <col min="3" max="3" width="7.7265625" style="7" customWidth="1"/>
    <col min="4" max="4" width="10.81640625" style="59" customWidth="1"/>
    <col min="5" max="5" width="14.453125" style="60" customWidth="1"/>
    <col min="6" max="6" width="14.26953125" style="629" customWidth="1"/>
    <col min="7" max="7" width="17.26953125" style="15" customWidth="1"/>
    <col min="8" max="8" width="14.453125" style="15" customWidth="1"/>
    <col min="9" max="256" width="9.1796875" style="15"/>
    <col min="257" max="257" width="10.7265625" style="15" customWidth="1"/>
    <col min="258" max="258" width="51.26953125" style="15" customWidth="1"/>
    <col min="259" max="259" width="7.1796875" style="15" customWidth="1"/>
    <col min="260" max="260" width="12.7265625" style="15" customWidth="1"/>
    <col min="261" max="261" width="15.7265625" style="15" customWidth="1"/>
    <col min="262" max="262" width="17" style="15" customWidth="1"/>
    <col min="263" max="263" width="17.26953125" style="15" customWidth="1"/>
    <col min="264" max="264" width="14.453125" style="15" customWidth="1"/>
    <col min="265" max="512" width="9.1796875" style="15"/>
    <col min="513" max="513" width="10.7265625" style="15" customWidth="1"/>
    <col min="514" max="514" width="51.26953125" style="15" customWidth="1"/>
    <col min="515" max="515" width="7.1796875" style="15" customWidth="1"/>
    <col min="516" max="516" width="12.7265625" style="15" customWidth="1"/>
    <col min="517" max="517" width="15.7265625" style="15" customWidth="1"/>
    <col min="518" max="518" width="17" style="15" customWidth="1"/>
    <col min="519" max="519" width="17.26953125" style="15" customWidth="1"/>
    <col min="520" max="520" width="14.453125" style="15" customWidth="1"/>
    <col min="521" max="768" width="9.1796875" style="15"/>
    <col min="769" max="769" width="10.7265625" style="15" customWidth="1"/>
    <col min="770" max="770" width="51.26953125" style="15" customWidth="1"/>
    <col min="771" max="771" width="7.1796875" style="15" customWidth="1"/>
    <col min="772" max="772" width="12.7265625" style="15" customWidth="1"/>
    <col min="773" max="773" width="15.7265625" style="15" customWidth="1"/>
    <col min="774" max="774" width="17" style="15" customWidth="1"/>
    <col min="775" max="775" width="17.26953125" style="15" customWidth="1"/>
    <col min="776" max="776" width="14.453125" style="15" customWidth="1"/>
    <col min="777" max="1024" width="9.1796875" style="15"/>
    <col min="1025" max="1025" width="10.7265625" style="15" customWidth="1"/>
    <col min="1026" max="1026" width="51.26953125" style="15" customWidth="1"/>
    <col min="1027" max="1027" width="7.1796875" style="15" customWidth="1"/>
    <col min="1028" max="1028" width="12.7265625" style="15" customWidth="1"/>
    <col min="1029" max="1029" width="15.7265625" style="15" customWidth="1"/>
    <col min="1030" max="1030" width="17" style="15" customWidth="1"/>
    <col min="1031" max="1031" width="17.26953125" style="15" customWidth="1"/>
    <col min="1032" max="1032" width="14.453125" style="15" customWidth="1"/>
    <col min="1033" max="1280" width="9.1796875" style="15"/>
    <col min="1281" max="1281" width="10.7265625" style="15" customWidth="1"/>
    <col min="1282" max="1282" width="51.26953125" style="15" customWidth="1"/>
    <col min="1283" max="1283" width="7.1796875" style="15" customWidth="1"/>
    <col min="1284" max="1284" width="12.7265625" style="15" customWidth="1"/>
    <col min="1285" max="1285" width="15.7265625" style="15" customWidth="1"/>
    <col min="1286" max="1286" width="17" style="15" customWidth="1"/>
    <col min="1287" max="1287" width="17.26953125" style="15" customWidth="1"/>
    <col min="1288" max="1288" width="14.453125" style="15" customWidth="1"/>
    <col min="1289" max="1536" width="9.1796875" style="15"/>
    <col min="1537" max="1537" width="10.7265625" style="15" customWidth="1"/>
    <col min="1538" max="1538" width="51.26953125" style="15" customWidth="1"/>
    <col min="1539" max="1539" width="7.1796875" style="15" customWidth="1"/>
    <col min="1540" max="1540" width="12.7265625" style="15" customWidth="1"/>
    <col min="1541" max="1541" width="15.7265625" style="15" customWidth="1"/>
    <col min="1542" max="1542" width="17" style="15" customWidth="1"/>
    <col min="1543" max="1543" width="17.26953125" style="15" customWidth="1"/>
    <col min="1544" max="1544" width="14.453125" style="15" customWidth="1"/>
    <col min="1545" max="1792" width="9.1796875" style="15"/>
    <col min="1793" max="1793" width="10.7265625" style="15" customWidth="1"/>
    <col min="1794" max="1794" width="51.26953125" style="15" customWidth="1"/>
    <col min="1795" max="1795" width="7.1796875" style="15" customWidth="1"/>
    <col min="1796" max="1796" width="12.7265625" style="15" customWidth="1"/>
    <col min="1797" max="1797" width="15.7265625" style="15" customWidth="1"/>
    <col min="1798" max="1798" width="17" style="15" customWidth="1"/>
    <col min="1799" max="1799" width="17.26953125" style="15" customWidth="1"/>
    <col min="1800" max="1800" width="14.453125" style="15" customWidth="1"/>
    <col min="1801" max="2048" width="9.1796875" style="15"/>
    <col min="2049" max="2049" width="10.7265625" style="15" customWidth="1"/>
    <col min="2050" max="2050" width="51.26953125" style="15" customWidth="1"/>
    <col min="2051" max="2051" width="7.1796875" style="15" customWidth="1"/>
    <col min="2052" max="2052" width="12.7265625" style="15" customWidth="1"/>
    <col min="2053" max="2053" width="15.7265625" style="15" customWidth="1"/>
    <col min="2054" max="2054" width="17" style="15" customWidth="1"/>
    <col min="2055" max="2055" width="17.26953125" style="15" customWidth="1"/>
    <col min="2056" max="2056" width="14.453125" style="15" customWidth="1"/>
    <col min="2057" max="2304" width="9.1796875" style="15"/>
    <col min="2305" max="2305" width="10.7265625" style="15" customWidth="1"/>
    <col min="2306" max="2306" width="51.26953125" style="15" customWidth="1"/>
    <col min="2307" max="2307" width="7.1796875" style="15" customWidth="1"/>
    <col min="2308" max="2308" width="12.7265625" style="15" customWidth="1"/>
    <col min="2309" max="2309" width="15.7265625" style="15" customWidth="1"/>
    <col min="2310" max="2310" width="17" style="15" customWidth="1"/>
    <col min="2311" max="2311" width="17.26953125" style="15" customWidth="1"/>
    <col min="2312" max="2312" width="14.453125" style="15" customWidth="1"/>
    <col min="2313" max="2560" width="9.1796875" style="15"/>
    <col min="2561" max="2561" width="10.7265625" style="15" customWidth="1"/>
    <col min="2562" max="2562" width="51.26953125" style="15" customWidth="1"/>
    <col min="2563" max="2563" width="7.1796875" style="15" customWidth="1"/>
    <col min="2564" max="2564" width="12.7265625" style="15" customWidth="1"/>
    <col min="2565" max="2565" width="15.7265625" style="15" customWidth="1"/>
    <col min="2566" max="2566" width="17" style="15" customWidth="1"/>
    <col min="2567" max="2567" width="17.26953125" style="15" customWidth="1"/>
    <col min="2568" max="2568" width="14.453125" style="15" customWidth="1"/>
    <col min="2569" max="2816" width="9.1796875" style="15"/>
    <col min="2817" max="2817" width="10.7265625" style="15" customWidth="1"/>
    <col min="2818" max="2818" width="51.26953125" style="15" customWidth="1"/>
    <col min="2819" max="2819" width="7.1796875" style="15" customWidth="1"/>
    <col min="2820" max="2820" width="12.7265625" style="15" customWidth="1"/>
    <col min="2821" max="2821" width="15.7265625" style="15" customWidth="1"/>
    <col min="2822" max="2822" width="17" style="15" customWidth="1"/>
    <col min="2823" max="2823" width="17.26953125" style="15" customWidth="1"/>
    <col min="2824" max="2824" width="14.453125" style="15" customWidth="1"/>
    <col min="2825" max="3072" width="9.1796875" style="15"/>
    <col min="3073" max="3073" width="10.7265625" style="15" customWidth="1"/>
    <col min="3074" max="3074" width="51.26953125" style="15" customWidth="1"/>
    <col min="3075" max="3075" width="7.1796875" style="15" customWidth="1"/>
    <col min="3076" max="3076" width="12.7265625" style="15" customWidth="1"/>
    <col min="3077" max="3077" width="15.7265625" style="15" customWidth="1"/>
    <col min="3078" max="3078" width="17" style="15" customWidth="1"/>
    <col min="3079" max="3079" width="17.26953125" style="15" customWidth="1"/>
    <col min="3080" max="3080" width="14.453125" style="15" customWidth="1"/>
    <col min="3081" max="3328" width="9.1796875" style="15"/>
    <col min="3329" max="3329" width="10.7265625" style="15" customWidth="1"/>
    <col min="3330" max="3330" width="51.26953125" style="15" customWidth="1"/>
    <col min="3331" max="3331" width="7.1796875" style="15" customWidth="1"/>
    <col min="3332" max="3332" width="12.7265625" style="15" customWidth="1"/>
    <col min="3333" max="3333" width="15.7265625" style="15" customWidth="1"/>
    <col min="3334" max="3334" width="17" style="15" customWidth="1"/>
    <col min="3335" max="3335" width="17.26953125" style="15" customWidth="1"/>
    <col min="3336" max="3336" width="14.453125" style="15" customWidth="1"/>
    <col min="3337" max="3584" width="9.1796875" style="15"/>
    <col min="3585" max="3585" width="10.7265625" style="15" customWidth="1"/>
    <col min="3586" max="3586" width="51.26953125" style="15" customWidth="1"/>
    <col min="3587" max="3587" width="7.1796875" style="15" customWidth="1"/>
    <col min="3588" max="3588" width="12.7265625" style="15" customWidth="1"/>
    <col min="3589" max="3589" width="15.7265625" style="15" customWidth="1"/>
    <col min="3590" max="3590" width="17" style="15" customWidth="1"/>
    <col min="3591" max="3591" width="17.26953125" style="15" customWidth="1"/>
    <col min="3592" max="3592" width="14.453125" style="15" customWidth="1"/>
    <col min="3593" max="3840" width="9.1796875" style="15"/>
    <col min="3841" max="3841" width="10.7265625" style="15" customWidth="1"/>
    <col min="3842" max="3842" width="51.26953125" style="15" customWidth="1"/>
    <col min="3843" max="3843" width="7.1796875" style="15" customWidth="1"/>
    <col min="3844" max="3844" width="12.7265625" style="15" customWidth="1"/>
    <col min="3845" max="3845" width="15.7265625" style="15" customWidth="1"/>
    <col min="3846" max="3846" width="17" style="15" customWidth="1"/>
    <col min="3847" max="3847" width="17.26953125" style="15" customWidth="1"/>
    <col min="3848" max="3848" width="14.453125" style="15" customWidth="1"/>
    <col min="3849" max="4096" width="9.1796875" style="15"/>
    <col min="4097" max="4097" width="10.7265625" style="15" customWidth="1"/>
    <col min="4098" max="4098" width="51.26953125" style="15" customWidth="1"/>
    <col min="4099" max="4099" width="7.1796875" style="15" customWidth="1"/>
    <col min="4100" max="4100" width="12.7265625" style="15" customWidth="1"/>
    <col min="4101" max="4101" width="15.7265625" style="15" customWidth="1"/>
    <col min="4102" max="4102" width="17" style="15" customWidth="1"/>
    <col min="4103" max="4103" width="17.26953125" style="15" customWidth="1"/>
    <col min="4104" max="4104" width="14.453125" style="15" customWidth="1"/>
    <col min="4105" max="4352" width="9.1796875" style="15"/>
    <col min="4353" max="4353" width="10.7265625" style="15" customWidth="1"/>
    <col min="4354" max="4354" width="51.26953125" style="15" customWidth="1"/>
    <col min="4355" max="4355" width="7.1796875" style="15" customWidth="1"/>
    <col min="4356" max="4356" width="12.7265625" style="15" customWidth="1"/>
    <col min="4357" max="4357" width="15.7265625" style="15" customWidth="1"/>
    <col min="4358" max="4358" width="17" style="15" customWidth="1"/>
    <col min="4359" max="4359" width="17.26953125" style="15" customWidth="1"/>
    <col min="4360" max="4360" width="14.453125" style="15" customWidth="1"/>
    <col min="4361" max="4608" width="9.1796875" style="15"/>
    <col min="4609" max="4609" width="10.7265625" style="15" customWidth="1"/>
    <col min="4610" max="4610" width="51.26953125" style="15" customWidth="1"/>
    <col min="4611" max="4611" width="7.1796875" style="15" customWidth="1"/>
    <col min="4612" max="4612" width="12.7265625" style="15" customWidth="1"/>
    <col min="4613" max="4613" width="15.7265625" style="15" customWidth="1"/>
    <col min="4614" max="4614" width="17" style="15" customWidth="1"/>
    <col min="4615" max="4615" width="17.26953125" style="15" customWidth="1"/>
    <col min="4616" max="4616" width="14.453125" style="15" customWidth="1"/>
    <col min="4617" max="4864" width="9.1796875" style="15"/>
    <col min="4865" max="4865" width="10.7265625" style="15" customWidth="1"/>
    <col min="4866" max="4866" width="51.26953125" style="15" customWidth="1"/>
    <col min="4867" max="4867" width="7.1796875" style="15" customWidth="1"/>
    <col min="4868" max="4868" width="12.7265625" style="15" customWidth="1"/>
    <col min="4869" max="4869" width="15.7265625" style="15" customWidth="1"/>
    <col min="4870" max="4870" width="17" style="15" customWidth="1"/>
    <col min="4871" max="4871" width="17.26953125" style="15" customWidth="1"/>
    <col min="4872" max="4872" width="14.453125" style="15" customWidth="1"/>
    <col min="4873" max="5120" width="9.1796875" style="15"/>
    <col min="5121" max="5121" width="10.7265625" style="15" customWidth="1"/>
    <col min="5122" max="5122" width="51.26953125" style="15" customWidth="1"/>
    <col min="5123" max="5123" width="7.1796875" style="15" customWidth="1"/>
    <col min="5124" max="5124" width="12.7265625" style="15" customWidth="1"/>
    <col min="5125" max="5125" width="15.7265625" style="15" customWidth="1"/>
    <col min="5126" max="5126" width="17" style="15" customWidth="1"/>
    <col min="5127" max="5127" width="17.26953125" style="15" customWidth="1"/>
    <col min="5128" max="5128" width="14.453125" style="15" customWidth="1"/>
    <col min="5129" max="5376" width="9.1796875" style="15"/>
    <col min="5377" max="5377" width="10.7265625" style="15" customWidth="1"/>
    <col min="5378" max="5378" width="51.26953125" style="15" customWidth="1"/>
    <col min="5379" max="5379" width="7.1796875" style="15" customWidth="1"/>
    <col min="5380" max="5380" width="12.7265625" style="15" customWidth="1"/>
    <col min="5381" max="5381" width="15.7265625" style="15" customWidth="1"/>
    <col min="5382" max="5382" width="17" style="15" customWidth="1"/>
    <col min="5383" max="5383" width="17.26953125" style="15" customWidth="1"/>
    <col min="5384" max="5384" width="14.453125" style="15" customWidth="1"/>
    <col min="5385" max="5632" width="9.1796875" style="15"/>
    <col min="5633" max="5633" width="10.7265625" style="15" customWidth="1"/>
    <col min="5634" max="5634" width="51.26953125" style="15" customWidth="1"/>
    <col min="5635" max="5635" width="7.1796875" style="15" customWidth="1"/>
    <col min="5636" max="5636" width="12.7265625" style="15" customWidth="1"/>
    <col min="5637" max="5637" width="15.7265625" style="15" customWidth="1"/>
    <col min="5638" max="5638" width="17" style="15" customWidth="1"/>
    <col min="5639" max="5639" width="17.26953125" style="15" customWidth="1"/>
    <col min="5640" max="5640" width="14.453125" style="15" customWidth="1"/>
    <col min="5641" max="5888" width="9.1796875" style="15"/>
    <col min="5889" max="5889" width="10.7265625" style="15" customWidth="1"/>
    <col min="5890" max="5890" width="51.26953125" style="15" customWidth="1"/>
    <col min="5891" max="5891" width="7.1796875" style="15" customWidth="1"/>
    <col min="5892" max="5892" width="12.7265625" style="15" customWidth="1"/>
    <col min="5893" max="5893" width="15.7265625" style="15" customWidth="1"/>
    <col min="5894" max="5894" width="17" style="15" customWidth="1"/>
    <col min="5895" max="5895" width="17.26953125" style="15" customWidth="1"/>
    <col min="5896" max="5896" width="14.453125" style="15" customWidth="1"/>
    <col min="5897" max="6144" width="9.1796875" style="15"/>
    <col min="6145" max="6145" width="10.7265625" style="15" customWidth="1"/>
    <col min="6146" max="6146" width="51.26953125" style="15" customWidth="1"/>
    <col min="6147" max="6147" width="7.1796875" style="15" customWidth="1"/>
    <col min="6148" max="6148" width="12.7265625" style="15" customWidth="1"/>
    <col min="6149" max="6149" width="15.7265625" style="15" customWidth="1"/>
    <col min="6150" max="6150" width="17" style="15" customWidth="1"/>
    <col min="6151" max="6151" width="17.26953125" style="15" customWidth="1"/>
    <col min="6152" max="6152" width="14.453125" style="15" customWidth="1"/>
    <col min="6153" max="6400" width="9.1796875" style="15"/>
    <col min="6401" max="6401" width="10.7265625" style="15" customWidth="1"/>
    <col min="6402" max="6402" width="51.26953125" style="15" customWidth="1"/>
    <col min="6403" max="6403" width="7.1796875" style="15" customWidth="1"/>
    <col min="6404" max="6404" width="12.7265625" style="15" customWidth="1"/>
    <col min="6405" max="6405" width="15.7265625" style="15" customWidth="1"/>
    <col min="6406" max="6406" width="17" style="15" customWidth="1"/>
    <col min="6407" max="6407" width="17.26953125" style="15" customWidth="1"/>
    <col min="6408" max="6408" width="14.453125" style="15" customWidth="1"/>
    <col min="6409" max="6656" width="9.1796875" style="15"/>
    <col min="6657" max="6657" width="10.7265625" style="15" customWidth="1"/>
    <col min="6658" max="6658" width="51.26953125" style="15" customWidth="1"/>
    <col min="6659" max="6659" width="7.1796875" style="15" customWidth="1"/>
    <col min="6660" max="6660" width="12.7265625" style="15" customWidth="1"/>
    <col min="6661" max="6661" width="15.7265625" style="15" customWidth="1"/>
    <col min="6662" max="6662" width="17" style="15" customWidth="1"/>
    <col min="6663" max="6663" width="17.26953125" style="15" customWidth="1"/>
    <col min="6664" max="6664" width="14.453125" style="15" customWidth="1"/>
    <col min="6665" max="6912" width="9.1796875" style="15"/>
    <col min="6913" max="6913" width="10.7265625" style="15" customWidth="1"/>
    <col min="6914" max="6914" width="51.26953125" style="15" customWidth="1"/>
    <col min="6915" max="6915" width="7.1796875" style="15" customWidth="1"/>
    <col min="6916" max="6916" width="12.7265625" style="15" customWidth="1"/>
    <col min="6917" max="6917" width="15.7265625" style="15" customWidth="1"/>
    <col min="6918" max="6918" width="17" style="15" customWidth="1"/>
    <col min="6919" max="6919" width="17.26953125" style="15" customWidth="1"/>
    <col min="6920" max="6920" width="14.453125" style="15" customWidth="1"/>
    <col min="6921" max="7168" width="9.1796875" style="15"/>
    <col min="7169" max="7169" width="10.7265625" style="15" customWidth="1"/>
    <col min="7170" max="7170" width="51.26953125" style="15" customWidth="1"/>
    <col min="7171" max="7171" width="7.1796875" style="15" customWidth="1"/>
    <col min="7172" max="7172" width="12.7265625" style="15" customWidth="1"/>
    <col min="7173" max="7173" width="15.7265625" style="15" customWidth="1"/>
    <col min="7174" max="7174" width="17" style="15" customWidth="1"/>
    <col min="7175" max="7175" width="17.26953125" style="15" customWidth="1"/>
    <col min="7176" max="7176" width="14.453125" style="15" customWidth="1"/>
    <col min="7177" max="7424" width="9.1796875" style="15"/>
    <col min="7425" max="7425" width="10.7265625" style="15" customWidth="1"/>
    <col min="7426" max="7426" width="51.26953125" style="15" customWidth="1"/>
    <col min="7427" max="7427" width="7.1796875" style="15" customWidth="1"/>
    <col min="7428" max="7428" width="12.7265625" style="15" customWidth="1"/>
    <col min="7429" max="7429" width="15.7265625" style="15" customWidth="1"/>
    <col min="7430" max="7430" width="17" style="15" customWidth="1"/>
    <col min="7431" max="7431" width="17.26953125" style="15" customWidth="1"/>
    <col min="7432" max="7432" width="14.453125" style="15" customWidth="1"/>
    <col min="7433" max="7680" width="9.1796875" style="15"/>
    <col min="7681" max="7681" width="10.7265625" style="15" customWidth="1"/>
    <col min="7682" max="7682" width="51.26953125" style="15" customWidth="1"/>
    <col min="7683" max="7683" width="7.1796875" style="15" customWidth="1"/>
    <col min="7684" max="7684" width="12.7265625" style="15" customWidth="1"/>
    <col min="7685" max="7685" width="15.7265625" style="15" customWidth="1"/>
    <col min="7686" max="7686" width="17" style="15" customWidth="1"/>
    <col min="7687" max="7687" width="17.26953125" style="15" customWidth="1"/>
    <col min="7688" max="7688" width="14.453125" style="15" customWidth="1"/>
    <col min="7689" max="7936" width="9.1796875" style="15"/>
    <col min="7937" max="7937" width="10.7265625" style="15" customWidth="1"/>
    <col min="7938" max="7938" width="51.26953125" style="15" customWidth="1"/>
    <col min="7939" max="7939" width="7.1796875" style="15" customWidth="1"/>
    <col min="7940" max="7940" width="12.7265625" style="15" customWidth="1"/>
    <col min="7941" max="7941" width="15.7265625" style="15" customWidth="1"/>
    <col min="7942" max="7942" width="17" style="15" customWidth="1"/>
    <col min="7943" max="7943" width="17.26953125" style="15" customWidth="1"/>
    <col min="7944" max="7944" width="14.453125" style="15" customWidth="1"/>
    <col min="7945" max="8192" width="9.1796875" style="15"/>
    <col min="8193" max="8193" width="10.7265625" style="15" customWidth="1"/>
    <col min="8194" max="8194" width="51.26953125" style="15" customWidth="1"/>
    <col min="8195" max="8195" width="7.1796875" style="15" customWidth="1"/>
    <col min="8196" max="8196" width="12.7265625" style="15" customWidth="1"/>
    <col min="8197" max="8197" width="15.7265625" style="15" customWidth="1"/>
    <col min="8198" max="8198" width="17" style="15" customWidth="1"/>
    <col min="8199" max="8199" width="17.26953125" style="15" customWidth="1"/>
    <col min="8200" max="8200" width="14.453125" style="15" customWidth="1"/>
    <col min="8201" max="8448" width="9.1796875" style="15"/>
    <col min="8449" max="8449" width="10.7265625" style="15" customWidth="1"/>
    <col min="8450" max="8450" width="51.26953125" style="15" customWidth="1"/>
    <col min="8451" max="8451" width="7.1796875" style="15" customWidth="1"/>
    <col min="8452" max="8452" width="12.7265625" style="15" customWidth="1"/>
    <col min="8453" max="8453" width="15.7265625" style="15" customWidth="1"/>
    <col min="8454" max="8454" width="17" style="15" customWidth="1"/>
    <col min="8455" max="8455" width="17.26953125" style="15" customWidth="1"/>
    <col min="8456" max="8456" width="14.453125" style="15" customWidth="1"/>
    <col min="8457" max="8704" width="9.1796875" style="15"/>
    <col min="8705" max="8705" width="10.7265625" style="15" customWidth="1"/>
    <col min="8706" max="8706" width="51.26953125" style="15" customWidth="1"/>
    <col min="8707" max="8707" width="7.1796875" style="15" customWidth="1"/>
    <col min="8708" max="8708" width="12.7265625" style="15" customWidth="1"/>
    <col min="8709" max="8709" width="15.7265625" style="15" customWidth="1"/>
    <col min="8710" max="8710" width="17" style="15" customWidth="1"/>
    <col min="8711" max="8711" width="17.26953125" style="15" customWidth="1"/>
    <col min="8712" max="8712" width="14.453125" style="15" customWidth="1"/>
    <col min="8713" max="8960" width="9.1796875" style="15"/>
    <col min="8961" max="8961" width="10.7265625" style="15" customWidth="1"/>
    <col min="8962" max="8962" width="51.26953125" style="15" customWidth="1"/>
    <col min="8963" max="8963" width="7.1796875" style="15" customWidth="1"/>
    <col min="8964" max="8964" width="12.7265625" style="15" customWidth="1"/>
    <col min="8965" max="8965" width="15.7265625" style="15" customWidth="1"/>
    <col min="8966" max="8966" width="17" style="15" customWidth="1"/>
    <col min="8967" max="8967" width="17.26953125" style="15" customWidth="1"/>
    <col min="8968" max="8968" width="14.453125" style="15" customWidth="1"/>
    <col min="8969" max="9216" width="9.1796875" style="15"/>
    <col min="9217" max="9217" width="10.7265625" style="15" customWidth="1"/>
    <col min="9218" max="9218" width="51.26953125" style="15" customWidth="1"/>
    <col min="9219" max="9219" width="7.1796875" style="15" customWidth="1"/>
    <col min="9220" max="9220" width="12.7265625" style="15" customWidth="1"/>
    <col min="9221" max="9221" width="15.7265625" style="15" customWidth="1"/>
    <col min="9222" max="9222" width="17" style="15" customWidth="1"/>
    <col min="9223" max="9223" width="17.26953125" style="15" customWidth="1"/>
    <col min="9224" max="9224" width="14.453125" style="15" customWidth="1"/>
    <col min="9225" max="9472" width="9.1796875" style="15"/>
    <col min="9473" max="9473" width="10.7265625" style="15" customWidth="1"/>
    <col min="9474" max="9474" width="51.26953125" style="15" customWidth="1"/>
    <col min="9475" max="9475" width="7.1796875" style="15" customWidth="1"/>
    <col min="9476" max="9476" width="12.7265625" style="15" customWidth="1"/>
    <col min="9477" max="9477" width="15.7265625" style="15" customWidth="1"/>
    <col min="9478" max="9478" width="17" style="15" customWidth="1"/>
    <col min="9479" max="9479" width="17.26953125" style="15" customWidth="1"/>
    <col min="9480" max="9480" width="14.453125" style="15" customWidth="1"/>
    <col min="9481" max="9728" width="9.1796875" style="15"/>
    <col min="9729" max="9729" width="10.7265625" style="15" customWidth="1"/>
    <col min="9730" max="9730" width="51.26953125" style="15" customWidth="1"/>
    <col min="9731" max="9731" width="7.1796875" style="15" customWidth="1"/>
    <col min="9732" max="9732" width="12.7265625" style="15" customWidth="1"/>
    <col min="9733" max="9733" width="15.7265625" style="15" customWidth="1"/>
    <col min="9734" max="9734" width="17" style="15" customWidth="1"/>
    <col min="9735" max="9735" width="17.26953125" style="15" customWidth="1"/>
    <col min="9736" max="9736" width="14.453125" style="15" customWidth="1"/>
    <col min="9737" max="9984" width="9.1796875" style="15"/>
    <col min="9985" max="9985" width="10.7265625" style="15" customWidth="1"/>
    <col min="9986" max="9986" width="51.26953125" style="15" customWidth="1"/>
    <col min="9987" max="9987" width="7.1796875" style="15" customWidth="1"/>
    <col min="9988" max="9988" width="12.7265625" style="15" customWidth="1"/>
    <col min="9989" max="9989" width="15.7265625" style="15" customWidth="1"/>
    <col min="9990" max="9990" width="17" style="15" customWidth="1"/>
    <col min="9991" max="9991" width="17.26953125" style="15" customWidth="1"/>
    <col min="9992" max="9992" width="14.453125" style="15" customWidth="1"/>
    <col min="9993" max="10240" width="9.1796875" style="15"/>
    <col min="10241" max="10241" width="10.7265625" style="15" customWidth="1"/>
    <col min="10242" max="10242" width="51.26953125" style="15" customWidth="1"/>
    <col min="10243" max="10243" width="7.1796875" style="15" customWidth="1"/>
    <col min="10244" max="10244" width="12.7265625" style="15" customWidth="1"/>
    <col min="10245" max="10245" width="15.7265625" style="15" customWidth="1"/>
    <col min="10246" max="10246" width="17" style="15" customWidth="1"/>
    <col min="10247" max="10247" width="17.26953125" style="15" customWidth="1"/>
    <col min="10248" max="10248" width="14.453125" style="15" customWidth="1"/>
    <col min="10249" max="10496" width="9.1796875" style="15"/>
    <col min="10497" max="10497" width="10.7265625" style="15" customWidth="1"/>
    <col min="10498" max="10498" width="51.26953125" style="15" customWidth="1"/>
    <col min="10499" max="10499" width="7.1796875" style="15" customWidth="1"/>
    <col min="10500" max="10500" width="12.7265625" style="15" customWidth="1"/>
    <col min="10501" max="10501" width="15.7265625" style="15" customWidth="1"/>
    <col min="10502" max="10502" width="17" style="15" customWidth="1"/>
    <col min="10503" max="10503" width="17.26953125" style="15" customWidth="1"/>
    <col min="10504" max="10504" width="14.453125" style="15" customWidth="1"/>
    <col min="10505" max="10752" width="9.1796875" style="15"/>
    <col min="10753" max="10753" width="10.7265625" style="15" customWidth="1"/>
    <col min="10754" max="10754" width="51.26953125" style="15" customWidth="1"/>
    <col min="10755" max="10755" width="7.1796875" style="15" customWidth="1"/>
    <col min="10756" max="10756" width="12.7265625" style="15" customWidth="1"/>
    <col min="10757" max="10757" width="15.7265625" style="15" customWidth="1"/>
    <col min="10758" max="10758" width="17" style="15" customWidth="1"/>
    <col min="10759" max="10759" width="17.26953125" style="15" customWidth="1"/>
    <col min="10760" max="10760" width="14.453125" style="15" customWidth="1"/>
    <col min="10761" max="11008" width="9.1796875" style="15"/>
    <col min="11009" max="11009" width="10.7265625" style="15" customWidth="1"/>
    <col min="11010" max="11010" width="51.26953125" style="15" customWidth="1"/>
    <col min="11011" max="11011" width="7.1796875" style="15" customWidth="1"/>
    <col min="11012" max="11012" width="12.7265625" style="15" customWidth="1"/>
    <col min="11013" max="11013" width="15.7265625" style="15" customWidth="1"/>
    <col min="11014" max="11014" width="17" style="15" customWidth="1"/>
    <col min="11015" max="11015" width="17.26953125" style="15" customWidth="1"/>
    <col min="11016" max="11016" width="14.453125" style="15" customWidth="1"/>
    <col min="11017" max="11264" width="9.1796875" style="15"/>
    <col min="11265" max="11265" width="10.7265625" style="15" customWidth="1"/>
    <col min="11266" max="11266" width="51.26953125" style="15" customWidth="1"/>
    <col min="11267" max="11267" width="7.1796875" style="15" customWidth="1"/>
    <col min="11268" max="11268" width="12.7265625" style="15" customWidth="1"/>
    <col min="11269" max="11269" width="15.7265625" style="15" customWidth="1"/>
    <col min="11270" max="11270" width="17" style="15" customWidth="1"/>
    <col min="11271" max="11271" width="17.26953125" style="15" customWidth="1"/>
    <col min="11272" max="11272" width="14.453125" style="15" customWidth="1"/>
    <col min="11273" max="11520" width="9.1796875" style="15"/>
    <col min="11521" max="11521" width="10.7265625" style="15" customWidth="1"/>
    <col min="11522" max="11522" width="51.26953125" style="15" customWidth="1"/>
    <col min="11523" max="11523" width="7.1796875" style="15" customWidth="1"/>
    <col min="11524" max="11524" width="12.7265625" style="15" customWidth="1"/>
    <col min="11525" max="11525" width="15.7265625" style="15" customWidth="1"/>
    <col min="11526" max="11526" width="17" style="15" customWidth="1"/>
    <col min="11527" max="11527" width="17.26953125" style="15" customWidth="1"/>
    <col min="11528" max="11528" width="14.453125" style="15" customWidth="1"/>
    <col min="11529" max="11776" width="9.1796875" style="15"/>
    <col min="11777" max="11777" width="10.7265625" style="15" customWidth="1"/>
    <col min="11778" max="11778" width="51.26953125" style="15" customWidth="1"/>
    <col min="11779" max="11779" width="7.1796875" style="15" customWidth="1"/>
    <col min="11780" max="11780" width="12.7265625" style="15" customWidth="1"/>
    <col min="11781" max="11781" width="15.7265625" style="15" customWidth="1"/>
    <col min="11782" max="11782" width="17" style="15" customWidth="1"/>
    <col min="11783" max="11783" width="17.26953125" style="15" customWidth="1"/>
    <col min="11784" max="11784" width="14.453125" style="15" customWidth="1"/>
    <col min="11785" max="12032" width="9.1796875" style="15"/>
    <col min="12033" max="12033" width="10.7265625" style="15" customWidth="1"/>
    <col min="12034" max="12034" width="51.26953125" style="15" customWidth="1"/>
    <col min="12035" max="12035" width="7.1796875" style="15" customWidth="1"/>
    <col min="12036" max="12036" width="12.7265625" style="15" customWidth="1"/>
    <col min="12037" max="12037" width="15.7265625" style="15" customWidth="1"/>
    <col min="12038" max="12038" width="17" style="15" customWidth="1"/>
    <col min="12039" max="12039" width="17.26953125" style="15" customWidth="1"/>
    <col min="12040" max="12040" width="14.453125" style="15" customWidth="1"/>
    <col min="12041" max="12288" width="9.1796875" style="15"/>
    <col min="12289" max="12289" width="10.7265625" style="15" customWidth="1"/>
    <col min="12290" max="12290" width="51.26953125" style="15" customWidth="1"/>
    <col min="12291" max="12291" width="7.1796875" style="15" customWidth="1"/>
    <col min="12292" max="12292" width="12.7265625" style="15" customWidth="1"/>
    <col min="12293" max="12293" width="15.7265625" style="15" customWidth="1"/>
    <col min="12294" max="12294" width="17" style="15" customWidth="1"/>
    <col min="12295" max="12295" width="17.26953125" style="15" customWidth="1"/>
    <col min="12296" max="12296" width="14.453125" style="15" customWidth="1"/>
    <col min="12297" max="12544" width="9.1796875" style="15"/>
    <col min="12545" max="12545" width="10.7265625" style="15" customWidth="1"/>
    <col min="12546" max="12546" width="51.26953125" style="15" customWidth="1"/>
    <col min="12547" max="12547" width="7.1796875" style="15" customWidth="1"/>
    <col min="12548" max="12548" width="12.7265625" style="15" customWidth="1"/>
    <col min="12549" max="12549" width="15.7265625" style="15" customWidth="1"/>
    <col min="12550" max="12550" width="17" style="15" customWidth="1"/>
    <col min="12551" max="12551" width="17.26953125" style="15" customWidth="1"/>
    <col min="12552" max="12552" width="14.453125" style="15" customWidth="1"/>
    <col min="12553" max="12800" width="9.1796875" style="15"/>
    <col min="12801" max="12801" width="10.7265625" style="15" customWidth="1"/>
    <col min="12802" max="12802" width="51.26953125" style="15" customWidth="1"/>
    <col min="12803" max="12803" width="7.1796875" style="15" customWidth="1"/>
    <col min="12804" max="12804" width="12.7265625" style="15" customWidth="1"/>
    <col min="12805" max="12805" width="15.7265625" style="15" customWidth="1"/>
    <col min="12806" max="12806" width="17" style="15" customWidth="1"/>
    <col min="12807" max="12807" width="17.26953125" style="15" customWidth="1"/>
    <col min="12808" max="12808" width="14.453125" style="15" customWidth="1"/>
    <col min="12809" max="13056" width="9.1796875" style="15"/>
    <col min="13057" max="13057" width="10.7265625" style="15" customWidth="1"/>
    <col min="13058" max="13058" width="51.26953125" style="15" customWidth="1"/>
    <col min="13059" max="13059" width="7.1796875" style="15" customWidth="1"/>
    <col min="13060" max="13060" width="12.7265625" style="15" customWidth="1"/>
    <col min="13061" max="13061" width="15.7265625" style="15" customWidth="1"/>
    <col min="13062" max="13062" width="17" style="15" customWidth="1"/>
    <col min="13063" max="13063" width="17.26953125" style="15" customWidth="1"/>
    <col min="13064" max="13064" width="14.453125" style="15" customWidth="1"/>
    <col min="13065" max="13312" width="9.1796875" style="15"/>
    <col min="13313" max="13313" width="10.7265625" style="15" customWidth="1"/>
    <col min="13314" max="13314" width="51.26953125" style="15" customWidth="1"/>
    <col min="13315" max="13315" width="7.1796875" style="15" customWidth="1"/>
    <col min="13316" max="13316" width="12.7265625" style="15" customWidth="1"/>
    <col min="13317" max="13317" width="15.7265625" style="15" customWidth="1"/>
    <col min="13318" max="13318" width="17" style="15" customWidth="1"/>
    <col min="13319" max="13319" width="17.26953125" style="15" customWidth="1"/>
    <col min="13320" max="13320" width="14.453125" style="15" customWidth="1"/>
    <col min="13321" max="13568" width="9.1796875" style="15"/>
    <col min="13569" max="13569" width="10.7265625" style="15" customWidth="1"/>
    <col min="13570" max="13570" width="51.26953125" style="15" customWidth="1"/>
    <col min="13571" max="13571" width="7.1796875" style="15" customWidth="1"/>
    <col min="13572" max="13572" width="12.7265625" style="15" customWidth="1"/>
    <col min="13573" max="13573" width="15.7265625" style="15" customWidth="1"/>
    <col min="13574" max="13574" width="17" style="15" customWidth="1"/>
    <col min="13575" max="13575" width="17.26953125" style="15" customWidth="1"/>
    <col min="13576" max="13576" width="14.453125" style="15" customWidth="1"/>
    <col min="13577" max="13824" width="9.1796875" style="15"/>
    <col min="13825" max="13825" width="10.7265625" style="15" customWidth="1"/>
    <col min="13826" max="13826" width="51.26953125" style="15" customWidth="1"/>
    <col min="13827" max="13827" width="7.1796875" style="15" customWidth="1"/>
    <col min="13828" max="13828" width="12.7265625" style="15" customWidth="1"/>
    <col min="13829" max="13829" width="15.7265625" style="15" customWidth="1"/>
    <col min="13830" max="13830" width="17" style="15" customWidth="1"/>
    <col min="13831" max="13831" width="17.26953125" style="15" customWidth="1"/>
    <col min="13832" max="13832" width="14.453125" style="15" customWidth="1"/>
    <col min="13833" max="14080" width="9.1796875" style="15"/>
    <col min="14081" max="14081" width="10.7265625" style="15" customWidth="1"/>
    <col min="14082" max="14082" width="51.26953125" style="15" customWidth="1"/>
    <col min="14083" max="14083" width="7.1796875" style="15" customWidth="1"/>
    <col min="14084" max="14084" width="12.7265625" style="15" customWidth="1"/>
    <col min="14085" max="14085" width="15.7265625" style="15" customWidth="1"/>
    <col min="14086" max="14086" width="17" style="15" customWidth="1"/>
    <col min="14087" max="14087" width="17.26953125" style="15" customWidth="1"/>
    <col min="14088" max="14088" width="14.453125" style="15" customWidth="1"/>
    <col min="14089" max="14336" width="9.1796875" style="15"/>
    <col min="14337" max="14337" width="10.7265625" style="15" customWidth="1"/>
    <col min="14338" max="14338" width="51.26953125" style="15" customWidth="1"/>
    <col min="14339" max="14339" width="7.1796875" style="15" customWidth="1"/>
    <col min="14340" max="14340" width="12.7265625" style="15" customWidth="1"/>
    <col min="14341" max="14341" width="15.7265625" style="15" customWidth="1"/>
    <col min="14342" max="14342" width="17" style="15" customWidth="1"/>
    <col min="14343" max="14343" width="17.26953125" style="15" customWidth="1"/>
    <col min="14344" max="14344" width="14.453125" style="15" customWidth="1"/>
    <col min="14345" max="14592" width="9.1796875" style="15"/>
    <col min="14593" max="14593" width="10.7265625" style="15" customWidth="1"/>
    <col min="14594" max="14594" width="51.26953125" style="15" customWidth="1"/>
    <col min="14595" max="14595" width="7.1796875" style="15" customWidth="1"/>
    <col min="14596" max="14596" width="12.7265625" style="15" customWidth="1"/>
    <col min="14597" max="14597" width="15.7265625" style="15" customWidth="1"/>
    <col min="14598" max="14598" width="17" style="15" customWidth="1"/>
    <col min="14599" max="14599" width="17.26953125" style="15" customWidth="1"/>
    <col min="14600" max="14600" width="14.453125" style="15" customWidth="1"/>
    <col min="14601" max="14848" width="9.1796875" style="15"/>
    <col min="14849" max="14849" width="10.7265625" style="15" customWidth="1"/>
    <col min="14850" max="14850" width="51.26953125" style="15" customWidth="1"/>
    <col min="14851" max="14851" width="7.1796875" style="15" customWidth="1"/>
    <col min="14852" max="14852" width="12.7265625" style="15" customWidth="1"/>
    <col min="14853" max="14853" width="15.7265625" style="15" customWidth="1"/>
    <col min="14854" max="14854" width="17" style="15" customWidth="1"/>
    <col min="14855" max="14855" width="17.26953125" style="15" customWidth="1"/>
    <col min="14856" max="14856" width="14.453125" style="15" customWidth="1"/>
    <col min="14857" max="15104" width="9.1796875" style="15"/>
    <col min="15105" max="15105" width="10.7265625" style="15" customWidth="1"/>
    <col min="15106" max="15106" width="51.26953125" style="15" customWidth="1"/>
    <col min="15107" max="15107" width="7.1796875" style="15" customWidth="1"/>
    <col min="15108" max="15108" width="12.7265625" style="15" customWidth="1"/>
    <col min="15109" max="15109" width="15.7265625" style="15" customWidth="1"/>
    <col min="15110" max="15110" width="17" style="15" customWidth="1"/>
    <col min="15111" max="15111" width="17.26953125" style="15" customWidth="1"/>
    <col min="15112" max="15112" width="14.453125" style="15" customWidth="1"/>
    <col min="15113" max="15360" width="9.1796875" style="15"/>
    <col min="15361" max="15361" width="10.7265625" style="15" customWidth="1"/>
    <col min="15362" max="15362" width="51.26953125" style="15" customWidth="1"/>
    <col min="15363" max="15363" width="7.1796875" style="15" customWidth="1"/>
    <col min="15364" max="15364" width="12.7265625" style="15" customWidth="1"/>
    <col min="15365" max="15365" width="15.7265625" style="15" customWidth="1"/>
    <col min="15366" max="15366" width="17" style="15" customWidth="1"/>
    <col min="15367" max="15367" width="17.26953125" style="15" customWidth="1"/>
    <col min="15368" max="15368" width="14.453125" style="15" customWidth="1"/>
    <col min="15369" max="15616" width="9.1796875" style="15"/>
    <col min="15617" max="15617" width="10.7265625" style="15" customWidth="1"/>
    <col min="15618" max="15618" width="51.26953125" style="15" customWidth="1"/>
    <col min="15619" max="15619" width="7.1796875" style="15" customWidth="1"/>
    <col min="15620" max="15620" width="12.7265625" style="15" customWidth="1"/>
    <col min="15621" max="15621" width="15.7265625" style="15" customWidth="1"/>
    <col min="15622" max="15622" width="17" style="15" customWidth="1"/>
    <col min="15623" max="15623" width="17.26953125" style="15" customWidth="1"/>
    <col min="15624" max="15624" width="14.453125" style="15" customWidth="1"/>
    <col min="15625" max="15872" width="9.1796875" style="15"/>
    <col min="15873" max="15873" width="10.7265625" style="15" customWidth="1"/>
    <col min="15874" max="15874" width="51.26953125" style="15" customWidth="1"/>
    <col min="15875" max="15875" width="7.1796875" style="15" customWidth="1"/>
    <col min="15876" max="15876" width="12.7265625" style="15" customWidth="1"/>
    <col min="15877" max="15877" width="15.7265625" style="15" customWidth="1"/>
    <col min="15878" max="15878" width="17" style="15" customWidth="1"/>
    <col min="15879" max="15879" width="17.26953125" style="15" customWidth="1"/>
    <col min="15880" max="15880" width="14.453125" style="15" customWidth="1"/>
    <col min="15881" max="16128" width="9.1796875" style="15"/>
    <col min="16129" max="16129" width="10.7265625" style="15" customWidth="1"/>
    <col min="16130" max="16130" width="51.26953125" style="15" customWidth="1"/>
    <col min="16131" max="16131" width="7.1796875" style="15" customWidth="1"/>
    <col min="16132" max="16132" width="12.7265625" style="15" customWidth="1"/>
    <col min="16133" max="16133" width="15.7265625" style="15" customWidth="1"/>
    <col min="16134" max="16134" width="17" style="15" customWidth="1"/>
    <col min="16135" max="16135" width="17.26953125" style="15" customWidth="1"/>
    <col min="16136" max="16136" width="14.453125" style="15" customWidth="1"/>
    <col min="16137" max="16384" width="9.1796875" style="15"/>
  </cols>
  <sheetData>
    <row r="1" spans="1:14" s="5" customFormat="1" ht="13" x14ac:dyDescent="0.25">
      <c r="A1" s="2372" t="s">
        <v>0</v>
      </c>
      <c r="B1" s="2372"/>
      <c r="C1" s="2372"/>
      <c r="D1" s="2372"/>
      <c r="E1" s="2372"/>
      <c r="F1" s="2372"/>
      <c r="G1" s="8"/>
    </row>
    <row r="2" spans="1:14" s="5" customFormat="1" ht="13" x14ac:dyDescent="0.25">
      <c r="A2" s="2372" t="s">
        <v>2561</v>
      </c>
      <c r="B2" s="2372"/>
      <c r="C2" s="2372"/>
      <c r="D2" s="2372"/>
      <c r="E2" s="2372"/>
      <c r="F2" s="2372"/>
    </row>
    <row r="3" spans="1:14" s="5" customFormat="1" ht="13" x14ac:dyDescent="0.25">
      <c r="A3" s="2386" t="s">
        <v>2077</v>
      </c>
      <c r="B3" s="2386"/>
      <c r="C3" s="2386"/>
      <c r="D3" s="2386"/>
      <c r="E3" s="2386"/>
      <c r="F3" s="2386"/>
    </row>
    <row r="4" spans="1:14" s="5" customFormat="1" ht="15" customHeight="1" x14ac:dyDescent="0.25">
      <c r="A4" s="2473" t="s">
        <v>2093</v>
      </c>
      <c r="B4" s="2473"/>
      <c r="C4" s="2473"/>
      <c r="D4" s="2473"/>
      <c r="E4" s="2476"/>
      <c r="F4" s="2476"/>
      <c r="G4" s="9"/>
    </row>
    <row r="5" spans="1:14" s="5" customFormat="1" ht="13" x14ac:dyDescent="0.25">
      <c r="A5" s="225" t="s">
        <v>741</v>
      </c>
      <c r="B5" s="225" t="s">
        <v>742</v>
      </c>
      <c r="C5" s="225" t="s">
        <v>743</v>
      </c>
      <c r="D5" s="225" t="s">
        <v>744</v>
      </c>
      <c r="E5" s="226" t="s">
        <v>745</v>
      </c>
      <c r="F5" s="621" t="s">
        <v>746</v>
      </c>
      <c r="G5" s="9"/>
    </row>
    <row r="6" spans="1:14" ht="13" x14ac:dyDescent="0.25">
      <c r="A6" s="10"/>
      <c r="B6" s="11"/>
      <c r="C6" s="12"/>
      <c r="D6" s="13"/>
      <c r="E6" s="14"/>
      <c r="F6" s="622"/>
    </row>
    <row r="7" spans="1:14" s="3" customFormat="1" ht="13" x14ac:dyDescent="0.25">
      <c r="A7" s="16"/>
      <c r="B7" s="17" t="s">
        <v>84</v>
      </c>
      <c r="C7" s="16"/>
      <c r="D7" s="18"/>
      <c r="E7" s="19"/>
      <c r="F7" s="623"/>
      <c r="G7" s="9"/>
      <c r="H7" s="5"/>
      <c r="I7" s="5"/>
      <c r="J7" s="5"/>
      <c r="K7" s="5"/>
      <c r="L7" s="5"/>
      <c r="M7" s="5"/>
      <c r="N7" s="5"/>
    </row>
    <row r="8" spans="1:14" s="3" customFormat="1" ht="37.5" x14ac:dyDescent="0.25">
      <c r="A8" s="16"/>
      <c r="B8" s="20" t="s">
        <v>747</v>
      </c>
      <c r="C8" s="16"/>
      <c r="D8" s="21"/>
      <c r="E8" s="19"/>
      <c r="F8" s="623" t="s">
        <v>748</v>
      </c>
      <c r="G8" s="9"/>
      <c r="H8" s="5"/>
      <c r="I8" s="5"/>
      <c r="J8" s="5"/>
      <c r="K8" s="5"/>
      <c r="L8" s="5"/>
      <c r="M8" s="5"/>
      <c r="N8" s="5"/>
    </row>
    <row r="9" spans="1:14" ht="13" x14ac:dyDescent="0.25">
      <c r="A9" s="10"/>
      <c r="B9" s="11"/>
      <c r="C9" s="12"/>
      <c r="D9" s="13"/>
      <c r="E9" s="14"/>
      <c r="F9" s="622"/>
    </row>
    <row r="10" spans="1:14" ht="13" x14ac:dyDescent="0.25">
      <c r="A10" s="10"/>
      <c r="B10" s="11" t="s">
        <v>226</v>
      </c>
      <c r="C10" s="12"/>
      <c r="D10" s="13"/>
      <c r="E10" s="14"/>
      <c r="F10" s="622"/>
      <c r="G10" s="9"/>
      <c r="H10" s="5"/>
      <c r="I10" s="5"/>
      <c r="J10" s="5"/>
      <c r="K10" s="5"/>
      <c r="L10" s="5"/>
      <c r="M10" s="5"/>
      <c r="N10" s="5"/>
    </row>
    <row r="11" spans="1:14" x14ac:dyDescent="0.25">
      <c r="A11" s="10"/>
      <c r="B11" s="22"/>
      <c r="C11" s="12"/>
      <c r="D11" s="13"/>
      <c r="E11" s="14"/>
      <c r="F11" s="622"/>
    </row>
    <row r="12" spans="1:14" ht="14.5" x14ac:dyDescent="0.25">
      <c r="A12" s="10" t="s">
        <v>158</v>
      </c>
      <c r="B12" s="22" t="s">
        <v>749</v>
      </c>
      <c r="C12" s="243" t="s">
        <v>548</v>
      </c>
      <c r="D12" s="13">
        <v>3600</v>
      </c>
      <c r="E12" s="14"/>
      <c r="F12" s="622">
        <f>D12*E12</f>
        <v>0</v>
      </c>
      <c r="H12" s="5"/>
      <c r="I12" s="5"/>
      <c r="J12" s="5"/>
      <c r="K12" s="5"/>
      <c r="L12" s="5"/>
    </row>
    <row r="13" spans="1:14" x14ac:dyDescent="0.25">
      <c r="A13" s="10"/>
      <c r="B13" s="22"/>
      <c r="C13" s="12"/>
      <c r="D13" s="13"/>
      <c r="E13" s="14"/>
      <c r="F13" s="622"/>
    </row>
    <row r="14" spans="1:14" ht="13" x14ac:dyDescent="0.25">
      <c r="A14" s="12"/>
      <c r="B14" s="23" t="s">
        <v>160</v>
      </c>
      <c r="C14" s="12"/>
      <c r="D14" s="24"/>
      <c r="E14" s="14"/>
      <c r="F14" s="622"/>
      <c r="H14" s="5"/>
      <c r="I14" s="5"/>
      <c r="J14" s="5"/>
      <c r="K14" s="5"/>
      <c r="L14" s="5"/>
    </row>
    <row r="15" spans="1:14" s="25" customFormat="1" x14ac:dyDescent="0.25">
      <c r="A15" s="10" t="s">
        <v>162</v>
      </c>
      <c r="B15" s="22" t="s">
        <v>163</v>
      </c>
      <c r="C15" s="12" t="s">
        <v>19</v>
      </c>
      <c r="D15" s="13">
        <v>12</v>
      </c>
      <c r="E15" s="14"/>
      <c r="F15" s="622">
        <f t="shared" ref="F15:F16" si="0">D15*E15</f>
        <v>0</v>
      </c>
      <c r="H15" s="15"/>
      <c r="I15" s="15"/>
      <c r="J15" s="15"/>
      <c r="K15" s="15"/>
      <c r="L15" s="15"/>
    </row>
    <row r="16" spans="1:14" s="25" customFormat="1" x14ac:dyDescent="0.25">
      <c r="A16" s="10" t="s">
        <v>229</v>
      </c>
      <c r="B16" s="22" t="s">
        <v>230</v>
      </c>
      <c r="C16" s="12" t="s">
        <v>19</v>
      </c>
      <c r="D16" s="13">
        <v>5</v>
      </c>
      <c r="E16" s="14"/>
      <c r="F16" s="622">
        <f t="shared" si="0"/>
        <v>0</v>
      </c>
      <c r="H16" s="5"/>
      <c r="I16" s="5"/>
      <c r="J16" s="5"/>
      <c r="K16" s="5"/>
      <c r="L16" s="5"/>
    </row>
    <row r="17" spans="1:12" s="25" customFormat="1" x14ac:dyDescent="0.25">
      <c r="A17" s="10"/>
      <c r="B17" s="26"/>
      <c r="C17" s="12"/>
      <c r="D17" s="13"/>
      <c r="E17" s="14"/>
      <c r="F17" s="622"/>
      <c r="H17" s="15"/>
      <c r="I17" s="15"/>
      <c r="J17" s="15"/>
      <c r="K17" s="15"/>
      <c r="L17" s="15"/>
    </row>
    <row r="18" spans="1:12" s="25" customFormat="1" ht="13" x14ac:dyDescent="0.25">
      <c r="A18" s="10"/>
      <c r="B18" s="27" t="s">
        <v>164</v>
      </c>
      <c r="C18" s="12"/>
      <c r="D18" s="13"/>
      <c r="E18" s="14"/>
      <c r="F18" s="622"/>
      <c r="H18" s="5"/>
      <c r="I18" s="5"/>
      <c r="J18" s="5"/>
      <c r="K18" s="5"/>
      <c r="L18" s="5"/>
    </row>
    <row r="19" spans="1:12" s="25" customFormat="1" x14ac:dyDescent="0.25">
      <c r="A19" s="10" t="s">
        <v>166</v>
      </c>
      <c r="B19" s="22" t="s">
        <v>750</v>
      </c>
      <c r="C19" s="12" t="s">
        <v>19</v>
      </c>
      <c r="D19" s="13">
        <v>16</v>
      </c>
      <c r="E19" s="14"/>
      <c r="F19" s="622">
        <f t="shared" ref="F19:F20" si="1">D19*E19</f>
        <v>0</v>
      </c>
      <c r="H19" s="15"/>
      <c r="I19" s="15"/>
      <c r="J19" s="15"/>
      <c r="K19" s="15"/>
      <c r="L19" s="15"/>
    </row>
    <row r="20" spans="1:12" s="25" customFormat="1" x14ac:dyDescent="0.25">
      <c r="A20" s="10" t="s">
        <v>168</v>
      </c>
      <c r="B20" s="22" t="s">
        <v>751</v>
      </c>
      <c r="C20" s="12" t="s">
        <v>19</v>
      </c>
      <c r="D20" s="13">
        <v>7</v>
      </c>
      <c r="E20" s="14"/>
      <c r="F20" s="622">
        <f t="shared" si="1"/>
        <v>0</v>
      </c>
      <c r="H20" s="5"/>
      <c r="I20" s="5"/>
      <c r="J20" s="5"/>
      <c r="K20" s="5"/>
      <c r="L20" s="5"/>
    </row>
    <row r="21" spans="1:12" ht="13" x14ac:dyDescent="0.25">
      <c r="A21" s="10"/>
      <c r="B21" s="11"/>
      <c r="C21" s="12"/>
      <c r="D21" s="13"/>
      <c r="E21" s="14"/>
      <c r="F21" s="622"/>
    </row>
    <row r="22" spans="1:12" ht="13" x14ac:dyDescent="0.25">
      <c r="A22" s="10"/>
      <c r="B22" s="11" t="s">
        <v>85</v>
      </c>
      <c r="C22" s="12"/>
      <c r="D22" s="13"/>
      <c r="E22" s="14"/>
      <c r="F22" s="622"/>
    </row>
    <row r="23" spans="1:12" ht="13" x14ac:dyDescent="0.25">
      <c r="A23" s="10"/>
      <c r="B23" s="11"/>
      <c r="C23" s="12"/>
      <c r="D23" s="13"/>
      <c r="E23" s="14"/>
      <c r="F23" s="622"/>
    </row>
    <row r="24" spans="1:12" ht="13" x14ac:dyDescent="0.25">
      <c r="A24" s="10"/>
      <c r="B24" s="11" t="s">
        <v>752</v>
      </c>
      <c r="C24" s="12"/>
      <c r="D24" s="13"/>
      <c r="E24" s="14"/>
      <c r="F24" s="622"/>
      <c r="H24" s="5"/>
      <c r="I24" s="5"/>
      <c r="J24" s="5"/>
      <c r="K24" s="5"/>
      <c r="L24" s="5"/>
    </row>
    <row r="25" spans="1:12" x14ac:dyDescent="0.25">
      <c r="A25" s="10" t="s">
        <v>753</v>
      </c>
      <c r="B25" s="28" t="s">
        <v>754</v>
      </c>
      <c r="C25" s="12" t="s">
        <v>42</v>
      </c>
      <c r="D25" s="13">
        <v>1800</v>
      </c>
      <c r="E25" s="14"/>
      <c r="F25" s="622">
        <f t="shared" ref="F25:F26" si="2">D25*E25</f>
        <v>0</v>
      </c>
      <c r="H25" s="5"/>
      <c r="I25" s="5"/>
      <c r="J25" s="5"/>
      <c r="K25" s="5"/>
      <c r="L25" s="5"/>
    </row>
    <row r="26" spans="1:12" ht="25" x14ac:dyDescent="0.25">
      <c r="A26" s="10" t="s">
        <v>755</v>
      </c>
      <c r="B26" s="28" t="s">
        <v>756</v>
      </c>
      <c r="C26" s="12" t="s">
        <v>42</v>
      </c>
      <c r="D26" s="13">
        <v>180</v>
      </c>
      <c r="E26" s="14"/>
      <c r="F26" s="622">
        <f t="shared" si="2"/>
        <v>0</v>
      </c>
      <c r="H26" s="5"/>
      <c r="I26" s="5"/>
      <c r="J26" s="5"/>
      <c r="K26" s="5"/>
      <c r="L26" s="5"/>
    </row>
    <row r="27" spans="1:12" x14ac:dyDescent="0.25">
      <c r="A27" s="10"/>
      <c r="B27" s="22"/>
      <c r="C27" s="12"/>
      <c r="D27" s="13"/>
      <c r="E27" s="14"/>
      <c r="F27" s="622"/>
      <c r="H27" s="5"/>
      <c r="I27" s="5"/>
      <c r="J27" s="5"/>
      <c r="K27" s="5"/>
      <c r="L27" s="5"/>
    </row>
    <row r="28" spans="1:12" ht="13" x14ac:dyDescent="0.25">
      <c r="A28" s="10"/>
      <c r="B28" s="11" t="s">
        <v>757</v>
      </c>
      <c r="C28" s="12"/>
      <c r="D28" s="29"/>
      <c r="E28" s="14"/>
      <c r="F28" s="622"/>
    </row>
    <row r="29" spans="1:12" ht="13" x14ac:dyDescent="0.25">
      <c r="A29" s="10"/>
      <c r="B29" s="23" t="s">
        <v>758</v>
      </c>
      <c r="C29" s="12"/>
      <c r="D29" s="29"/>
      <c r="E29" s="14"/>
      <c r="F29" s="622"/>
    </row>
    <row r="30" spans="1:12" ht="21.75" customHeight="1" x14ac:dyDescent="0.25">
      <c r="A30" s="10" t="s">
        <v>759</v>
      </c>
      <c r="B30" s="30" t="s">
        <v>760</v>
      </c>
      <c r="C30" s="12" t="s">
        <v>48</v>
      </c>
      <c r="D30" s="24">
        <f>400*6</f>
        <v>2400</v>
      </c>
      <c r="E30" s="14"/>
      <c r="F30" s="622">
        <f t="shared" ref="F30:F31" si="3">D30*E30</f>
        <v>0</v>
      </c>
      <c r="H30" s="5"/>
      <c r="I30" s="5"/>
      <c r="J30" s="5"/>
      <c r="K30" s="5"/>
      <c r="L30" s="5"/>
    </row>
    <row r="31" spans="1:12" ht="25" x14ac:dyDescent="0.25">
      <c r="A31" s="10" t="s">
        <v>761</v>
      </c>
      <c r="B31" s="244" t="s">
        <v>1402</v>
      </c>
      <c r="C31" s="12" t="s">
        <v>48</v>
      </c>
      <c r="D31" s="24">
        <f>400*6</f>
        <v>2400</v>
      </c>
      <c r="E31" s="14"/>
      <c r="F31" s="622">
        <f t="shared" si="3"/>
        <v>0</v>
      </c>
    </row>
    <row r="32" spans="1:12" x14ac:dyDescent="0.25">
      <c r="A32" s="10"/>
      <c r="B32" s="26"/>
      <c r="C32" s="12"/>
      <c r="D32" s="24"/>
      <c r="E32" s="14"/>
      <c r="F32" s="622"/>
      <c r="H32" s="5"/>
      <c r="I32" s="5"/>
      <c r="J32" s="5"/>
      <c r="K32" s="5"/>
      <c r="L32" s="5"/>
    </row>
    <row r="33" spans="1:12" x14ac:dyDescent="0.25">
      <c r="A33" s="10" t="s">
        <v>539</v>
      </c>
      <c r="B33" s="31" t="s">
        <v>762</v>
      </c>
      <c r="C33" s="12" t="s">
        <v>42</v>
      </c>
      <c r="D33" s="24">
        <v>1800</v>
      </c>
      <c r="E33" s="14"/>
      <c r="F33" s="622">
        <f>D33*E33</f>
        <v>0</v>
      </c>
    </row>
    <row r="34" spans="1:12" x14ac:dyDescent="0.25">
      <c r="A34" s="10"/>
      <c r="B34" s="31"/>
      <c r="C34" s="12"/>
      <c r="D34" s="24"/>
      <c r="E34" s="14"/>
      <c r="F34" s="622"/>
      <c r="H34" s="5"/>
      <c r="I34" s="5"/>
      <c r="J34" s="5"/>
      <c r="K34" s="5"/>
      <c r="L34" s="5"/>
    </row>
    <row r="35" spans="1:12" ht="37.5" x14ac:dyDescent="0.25">
      <c r="A35" s="10" t="s">
        <v>763</v>
      </c>
      <c r="B35" s="31" t="s">
        <v>764</v>
      </c>
      <c r="C35" s="12" t="s">
        <v>42</v>
      </c>
      <c r="D35" s="32">
        <v>360</v>
      </c>
      <c r="E35" s="14"/>
      <c r="F35" s="622">
        <f>D35*E35</f>
        <v>0</v>
      </c>
    </row>
    <row r="36" spans="1:12" x14ac:dyDescent="0.25">
      <c r="A36" s="10"/>
      <c r="B36" s="33"/>
      <c r="C36" s="10"/>
      <c r="D36" s="32"/>
      <c r="E36" s="14"/>
      <c r="F36" s="622"/>
    </row>
    <row r="37" spans="1:12" x14ac:dyDescent="0.25">
      <c r="A37" s="7"/>
      <c r="B37" s="31"/>
      <c r="D37" s="32"/>
      <c r="E37" s="14"/>
      <c r="F37" s="622"/>
    </row>
    <row r="38" spans="1:12" ht="13" x14ac:dyDescent="0.25">
      <c r="A38" s="12"/>
      <c r="B38" s="34" t="s">
        <v>765</v>
      </c>
      <c r="C38" s="12"/>
      <c r="D38" s="32"/>
      <c r="E38" s="14"/>
      <c r="F38" s="622"/>
      <c r="H38" s="5"/>
      <c r="I38" s="5"/>
      <c r="J38" s="5"/>
      <c r="K38" s="5"/>
      <c r="L38" s="5"/>
    </row>
    <row r="39" spans="1:12" ht="13" x14ac:dyDescent="0.25">
      <c r="A39" s="12"/>
      <c r="B39" s="34" t="s">
        <v>766</v>
      </c>
      <c r="C39" s="12"/>
      <c r="D39" s="32"/>
      <c r="E39" s="14"/>
      <c r="F39" s="622"/>
      <c r="H39" s="5"/>
      <c r="I39" s="5"/>
      <c r="J39" s="5"/>
      <c r="K39" s="5"/>
      <c r="L39" s="5"/>
    </row>
    <row r="40" spans="1:12" ht="13" x14ac:dyDescent="0.25">
      <c r="A40" s="12"/>
      <c r="B40" s="23" t="s">
        <v>172</v>
      </c>
      <c r="C40" s="12"/>
      <c r="D40" s="32"/>
      <c r="E40" s="14"/>
      <c r="F40" s="622"/>
    </row>
    <row r="41" spans="1:12" x14ac:dyDescent="0.25">
      <c r="A41" s="12" t="s">
        <v>767</v>
      </c>
      <c r="B41" s="31" t="s">
        <v>768</v>
      </c>
      <c r="C41" s="12" t="s">
        <v>125</v>
      </c>
      <c r="D41" s="32">
        <v>7</v>
      </c>
      <c r="E41" s="14"/>
      <c r="F41" s="622">
        <f t="shared" ref="F41:F42" si="4">D41*E41</f>
        <v>0</v>
      </c>
      <c r="H41" s="5"/>
      <c r="I41" s="5"/>
      <c r="J41" s="5"/>
      <c r="K41" s="5"/>
      <c r="L41" s="5"/>
    </row>
    <row r="42" spans="1:12" x14ac:dyDescent="0.25">
      <c r="A42" s="12" t="s">
        <v>769</v>
      </c>
      <c r="B42" s="31" t="s">
        <v>770</v>
      </c>
      <c r="C42" s="12" t="s">
        <v>125</v>
      </c>
      <c r="D42" s="32">
        <v>0</v>
      </c>
      <c r="E42" s="14"/>
      <c r="F42" s="622">
        <f t="shared" si="4"/>
        <v>0</v>
      </c>
    </row>
    <row r="43" spans="1:12" ht="13" x14ac:dyDescent="0.25">
      <c r="A43" s="12"/>
      <c r="B43" s="33"/>
      <c r="C43" s="12"/>
      <c r="D43" s="1753"/>
      <c r="E43" s="14"/>
      <c r="F43" s="622"/>
      <c r="H43" s="5"/>
      <c r="I43" s="5"/>
      <c r="J43" s="5"/>
      <c r="K43" s="5"/>
      <c r="L43" s="5"/>
    </row>
    <row r="44" spans="1:12" ht="13" x14ac:dyDescent="0.25">
      <c r="A44" s="12"/>
      <c r="B44" s="31"/>
      <c r="C44" s="12"/>
      <c r="D44" s="1753"/>
      <c r="E44" s="14"/>
      <c r="F44" s="622"/>
      <c r="H44" s="5"/>
      <c r="I44" s="5"/>
      <c r="J44" s="5"/>
      <c r="K44" s="5"/>
      <c r="L44" s="5"/>
    </row>
    <row r="45" spans="1:12" ht="15.75" customHeight="1" x14ac:dyDescent="0.25">
      <c r="A45" s="12"/>
      <c r="B45" s="34" t="s">
        <v>771</v>
      </c>
      <c r="C45" s="12"/>
      <c r="D45" s="32"/>
      <c r="E45" s="14"/>
      <c r="F45" s="622"/>
      <c r="H45" s="5"/>
      <c r="I45" s="5"/>
      <c r="J45" s="5"/>
      <c r="K45" s="5"/>
      <c r="L45" s="5"/>
    </row>
    <row r="46" spans="1:12" ht="13" x14ac:dyDescent="0.25">
      <c r="A46" s="12"/>
      <c r="B46" s="34" t="s">
        <v>772</v>
      </c>
      <c r="C46" s="12"/>
      <c r="D46" s="32"/>
      <c r="E46" s="14"/>
      <c r="F46" s="622"/>
      <c r="H46" s="5"/>
      <c r="I46" s="5"/>
      <c r="J46" s="5"/>
      <c r="K46" s="5"/>
      <c r="L46" s="5"/>
    </row>
    <row r="47" spans="1:12" ht="13" x14ac:dyDescent="0.25">
      <c r="A47" s="12"/>
      <c r="B47" s="34"/>
      <c r="C47" s="12"/>
      <c r="D47" s="32"/>
      <c r="E47" s="14"/>
      <c r="F47" s="622"/>
    </row>
    <row r="48" spans="1:12" s="35" customFormat="1" x14ac:dyDescent="0.25">
      <c r="A48" s="12" t="s">
        <v>296</v>
      </c>
      <c r="B48" s="31" t="s">
        <v>204</v>
      </c>
      <c r="C48" s="12" t="s">
        <v>19</v>
      </c>
      <c r="D48" s="32">
        <v>1</v>
      </c>
      <c r="E48" s="14"/>
      <c r="F48" s="622">
        <f t="shared" ref="F48:F49" si="5">D48*E48</f>
        <v>0</v>
      </c>
      <c r="H48" s="5"/>
      <c r="I48" s="5"/>
      <c r="J48" s="5"/>
      <c r="K48" s="5"/>
      <c r="L48" s="5"/>
    </row>
    <row r="49" spans="1:7" x14ac:dyDescent="0.25">
      <c r="A49" s="12" t="s">
        <v>773</v>
      </c>
      <c r="B49" s="31" t="s">
        <v>774</v>
      </c>
      <c r="C49" s="12" t="s">
        <v>19</v>
      </c>
      <c r="D49" s="32">
        <v>0</v>
      </c>
      <c r="E49" s="14"/>
      <c r="F49" s="622">
        <f t="shared" si="5"/>
        <v>0</v>
      </c>
    </row>
    <row r="50" spans="1:7" x14ac:dyDescent="0.25">
      <c r="A50" s="12"/>
      <c r="B50" s="31"/>
      <c r="C50" s="12"/>
      <c r="D50" s="32"/>
      <c r="E50" s="14"/>
      <c r="F50" s="622"/>
    </row>
    <row r="51" spans="1:7" x14ac:dyDescent="0.25">
      <c r="A51" s="12"/>
      <c r="B51" s="36"/>
      <c r="C51" s="12"/>
      <c r="D51" s="32"/>
      <c r="E51" s="14"/>
      <c r="F51" s="622"/>
    </row>
    <row r="52" spans="1:7" s="5" customFormat="1" ht="26.25" customHeight="1" x14ac:dyDescent="0.25">
      <c r="A52" s="12"/>
      <c r="B52" s="34" t="s">
        <v>771</v>
      </c>
      <c r="C52" s="12"/>
      <c r="D52" s="32"/>
      <c r="E52" s="14"/>
      <c r="F52" s="622"/>
    </row>
    <row r="53" spans="1:7" s="5" customFormat="1" ht="13.15" customHeight="1" x14ac:dyDescent="0.25">
      <c r="A53" s="12"/>
      <c r="B53" s="34"/>
      <c r="C53" s="12"/>
      <c r="D53" s="32"/>
      <c r="E53" s="14"/>
      <c r="F53" s="622"/>
    </row>
    <row r="54" spans="1:7" s="5" customFormat="1" ht="13" x14ac:dyDescent="0.25">
      <c r="A54" s="12"/>
      <c r="B54" s="34" t="s">
        <v>775</v>
      </c>
      <c r="C54" s="12"/>
      <c r="D54" s="32"/>
      <c r="E54" s="14"/>
      <c r="F54" s="622"/>
    </row>
    <row r="55" spans="1:7" s="5" customFormat="1" ht="13" x14ac:dyDescent="0.25">
      <c r="A55" s="12"/>
      <c r="B55" s="23" t="s">
        <v>778</v>
      </c>
      <c r="C55" s="12"/>
      <c r="D55" s="24"/>
      <c r="E55" s="14"/>
      <c r="F55" s="622"/>
    </row>
    <row r="56" spans="1:7" s="5" customFormat="1" ht="14.5" x14ac:dyDescent="0.25">
      <c r="A56" s="243" t="s">
        <v>1465</v>
      </c>
      <c r="B56" s="31" t="s">
        <v>776</v>
      </c>
      <c r="C56" s="12" t="s">
        <v>125</v>
      </c>
      <c r="D56" s="24">
        <v>50</v>
      </c>
      <c r="E56" s="14"/>
      <c r="F56" s="622">
        <f t="shared" ref="F56:F58" si="6">D56*E56</f>
        <v>0</v>
      </c>
    </row>
    <row r="57" spans="1:7" s="5" customFormat="1" ht="14.5" x14ac:dyDescent="0.25">
      <c r="A57" s="243" t="s">
        <v>1466</v>
      </c>
      <c r="B57" s="31" t="s">
        <v>777</v>
      </c>
      <c r="C57" s="12" t="s">
        <v>125</v>
      </c>
      <c r="D57" s="24">
        <v>80</v>
      </c>
      <c r="E57" s="14"/>
      <c r="F57" s="622">
        <f t="shared" si="6"/>
        <v>0</v>
      </c>
    </row>
    <row r="58" spans="1:7" s="5" customFormat="1" ht="14.5" x14ac:dyDescent="0.25">
      <c r="A58" s="243" t="s">
        <v>1467</v>
      </c>
      <c r="B58" s="31" t="s">
        <v>781</v>
      </c>
      <c r="C58" s="12" t="s">
        <v>125</v>
      </c>
      <c r="D58" s="24">
        <v>75</v>
      </c>
      <c r="E58" s="14"/>
      <c r="F58" s="622">
        <f t="shared" si="6"/>
        <v>0</v>
      </c>
    </row>
    <row r="59" spans="1:7" x14ac:dyDescent="0.25">
      <c r="A59" s="12"/>
      <c r="B59" s="31"/>
      <c r="C59" s="12"/>
      <c r="D59" s="32"/>
      <c r="E59" s="14"/>
      <c r="F59" s="622"/>
    </row>
    <row r="60" spans="1:7" ht="13" x14ac:dyDescent="0.25">
      <c r="A60" s="12"/>
      <c r="B60" s="34" t="s">
        <v>782</v>
      </c>
      <c r="C60" s="12"/>
      <c r="D60" s="32"/>
      <c r="E60" s="14"/>
      <c r="F60" s="622"/>
    </row>
    <row r="61" spans="1:7" x14ac:dyDescent="0.25">
      <c r="A61" s="12"/>
      <c r="B61" s="31"/>
      <c r="C61" s="12"/>
      <c r="D61" s="32"/>
      <c r="E61" s="14"/>
      <c r="F61" s="622"/>
    </row>
    <row r="62" spans="1:7" ht="19" x14ac:dyDescent="0.25">
      <c r="A62" s="37" t="s">
        <v>783</v>
      </c>
      <c r="B62" s="38" t="s">
        <v>784</v>
      </c>
      <c r="C62" s="37" t="s">
        <v>19</v>
      </c>
      <c r="D62" s="32">
        <v>120</v>
      </c>
      <c r="E62" s="14"/>
      <c r="F62" s="622">
        <f>D62*E62</f>
        <v>0</v>
      </c>
      <c r="G62" s="39"/>
    </row>
    <row r="63" spans="1:7" ht="19" x14ac:dyDescent="0.25">
      <c r="A63" s="61"/>
      <c r="B63" s="38"/>
      <c r="C63" s="61"/>
      <c r="D63" s="32"/>
      <c r="E63" s="14"/>
      <c r="F63" s="622"/>
      <c r="G63" s="39"/>
    </row>
    <row r="64" spans="1:7" ht="19" x14ac:dyDescent="0.25">
      <c r="A64" s="61"/>
      <c r="B64" s="1312"/>
      <c r="C64" s="61"/>
      <c r="D64" s="1313"/>
      <c r="E64" s="1314"/>
      <c r="F64" s="1315"/>
      <c r="G64" s="39"/>
    </row>
    <row r="65" spans="1:7" ht="19" x14ac:dyDescent="0.25">
      <c r="A65" s="61"/>
      <c r="B65" s="38"/>
      <c r="C65" s="61"/>
      <c r="D65" s="32"/>
      <c r="E65" s="14"/>
      <c r="F65" s="622"/>
      <c r="G65" s="39"/>
    </row>
    <row r="66" spans="1:7" ht="16.5" customHeight="1" thickBot="1" x14ac:dyDescent="0.3">
      <c r="A66" s="12"/>
      <c r="B66" s="31"/>
      <c r="C66" s="12"/>
      <c r="D66" s="32"/>
      <c r="E66" s="14"/>
      <c r="F66" s="622"/>
    </row>
    <row r="67" spans="1:7" ht="19.149999999999999" customHeight="1" thickTop="1" x14ac:dyDescent="0.25">
      <c r="A67" s="2474" t="s">
        <v>102</v>
      </c>
      <c r="B67" s="2474"/>
      <c r="C67" s="2474"/>
      <c r="D67" s="2474"/>
      <c r="E67" s="2474"/>
      <c r="F67" s="1355">
        <f>SUM(F7:F66)</f>
        <v>0</v>
      </c>
    </row>
    <row r="68" spans="1:7" ht="13" x14ac:dyDescent="0.25">
      <c r="A68" s="12"/>
      <c r="B68" s="34" t="s">
        <v>785</v>
      </c>
      <c r="C68" s="12"/>
      <c r="D68" s="32"/>
      <c r="E68" s="14"/>
      <c r="F68" s="622"/>
    </row>
    <row r="69" spans="1:7" s="25" customFormat="1" x14ac:dyDescent="0.25">
      <c r="A69" s="12"/>
      <c r="B69" s="31"/>
      <c r="C69" s="12"/>
      <c r="D69" s="32"/>
      <c r="E69" s="14"/>
      <c r="F69" s="622"/>
    </row>
    <row r="70" spans="1:7" s="25" customFormat="1" ht="13" x14ac:dyDescent="0.25">
      <c r="A70" s="12"/>
      <c r="B70" s="34" t="s">
        <v>786</v>
      </c>
      <c r="C70" s="12"/>
      <c r="D70" s="32"/>
      <c r="E70" s="14"/>
      <c r="F70" s="622"/>
    </row>
    <row r="71" spans="1:7" s="25" customFormat="1" ht="37.5" x14ac:dyDescent="0.25">
      <c r="A71" s="12" t="s">
        <v>787</v>
      </c>
      <c r="B71" s="1754" t="s">
        <v>1855</v>
      </c>
      <c r="C71" s="12" t="s">
        <v>42</v>
      </c>
      <c r="D71" s="24">
        <v>325</v>
      </c>
      <c r="E71" s="14"/>
      <c r="F71" s="622">
        <f>D71*E71</f>
        <v>0</v>
      </c>
    </row>
    <row r="72" spans="1:7" s="25" customFormat="1" x14ac:dyDescent="0.25">
      <c r="A72" s="12"/>
      <c r="B72" s="31"/>
      <c r="C72" s="12"/>
      <c r="D72" s="32"/>
      <c r="E72" s="14"/>
      <c r="F72" s="622"/>
    </row>
    <row r="73" spans="1:7" s="25" customFormat="1" ht="13" x14ac:dyDescent="0.25">
      <c r="A73" s="12"/>
      <c r="B73" s="34" t="s">
        <v>788</v>
      </c>
      <c r="C73" s="12"/>
      <c r="D73" s="32"/>
      <c r="E73" s="14"/>
      <c r="F73" s="622"/>
    </row>
    <row r="74" spans="1:7" s="25" customFormat="1" ht="25" x14ac:dyDescent="0.25">
      <c r="A74" s="12" t="s">
        <v>789</v>
      </c>
      <c r="B74" s="31" t="s">
        <v>790</v>
      </c>
      <c r="C74" s="12" t="s">
        <v>42</v>
      </c>
      <c r="D74" s="24">
        <v>120</v>
      </c>
      <c r="E74" s="14"/>
      <c r="F74" s="622">
        <f>D74*E74</f>
        <v>0</v>
      </c>
    </row>
    <row r="75" spans="1:7" s="25" customFormat="1" x14ac:dyDescent="0.25">
      <c r="A75" s="12"/>
      <c r="B75" s="33"/>
      <c r="C75" s="12"/>
      <c r="D75" s="32"/>
      <c r="E75" s="14"/>
      <c r="F75" s="622"/>
    </row>
    <row r="76" spans="1:7" s="25" customFormat="1" x14ac:dyDescent="0.25">
      <c r="A76" s="12"/>
      <c r="B76" s="38"/>
      <c r="C76" s="12"/>
      <c r="D76" s="32"/>
      <c r="E76" s="14"/>
      <c r="F76" s="622"/>
    </row>
    <row r="77" spans="1:7" s="25" customFormat="1" ht="13" x14ac:dyDescent="0.25">
      <c r="A77" s="37"/>
      <c r="B77" s="17"/>
      <c r="C77" s="37"/>
      <c r="D77" s="40"/>
      <c r="E77" s="41"/>
      <c r="F77" s="624"/>
    </row>
    <row r="78" spans="1:7" s="25" customFormat="1" x14ac:dyDescent="0.25">
      <c r="A78" s="37"/>
      <c r="B78" s="38"/>
      <c r="C78" s="37"/>
      <c r="D78" s="40"/>
      <c r="E78" s="41"/>
      <c r="F78" s="624"/>
    </row>
    <row r="79" spans="1:7" s="25" customFormat="1" x14ac:dyDescent="0.25">
      <c r="A79" s="37"/>
      <c r="B79" s="30"/>
      <c r="C79" s="37"/>
      <c r="D79" s="32"/>
      <c r="E79" s="14"/>
      <c r="F79" s="622"/>
    </row>
    <row r="80" spans="1:7" s="25" customFormat="1" x14ac:dyDescent="0.25">
      <c r="A80" s="42"/>
      <c r="B80" s="30"/>
      <c r="C80" s="37"/>
      <c r="D80" s="40"/>
      <c r="E80" s="41"/>
      <c r="F80" s="625"/>
    </row>
    <row r="81" spans="1:6" s="25" customFormat="1" x14ac:dyDescent="0.25">
      <c r="A81" s="37"/>
      <c r="B81" s="30"/>
      <c r="C81" s="37"/>
      <c r="D81" s="40"/>
      <c r="E81" s="41"/>
      <c r="F81" s="625"/>
    </row>
    <row r="82" spans="1:6" s="43" customFormat="1" x14ac:dyDescent="0.25">
      <c r="A82" s="37"/>
      <c r="B82" s="30"/>
      <c r="C82" s="37"/>
      <c r="D82" s="40"/>
      <c r="E82" s="41"/>
      <c r="F82" s="625"/>
    </row>
    <row r="83" spans="1:6" s="43" customFormat="1" x14ac:dyDescent="0.25">
      <c r="A83" s="37"/>
      <c r="B83" s="30"/>
      <c r="C83" s="37"/>
      <c r="D83" s="40"/>
      <c r="E83" s="41"/>
      <c r="F83" s="625"/>
    </row>
    <row r="84" spans="1:6" s="43" customFormat="1" x14ac:dyDescent="0.25">
      <c r="A84" s="37"/>
      <c r="B84" s="30"/>
      <c r="C84" s="37"/>
      <c r="D84" s="40"/>
      <c r="E84" s="41"/>
      <c r="F84" s="625"/>
    </row>
    <row r="85" spans="1:6" s="43" customFormat="1" x14ac:dyDescent="0.25">
      <c r="A85" s="37"/>
      <c r="B85" s="30"/>
      <c r="C85" s="37"/>
      <c r="D85" s="40"/>
      <c r="E85" s="41"/>
      <c r="F85" s="625"/>
    </row>
    <row r="86" spans="1:6" s="43" customFormat="1" x14ac:dyDescent="0.25">
      <c r="A86" s="37"/>
      <c r="B86" s="30"/>
      <c r="C86" s="37"/>
      <c r="D86" s="40"/>
      <c r="E86" s="41"/>
      <c r="F86" s="625"/>
    </row>
    <row r="87" spans="1:6" s="43" customFormat="1" x14ac:dyDescent="0.25">
      <c r="A87" s="37"/>
      <c r="B87" s="30"/>
      <c r="C87" s="37"/>
      <c r="D87" s="40"/>
      <c r="E87" s="41"/>
      <c r="F87" s="625"/>
    </row>
    <row r="88" spans="1:6" s="43" customFormat="1" x14ac:dyDescent="0.25">
      <c r="A88" s="37"/>
      <c r="B88" s="30"/>
      <c r="C88" s="37"/>
      <c r="D88" s="40"/>
      <c r="E88" s="41"/>
      <c r="F88" s="625"/>
    </row>
    <row r="89" spans="1:6" s="43" customFormat="1" x14ac:dyDescent="0.25">
      <c r="A89" s="37"/>
      <c r="B89" s="30"/>
      <c r="C89" s="37"/>
      <c r="D89" s="40"/>
      <c r="E89" s="41"/>
      <c r="F89" s="625"/>
    </row>
    <row r="90" spans="1:6" s="43" customFormat="1" x14ac:dyDescent="0.25">
      <c r="A90" s="37"/>
      <c r="B90" s="30"/>
      <c r="C90" s="37"/>
      <c r="D90" s="40"/>
      <c r="E90" s="41"/>
      <c r="F90" s="625"/>
    </row>
    <row r="91" spans="1:6" s="43" customFormat="1" x14ac:dyDescent="0.25">
      <c r="A91" s="37"/>
      <c r="B91" s="30"/>
      <c r="C91" s="37"/>
      <c r="D91" s="40"/>
      <c r="E91" s="41"/>
      <c r="F91" s="625"/>
    </row>
    <row r="92" spans="1:6" s="43" customFormat="1" x14ac:dyDescent="0.25">
      <c r="A92" s="37"/>
      <c r="B92" s="30"/>
      <c r="C92" s="37"/>
      <c r="D92" s="40"/>
      <c r="E92" s="41"/>
      <c r="F92" s="625"/>
    </row>
    <row r="93" spans="1:6" s="43" customFormat="1" x14ac:dyDescent="0.25">
      <c r="A93" s="37"/>
      <c r="B93" s="30"/>
      <c r="C93" s="37"/>
      <c r="D93" s="40"/>
      <c r="E93" s="41"/>
      <c r="F93" s="625"/>
    </row>
    <row r="94" spans="1:6" s="43" customFormat="1" x14ac:dyDescent="0.25">
      <c r="A94" s="37"/>
      <c r="B94" s="30"/>
      <c r="C94" s="37"/>
      <c r="D94" s="40"/>
      <c r="E94" s="41"/>
      <c r="F94" s="625"/>
    </row>
    <row r="95" spans="1:6" s="43" customFormat="1" x14ac:dyDescent="0.25">
      <c r="A95" s="37"/>
      <c r="B95" s="30"/>
      <c r="C95" s="37"/>
      <c r="D95" s="40"/>
      <c r="E95" s="41"/>
      <c r="F95" s="625"/>
    </row>
    <row r="96" spans="1:6" s="43" customFormat="1" x14ac:dyDescent="0.25">
      <c r="A96" s="37"/>
      <c r="B96" s="30"/>
      <c r="C96" s="37"/>
      <c r="D96" s="40"/>
      <c r="E96" s="41"/>
      <c r="F96" s="625"/>
    </row>
    <row r="97" spans="1:6" s="43" customFormat="1" x14ac:dyDescent="0.25">
      <c r="A97" s="37"/>
      <c r="B97" s="30"/>
      <c r="C97" s="37"/>
      <c r="D97" s="40"/>
      <c r="E97" s="41"/>
      <c r="F97" s="625"/>
    </row>
    <row r="98" spans="1:6" s="43" customFormat="1" x14ac:dyDescent="0.25">
      <c r="A98" s="37"/>
      <c r="B98" s="30"/>
      <c r="C98" s="37"/>
      <c r="D98" s="40"/>
      <c r="E98" s="41"/>
      <c r="F98" s="625"/>
    </row>
    <row r="99" spans="1:6" s="43" customFormat="1" x14ac:dyDescent="0.25">
      <c r="A99" s="37"/>
      <c r="B99" s="30"/>
      <c r="C99" s="37"/>
      <c r="D99" s="40"/>
      <c r="E99" s="41"/>
      <c r="F99" s="625"/>
    </row>
    <row r="100" spans="1:6" s="43" customFormat="1" x14ac:dyDescent="0.25">
      <c r="A100" s="37"/>
      <c r="B100" s="30"/>
      <c r="C100" s="37"/>
      <c r="D100" s="40"/>
      <c r="E100" s="41"/>
      <c r="F100" s="625"/>
    </row>
    <row r="101" spans="1:6" s="43" customFormat="1" x14ac:dyDescent="0.25">
      <c r="A101" s="37"/>
      <c r="B101" s="30"/>
      <c r="C101" s="37"/>
      <c r="D101" s="40"/>
      <c r="E101" s="41"/>
      <c r="F101" s="625"/>
    </row>
    <row r="102" spans="1:6" s="43" customFormat="1" x14ac:dyDescent="0.25">
      <c r="A102" s="37"/>
      <c r="B102" s="30"/>
      <c r="C102" s="37"/>
      <c r="D102" s="40"/>
      <c r="E102" s="41"/>
      <c r="F102" s="625"/>
    </row>
    <row r="103" spans="1:6" s="43" customFormat="1" x14ac:dyDescent="0.25">
      <c r="A103" s="37"/>
      <c r="B103" s="30"/>
      <c r="C103" s="37"/>
      <c r="D103" s="40"/>
      <c r="E103" s="41"/>
      <c r="F103" s="625"/>
    </row>
    <row r="104" spans="1:6" s="43" customFormat="1" x14ac:dyDescent="0.25">
      <c r="A104" s="37"/>
      <c r="B104" s="30"/>
      <c r="C104" s="37"/>
      <c r="D104" s="40"/>
      <c r="E104" s="41"/>
      <c r="F104" s="625"/>
    </row>
    <row r="105" spans="1:6" s="43" customFormat="1" x14ac:dyDescent="0.25">
      <c r="A105" s="37"/>
      <c r="B105" s="30"/>
      <c r="C105" s="37"/>
      <c r="D105" s="40"/>
      <c r="E105" s="41"/>
      <c r="F105" s="625"/>
    </row>
    <row r="106" spans="1:6" s="43" customFormat="1" x14ac:dyDescent="0.25">
      <c r="A106" s="37"/>
      <c r="B106" s="30"/>
      <c r="C106" s="37"/>
      <c r="D106" s="40"/>
      <c r="E106" s="41"/>
      <c r="F106" s="625"/>
    </row>
    <row r="107" spans="1:6" s="43" customFormat="1" x14ac:dyDescent="0.25">
      <c r="A107" s="37"/>
      <c r="B107" s="30"/>
      <c r="C107" s="37"/>
      <c r="D107" s="40"/>
      <c r="E107" s="41"/>
      <c r="F107" s="625"/>
    </row>
    <row r="108" spans="1:6" s="43" customFormat="1" x14ac:dyDescent="0.25">
      <c r="A108" s="37"/>
      <c r="B108" s="30"/>
      <c r="C108" s="37"/>
      <c r="D108" s="40"/>
      <c r="E108" s="41"/>
      <c r="F108" s="625"/>
    </row>
    <row r="109" spans="1:6" s="43" customFormat="1" x14ac:dyDescent="0.25">
      <c r="A109" s="37"/>
      <c r="B109" s="30"/>
      <c r="C109" s="37"/>
      <c r="D109" s="40"/>
      <c r="E109" s="41"/>
      <c r="F109" s="625"/>
    </row>
    <row r="110" spans="1:6" s="43" customFormat="1" x14ac:dyDescent="0.25">
      <c r="A110" s="37"/>
      <c r="B110" s="30"/>
      <c r="C110" s="37"/>
      <c r="D110" s="40"/>
      <c r="E110" s="41"/>
      <c r="F110" s="625"/>
    </row>
    <row r="111" spans="1:6" s="43" customFormat="1" x14ac:dyDescent="0.25">
      <c r="A111" s="37"/>
      <c r="B111" s="30"/>
      <c r="C111" s="37"/>
      <c r="D111" s="40"/>
      <c r="E111" s="41"/>
      <c r="F111" s="625"/>
    </row>
    <row r="112" spans="1:6" s="43" customFormat="1" x14ac:dyDescent="0.25">
      <c r="A112" s="37"/>
      <c r="B112" s="30"/>
      <c r="C112" s="37"/>
      <c r="D112" s="40"/>
      <c r="E112" s="41"/>
      <c r="F112" s="625"/>
    </row>
    <row r="113" spans="1:6" s="43" customFormat="1" x14ac:dyDescent="0.25">
      <c r="A113" s="37"/>
      <c r="B113" s="30"/>
      <c r="C113" s="37"/>
      <c r="D113" s="40"/>
      <c r="E113" s="41"/>
      <c r="F113" s="625"/>
    </row>
    <row r="114" spans="1:6" s="43" customFormat="1" x14ac:dyDescent="0.25">
      <c r="A114" s="37"/>
      <c r="B114" s="30"/>
      <c r="C114" s="37"/>
      <c r="D114" s="40"/>
      <c r="E114" s="41"/>
      <c r="F114" s="625"/>
    </row>
    <row r="115" spans="1:6" s="43" customFormat="1" x14ac:dyDescent="0.25">
      <c r="A115" s="37"/>
      <c r="B115" s="30"/>
      <c r="C115" s="37"/>
      <c r="D115" s="40"/>
      <c r="E115" s="41"/>
      <c r="F115" s="625"/>
    </row>
    <row r="116" spans="1:6" s="43" customFormat="1" x14ac:dyDescent="0.25">
      <c r="A116" s="37"/>
      <c r="B116" s="30"/>
      <c r="C116" s="37"/>
      <c r="D116" s="40"/>
      <c r="E116" s="41"/>
      <c r="F116" s="625"/>
    </row>
    <row r="117" spans="1:6" s="43" customFormat="1" x14ac:dyDescent="0.25">
      <c r="A117" s="37"/>
      <c r="B117" s="30"/>
      <c r="C117" s="37"/>
      <c r="D117" s="40"/>
      <c r="E117" s="41"/>
      <c r="F117" s="625"/>
    </row>
    <row r="118" spans="1:6" s="43" customFormat="1" x14ac:dyDescent="0.25">
      <c r="A118" s="37"/>
      <c r="B118" s="30"/>
      <c r="C118" s="37"/>
      <c r="D118" s="40"/>
      <c r="E118" s="41"/>
      <c r="F118" s="625"/>
    </row>
    <row r="119" spans="1:6" s="43" customFormat="1" x14ac:dyDescent="0.25">
      <c r="A119" s="37"/>
      <c r="B119" s="30"/>
      <c r="C119" s="37"/>
      <c r="D119" s="40"/>
      <c r="E119" s="41"/>
      <c r="F119" s="625"/>
    </row>
    <row r="120" spans="1:6" s="43" customFormat="1" x14ac:dyDescent="0.25">
      <c r="A120" s="37"/>
      <c r="B120" s="30"/>
      <c r="C120" s="37"/>
      <c r="D120" s="40"/>
      <c r="E120" s="41"/>
      <c r="F120" s="625"/>
    </row>
    <row r="121" spans="1:6" s="43" customFormat="1" x14ac:dyDescent="0.25">
      <c r="A121" s="37"/>
      <c r="B121" s="30"/>
      <c r="C121" s="37"/>
      <c r="D121" s="40"/>
      <c r="E121" s="41"/>
      <c r="F121" s="625"/>
    </row>
    <row r="122" spans="1:6" s="43" customFormat="1" x14ac:dyDescent="0.25">
      <c r="A122" s="37"/>
      <c r="B122" s="30"/>
      <c r="C122" s="37"/>
      <c r="D122" s="40"/>
      <c r="E122" s="41"/>
      <c r="F122" s="625"/>
    </row>
    <row r="123" spans="1:6" s="43" customFormat="1" x14ac:dyDescent="0.25">
      <c r="A123" s="37"/>
      <c r="B123" s="30"/>
      <c r="C123" s="37"/>
      <c r="D123" s="40"/>
      <c r="E123" s="41"/>
      <c r="F123" s="625"/>
    </row>
    <row r="124" spans="1:6" s="43" customFormat="1" x14ac:dyDescent="0.25">
      <c r="A124" s="37"/>
      <c r="B124" s="30"/>
      <c r="C124" s="37"/>
      <c r="D124" s="40"/>
      <c r="E124" s="41"/>
      <c r="F124" s="625"/>
    </row>
    <row r="125" spans="1:6" s="43" customFormat="1" x14ac:dyDescent="0.25">
      <c r="A125" s="37"/>
      <c r="B125" s="30"/>
      <c r="C125" s="37"/>
      <c r="D125" s="40"/>
      <c r="E125" s="41"/>
      <c r="F125" s="625"/>
    </row>
    <row r="126" spans="1:6" s="43" customFormat="1" x14ac:dyDescent="0.25">
      <c r="A126" s="37"/>
      <c r="B126" s="30"/>
      <c r="C126" s="37"/>
      <c r="D126" s="40"/>
      <c r="E126" s="41"/>
      <c r="F126" s="625"/>
    </row>
    <row r="127" spans="1:6" s="43" customFormat="1" x14ac:dyDescent="0.25">
      <c r="A127" s="37"/>
      <c r="B127" s="30"/>
      <c r="C127" s="37"/>
      <c r="D127" s="40"/>
      <c r="E127" s="41"/>
      <c r="F127" s="625"/>
    </row>
    <row r="128" spans="1:6" s="43" customFormat="1" x14ac:dyDescent="0.25">
      <c r="A128" s="37"/>
      <c r="B128" s="30"/>
      <c r="C128" s="37"/>
      <c r="D128" s="40"/>
      <c r="E128" s="41"/>
      <c r="F128" s="625"/>
    </row>
    <row r="129" spans="1:6" s="43" customFormat="1" x14ac:dyDescent="0.25">
      <c r="A129" s="37"/>
      <c r="B129" s="30"/>
      <c r="C129" s="37"/>
      <c r="D129" s="40"/>
      <c r="E129" s="41"/>
      <c r="F129" s="625"/>
    </row>
    <row r="130" spans="1:6" s="43" customFormat="1" x14ac:dyDescent="0.25">
      <c r="A130" s="37"/>
      <c r="B130" s="30"/>
      <c r="C130" s="37"/>
      <c r="D130" s="40"/>
      <c r="E130" s="41"/>
      <c r="F130" s="625"/>
    </row>
    <row r="131" spans="1:6" s="43" customFormat="1" x14ac:dyDescent="0.25">
      <c r="A131" s="37"/>
      <c r="B131" s="30"/>
      <c r="C131" s="37"/>
      <c r="D131" s="40"/>
      <c r="E131" s="41"/>
      <c r="F131" s="625"/>
    </row>
    <row r="132" spans="1:6" s="43" customFormat="1" x14ac:dyDescent="0.25">
      <c r="A132" s="37"/>
      <c r="B132" s="30"/>
      <c r="C132" s="37"/>
      <c r="D132" s="40"/>
      <c r="E132" s="41"/>
      <c r="F132" s="625"/>
    </row>
    <row r="133" spans="1:6" s="43" customFormat="1" x14ac:dyDescent="0.25">
      <c r="A133" s="37"/>
      <c r="B133" s="30"/>
      <c r="C133" s="37"/>
      <c r="D133" s="40"/>
      <c r="E133" s="41"/>
      <c r="F133" s="625"/>
    </row>
    <row r="134" spans="1:6" s="43" customFormat="1" x14ac:dyDescent="0.25">
      <c r="A134" s="37"/>
      <c r="B134" s="30"/>
      <c r="C134" s="37"/>
      <c r="D134" s="40"/>
      <c r="E134" s="41"/>
      <c r="F134" s="625"/>
    </row>
    <row r="135" spans="1:6" s="43" customFormat="1" ht="13" thickBot="1" x14ac:dyDescent="0.3">
      <c r="A135" s="37"/>
      <c r="B135" s="30"/>
      <c r="C135" s="37"/>
      <c r="D135" s="40"/>
      <c r="E135" s="41"/>
      <c r="F135" s="625"/>
    </row>
    <row r="136" spans="1:6" s="43" customFormat="1" ht="19.149999999999999" customHeight="1" thickTop="1" x14ac:dyDescent="0.25">
      <c r="A136" s="2474" t="s">
        <v>102</v>
      </c>
      <c r="B136" s="2474"/>
      <c r="C136" s="2474"/>
      <c r="D136" s="2474"/>
      <c r="E136" s="2474"/>
      <c r="F136" s="1355">
        <f>SUM(F68:F135)</f>
        <v>0</v>
      </c>
    </row>
    <row r="137" spans="1:6" s="43" customFormat="1" ht="13" x14ac:dyDescent="0.25">
      <c r="A137" s="12"/>
      <c r="B137" s="44"/>
      <c r="C137" s="12"/>
      <c r="D137" s="45"/>
      <c r="E137" s="46"/>
      <c r="F137" s="626"/>
    </row>
    <row r="138" spans="1:6" s="43" customFormat="1" x14ac:dyDescent="0.25">
      <c r="A138" s="12"/>
      <c r="B138" s="26"/>
      <c r="C138" s="12"/>
      <c r="D138" s="45"/>
      <c r="E138" s="46"/>
      <c r="F138" s="626"/>
    </row>
    <row r="139" spans="1:6" s="43" customFormat="1" ht="13" x14ac:dyDescent="0.25">
      <c r="A139" s="47"/>
      <c r="B139" s="48" t="s">
        <v>791</v>
      </c>
      <c r="C139" s="47"/>
      <c r="D139" s="49"/>
      <c r="E139" s="50"/>
      <c r="F139" s="627"/>
    </row>
    <row r="140" spans="1:6" s="43" customFormat="1" ht="13" x14ac:dyDescent="0.25">
      <c r="A140" s="47"/>
      <c r="B140" s="48"/>
      <c r="C140" s="47"/>
      <c r="D140" s="49"/>
      <c r="E140" s="50"/>
      <c r="F140" s="627"/>
    </row>
    <row r="141" spans="1:6" s="43" customFormat="1" ht="13" x14ac:dyDescent="0.25">
      <c r="A141" s="47"/>
      <c r="B141" s="51" t="s">
        <v>792</v>
      </c>
      <c r="C141" s="47"/>
      <c r="D141" s="49"/>
      <c r="E141" s="50"/>
      <c r="F141" s="627"/>
    </row>
    <row r="142" spans="1:6" s="35" customFormat="1" x14ac:dyDescent="0.25">
      <c r="A142" s="47"/>
      <c r="B142" s="52"/>
      <c r="C142" s="47"/>
      <c r="D142" s="49"/>
      <c r="E142" s="50"/>
      <c r="F142" s="627"/>
    </row>
    <row r="143" spans="1:6" x14ac:dyDescent="0.25">
      <c r="A143" s="47"/>
      <c r="B143" s="53" t="s">
        <v>793</v>
      </c>
      <c r="C143" s="47"/>
      <c r="D143" s="49"/>
      <c r="E143" s="50"/>
      <c r="F143" s="627">
        <f>F67</f>
        <v>0</v>
      </c>
    </row>
    <row r="144" spans="1:6" x14ac:dyDescent="0.25">
      <c r="A144" s="47"/>
      <c r="B144" s="53"/>
      <c r="C144" s="47"/>
      <c r="D144" s="49"/>
      <c r="E144" s="50"/>
      <c r="F144" s="627"/>
    </row>
    <row r="145" spans="1:6" s="43" customFormat="1" x14ac:dyDescent="0.25">
      <c r="A145" s="47"/>
      <c r="B145" s="53" t="s">
        <v>794</v>
      </c>
      <c r="C145" s="47"/>
      <c r="D145" s="49"/>
      <c r="E145" s="50"/>
      <c r="F145" s="627">
        <f>F136</f>
        <v>0</v>
      </c>
    </row>
    <row r="146" spans="1:6" s="43" customFormat="1" x14ac:dyDescent="0.25">
      <c r="A146" s="47"/>
      <c r="B146" s="54"/>
      <c r="C146" s="47"/>
      <c r="D146" s="49"/>
      <c r="E146" s="50"/>
      <c r="F146" s="627"/>
    </row>
    <row r="147" spans="1:6" s="43" customFormat="1" x14ac:dyDescent="0.25">
      <c r="A147" s="47"/>
      <c r="B147" s="53"/>
      <c r="C147" s="47"/>
      <c r="D147" s="49"/>
      <c r="E147" s="50"/>
      <c r="F147" s="627"/>
    </row>
    <row r="148" spans="1:6" s="43" customFormat="1" x14ac:dyDescent="0.25">
      <c r="A148" s="47"/>
      <c r="B148" s="53"/>
      <c r="C148" s="47"/>
      <c r="D148" s="55"/>
      <c r="E148" s="56"/>
      <c r="F148" s="63"/>
    </row>
    <row r="149" spans="1:6" s="43" customFormat="1" x14ac:dyDescent="0.25">
      <c r="A149" s="47"/>
      <c r="B149" s="53"/>
      <c r="C149" s="47"/>
      <c r="D149" s="55"/>
      <c r="E149" s="56"/>
      <c r="F149" s="63"/>
    </row>
    <row r="150" spans="1:6" s="43" customFormat="1" x14ac:dyDescent="0.25">
      <c r="A150" s="47"/>
      <c r="B150" s="53"/>
      <c r="C150" s="47"/>
      <c r="D150" s="55"/>
      <c r="E150" s="56"/>
      <c r="F150" s="63"/>
    </row>
    <row r="151" spans="1:6" s="43" customFormat="1" x14ac:dyDescent="0.25">
      <c r="A151" s="47"/>
      <c r="B151" s="53"/>
      <c r="C151" s="47"/>
      <c r="D151" s="55"/>
      <c r="E151" s="56"/>
      <c r="F151" s="63"/>
    </row>
    <row r="152" spans="1:6" s="43" customFormat="1" x14ac:dyDescent="0.25">
      <c r="A152" s="47"/>
      <c r="B152" s="54"/>
      <c r="C152" s="47"/>
      <c r="D152" s="55"/>
      <c r="E152" s="56"/>
      <c r="F152" s="63"/>
    </row>
    <row r="153" spans="1:6" s="43" customFormat="1" x14ac:dyDescent="0.25">
      <c r="A153" s="47"/>
      <c r="B153" s="53"/>
      <c r="C153" s="47"/>
      <c r="D153" s="55"/>
      <c r="E153" s="56"/>
      <c r="F153" s="63"/>
    </row>
    <row r="154" spans="1:6" s="35" customFormat="1" x14ac:dyDescent="0.25">
      <c r="A154" s="47"/>
      <c r="B154" s="54"/>
      <c r="C154" s="47"/>
      <c r="D154" s="55"/>
      <c r="E154" s="56"/>
      <c r="F154" s="63"/>
    </row>
    <row r="155" spans="1:6" s="35" customFormat="1" x14ac:dyDescent="0.25">
      <c r="A155" s="47"/>
      <c r="B155" s="54"/>
      <c r="C155" s="47"/>
      <c r="D155" s="55"/>
      <c r="E155" s="56"/>
      <c r="F155" s="63"/>
    </row>
    <row r="156" spans="1:6" s="35" customFormat="1" x14ac:dyDescent="0.25">
      <c r="A156" s="47"/>
      <c r="B156" s="54"/>
      <c r="C156" s="47"/>
      <c r="D156" s="55"/>
      <c r="E156" s="56"/>
      <c r="F156" s="63"/>
    </row>
    <row r="157" spans="1:6" s="35" customFormat="1" x14ac:dyDescent="0.25">
      <c r="A157" s="47"/>
      <c r="B157" s="54"/>
      <c r="C157" s="47"/>
      <c r="D157" s="55"/>
      <c r="E157" s="56"/>
      <c r="F157" s="63"/>
    </row>
    <row r="158" spans="1:6" s="35" customFormat="1" x14ac:dyDescent="0.25">
      <c r="A158" s="47"/>
      <c r="B158" s="54"/>
      <c r="C158" s="47"/>
      <c r="D158" s="55"/>
      <c r="E158" s="56"/>
      <c r="F158" s="63"/>
    </row>
    <row r="159" spans="1:6" s="35" customFormat="1" x14ac:dyDescent="0.25">
      <c r="A159" s="47"/>
      <c r="B159" s="54"/>
      <c r="C159" s="47"/>
      <c r="D159" s="55"/>
      <c r="E159" s="56"/>
      <c r="F159" s="63"/>
    </row>
    <row r="160" spans="1:6" s="35" customFormat="1" x14ac:dyDescent="0.25">
      <c r="A160" s="47"/>
      <c r="B160" s="54"/>
      <c r="C160" s="47"/>
      <c r="D160" s="55"/>
      <c r="E160" s="56"/>
      <c r="F160" s="63"/>
    </row>
    <row r="161" spans="1:6" s="35" customFormat="1" x14ac:dyDescent="0.25">
      <c r="A161" s="47"/>
      <c r="B161" s="54"/>
      <c r="C161" s="47"/>
      <c r="D161" s="55"/>
      <c r="E161" s="56"/>
      <c r="F161" s="63"/>
    </row>
    <row r="162" spans="1:6" s="35" customFormat="1" x14ac:dyDescent="0.25">
      <c r="A162" s="47"/>
      <c r="B162" s="54"/>
      <c r="C162" s="47"/>
      <c r="D162" s="55"/>
      <c r="E162" s="56"/>
      <c r="F162" s="63"/>
    </row>
    <row r="163" spans="1:6" s="35" customFormat="1" x14ac:dyDescent="0.25">
      <c r="A163" s="47"/>
      <c r="B163" s="54"/>
      <c r="C163" s="47"/>
      <c r="D163" s="55"/>
      <c r="E163" s="56"/>
      <c r="F163" s="63"/>
    </row>
    <row r="164" spans="1:6" s="35" customFormat="1" x14ac:dyDescent="0.25">
      <c r="A164" s="47"/>
      <c r="B164" s="54"/>
      <c r="C164" s="47"/>
      <c r="D164" s="55"/>
      <c r="E164" s="56"/>
      <c r="F164" s="63"/>
    </row>
    <row r="165" spans="1:6" s="35" customFormat="1" x14ac:dyDescent="0.25">
      <c r="A165" s="47"/>
      <c r="B165" s="54"/>
      <c r="C165" s="47"/>
      <c r="D165" s="55"/>
      <c r="E165" s="56"/>
      <c r="F165" s="63"/>
    </row>
    <row r="166" spans="1:6" s="35" customFormat="1" x14ac:dyDescent="0.25">
      <c r="A166" s="47"/>
      <c r="B166" s="57"/>
      <c r="C166" s="47"/>
      <c r="D166" s="47"/>
      <c r="E166" s="58"/>
      <c r="F166" s="628"/>
    </row>
    <row r="167" spans="1:6" s="35" customFormat="1" x14ac:dyDescent="0.25">
      <c r="A167" s="47"/>
      <c r="B167" s="57"/>
      <c r="C167" s="47"/>
      <c r="D167" s="47"/>
      <c r="E167" s="58"/>
      <c r="F167" s="628"/>
    </row>
    <row r="168" spans="1:6" s="35" customFormat="1" x14ac:dyDescent="0.25">
      <c r="A168" s="47"/>
      <c r="B168" s="57"/>
      <c r="C168" s="47"/>
      <c r="D168" s="47"/>
      <c r="E168" s="58"/>
      <c r="F168" s="628"/>
    </row>
    <row r="169" spans="1:6" s="35" customFormat="1" x14ac:dyDescent="0.25">
      <c r="A169" s="47"/>
      <c r="B169" s="57"/>
      <c r="C169" s="47"/>
      <c r="D169" s="47"/>
      <c r="E169" s="58"/>
      <c r="F169" s="628"/>
    </row>
    <row r="170" spans="1:6" s="35" customFormat="1" x14ac:dyDescent="0.25">
      <c r="A170" s="47"/>
      <c r="B170" s="57"/>
      <c r="C170" s="47"/>
      <c r="D170" s="47"/>
      <c r="E170" s="58"/>
      <c r="F170" s="628"/>
    </row>
    <row r="171" spans="1:6" s="35" customFormat="1" x14ac:dyDescent="0.25">
      <c r="A171" s="47"/>
      <c r="B171" s="57"/>
      <c r="C171" s="47"/>
      <c r="D171" s="47"/>
      <c r="E171" s="58"/>
      <c r="F171" s="628"/>
    </row>
    <row r="172" spans="1:6" s="35" customFormat="1" x14ac:dyDescent="0.25">
      <c r="A172" s="47"/>
      <c r="B172" s="57"/>
      <c r="C172" s="47"/>
      <c r="D172" s="47"/>
      <c r="E172" s="58"/>
      <c r="F172" s="628"/>
    </row>
    <row r="173" spans="1:6" s="35" customFormat="1" x14ac:dyDescent="0.25">
      <c r="A173" s="47"/>
      <c r="B173" s="57"/>
      <c r="C173" s="47"/>
      <c r="D173" s="47"/>
      <c r="E173" s="58"/>
      <c r="F173" s="628"/>
    </row>
    <row r="174" spans="1:6" s="35" customFormat="1" x14ac:dyDescent="0.25">
      <c r="A174" s="47"/>
      <c r="B174" s="57"/>
      <c r="C174" s="47"/>
      <c r="D174" s="47"/>
      <c r="E174" s="58"/>
      <c r="F174" s="628"/>
    </row>
    <row r="175" spans="1:6" s="35" customFormat="1" x14ac:dyDescent="0.25">
      <c r="A175" s="47"/>
      <c r="B175" s="57"/>
      <c r="C175" s="47"/>
      <c r="D175" s="47"/>
      <c r="E175" s="58"/>
      <c r="F175" s="628"/>
    </row>
    <row r="176" spans="1:6" s="35" customFormat="1" x14ac:dyDescent="0.25">
      <c r="A176" s="47"/>
      <c r="B176" s="57"/>
      <c r="C176" s="47"/>
      <c r="D176" s="47"/>
      <c r="E176" s="58"/>
      <c r="F176" s="628"/>
    </row>
    <row r="177" spans="1:6" s="35" customFormat="1" x14ac:dyDescent="0.25">
      <c r="A177" s="47"/>
      <c r="B177" s="57"/>
      <c r="C177" s="47"/>
      <c r="D177" s="47"/>
      <c r="E177" s="58"/>
      <c r="F177" s="628"/>
    </row>
    <row r="178" spans="1:6" s="35" customFormat="1" x14ac:dyDescent="0.25">
      <c r="A178" s="47"/>
      <c r="B178" s="57"/>
      <c r="C178" s="47"/>
      <c r="D178" s="47"/>
      <c r="E178" s="58"/>
      <c r="F178" s="628"/>
    </row>
    <row r="179" spans="1:6" s="35" customFormat="1" x14ac:dyDescent="0.25">
      <c r="A179" s="47"/>
      <c r="B179" s="57"/>
      <c r="C179" s="47"/>
      <c r="D179" s="47"/>
      <c r="E179" s="58"/>
      <c r="F179" s="628"/>
    </row>
    <row r="180" spans="1:6" s="35" customFormat="1" x14ac:dyDescent="0.25">
      <c r="A180" s="47"/>
      <c r="B180" s="57"/>
      <c r="C180" s="47"/>
      <c r="D180" s="47"/>
      <c r="E180" s="58"/>
      <c r="F180" s="628"/>
    </row>
    <row r="181" spans="1:6" s="35" customFormat="1" x14ac:dyDescent="0.25">
      <c r="A181" s="47"/>
      <c r="B181" s="57"/>
      <c r="C181" s="47"/>
      <c r="D181" s="47"/>
      <c r="E181" s="58"/>
      <c r="F181" s="628"/>
    </row>
    <row r="182" spans="1:6" s="35" customFormat="1" x14ac:dyDescent="0.25">
      <c r="A182" s="47"/>
      <c r="B182" s="57"/>
      <c r="C182" s="47"/>
      <c r="D182" s="47"/>
      <c r="E182" s="58"/>
      <c r="F182" s="628"/>
    </row>
    <row r="183" spans="1:6" s="35" customFormat="1" x14ac:dyDescent="0.25">
      <c r="A183" s="47"/>
      <c r="B183" s="57"/>
      <c r="C183" s="47"/>
      <c r="D183" s="47"/>
      <c r="E183" s="58"/>
      <c r="F183" s="628"/>
    </row>
    <row r="184" spans="1:6" s="35" customFormat="1" x14ac:dyDescent="0.25">
      <c r="A184" s="47"/>
      <c r="B184" s="57"/>
      <c r="C184" s="47"/>
      <c r="D184" s="47"/>
      <c r="E184" s="58"/>
      <c r="F184" s="628"/>
    </row>
    <row r="185" spans="1:6" s="35" customFormat="1" x14ac:dyDescent="0.25">
      <c r="A185" s="47"/>
      <c r="B185" s="57"/>
      <c r="C185" s="47"/>
      <c r="D185" s="47"/>
      <c r="E185" s="58"/>
      <c r="F185" s="628"/>
    </row>
    <row r="186" spans="1:6" s="35" customFormat="1" x14ac:dyDescent="0.25">
      <c r="A186" s="47"/>
      <c r="B186" s="57"/>
      <c r="C186" s="47"/>
      <c r="D186" s="47"/>
      <c r="E186" s="58"/>
      <c r="F186" s="628"/>
    </row>
    <row r="187" spans="1:6" s="35" customFormat="1" x14ac:dyDescent="0.25">
      <c r="A187" s="47"/>
      <c r="B187" s="57"/>
      <c r="C187" s="47"/>
      <c r="D187" s="47"/>
      <c r="E187" s="58"/>
      <c r="F187" s="628"/>
    </row>
    <row r="188" spans="1:6" s="35" customFormat="1" x14ac:dyDescent="0.25">
      <c r="A188" s="47"/>
      <c r="B188" s="57"/>
      <c r="C188" s="47"/>
      <c r="D188" s="47"/>
      <c r="E188" s="58"/>
      <c r="F188" s="628"/>
    </row>
    <row r="189" spans="1:6" s="35" customFormat="1" x14ac:dyDescent="0.25">
      <c r="A189" s="47"/>
      <c r="B189" s="57"/>
      <c r="C189" s="47"/>
      <c r="D189" s="47"/>
      <c r="E189" s="58"/>
      <c r="F189" s="628"/>
    </row>
    <row r="190" spans="1:6" s="35" customFormat="1" x14ac:dyDescent="0.25">
      <c r="A190" s="47"/>
      <c r="B190" s="57"/>
      <c r="C190" s="47"/>
      <c r="D190" s="47"/>
      <c r="E190" s="58"/>
      <c r="F190" s="628"/>
    </row>
    <row r="191" spans="1:6" s="35" customFormat="1" x14ac:dyDescent="0.25">
      <c r="A191" s="47"/>
      <c r="B191" s="57"/>
      <c r="C191" s="47"/>
      <c r="D191" s="47"/>
      <c r="E191" s="58"/>
      <c r="F191" s="628"/>
    </row>
    <row r="192" spans="1:6" s="35" customFormat="1" x14ac:dyDescent="0.25">
      <c r="A192" s="47"/>
      <c r="B192" s="57"/>
      <c r="C192" s="47"/>
      <c r="D192" s="47"/>
      <c r="E192" s="58"/>
      <c r="F192" s="628"/>
    </row>
    <row r="193" spans="1:6" s="35" customFormat="1" x14ac:dyDescent="0.25">
      <c r="A193" s="47"/>
      <c r="B193" s="57"/>
      <c r="C193" s="47"/>
      <c r="D193" s="47"/>
      <c r="E193" s="58"/>
      <c r="F193" s="628"/>
    </row>
    <row r="194" spans="1:6" s="35" customFormat="1" x14ac:dyDescent="0.25">
      <c r="A194" s="47"/>
      <c r="B194" s="57"/>
      <c r="C194" s="47"/>
      <c r="D194" s="47"/>
      <c r="E194" s="58"/>
      <c r="F194" s="628"/>
    </row>
    <row r="195" spans="1:6" s="35" customFormat="1" x14ac:dyDescent="0.25">
      <c r="A195" s="47"/>
      <c r="B195" s="57"/>
      <c r="C195" s="47"/>
      <c r="D195" s="47"/>
      <c r="E195" s="58"/>
      <c r="F195" s="628"/>
    </row>
    <row r="196" spans="1:6" s="35" customFormat="1" x14ac:dyDescent="0.25">
      <c r="A196" s="47"/>
      <c r="B196" s="57"/>
      <c r="C196" s="47"/>
      <c r="D196" s="47"/>
      <c r="E196" s="58"/>
      <c r="F196" s="628"/>
    </row>
    <row r="197" spans="1:6" s="35" customFormat="1" x14ac:dyDescent="0.25">
      <c r="A197" s="47"/>
      <c r="B197" s="57"/>
      <c r="C197" s="47"/>
      <c r="D197" s="47"/>
      <c r="E197" s="58"/>
      <c r="F197" s="628"/>
    </row>
    <row r="198" spans="1:6" s="35" customFormat="1" x14ac:dyDescent="0.25">
      <c r="A198" s="47"/>
      <c r="B198" s="57"/>
      <c r="C198" s="47"/>
      <c r="D198" s="47"/>
      <c r="E198" s="58"/>
      <c r="F198" s="628"/>
    </row>
    <row r="199" spans="1:6" s="35" customFormat="1" x14ac:dyDescent="0.25">
      <c r="A199" s="47"/>
      <c r="B199" s="57"/>
      <c r="C199" s="47"/>
      <c r="D199" s="47"/>
      <c r="E199" s="58"/>
      <c r="F199" s="628"/>
    </row>
    <row r="200" spans="1:6" s="35" customFormat="1" x14ac:dyDescent="0.25">
      <c r="A200" s="47"/>
      <c r="B200" s="57"/>
      <c r="C200" s="47"/>
      <c r="D200" s="47"/>
      <c r="E200" s="58"/>
      <c r="F200" s="628"/>
    </row>
    <row r="201" spans="1:6" s="35" customFormat="1" x14ac:dyDescent="0.25">
      <c r="A201" s="47"/>
      <c r="B201" s="57"/>
      <c r="C201" s="47"/>
      <c r="D201" s="47"/>
      <c r="E201" s="58"/>
      <c r="F201" s="628"/>
    </row>
    <row r="202" spans="1:6" s="35" customFormat="1" x14ac:dyDescent="0.25">
      <c r="A202" s="47"/>
      <c r="B202" s="57"/>
      <c r="C202" s="47"/>
      <c r="D202" s="47"/>
      <c r="E202" s="58"/>
      <c r="F202" s="628"/>
    </row>
    <row r="203" spans="1:6" s="35" customFormat="1" x14ac:dyDescent="0.25">
      <c r="A203" s="47"/>
      <c r="B203" s="57"/>
      <c r="C203" s="47"/>
      <c r="D203" s="47"/>
      <c r="E203" s="58"/>
      <c r="F203" s="628"/>
    </row>
    <row r="204" spans="1:6" s="35" customFormat="1" x14ac:dyDescent="0.25">
      <c r="A204" s="47"/>
      <c r="B204" s="57"/>
      <c r="C204" s="47"/>
      <c r="D204" s="47"/>
      <c r="E204" s="58"/>
      <c r="F204" s="628"/>
    </row>
    <row r="205" spans="1:6" s="35" customFormat="1" ht="13" thickBot="1" x14ac:dyDescent="0.3">
      <c r="A205" s="47"/>
      <c r="B205" s="57"/>
      <c r="C205" s="47"/>
      <c r="D205" s="47"/>
      <c r="E205" s="58"/>
      <c r="F205" s="628"/>
    </row>
    <row r="206" spans="1:6" s="35" customFormat="1" ht="19.899999999999999" customHeight="1" thickTop="1" x14ac:dyDescent="0.25">
      <c r="A206" s="2475" t="s">
        <v>509</v>
      </c>
      <c r="B206" s="2475"/>
      <c r="C206" s="2475"/>
      <c r="D206" s="2475"/>
      <c r="E206" s="2475"/>
      <c r="F206" s="1354">
        <f>SUM(F141:F205)</f>
        <v>0</v>
      </c>
    </row>
    <row r="207" spans="1:6" s="35" customFormat="1" x14ac:dyDescent="0.25">
      <c r="A207" s="5"/>
      <c r="B207" s="5"/>
      <c r="C207" s="7"/>
      <c r="D207" s="59"/>
      <c r="E207" s="60"/>
      <c r="F207" s="629"/>
    </row>
    <row r="208" spans="1:6" s="35" customFormat="1" x14ac:dyDescent="0.25">
      <c r="A208" s="5"/>
      <c r="B208" s="5"/>
      <c r="C208" s="7"/>
      <c r="D208" s="59"/>
      <c r="E208" s="60"/>
      <c r="F208" s="629"/>
    </row>
    <row r="209" spans="1:6" s="35" customFormat="1" x14ac:dyDescent="0.25">
      <c r="A209" s="5"/>
      <c r="B209" s="5"/>
      <c r="C209" s="7"/>
      <c r="D209" s="59"/>
      <c r="E209" s="60"/>
      <c r="F209" s="629"/>
    </row>
    <row r="210" spans="1:6" s="35" customFormat="1" x14ac:dyDescent="0.25">
      <c r="A210" s="5"/>
      <c r="B210" s="5"/>
      <c r="C210" s="7"/>
      <c r="D210" s="59"/>
      <c r="E210" s="60"/>
      <c r="F210" s="629"/>
    </row>
    <row r="211" spans="1:6" s="35" customFormat="1" x14ac:dyDescent="0.25">
      <c r="A211" s="5"/>
      <c r="B211" s="5"/>
      <c r="C211" s="7"/>
      <c r="D211" s="59"/>
      <c r="E211" s="60"/>
      <c r="F211" s="629"/>
    </row>
    <row r="212" spans="1:6" s="35" customFormat="1" ht="30" customHeight="1" x14ac:dyDescent="0.25">
      <c r="A212" s="5"/>
      <c r="B212" s="5"/>
      <c r="C212" s="7"/>
      <c r="D212" s="59"/>
      <c r="E212" s="60"/>
      <c r="F212" s="629"/>
    </row>
  </sheetData>
  <mergeCells count="8">
    <mergeCell ref="A4:D4"/>
    <mergeCell ref="A67:E67"/>
    <mergeCell ref="A136:E136"/>
    <mergeCell ref="A206:E206"/>
    <mergeCell ref="A1:F1"/>
    <mergeCell ref="A2:F2"/>
    <mergeCell ref="E4:F4"/>
    <mergeCell ref="A3:F3"/>
  </mergeCells>
  <pageMargins left="0.70866141732283505" right="0.47244094488188998" top="0.74803149606299202" bottom="0.511811023622047" header="0.31496062992126" footer="0.31496062992126"/>
  <pageSetup paperSize="9" scale="76" fitToHeight="3" orientation="portrait" r:id="rId1"/>
  <headerFooter>
    <oddFooter>&amp;CALA-ORA. Bill Nr. 6 Pg &amp;P of &amp;N</oddFooter>
  </headerFooter>
  <rowBreaks count="1" manualBreakCount="1">
    <brk id="136"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2357"/>
  <sheetViews>
    <sheetView workbookViewId="0">
      <selection activeCell="A2" sqref="A2:F2"/>
    </sheetView>
  </sheetViews>
  <sheetFormatPr defaultColWidth="9.1796875" defaultRowHeight="12.5" x14ac:dyDescent="0.25"/>
  <cols>
    <col min="1" max="1" width="9.26953125" style="309" customWidth="1"/>
    <col min="2" max="2" width="61.7265625" style="583" customWidth="1"/>
    <col min="3" max="3" width="7.7265625" style="309" customWidth="1"/>
    <col min="4" max="4" width="10.81640625" style="808" customWidth="1"/>
    <col min="5" max="5" width="14.453125" style="810" customWidth="1"/>
    <col min="6" max="6" width="14.26953125" style="1005" customWidth="1"/>
    <col min="7" max="7" width="17" style="810" customWidth="1"/>
    <col min="8" max="8" width="15.54296875" style="555" customWidth="1"/>
    <col min="9" max="9" width="14.453125" style="557" customWidth="1"/>
    <col min="10" max="16384" width="9.1796875" style="266"/>
  </cols>
  <sheetData>
    <row r="1" spans="1:8" ht="13" x14ac:dyDescent="0.25">
      <c r="A1" s="2412" t="s">
        <v>0</v>
      </c>
      <c r="B1" s="2412"/>
      <c r="C1" s="2412"/>
      <c r="D1" s="2412"/>
      <c r="E1" s="2412"/>
      <c r="F1" s="2412"/>
      <c r="G1" s="481"/>
      <c r="H1" s="557"/>
    </row>
    <row r="2" spans="1:8" ht="13" x14ac:dyDescent="0.25">
      <c r="A2" s="2372" t="s">
        <v>2561</v>
      </c>
      <c r="B2" s="2372"/>
      <c r="C2" s="2372"/>
      <c r="D2" s="2372"/>
      <c r="E2" s="2372"/>
      <c r="F2" s="2372"/>
      <c r="G2" s="481"/>
    </row>
    <row r="3" spans="1:8" ht="13" x14ac:dyDescent="0.25">
      <c r="A3" s="2386" t="s">
        <v>2077</v>
      </c>
      <c r="B3" s="2386"/>
      <c r="C3" s="2386"/>
      <c r="D3" s="2386"/>
      <c r="E3" s="2386"/>
      <c r="F3" s="2386"/>
      <c r="G3" s="481"/>
    </row>
    <row r="4" spans="1:8" ht="13.9" customHeight="1" x14ac:dyDescent="0.25">
      <c r="A4" s="2479" t="s">
        <v>2520</v>
      </c>
      <c r="B4" s="2479"/>
      <c r="C4" s="266"/>
      <c r="D4" s="587"/>
      <c r="E4" s="656"/>
      <c r="F4" s="657"/>
      <c r="G4" s="742"/>
      <c r="H4" s="749"/>
    </row>
    <row r="5" spans="1:8" ht="13" x14ac:dyDescent="0.25">
      <c r="A5" s="486" t="s">
        <v>741</v>
      </c>
      <c r="B5" s="486" t="s">
        <v>742</v>
      </c>
      <c r="C5" s="486" t="s">
        <v>743</v>
      </c>
      <c r="D5" s="486" t="s">
        <v>744</v>
      </c>
      <c r="E5" s="486" t="s">
        <v>745</v>
      </c>
      <c r="F5" s="659" t="s">
        <v>746</v>
      </c>
      <c r="G5" s="742"/>
      <c r="H5" s="749"/>
    </row>
    <row r="6" spans="1:8" ht="13" x14ac:dyDescent="0.25">
      <c r="A6" s="362"/>
      <c r="B6" s="361"/>
      <c r="C6" s="362"/>
      <c r="D6" s="362"/>
      <c r="E6" s="750"/>
      <c r="F6" s="999"/>
      <c r="G6" s="751"/>
      <c r="H6" s="749"/>
    </row>
    <row r="7" spans="1:8" ht="13.15" customHeight="1" x14ac:dyDescent="0.25">
      <c r="A7" s="275"/>
      <c r="B7" s="752" t="s">
        <v>226</v>
      </c>
      <c r="C7" s="275"/>
      <c r="D7" s="753"/>
      <c r="E7" s="343"/>
      <c r="F7" s="747"/>
      <c r="G7" s="307"/>
    </row>
    <row r="8" spans="1:8" ht="13.15" customHeight="1" x14ac:dyDescent="0.25">
      <c r="A8" s="275"/>
      <c r="B8" s="352"/>
      <c r="C8" s="275"/>
      <c r="D8" s="753"/>
      <c r="E8" s="343"/>
      <c r="F8" s="747"/>
      <c r="G8" s="307"/>
    </row>
    <row r="9" spans="1:8" ht="13.15" customHeight="1" x14ac:dyDescent="0.25">
      <c r="A9" s="275"/>
      <c r="B9" s="752" t="s">
        <v>157</v>
      </c>
      <c r="C9" s="275"/>
      <c r="D9" s="753"/>
      <c r="E9" s="343"/>
      <c r="F9" s="747"/>
      <c r="G9" s="307"/>
    </row>
    <row r="10" spans="1:8" ht="13.15" customHeight="1" x14ac:dyDescent="0.25">
      <c r="A10" s="275" t="s">
        <v>158</v>
      </c>
      <c r="B10" s="352" t="s">
        <v>795</v>
      </c>
      <c r="C10" s="275" t="s">
        <v>796</v>
      </c>
      <c r="D10" s="754">
        <v>3</v>
      </c>
      <c r="E10" s="283"/>
      <c r="F10" s="705">
        <f>D10*E10</f>
        <v>0</v>
      </c>
      <c r="G10" s="755"/>
    </row>
    <row r="11" spans="1:8" ht="13.15" customHeight="1" x14ac:dyDescent="0.25">
      <c r="A11" s="275"/>
      <c r="B11" s="352"/>
      <c r="C11" s="275"/>
      <c r="D11" s="753"/>
      <c r="E11" s="283"/>
      <c r="F11" s="762"/>
      <c r="G11" s="308"/>
    </row>
    <row r="12" spans="1:8" ht="13.15" customHeight="1" x14ac:dyDescent="0.25">
      <c r="A12" s="275"/>
      <c r="B12" s="752" t="s">
        <v>160</v>
      </c>
      <c r="C12" s="275"/>
      <c r="D12" s="753"/>
      <c r="E12" s="283"/>
      <c r="F12" s="762"/>
      <c r="G12" s="308"/>
    </row>
    <row r="13" spans="1:8" ht="13.15" customHeight="1" x14ac:dyDescent="0.25">
      <c r="A13" s="275" t="s">
        <v>162</v>
      </c>
      <c r="B13" s="268" t="s">
        <v>163</v>
      </c>
      <c r="C13" s="275" t="s">
        <v>19</v>
      </c>
      <c r="D13" s="338">
        <v>4</v>
      </c>
      <c r="E13" s="283"/>
      <c r="F13" s="705">
        <f>D13*E13</f>
        <v>0</v>
      </c>
      <c r="G13" s="755"/>
    </row>
    <row r="14" spans="1:8" ht="13.15" customHeight="1" x14ac:dyDescent="0.25">
      <c r="A14" s="275"/>
      <c r="B14" s="268"/>
      <c r="C14" s="275"/>
      <c r="D14" s="338"/>
      <c r="E14" s="283"/>
      <c r="F14" s="762"/>
      <c r="G14" s="308"/>
    </row>
    <row r="15" spans="1:8" ht="13.15" customHeight="1" x14ac:dyDescent="0.25">
      <c r="A15" s="275"/>
      <c r="B15" s="752" t="s">
        <v>164</v>
      </c>
      <c r="C15" s="275"/>
      <c r="D15" s="338"/>
      <c r="E15" s="283"/>
      <c r="F15" s="762"/>
      <c r="G15" s="308"/>
    </row>
    <row r="16" spans="1:8" ht="13.15" customHeight="1" x14ac:dyDescent="0.25">
      <c r="A16" s="275" t="s">
        <v>166</v>
      </c>
      <c r="B16" s="268" t="s">
        <v>167</v>
      </c>
      <c r="C16" s="275" t="s">
        <v>19</v>
      </c>
      <c r="D16" s="338">
        <v>6</v>
      </c>
      <c r="E16" s="283"/>
      <c r="F16" s="705">
        <f>D16*E16</f>
        <v>0</v>
      </c>
      <c r="G16" s="755"/>
    </row>
    <row r="17" spans="1:9" ht="13.15" customHeight="1" x14ac:dyDescent="0.25">
      <c r="A17" s="275"/>
      <c r="B17" s="756"/>
      <c r="C17" s="275"/>
      <c r="D17" s="338"/>
      <c r="E17" s="283"/>
      <c r="F17" s="762"/>
      <c r="G17" s="308"/>
    </row>
    <row r="18" spans="1:9" ht="13.15" customHeight="1" x14ac:dyDescent="0.25">
      <c r="A18" s="275"/>
      <c r="B18" s="268"/>
      <c r="C18" s="275"/>
      <c r="D18" s="338"/>
      <c r="E18" s="283"/>
      <c r="F18" s="762"/>
      <c r="G18" s="308"/>
    </row>
    <row r="19" spans="1:9" ht="13.15" customHeight="1" x14ac:dyDescent="0.25">
      <c r="A19" s="275"/>
      <c r="B19" s="358" t="s">
        <v>239</v>
      </c>
      <c r="C19" s="275"/>
      <c r="D19" s="338"/>
      <c r="E19" s="283"/>
      <c r="F19" s="762"/>
      <c r="G19" s="308"/>
    </row>
    <row r="20" spans="1:9" x14ac:dyDescent="0.25">
      <c r="A20" s="275"/>
      <c r="B20" s="268"/>
      <c r="C20" s="275"/>
      <c r="D20" s="338"/>
      <c r="E20" s="283"/>
      <c r="F20" s="762"/>
      <c r="G20" s="308"/>
    </row>
    <row r="21" spans="1:9" ht="13" x14ac:dyDescent="0.25">
      <c r="A21" s="275"/>
      <c r="B21" s="358" t="s">
        <v>1960</v>
      </c>
      <c r="C21" s="275"/>
      <c r="D21" s="338"/>
      <c r="E21" s="283"/>
      <c r="F21" s="762"/>
      <c r="G21" s="308"/>
    </row>
    <row r="22" spans="1:9" ht="13" x14ac:dyDescent="0.25">
      <c r="A22" s="275"/>
      <c r="B22" s="1304" t="s">
        <v>797</v>
      </c>
      <c r="C22" s="275"/>
      <c r="D22" s="338"/>
      <c r="E22" s="283"/>
      <c r="F22" s="762"/>
      <c r="G22" s="308"/>
    </row>
    <row r="23" spans="1:9" x14ac:dyDescent="0.25">
      <c r="A23" s="275" t="s">
        <v>798</v>
      </c>
      <c r="B23" s="268" t="s">
        <v>1961</v>
      </c>
      <c r="C23" s="275" t="s">
        <v>125</v>
      </c>
      <c r="D23" s="338" t="s">
        <v>558</v>
      </c>
      <c r="E23" s="283"/>
      <c r="F23" s="762"/>
      <c r="G23" s="308"/>
      <c r="H23" s="759"/>
      <c r="I23" s="759"/>
    </row>
    <row r="24" spans="1:9" x14ac:dyDescent="0.25">
      <c r="A24" s="275" t="s">
        <v>799</v>
      </c>
      <c r="B24" s="268" t="s">
        <v>1664</v>
      </c>
      <c r="C24" s="275" t="s">
        <v>125</v>
      </c>
      <c r="D24" s="338">
        <v>50</v>
      </c>
      <c r="E24" s="283"/>
      <c r="F24" s="762">
        <f>E24*D24</f>
        <v>0</v>
      </c>
      <c r="G24" s="308"/>
      <c r="H24" s="759"/>
      <c r="I24" s="759"/>
    </row>
    <row r="25" spans="1:9" x14ac:dyDescent="0.25">
      <c r="A25" s="275"/>
      <c r="B25" s="268"/>
      <c r="C25" s="275"/>
      <c r="D25" s="338"/>
      <c r="E25" s="283"/>
      <c r="F25" s="762"/>
      <c r="G25" s="308"/>
      <c r="H25" s="759"/>
      <c r="I25" s="759"/>
    </row>
    <row r="26" spans="1:9" ht="13" x14ac:dyDescent="0.25">
      <c r="A26" s="275"/>
      <c r="B26" s="1304" t="s">
        <v>800</v>
      </c>
      <c r="C26" s="275"/>
      <c r="D26" s="338"/>
      <c r="E26" s="283"/>
      <c r="F26" s="762"/>
      <c r="G26" s="308"/>
      <c r="H26" s="759"/>
      <c r="I26" s="759"/>
    </row>
    <row r="27" spans="1:9" ht="18" customHeight="1" x14ac:dyDescent="0.25">
      <c r="A27" s="275" t="s">
        <v>1962</v>
      </c>
      <c r="B27" s="268" t="s">
        <v>802</v>
      </c>
      <c r="C27" s="275" t="s">
        <v>125</v>
      </c>
      <c r="D27" s="747">
        <v>3251</v>
      </c>
      <c r="E27" s="704"/>
      <c r="F27" s="705">
        <f t="shared" ref="F27:F28" si="0">D27*E27</f>
        <v>0</v>
      </c>
      <c r="G27" s="755"/>
      <c r="H27" s="759"/>
      <c r="I27" s="759"/>
    </row>
    <row r="28" spans="1:9" ht="18" customHeight="1" x14ac:dyDescent="0.25">
      <c r="A28" s="275" t="s">
        <v>1963</v>
      </c>
      <c r="B28" s="268" t="s">
        <v>803</v>
      </c>
      <c r="C28" s="275" t="s">
        <v>125</v>
      </c>
      <c r="D28" s="747"/>
      <c r="E28" s="704"/>
      <c r="F28" s="705">
        <f t="shared" si="0"/>
        <v>0</v>
      </c>
      <c r="G28" s="755"/>
      <c r="H28" s="759"/>
      <c r="I28" s="759"/>
    </row>
    <row r="29" spans="1:9" ht="18" customHeight="1" x14ac:dyDescent="0.25">
      <c r="A29" s="275" t="s">
        <v>1964</v>
      </c>
      <c r="B29" s="268" t="s">
        <v>1965</v>
      </c>
      <c r="C29" s="275" t="s">
        <v>125</v>
      </c>
      <c r="D29" s="338" t="s">
        <v>558</v>
      </c>
      <c r="E29" s="704"/>
      <c r="F29" s="705"/>
      <c r="G29" s="755"/>
      <c r="H29" s="759"/>
      <c r="I29" s="759"/>
    </row>
    <row r="30" spans="1:9" ht="18" customHeight="1" x14ac:dyDescent="0.25">
      <c r="A30" s="275" t="s">
        <v>1966</v>
      </c>
      <c r="B30" s="268" t="s">
        <v>1967</v>
      </c>
      <c r="C30" s="275" t="s">
        <v>125</v>
      </c>
      <c r="D30" s="338" t="s">
        <v>558</v>
      </c>
      <c r="E30" s="704"/>
      <c r="F30" s="705"/>
      <c r="G30" s="755"/>
      <c r="H30" s="759"/>
      <c r="I30" s="759"/>
    </row>
    <row r="31" spans="1:9" ht="18" customHeight="1" x14ac:dyDescent="0.25">
      <c r="A31" s="275" t="s">
        <v>1966</v>
      </c>
      <c r="B31" s="268" t="s">
        <v>1968</v>
      </c>
      <c r="C31" s="275" t="s">
        <v>125</v>
      </c>
      <c r="D31" s="338" t="s">
        <v>558</v>
      </c>
      <c r="E31" s="704"/>
      <c r="F31" s="705"/>
      <c r="G31" s="755"/>
      <c r="H31" s="759"/>
      <c r="I31" s="759"/>
    </row>
    <row r="32" spans="1:9" ht="18" customHeight="1" x14ac:dyDescent="0.25">
      <c r="A32" s="275" t="s">
        <v>1969</v>
      </c>
      <c r="B32" s="268" t="s">
        <v>1970</v>
      </c>
      <c r="C32" s="275" t="s">
        <v>125</v>
      </c>
      <c r="D32" s="338" t="s">
        <v>558</v>
      </c>
      <c r="E32" s="704"/>
      <c r="F32" s="705"/>
      <c r="G32" s="755"/>
      <c r="H32" s="759"/>
      <c r="I32" s="759"/>
    </row>
    <row r="33" spans="1:9" ht="18" customHeight="1" x14ac:dyDescent="0.25">
      <c r="A33" s="275" t="s">
        <v>1971</v>
      </c>
      <c r="B33" s="268" t="s">
        <v>1972</v>
      </c>
      <c r="C33" s="275" t="s">
        <v>125</v>
      </c>
      <c r="D33" s="338" t="s">
        <v>558</v>
      </c>
      <c r="E33" s="704"/>
      <c r="F33" s="705"/>
      <c r="G33" s="755"/>
      <c r="H33" s="759"/>
      <c r="I33" s="759"/>
    </row>
    <row r="34" spans="1:9" ht="13.15" customHeight="1" x14ac:dyDescent="0.25">
      <c r="A34" s="275"/>
      <c r="B34" s="268"/>
      <c r="C34" s="275"/>
      <c r="D34" s="747"/>
      <c r="E34" s="704"/>
      <c r="F34" s="705"/>
      <c r="G34" s="755"/>
      <c r="H34" s="759"/>
      <c r="I34" s="759"/>
    </row>
    <row r="35" spans="1:9" ht="13.15" customHeight="1" x14ac:dyDescent="0.25">
      <c r="A35" s="275"/>
      <c r="B35" s="268"/>
      <c r="C35" s="275"/>
      <c r="D35" s="747"/>
      <c r="E35" s="704"/>
      <c r="F35" s="705"/>
      <c r="G35" s="755"/>
      <c r="H35" s="760"/>
      <c r="I35" s="760"/>
    </row>
    <row r="36" spans="1:9" ht="39" x14ac:dyDescent="0.25">
      <c r="A36" s="275"/>
      <c r="B36" s="1305" t="s">
        <v>804</v>
      </c>
      <c r="C36" s="275"/>
      <c r="D36" s="747"/>
      <c r="E36" s="704"/>
      <c r="F36" s="705"/>
      <c r="G36" s="755"/>
      <c r="H36" s="760"/>
      <c r="I36" s="761"/>
    </row>
    <row r="37" spans="1:9" ht="18.75" customHeight="1" x14ac:dyDescent="0.25">
      <c r="A37" s="275" t="s">
        <v>1973</v>
      </c>
      <c r="B37" s="268" t="s">
        <v>1974</v>
      </c>
      <c r="C37" s="275" t="s">
        <v>125</v>
      </c>
      <c r="D37" s="338" t="s">
        <v>558</v>
      </c>
      <c r="E37" s="704"/>
      <c r="F37" s="705"/>
      <c r="G37" s="755"/>
      <c r="H37" s="760"/>
      <c r="I37" s="761"/>
    </row>
    <row r="38" spans="1:9" ht="18.75" customHeight="1" x14ac:dyDescent="0.25">
      <c r="A38" s="275" t="s">
        <v>1975</v>
      </c>
      <c r="B38" s="268" t="s">
        <v>1976</v>
      </c>
      <c r="C38" s="275" t="s">
        <v>125</v>
      </c>
      <c r="D38" s="338" t="s">
        <v>558</v>
      </c>
      <c r="E38" s="704"/>
      <c r="F38" s="705"/>
      <c r="G38" s="755"/>
      <c r="H38" s="760"/>
      <c r="I38" s="761"/>
    </row>
    <row r="39" spans="1:9" ht="18.75" customHeight="1" x14ac:dyDescent="0.25">
      <c r="A39" s="275" t="s">
        <v>1977</v>
      </c>
      <c r="B39" s="268" t="s">
        <v>1978</v>
      </c>
      <c r="C39" s="275" t="s">
        <v>125</v>
      </c>
      <c r="D39" s="338" t="s">
        <v>558</v>
      </c>
      <c r="E39" s="704"/>
      <c r="F39" s="705"/>
      <c r="G39" s="755"/>
      <c r="H39" s="760"/>
      <c r="I39" s="760"/>
    </row>
    <row r="40" spans="1:9" ht="18.75" customHeight="1" x14ac:dyDescent="0.25">
      <c r="A40" s="275" t="s">
        <v>1979</v>
      </c>
      <c r="B40" s="268" t="s">
        <v>1980</v>
      </c>
      <c r="C40" s="275" t="s">
        <v>125</v>
      </c>
      <c r="D40" s="338" t="s">
        <v>558</v>
      </c>
      <c r="E40" s="704"/>
      <c r="F40" s="705"/>
      <c r="G40" s="755"/>
      <c r="H40" s="760"/>
      <c r="I40" s="760"/>
    </row>
    <row r="41" spans="1:9" ht="13.15" customHeight="1" x14ac:dyDescent="0.25">
      <c r="A41" s="275"/>
      <c r="B41" s="268"/>
      <c r="C41" s="275"/>
      <c r="D41" s="747"/>
      <c r="E41" s="704"/>
      <c r="F41" s="705"/>
      <c r="G41" s="755"/>
      <c r="H41" s="760"/>
      <c r="I41" s="760"/>
    </row>
    <row r="42" spans="1:9" ht="39" x14ac:dyDescent="0.25">
      <c r="A42" s="275"/>
      <c r="B42" s="1306" t="s">
        <v>1619</v>
      </c>
      <c r="C42" s="275"/>
      <c r="D42" s="747"/>
      <c r="E42" s="704"/>
      <c r="F42" s="705"/>
      <c r="G42" s="755"/>
      <c r="H42" s="760"/>
      <c r="I42" s="760"/>
    </row>
    <row r="43" spans="1:9" ht="18.75" customHeight="1" x14ac:dyDescent="0.25">
      <c r="A43" s="342" t="s">
        <v>1447</v>
      </c>
      <c r="B43" s="268" t="s">
        <v>1981</v>
      </c>
      <c r="C43" s="275" t="s">
        <v>125</v>
      </c>
      <c r="D43" s="338" t="s">
        <v>558</v>
      </c>
      <c r="E43" s="704"/>
      <c r="F43" s="705"/>
      <c r="G43" s="755"/>
      <c r="H43" s="760"/>
      <c r="I43" s="760"/>
    </row>
    <row r="44" spans="1:9" ht="18.75" customHeight="1" x14ac:dyDescent="0.25">
      <c r="A44" s="342" t="s">
        <v>1448</v>
      </c>
      <c r="B44" s="268" t="s">
        <v>1982</v>
      </c>
      <c r="C44" s="275" t="s">
        <v>125</v>
      </c>
      <c r="D44" s="338" t="s">
        <v>558</v>
      </c>
      <c r="E44" s="704"/>
      <c r="F44" s="705"/>
      <c r="G44" s="755"/>
    </row>
    <row r="45" spans="1:9" ht="18.75" customHeight="1" x14ac:dyDescent="0.25">
      <c r="A45" s="342" t="s">
        <v>1449</v>
      </c>
      <c r="B45" s="268" t="s">
        <v>1983</v>
      </c>
      <c r="C45" s="275" t="s">
        <v>125</v>
      </c>
      <c r="D45" s="338" t="s">
        <v>558</v>
      </c>
      <c r="E45" s="704"/>
      <c r="F45" s="705"/>
      <c r="G45" s="755"/>
    </row>
    <row r="46" spans="1:9" ht="13.15" customHeight="1" x14ac:dyDescent="0.25">
      <c r="A46" s="275"/>
      <c r="B46" s="268"/>
      <c r="C46" s="275"/>
      <c r="D46" s="747"/>
      <c r="E46" s="704"/>
      <c r="F46" s="705"/>
      <c r="G46" s="755"/>
    </row>
    <row r="47" spans="1:9" ht="13.15" customHeight="1" x14ac:dyDescent="0.25">
      <c r="A47" s="275"/>
      <c r="B47" s="756"/>
      <c r="C47" s="275"/>
      <c r="D47" s="747"/>
      <c r="E47" s="704"/>
      <c r="F47" s="705"/>
      <c r="G47" s="755"/>
    </row>
    <row r="48" spans="1:9" ht="13.15" customHeight="1" x14ac:dyDescent="0.25">
      <c r="A48" s="275"/>
      <c r="B48" s="268"/>
      <c r="C48" s="275"/>
      <c r="D48" s="762"/>
      <c r="E48" s="704"/>
      <c r="F48" s="705"/>
      <c r="G48" s="755"/>
    </row>
    <row r="49" spans="1:10" ht="13.15" customHeight="1" x14ac:dyDescent="0.25">
      <c r="A49" s="275"/>
      <c r="B49" s="752" t="s">
        <v>139</v>
      </c>
      <c r="C49" s="275"/>
      <c r="D49" s="338"/>
      <c r="E49" s="704"/>
      <c r="F49" s="762"/>
      <c r="G49" s="308"/>
    </row>
    <row r="50" spans="1:10" s="473" customFormat="1" x14ac:dyDescent="0.25">
      <c r="A50" s="275"/>
      <c r="B50" s="352"/>
      <c r="C50" s="275"/>
      <c r="D50" s="338"/>
      <c r="E50" s="704"/>
      <c r="F50" s="762"/>
      <c r="G50" s="308"/>
      <c r="H50" s="555"/>
      <c r="I50" s="763"/>
      <c r="J50" s="764"/>
    </row>
    <row r="51" spans="1:10" s="473" customFormat="1" ht="26" x14ac:dyDescent="0.25">
      <c r="A51" s="275"/>
      <c r="B51" s="766" t="s">
        <v>1666</v>
      </c>
      <c r="C51" s="275"/>
      <c r="D51" s="338"/>
      <c r="E51" s="283"/>
      <c r="F51" s="762"/>
      <c r="G51" s="308"/>
      <c r="H51" s="555"/>
      <c r="I51" s="763"/>
      <c r="J51" s="764"/>
    </row>
    <row r="52" spans="1:10" s="473" customFormat="1" ht="13" x14ac:dyDescent="0.25">
      <c r="A52" s="275"/>
      <c r="B52" s="766"/>
      <c r="C52" s="275"/>
      <c r="D52" s="338"/>
      <c r="E52" s="283"/>
      <c r="F52" s="762"/>
      <c r="G52" s="308"/>
      <c r="H52" s="555"/>
      <c r="I52" s="763"/>
      <c r="J52" s="764"/>
    </row>
    <row r="53" spans="1:10" s="473" customFormat="1" ht="13" x14ac:dyDescent="0.25">
      <c r="A53" s="699"/>
      <c r="B53" s="768" t="s">
        <v>175</v>
      </c>
      <c r="C53" s="699"/>
      <c r="D53" s="701"/>
      <c r="E53" s="704"/>
      <c r="F53" s="705"/>
      <c r="G53" s="755"/>
      <c r="H53" s="548"/>
      <c r="I53" s="763"/>
    </row>
    <row r="54" spans="1:10" ht="14.5" x14ac:dyDescent="0.25">
      <c r="A54" s="699" t="s">
        <v>267</v>
      </c>
      <c r="B54" s="1307" t="s">
        <v>1667</v>
      </c>
      <c r="C54" s="699" t="s">
        <v>19</v>
      </c>
      <c r="D54" s="338" t="s">
        <v>558</v>
      </c>
      <c r="E54" s="704"/>
      <c r="F54" s="705"/>
      <c r="G54" s="755"/>
      <c r="H54" s="772"/>
      <c r="I54" s="763"/>
      <c r="J54" s="773"/>
    </row>
    <row r="55" spans="1:10" ht="13" x14ac:dyDescent="0.3">
      <c r="A55" s="699"/>
      <c r="B55" s="1308" t="s">
        <v>806</v>
      </c>
      <c r="C55" s="699"/>
      <c r="D55" s="701"/>
      <c r="E55" s="704"/>
      <c r="F55" s="705"/>
      <c r="G55" s="755"/>
      <c r="H55" s="772"/>
      <c r="I55" s="763"/>
      <c r="J55" s="773"/>
    </row>
    <row r="56" spans="1:10" ht="18.75" customHeight="1" x14ac:dyDescent="0.25">
      <c r="A56" s="699" t="s">
        <v>270</v>
      </c>
      <c r="B56" s="1307" t="s">
        <v>807</v>
      </c>
      <c r="C56" s="699" t="s">
        <v>19</v>
      </c>
      <c r="D56" s="701">
        <v>2</v>
      </c>
      <c r="E56" s="704"/>
      <c r="F56" s="705">
        <f>D56*E56</f>
        <v>0</v>
      </c>
      <c r="G56" s="755"/>
      <c r="H56" s="772"/>
      <c r="I56" s="763"/>
      <c r="J56" s="773"/>
    </row>
    <row r="57" spans="1:10" s="473" customFormat="1" ht="18.75" customHeight="1" x14ac:dyDescent="0.25">
      <c r="A57" s="699" t="s">
        <v>273</v>
      </c>
      <c r="B57" s="1307" t="s">
        <v>808</v>
      </c>
      <c r="C57" s="699" t="s">
        <v>19</v>
      </c>
      <c r="D57" s="701">
        <v>1</v>
      </c>
      <c r="E57" s="704"/>
      <c r="F57" s="705">
        <f t="shared" ref="F57:F60" si="1">D57*E57</f>
        <v>0</v>
      </c>
      <c r="G57" s="755"/>
      <c r="H57" s="772"/>
      <c r="I57" s="763"/>
      <c r="J57" s="764"/>
    </row>
    <row r="58" spans="1:10" s="473" customFormat="1" ht="18.75" customHeight="1" x14ac:dyDescent="0.25">
      <c r="A58" s="699" t="s">
        <v>177</v>
      </c>
      <c r="B58" s="1307" t="s">
        <v>809</v>
      </c>
      <c r="C58" s="699" t="s">
        <v>810</v>
      </c>
      <c r="D58" s="701">
        <v>1</v>
      </c>
      <c r="E58" s="704"/>
      <c r="F58" s="705">
        <f t="shared" si="1"/>
        <v>0</v>
      </c>
      <c r="G58" s="755"/>
      <c r="H58" s="772"/>
      <c r="I58" s="763"/>
      <c r="J58" s="764"/>
    </row>
    <row r="59" spans="1:10" s="473" customFormat="1" ht="18.75" customHeight="1" x14ac:dyDescent="0.25">
      <c r="A59" s="699" t="s">
        <v>1984</v>
      </c>
      <c r="B59" s="1307" t="s">
        <v>1668</v>
      </c>
      <c r="C59" s="699" t="s">
        <v>810</v>
      </c>
      <c r="D59" s="701">
        <v>1</v>
      </c>
      <c r="E59" s="704"/>
      <c r="F59" s="705">
        <f t="shared" si="1"/>
        <v>0</v>
      </c>
      <c r="G59" s="755"/>
      <c r="H59" s="772"/>
      <c r="I59" s="763"/>
      <c r="J59" s="764"/>
    </row>
    <row r="60" spans="1:10" s="473" customFormat="1" ht="18.75" customHeight="1" x14ac:dyDescent="0.25">
      <c r="A60" s="342" t="s">
        <v>323</v>
      </c>
      <c r="B60" s="1309" t="s">
        <v>1985</v>
      </c>
      <c r="C60" s="275" t="s">
        <v>19</v>
      </c>
      <c r="D60" s="275">
        <v>0</v>
      </c>
      <c r="E60" s="283"/>
      <c r="F60" s="705">
        <f t="shared" si="1"/>
        <v>0</v>
      </c>
      <c r="G60" s="755"/>
      <c r="H60" s="772"/>
      <c r="I60" s="763"/>
      <c r="J60" s="764"/>
    </row>
    <row r="61" spans="1:10" s="473" customFormat="1" ht="18.75" customHeight="1" x14ac:dyDescent="0.25">
      <c r="A61" s="342"/>
      <c r="B61" s="1309"/>
      <c r="C61" s="275"/>
      <c r="D61" s="275"/>
      <c r="E61" s="283"/>
      <c r="F61" s="705"/>
      <c r="G61" s="755"/>
      <c r="H61" s="772"/>
      <c r="I61" s="763"/>
      <c r="J61" s="764"/>
    </row>
    <row r="62" spans="1:10" s="473" customFormat="1" ht="13" thickBot="1" x14ac:dyDescent="0.3">
      <c r="A62" s="342"/>
      <c r="B62" s="1309"/>
      <c r="C62" s="275"/>
      <c r="D62" s="275"/>
      <c r="E62" s="283"/>
      <c r="F62" s="705"/>
      <c r="G62" s="755"/>
      <c r="H62" s="772"/>
      <c r="I62" s="763"/>
      <c r="J62" s="764"/>
    </row>
    <row r="63" spans="1:10" s="473" customFormat="1" ht="13.5" thickTop="1" x14ac:dyDescent="0.25">
      <c r="A63" s="2480" t="s">
        <v>102</v>
      </c>
      <c r="B63" s="2480"/>
      <c r="C63" s="2480"/>
      <c r="D63" s="2480"/>
      <c r="E63" s="2480"/>
      <c r="F63" s="1361">
        <f>SUM(F6:F62)</f>
        <v>0</v>
      </c>
      <c r="G63" s="755"/>
      <c r="H63" s="772"/>
      <c r="I63" s="763"/>
      <c r="J63" s="764"/>
    </row>
    <row r="64" spans="1:10" s="473" customFormat="1" x14ac:dyDescent="0.25">
      <c r="A64" s="342"/>
      <c r="B64" s="1309"/>
      <c r="C64" s="275"/>
      <c r="D64" s="275"/>
      <c r="E64" s="283"/>
      <c r="F64" s="705"/>
      <c r="G64" s="755"/>
      <c r="H64" s="772"/>
      <c r="I64" s="763"/>
      <c r="J64" s="764"/>
    </row>
    <row r="65" spans="1:10" s="473" customFormat="1" ht="19.5" customHeight="1" x14ac:dyDescent="0.25">
      <c r="A65" s="342" t="s">
        <v>325</v>
      </c>
      <c r="B65" s="1309" t="s">
        <v>1986</v>
      </c>
      <c r="C65" s="275" t="s">
        <v>19</v>
      </c>
      <c r="D65" s="338" t="s">
        <v>558</v>
      </c>
      <c r="E65" s="283"/>
      <c r="F65" s="705"/>
      <c r="G65" s="755"/>
      <c r="H65" s="772"/>
      <c r="I65" s="763"/>
      <c r="J65" s="764"/>
    </row>
    <row r="66" spans="1:10" s="473" customFormat="1" ht="19.5" customHeight="1" x14ac:dyDescent="0.25">
      <c r="A66" s="342" t="s">
        <v>360</v>
      </c>
      <c r="B66" s="1309" t="s">
        <v>1987</v>
      </c>
      <c r="C66" s="275" t="s">
        <v>19</v>
      </c>
      <c r="D66" s="338" t="s">
        <v>558</v>
      </c>
      <c r="E66" s="283"/>
      <c r="F66" s="705"/>
      <c r="G66" s="755"/>
      <c r="H66" s="772"/>
      <c r="I66" s="763"/>
      <c r="J66" s="764"/>
    </row>
    <row r="67" spans="1:10" s="473" customFormat="1" ht="19.5" customHeight="1" x14ac:dyDescent="0.25">
      <c r="A67" s="342" t="s">
        <v>511</v>
      </c>
      <c r="B67" s="1309" t="s">
        <v>1988</v>
      </c>
      <c r="C67" s="275" t="s">
        <v>19</v>
      </c>
      <c r="D67" s="338" t="s">
        <v>558</v>
      </c>
      <c r="E67" s="283"/>
      <c r="F67" s="705"/>
      <c r="G67" s="755"/>
      <c r="H67" s="772"/>
      <c r="I67" s="763"/>
      <c r="J67" s="764"/>
    </row>
    <row r="68" spans="1:10" s="473" customFormat="1" ht="19.5" customHeight="1" x14ac:dyDescent="0.25">
      <c r="A68" s="342" t="s">
        <v>1989</v>
      </c>
      <c r="B68" s="1309" t="s">
        <v>1990</v>
      </c>
      <c r="C68" s="275" t="s">
        <v>19</v>
      </c>
      <c r="D68" s="338" t="s">
        <v>558</v>
      </c>
      <c r="E68" s="283"/>
      <c r="F68" s="705"/>
      <c r="G68" s="755"/>
      <c r="H68" s="772"/>
      <c r="I68" s="763"/>
      <c r="J68" s="764"/>
    </row>
    <row r="69" spans="1:10" s="473" customFormat="1" ht="19.5" customHeight="1" x14ac:dyDescent="0.25">
      <c r="A69" s="342" t="s">
        <v>1991</v>
      </c>
      <c r="B69" s="1309" t="s">
        <v>1992</v>
      </c>
      <c r="C69" s="275" t="s">
        <v>19</v>
      </c>
      <c r="D69" s="338" t="s">
        <v>558</v>
      </c>
      <c r="E69" s="283"/>
      <c r="F69" s="705"/>
      <c r="G69" s="755"/>
      <c r="H69" s="772"/>
      <c r="I69" s="763"/>
      <c r="J69" s="764"/>
    </row>
    <row r="70" spans="1:10" s="473" customFormat="1" ht="19.5" customHeight="1" x14ac:dyDescent="0.25">
      <c r="A70" s="342" t="s">
        <v>1993</v>
      </c>
      <c r="B70" s="1309" t="s">
        <v>1994</v>
      </c>
      <c r="C70" s="275" t="s">
        <v>19</v>
      </c>
      <c r="D70" s="338" t="s">
        <v>558</v>
      </c>
      <c r="E70" s="283"/>
      <c r="F70" s="705"/>
      <c r="G70" s="755"/>
      <c r="H70" s="772"/>
      <c r="I70" s="763"/>
      <c r="J70" s="764"/>
    </row>
    <row r="71" spans="1:10" s="473" customFormat="1" x14ac:dyDescent="0.25">
      <c r="A71" s="699"/>
      <c r="B71" s="1309"/>
      <c r="C71" s="275"/>
      <c r="D71" s="275"/>
      <c r="E71" s="283"/>
      <c r="F71" s="705"/>
      <c r="G71" s="755"/>
      <c r="H71" s="772"/>
      <c r="I71" s="763"/>
      <c r="J71" s="764"/>
    </row>
    <row r="72" spans="1:10" s="473" customFormat="1" ht="13" x14ac:dyDescent="0.25">
      <c r="A72" s="699"/>
      <c r="B72" s="1310" t="s">
        <v>811</v>
      </c>
      <c r="C72" s="699"/>
      <c r="D72" s="701"/>
      <c r="E72" s="704"/>
      <c r="F72" s="705"/>
      <c r="G72" s="755"/>
      <c r="H72" s="772"/>
      <c r="I72" s="763"/>
      <c r="J72" s="764"/>
    </row>
    <row r="73" spans="1:10" s="473" customFormat="1" ht="15.75" customHeight="1" x14ac:dyDescent="0.25">
      <c r="A73" s="699" t="s">
        <v>277</v>
      </c>
      <c r="B73" s="777" t="s">
        <v>1995</v>
      </c>
      <c r="C73" s="699" t="s">
        <v>810</v>
      </c>
      <c r="D73" s="701">
        <v>0</v>
      </c>
      <c r="E73" s="704"/>
      <c r="F73" s="705">
        <f>D73*E73</f>
        <v>0</v>
      </c>
      <c r="G73" s="755"/>
      <c r="H73" s="772"/>
      <c r="I73" s="763"/>
      <c r="J73" s="764"/>
    </row>
    <row r="74" spans="1:10" s="473" customFormat="1" ht="15.75" customHeight="1" x14ac:dyDescent="0.25">
      <c r="A74" s="699" t="s">
        <v>278</v>
      </c>
      <c r="B74" s="777" t="s">
        <v>1996</v>
      </c>
      <c r="C74" s="699" t="s">
        <v>810</v>
      </c>
      <c r="D74" s="338" t="s">
        <v>558</v>
      </c>
      <c r="E74" s="704"/>
      <c r="F74" s="705"/>
      <c r="G74" s="755"/>
      <c r="H74" s="772"/>
      <c r="I74" s="763"/>
      <c r="J74" s="764"/>
    </row>
    <row r="75" spans="1:10" s="473" customFormat="1" ht="15.75" customHeight="1" x14ac:dyDescent="0.25">
      <c r="A75" s="699" t="s">
        <v>280</v>
      </c>
      <c r="B75" s="777" t="s">
        <v>1997</v>
      </c>
      <c r="C75" s="699" t="s">
        <v>810</v>
      </c>
      <c r="D75" s="338" t="s">
        <v>558</v>
      </c>
      <c r="E75" s="704"/>
      <c r="F75" s="705"/>
      <c r="G75" s="755"/>
      <c r="H75" s="772"/>
      <c r="I75" s="763"/>
      <c r="J75" s="764"/>
    </row>
    <row r="76" spans="1:10" s="473" customFormat="1" ht="15.75" customHeight="1" x14ac:dyDescent="0.25">
      <c r="A76" s="699" t="s">
        <v>1998</v>
      </c>
      <c r="B76" s="777" t="s">
        <v>1999</v>
      </c>
      <c r="C76" s="699" t="s">
        <v>810</v>
      </c>
      <c r="D76" s="338" t="s">
        <v>558</v>
      </c>
      <c r="E76" s="704"/>
      <c r="F76" s="705"/>
      <c r="G76" s="755"/>
      <c r="H76" s="772"/>
      <c r="I76" s="763"/>
      <c r="J76" s="764"/>
    </row>
    <row r="77" spans="1:10" s="473" customFormat="1" x14ac:dyDescent="0.25">
      <c r="A77" s="699"/>
      <c r="B77" s="777"/>
      <c r="C77" s="699"/>
      <c r="D77" s="701"/>
      <c r="E77" s="704"/>
      <c r="F77" s="705"/>
      <c r="G77" s="755"/>
      <c r="H77" s="772"/>
      <c r="I77" s="763"/>
      <c r="J77" s="764"/>
    </row>
    <row r="78" spans="1:10" s="473" customFormat="1" ht="13" x14ac:dyDescent="0.25">
      <c r="A78" s="699"/>
      <c r="B78" s="1310" t="s">
        <v>813</v>
      </c>
      <c r="C78" s="699"/>
      <c r="D78" s="701"/>
      <c r="E78" s="704"/>
      <c r="F78" s="705"/>
      <c r="G78" s="755"/>
      <c r="H78" s="772"/>
      <c r="I78" s="763"/>
    </row>
    <row r="79" spans="1:10" ht="18" customHeight="1" x14ac:dyDescent="0.25">
      <c r="A79" s="699" t="s">
        <v>2000</v>
      </c>
      <c r="B79" s="777" t="s">
        <v>2001</v>
      </c>
      <c r="C79" s="699" t="s">
        <v>19</v>
      </c>
      <c r="D79" s="338" t="s">
        <v>558</v>
      </c>
      <c r="E79" s="704"/>
      <c r="F79" s="705"/>
      <c r="G79" s="755"/>
      <c r="H79" s="772"/>
      <c r="I79" s="555"/>
    </row>
    <row r="80" spans="1:10" ht="18" customHeight="1" x14ac:dyDescent="0.25">
      <c r="A80" s="699" t="s">
        <v>2002</v>
      </c>
      <c r="B80" s="777" t="s">
        <v>2003</v>
      </c>
      <c r="C80" s="699" t="s">
        <v>19</v>
      </c>
      <c r="D80" s="338" t="s">
        <v>558</v>
      </c>
      <c r="E80" s="704"/>
      <c r="F80" s="705"/>
      <c r="G80" s="755"/>
      <c r="H80" s="772"/>
      <c r="I80" s="555"/>
    </row>
    <row r="81" spans="1:13" ht="18" customHeight="1" x14ac:dyDescent="0.25">
      <c r="A81" s="699" t="s">
        <v>2004</v>
      </c>
      <c r="B81" s="777" t="s">
        <v>2005</v>
      </c>
      <c r="C81" s="699" t="s">
        <v>19</v>
      </c>
      <c r="D81" s="338" t="s">
        <v>558</v>
      </c>
      <c r="E81" s="704"/>
      <c r="F81" s="705"/>
      <c r="G81" s="755"/>
      <c r="H81" s="772"/>
      <c r="I81" s="555"/>
    </row>
    <row r="82" spans="1:13" ht="18" customHeight="1" x14ac:dyDescent="0.25">
      <c r="A82" s="699" t="s">
        <v>2004</v>
      </c>
      <c r="B82" s="777" t="s">
        <v>2006</v>
      </c>
      <c r="C82" s="699" t="s">
        <v>19</v>
      </c>
      <c r="D82" s="338" t="s">
        <v>558</v>
      </c>
      <c r="E82" s="704"/>
      <c r="F82" s="705"/>
      <c r="G82" s="755"/>
      <c r="H82" s="772"/>
      <c r="I82" s="555"/>
    </row>
    <row r="83" spans="1:13" x14ac:dyDescent="0.25">
      <c r="A83" s="699"/>
      <c r="B83" s="777"/>
      <c r="C83" s="699"/>
      <c r="D83" s="701"/>
      <c r="E83" s="704"/>
      <c r="F83" s="705"/>
      <c r="G83" s="755"/>
      <c r="H83" s="772"/>
      <c r="I83" s="548"/>
      <c r="J83" s="773"/>
    </row>
    <row r="84" spans="1:13" ht="13.15" customHeight="1" x14ac:dyDescent="0.25">
      <c r="A84" s="275"/>
      <c r="B84" s="752" t="s">
        <v>139</v>
      </c>
      <c r="C84" s="275"/>
      <c r="D84" s="338"/>
      <c r="E84" s="704"/>
      <c r="F84" s="762"/>
      <c r="G84" s="308"/>
    </row>
    <row r="85" spans="1:13" s="309" customFormat="1" x14ac:dyDescent="0.25">
      <c r="A85" s="275"/>
      <c r="B85" s="352"/>
      <c r="C85" s="275"/>
      <c r="D85" s="338"/>
      <c r="E85" s="704"/>
      <c r="F85" s="762"/>
      <c r="G85" s="308"/>
      <c r="H85" s="555"/>
      <c r="I85" s="778"/>
    </row>
    <row r="86" spans="1:13" ht="13.15" customHeight="1" x14ac:dyDescent="0.25">
      <c r="A86" s="275"/>
      <c r="B86" s="752" t="s">
        <v>147</v>
      </c>
      <c r="C86" s="275"/>
      <c r="D86" s="338"/>
      <c r="E86" s="283"/>
      <c r="F86" s="762"/>
      <c r="G86" s="308"/>
      <c r="I86" s="778"/>
      <c r="J86" s="309"/>
      <c r="K86" s="309"/>
      <c r="L86" s="309"/>
    </row>
    <row r="87" spans="1:13" ht="26" x14ac:dyDescent="0.25">
      <c r="A87" s="275"/>
      <c r="B87" s="779" t="s">
        <v>818</v>
      </c>
      <c r="C87" s="275"/>
      <c r="D87" s="338"/>
      <c r="E87" s="283"/>
      <c r="F87" s="762"/>
      <c r="G87" s="308"/>
      <c r="I87" s="778"/>
      <c r="J87" s="309"/>
      <c r="K87" s="309"/>
      <c r="L87" s="309"/>
    </row>
    <row r="88" spans="1:13" ht="13.15" customHeight="1" x14ac:dyDescent="0.25">
      <c r="A88" s="699" t="s">
        <v>188</v>
      </c>
      <c r="B88" s="703" t="s">
        <v>819</v>
      </c>
      <c r="C88" s="699" t="s">
        <v>19</v>
      </c>
      <c r="D88" s="701">
        <v>1</v>
      </c>
      <c r="E88" s="704"/>
      <c r="F88" s="705">
        <f>D88*E88</f>
        <v>0</v>
      </c>
      <c r="G88" s="755"/>
      <c r="I88" s="778"/>
      <c r="J88" s="309"/>
      <c r="K88" s="309"/>
      <c r="L88" s="309"/>
    </row>
    <row r="89" spans="1:13" s="309" customFormat="1" x14ac:dyDescent="0.25">
      <c r="A89" s="699"/>
      <c r="B89" s="777"/>
      <c r="C89" s="699"/>
      <c r="D89" s="701"/>
      <c r="E89" s="704"/>
      <c r="F89" s="705"/>
      <c r="G89" s="755"/>
      <c r="H89" s="555"/>
      <c r="I89" s="778"/>
    </row>
    <row r="90" spans="1:13" s="309" customFormat="1" ht="26" x14ac:dyDescent="0.25">
      <c r="A90" s="699"/>
      <c r="B90" s="700" t="s">
        <v>820</v>
      </c>
      <c r="C90" s="699"/>
      <c r="D90" s="701"/>
      <c r="E90" s="704"/>
      <c r="F90" s="705"/>
      <c r="G90" s="755"/>
      <c r="H90" s="555"/>
      <c r="I90" s="778"/>
    </row>
    <row r="91" spans="1:13" s="309" customFormat="1" ht="19.5" customHeight="1" x14ac:dyDescent="0.25">
      <c r="A91" s="699" t="s">
        <v>1669</v>
      </c>
      <c r="B91" s="777" t="s">
        <v>817</v>
      </c>
      <c r="C91" s="699" t="s">
        <v>19</v>
      </c>
      <c r="D91" s="338" t="s">
        <v>558</v>
      </c>
      <c r="E91" s="704"/>
      <c r="F91" s="705"/>
      <c r="G91" s="755"/>
      <c r="H91" s="555"/>
      <c r="I91" s="778"/>
    </row>
    <row r="92" spans="1:13" s="309" customFormat="1" ht="19.5" customHeight="1" x14ac:dyDescent="0.25">
      <c r="A92" s="699" t="s">
        <v>2007</v>
      </c>
      <c r="B92" s="777" t="s">
        <v>2008</v>
      </c>
      <c r="C92" s="699" t="s">
        <v>19</v>
      </c>
      <c r="D92" s="338" t="s">
        <v>558</v>
      </c>
      <c r="E92" s="704"/>
      <c r="F92" s="705"/>
      <c r="G92" s="755"/>
      <c r="H92" s="555"/>
      <c r="I92" s="778"/>
    </row>
    <row r="93" spans="1:13" s="309" customFormat="1" x14ac:dyDescent="0.25">
      <c r="A93" s="699"/>
      <c r="B93" s="777"/>
      <c r="C93" s="699"/>
      <c r="D93" s="701"/>
      <c r="E93" s="704"/>
      <c r="F93" s="705"/>
      <c r="G93" s="755"/>
      <c r="H93" s="555"/>
      <c r="I93" s="778"/>
    </row>
    <row r="94" spans="1:13" s="309" customFormat="1" ht="26" x14ac:dyDescent="0.25">
      <c r="A94" s="780" t="s">
        <v>821</v>
      </c>
      <c r="B94" s="703" t="s">
        <v>822</v>
      </c>
      <c r="C94" s="781" t="s">
        <v>19</v>
      </c>
      <c r="D94" s="782">
        <v>2</v>
      </c>
      <c r="E94" s="783"/>
      <c r="F94" s="1000">
        <f>D94*E94</f>
        <v>0</v>
      </c>
      <c r="G94" s="784"/>
      <c r="H94" s="778"/>
      <c r="I94" s="556"/>
      <c r="J94" s="279"/>
      <c r="K94" s="279"/>
      <c r="L94" s="279"/>
      <c r="M94" s="279"/>
    </row>
    <row r="95" spans="1:13" s="309" customFormat="1" x14ac:dyDescent="0.25">
      <c r="A95" s="780"/>
      <c r="B95" s="703"/>
      <c r="C95" s="781"/>
      <c r="D95" s="782"/>
      <c r="E95" s="783"/>
      <c r="F95" s="1000"/>
      <c r="G95" s="784"/>
      <c r="H95" s="778"/>
      <c r="I95" s="556"/>
      <c r="J95" s="279"/>
      <c r="K95" s="279"/>
      <c r="L95" s="279"/>
      <c r="M95" s="279"/>
    </row>
    <row r="96" spans="1:13" s="309" customFormat="1" x14ac:dyDescent="0.25">
      <c r="A96" s="699" t="s">
        <v>1904</v>
      </c>
      <c r="B96" s="703" t="s">
        <v>2009</v>
      </c>
      <c r="C96" s="699" t="s">
        <v>19</v>
      </c>
      <c r="D96" s="701">
        <v>1</v>
      </c>
      <c r="E96" s="704"/>
      <c r="F96" s="705">
        <f>D96*E96</f>
        <v>0</v>
      </c>
      <c r="G96" s="755"/>
      <c r="H96" s="555"/>
      <c r="I96" s="778"/>
    </row>
    <row r="97" spans="1:257" s="309" customFormat="1" x14ac:dyDescent="0.25">
      <c r="A97" s="699"/>
      <c r="B97" s="703"/>
      <c r="C97" s="699"/>
      <c r="D97" s="701"/>
      <c r="E97" s="704"/>
      <c r="F97" s="705"/>
      <c r="G97" s="755"/>
      <c r="H97" s="555"/>
      <c r="I97" s="778"/>
    </row>
    <row r="98" spans="1:257" s="309" customFormat="1" x14ac:dyDescent="0.25">
      <c r="A98" s="699" t="s">
        <v>823</v>
      </c>
      <c r="B98" s="703" t="s">
        <v>824</v>
      </c>
      <c r="C98" s="699" t="s">
        <v>19</v>
      </c>
      <c r="D98" s="701">
        <v>3</v>
      </c>
      <c r="E98" s="704"/>
      <c r="F98" s="705">
        <f>D98*E98</f>
        <v>0</v>
      </c>
      <c r="G98" s="755"/>
      <c r="H98" s="778"/>
      <c r="I98" s="556"/>
      <c r="J98" s="279"/>
      <c r="K98" s="279"/>
      <c r="L98" s="279"/>
      <c r="M98" s="279"/>
    </row>
    <row r="99" spans="1:257" x14ac:dyDescent="0.25">
      <c r="A99" s="699"/>
      <c r="B99" s="785"/>
      <c r="C99" s="699"/>
      <c r="D99" s="701"/>
      <c r="E99" s="704"/>
      <c r="F99" s="705"/>
      <c r="G99" s="755"/>
      <c r="H99" s="778"/>
    </row>
    <row r="100" spans="1:257" s="309" customFormat="1" ht="13" x14ac:dyDescent="0.25">
      <c r="A100" s="275"/>
      <c r="B100" s="786" t="s">
        <v>290</v>
      </c>
      <c r="C100" s="275"/>
      <c r="D100" s="338"/>
      <c r="E100" s="283"/>
      <c r="F100" s="762"/>
      <c r="G100" s="308"/>
      <c r="H100" s="778"/>
      <c r="I100" s="787"/>
      <c r="J100" s="587"/>
      <c r="K100" s="587"/>
      <c r="L100" s="587"/>
      <c r="M100" s="587"/>
    </row>
    <row r="101" spans="1:257" s="587" customFormat="1" ht="13" x14ac:dyDescent="0.25">
      <c r="A101" s="699"/>
      <c r="B101" s="766" t="s">
        <v>825</v>
      </c>
      <c r="C101" s="699"/>
      <c r="D101" s="701"/>
      <c r="E101" s="704"/>
      <c r="F101" s="705"/>
      <c r="G101" s="755"/>
      <c r="H101" s="788"/>
      <c r="I101" s="778"/>
      <c r="J101" s="309"/>
      <c r="K101" s="309"/>
      <c r="L101" s="309"/>
      <c r="M101" s="309"/>
    </row>
    <row r="102" spans="1:257" s="587" customFormat="1" ht="19.5" customHeight="1" x14ac:dyDescent="0.25">
      <c r="A102" s="699" t="s">
        <v>203</v>
      </c>
      <c r="B102" s="777" t="s">
        <v>826</v>
      </c>
      <c r="C102" s="781" t="s">
        <v>19</v>
      </c>
      <c r="D102" s="782">
        <v>3</v>
      </c>
      <c r="E102" s="783"/>
      <c r="F102" s="1000">
        <f>D102*E102</f>
        <v>0</v>
      </c>
      <c r="G102" s="784"/>
      <c r="H102" s="788"/>
      <c r="I102" s="778"/>
      <c r="J102" s="309"/>
      <c r="K102" s="309"/>
      <c r="L102" s="309"/>
      <c r="M102" s="309"/>
    </row>
    <row r="103" spans="1:257" s="587" customFormat="1" ht="19.5" customHeight="1" x14ac:dyDescent="0.25">
      <c r="A103" s="699" t="s">
        <v>827</v>
      </c>
      <c r="B103" s="703" t="s">
        <v>828</v>
      </c>
      <c r="C103" s="699" t="s">
        <v>19</v>
      </c>
      <c r="D103" s="701">
        <v>2</v>
      </c>
      <c r="E103" s="704"/>
      <c r="F103" s="705">
        <f>D103*E103</f>
        <v>0</v>
      </c>
      <c r="G103" s="755"/>
      <c r="H103" s="555"/>
      <c r="I103" s="778"/>
      <c r="J103" s="309"/>
      <c r="K103" s="309"/>
      <c r="L103" s="309"/>
      <c r="M103" s="309"/>
    </row>
    <row r="104" spans="1:257" s="587" customFormat="1" ht="13" x14ac:dyDescent="0.25">
      <c r="A104" s="699"/>
      <c r="B104" s="777"/>
      <c r="C104" s="699"/>
      <c r="D104" s="701"/>
      <c r="E104" s="704"/>
      <c r="F104" s="705"/>
      <c r="G104" s="755"/>
      <c r="H104" s="778"/>
      <c r="I104" s="778"/>
      <c r="J104" s="309"/>
      <c r="K104" s="309"/>
      <c r="L104" s="309"/>
      <c r="M104" s="309"/>
    </row>
    <row r="105" spans="1:257" s="309" customFormat="1" ht="13" x14ac:dyDescent="0.25">
      <c r="A105" s="780"/>
      <c r="B105" s="766" t="s">
        <v>829</v>
      </c>
      <c r="C105" s="699"/>
      <c r="D105" s="701"/>
      <c r="E105" s="704"/>
      <c r="F105" s="705"/>
      <c r="G105" s="755"/>
      <c r="H105" s="793"/>
      <c r="I105" s="778"/>
    </row>
    <row r="106" spans="1:257" s="309" customFormat="1" ht="18" customHeight="1" x14ac:dyDescent="0.25">
      <c r="A106" s="699" t="s">
        <v>779</v>
      </c>
      <c r="B106" s="703" t="s">
        <v>830</v>
      </c>
      <c r="C106" s="699" t="s">
        <v>125</v>
      </c>
      <c r="D106" s="701">
        <v>6</v>
      </c>
      <c r="E106" s="704"/>
      <c r="F106" s="705">
        <f>D106*E106</f>
        <v>0</v>
      </c>
      <c r="G106" s="755"/>
      <c r="H106" s="778"/>
      <c r="I106" s="778"/>
    </row>
    <row r="107" spans="1:257" s="309" customFormat="1" ht="18" customHeight="1" x14ac:dyDescent="0.25">
      <c r="A107" s="699" t="s">
        <v>780</v>
      </c>
      <c r="B107" s="703" t="s">
        <v>831</v>
      </c>
      <c r="C107" s="699" t="s">
        <v>125</v>
      </c>
      <c r="D107" s="701">
        <v>5</v>
      </c>
      <c r="E107" s="704"/>
      <c r="F107" s="705">
        <f>D107*E107</f>
        <v>0</v>
      </c>
      <c r="G107" s="755"/>
      <c r="H107" s="778"/>
      <c r="I107" s="794"/>
    </row>
    <row r="108" spans="1:257" s="309" customFormat="1" x14ac:dyDescent="0.25">
      <c r="A108" s="699"/>
      <c r="B108" s="703"/>
      <c r="C108" s="699"/>
      <c r="D108" s="701"/>
      <c r="E108" s="704"/>
      <c r="F108" s="705"/>
      <c r="G108" s="755"/>
      <c r="H108" s="793"/>
      <c r="I108" s="557"/>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c r="DM108" s="266"/>
      <c r="DN108" s="266"/>
      <c r="DO108" s="266"/>
      <c r="DP108" s="266"/>
      <c r="DQ108" s="266"/>
      <c r="DR108" s="266"/>
      <c r="DS108" s="266"/>
      <c r="DT108" s="266"/>
      <c r="DU108" s="266"/>
      <c r="DV108" s="266"/>
      <c r="DW108" s="266"/>
      <c r="DX108" s="266"/>
      <c r="DY108" s="266"/>
      <c r="DZ108" s="266"/>
      <c r="EA108" s="266"/>
      <c r="EB108" s="266"/>
      <c r="EC108" s="266"/>
      <c r="ED108" s="266"/>
      <c r="EE108" s="266"/>
      <c r="EF108" s="266"/>
      <c r="EG108" s="266"/>
      <c r="EH108" s="266"/>
      <c r="EI108" s="266"/>
      <c r="EJ108" s="266"/>
      <c r="EK108" s="266"/>
      <c r="EL108" s="266"/>
      <c r="EM108" s="266"/>
      <c r="EN108" s="266"/>
      <c r="EO108" s="266"/>
      <c r="EP108" s="266"/>
      <c r="EQ108" s="266"/>
      <c r="ER108" s="266"/>
      <c r="ES108" s="266"/>
      <c r="ET108" s="266"/>
      <c r="EU108" s="266"/>
      <c r="EV108" s="266"/>
      <c r="EW108" s="266"/>
      <c r="EX108" s="266"/>
      <c r="EY108" s="266"/>
      <c r="EZ108" s="266"/>
      <c r="FA108" s="266"/>
      <c r="FB108" s="266"/>
      <c r="FC108" s="266"/>
      <c r="FD108" s="266"/>
      <c r="FE108" s="266"/>
      <c r="FF108" s="266"/>
      <c r="FG108" s="266"/>
      <c r="FH108" s="266"/>
      <c r="FI108" s="266"/>
      <c r="FJ108" s="266"/>
      <c r="FK108" s="266"/>
      <c r="FL108" s="266"/>
      <c r="FM108" s="266"/>
      <c r="FN108" s="266"/>
      <c r="FO108" s="266"/>
      <c r="FP108" s="266"/>
      <c r="FQ108" s="266"/>
      <c r="FR108" s="266"/>
      <c r="FS108" s="266"/>
      <c r="FT108" s="266"/>
      <c r="FU108" s="266"/>
      <c r="FV108" s="266"/>
      <c r="FW108" s="266"/>
      <c r="FX108" s="266"/>
      <c r="FY108" s="266"/>
      <c r="FZ108" s="266"/>
      <c r="GA108" s="266"/>
      <c r="GB108" s="266"/>
      <c r="GC108" s="266"/>
      <c r="GD108" s="266"/>
      <c r="GE108" s="266"/>
      <c r="GF108" s="266"/>
      <c r="GG108" s="266"/>
      <c r="GH108" s="266"/>
      <c r="GI108" s="266"/>
      <c r="GJ108" s="266"/>
      <c r="GK108" s="266"/>
      <c r="GL108" s="266"/>
      <c r="GM108" s="266"/>
      <c r="GN108" s="266"/>
      <c r="GO108" s="266"/>
      <c r="GP108" s="266"/>
      <c r="GQ108" s="266"/>
      <c r="GR108" s="266"/>
      <c r="GS108" s="266"/>
      <c r="GT108" s="266"/>
      <c r="GU108" s="266"/>
      <c r="GV108" s="266"/>
      <c r="GW108" s="266"/>
      <c r="GX108" s="266"/>
      <c r="GY108" s="266"/>
      <c r="GZ108" s="266"/>
      <c r="HA108" s="266"/>
      <c r="HB108" s="266"/>
      <c r="HC108" s="266"/>
      <c r="HD108" s="266"/>
      <c r="HE108" s="266"/>
      <c r="HF108" s="266"/>
      <c r="HG108" s="266"/>
      <c r="HH108" s="266"/>
      <c r="HI108" s="266"/>
      <c r="HJ108" s="266"/>
      <c r="HK108" s="266"/>
      <c r="HL108" s="266"/>
      <c r="HM108" s="266"/>
      <c r="HN108" s="266"/>
      <c r="HO108" s="266"/>
      <c r="HP108" s="266"/>
      <c r="HQ108" s="266"/>
      <c r="HR108" s="266"/>
      <c r="HS108" s="266"/>
      <c r="HT108" s="266"/>
      <c r="HU108" s="266"/>
      <c r="HV108" s="266"/>
      <c r="HW108" s="266"/>
      <c r="HX108" s="266"/>
      <c r="HY108" s="266"/>
      <c r="HZ108" s="266"/>
      <c r="IA108" s="266"/>
      <c r="IB108" s="266"/>
      <c r="IC108" s="266"/>
      <c r="ID108" s="266"/>
      <c r="IE108" s="266"/>
      <c r="IF108" s="266"/>
      <c r="IG108" s="266"/>
      <c r="IH108" s="266"/>
      <c r="II108" s="266"/>
      <c r="IJ108" s="266"/>
      <c r="IK108" s="266"/>
      <c r="IL108" s="266"/>
      <c r="IM108" s="266"/>
      <c r="IN108" s="266"/>
      <c r="IO108" s="266"/>
      <c r="IP108" s="266"/>
      <c r="IQ108" s="266"/>
      <c r="IR108" s="266"/>
      <c r="IS108" s="266"/>
      <c r="IT108" s="266"/>
      <c r="IU108" s="266"/>
      <c r="IV108" s="266"/>
      <c r="IW108" s="266"/>
    </row>
    <row r="109" spans="1:257" s="309" customFormat="1" ht="13" x14ac:dyDescent="0.25">
      <c r="A109" s="795"/>
      <c r="B109" s="796" t="s">
        <v>2010</v>
      </c>
      <c r="C109" s="699"/>
      <c r="D109" s="699"/>
      <c r="E109" s="797"/>
      <c r="F109" s="702"/>
      <c r="G109" s="798"/>
      <c r="H109" s="787"/>
      <c r="I109" s="557"/>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c r="DM109" s="266"/>
      <c r="DN109" s="266"/>
      <c r="DO109" s="266"/>
      <c r="DP109" s="266"/>
      <c r="DQ109" s="266"/>
      <c r="DR109" s="266"/>
      <c r="DS109" s="266"/>
      <c r="DT109" s="266"/>
      <c r="DU109" s="266"/>
      <c r="DV109" s="266"/>
      <c r="DW109" s="266"/>
      <c r="DX109" s="266"/>
      <c r="DY109" s="266"/>
      <c r="DZ109" s="266"/>
      <c r="EA109" s="266"/>
      <c r="EB109" s="266"/>
      <c r="EC109" s="266"/>
      <c r="ED109" s="266"/>
      <c r="EE109" s="266"/>
      <c r="EF109" s="266"/>
      <c r="EG109" s="266"/>
      <c r="EH109" s="266"/>
      <c r="EI109" s="266"/>
      <c r="EJ109" s="266"/>
      <c r="EK109" s="266"/>
      <c r="EL109" s="266"/>
      <c r="EM109" s="266"/>
      <c r="EN109" s="266"/>
      <c r="EO109" s="266"/>
      <c r="EP109" s="266"/>
      <c r="EQ109" s="266"/>
      <c r="ER109" s="266"/>
      <c r="ES109" s="266"/>
      <c r="ET109" s="266"/>
      <c r="EU109" s="266"/>
      <c r="EV109" s="266"/>
      <c r="EW109" s="266"/>
      <c r="EX109" s="266"/>
      <c r="EY109" s="266"/>
      <c r="EZ109" s="266"/>
      <c r="FA109" s="266"/>
      <c r="FB109" s="266"/>
      <c r="FC109" s="266"/>
      <c r="FD109" s="266"/>
      <c r="FE109" s="266"/>
      <c r="FF109" s="266"/>
      <c r="FG109" s="266"/>
      <c r="FH109" s="266"/>
      <c r="FI109" s="266"/>
      <c r="FJ109" s="266"/>
      <c r="FK109" s="266"/>
      <c r="FL109" s="266"/>
      <c r="FM109" s="266"/>
      <c r="FN109" s="266"/>
      <c r="FO109" s="266"/>
      <c r="FP109" s="266"/>
      <c r="FQ109" s="266"/>
      <c r="FR109" s="266"/>
      <c r="FS109" s="266"/>
      <c r="FT109" s="266"/>
      <c r="FU109" s="266"/>
      <c r="FV109" s="266"/>
      <c r="FW109" s="266"/>
      <c r="FX109" s="266"/>
      <c r="FY109" s="266"/>
      <c r="FZ109" s="266"/>
      <c r="GA109" s="266"/>
      <c r="GB109" s="266"/>
      <c r="GC109" s="266"/>
      <c r="GD109" s="266"/>
      <c r="GE109" s="266"/>
      <c r="GF109" s="266"/>
      <c r="GG109" s="266"/>
      <c r="GH109" s="266"/>
      <c r="GI109" s="266"/>
      <c r="GJ109" s="266"/>
      <c r="GK109" s="266"/>
      <c r="GL109" s="266"/>
      <c r="GM109" s="266"/>
      <c r="GN109" s="266"/>
      <c r="GO109" s="266"/>
      <c r="GP109" s="266"/>
      <c r="GQ109" s="266"/>
      <c r="GR109" s="266"/>
      <c r="GS109" s="266"/>
      <c r="GT109" s="266"/>
      <c r="GU109" s="266"/>
      <c r="GV109" s="266"/>
      <c r="GW109" s="266"/>
      <c r="GX109" s="266"/>
      <c r="GY109" s="266"/>
      <c r="GZ109" s="266"/>
      <c r="HA109" s="266"/>
      <c r="HB109" s="266"/>
      <c r="HC109" s="266"/>
      <c r="HD109" s="266"/>
      <c r="HE109" s="266"/>
      <c r="HF109" s="266"/>
      <c r="HG109" s="266"/>
      <c r="HH109" s="266"/>
      <c r="HI109" s="266"/>
      <c r="HJ109" s="266"/>
      <c r="HK109" s="266"/>
      <c r="HL109" s="266"/>
      <c r="HM109" s="266"/>
      <c r="HN109" s="266"/>
      <c r="HO109" s="266"/>
      <c r="HP109" s="266"/>
      <c r="HQ109" s="266"/>
      <c r="HR109" s="266"/>
      <c r="HS109" s="266"/>
      <c r="HT109" s="266"/>
      <c r="HU109" s="266"/>
      <c r="HV109" s="266"/>
      <c r="HW109" s="266"/>
      <c r="HX109" s="266"/>
      <c r="HY109" s="266"/>
      <c r="HZ109" s="266"/>
      <c r="IA109" s="266"/>
      <c r="IB109" s="266"/>
      <c r="IC109" s="266"/>
      <c r="ID109" s="266"/>
      <c r="IE109" s="266"/>
      <c r="IF109" s="266"/>
      <c r="IG109" s="266"/>
      <c r="IH109" s="266"/>
      <c r="II109" s="266"/>
      <c r="IJ109" s="266"/>
      <c r="IK109" s="266"/>
      <c r="IL109" s="266"/>
      <c r="IM109" s="266"/>
      <c r="IN109" s="266"/>
      <c r="IO109" s="266"/>
      <c r="IP109" s="266"/>
      <c r="IQ109" s="266"/>
      <c r="IR109" s="266"/>
      <c r="IS109" s="266"/>
      <c r="IT109" s="266"/>
      <c r="IU109" s="266"/>
      <c r="IV109" s="266"/>
      <c r="IW109" s="266"/>
    </row>
    <row r="110" spans="1:257" s="309" customFormat="1" ht="20.25" customHeight="1" x14ac:dyDescent="0.25">
      <c r="A110" s="699" t="s">
        <v>832</v>
      </c>
      <c r="B110" s="703" t="s">
        <v>833</v>
      </c>
      <c r="C110" s="699" t="s">
        <v>19</v>
      </c>
      <c r="D110" s="699">
        <v>3</v>
      </c>
      <c r="E110" s="704"/>
      <c r="F110" s="705">
        <f>E110*D110</f>
        <v>0</v>
      </c>
      <c r="G110" s="755"/>
      <c r="H110" s="787"/>
      <c r="I110" s="557"/>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c r="DM110" s="266"/>
      <c r="DN110" s="266"/>
      <c r="DO110" s="266"/>
      <c r="DP110" s="266"/>
      <c r="DQ110" s="266"/>
      <c r="DR110" s="266"/>
      <c r="DS110" s="266"/>
      <c r="DT110" s="266"/>
      <c r="DU110" s="266"/>
      <c r="DV110" s="266"/>
      <c r="DW110" s="266"/>
      <c r="DX110" s="266"/>
      <c r="DY110" s="266"/>
      <c r="DZ110" s="266"/>
      <c r="EA110" s="266"/>
      <c r="EB110" s="266"/>
      <c r="EC110" s="266"/>
      <c r="ED110" s="266"/>
      <c r="EE110" s="266"/>
      <c r="EF110" s="266"/>
      <c r="EG110" s="266"/>
      <c r="EH110" s="266"/>
      <c r="EI110" s="266"/>
      <c r="EJ110" s="266"/>
      <c r="EK110" s="266"/>
      <c r="EL110" s="266"/>
      <c r="EM110" s="266"/>
      <c r="EN110" s="266"/>
      <c r="EO110" s="266"/>
      <c r="EP110" s="266"/>
      <c r="EQ110" s="266"/>
      <c r="ER110" s="266"/>
      <c r="ES110" s="266"/>
      <c r="ET110" s="266"/>
      <c r="EU110" s="266"/>
      <c r="EV110" s="266"/>
      <c r="EW110" s="266"/>
      <c r="EX110" s="266"/>
      <c r="EY110" s="266"/>
      <c r="EZ110" s="266"/>
      <c r="FA110" s="266"/>
      <c r="FB110" s="266"/>
      <c r="FC110" s="266"/>
      <c r="FD110" s="266"/>
      <c r="FE110" s="266"/>
      <c r="FF110" s="266"/>
      <c r="FG110" s="266"/>
      <c r="FH110" s="266"/>
      <c r="FI110" s="266"/>
      <c r="FJ110" s="266"/>
      <c r="FK110" s="266"/>
      <c r="FL110" s="266"/>
      <c r="FM110" s="266"/>
      <c r="FN110" s="266"/>
      <c r="FO110" s="266"/>
      <c r="FP110" s="266"/>
      <c r="FQ110" s="266"/>
      <c r="FR110" s="266"/>
      <c r="FS110" s="266"/>
      <c r="FT110" s="266"/>
      <c r="FU110" s="266"/>
      <c r="FV110" s="266"/>
      <c r="FW110" s="266"/>
      <c r="FX110" s="266"/>
      <c r="FY110" s="266"/>
      <c r="FZ110" s="266"/>
      <c r="GA110" s="266"/>
      <c r="GB110" s="266"/>
      <c r="GC110" s="266"/>
      <c r="GD110" s="266"/>
      <c r="GE110" s="266"/>
      <c r="GF110" s="266"/>
      <c r="GG110" s="266"/>
      <c r="GH110" s="266"/>
      <c r="GI110" s="266"/>
      <c r="GJ110" s="266"/>
      <c r="GK110" s="266"/>
      <c r="GL110" s="266"/>
      <c r="GM110" s="266"/>
      <c r="GN110" s="266"/>
      <c r="GO110" s="266"/>
      <c r="GP110" s="266"/>
      <c r="GQ110" s="266"/>
      <c r="GR110" s="266"/>
      <c r="GS110" s="266"/>
      <c r="GT110" s="266"/>
      <c r="GU110" s="266"/>
      <c r="GV110" s="266"/>
      <c r="GW110" s="266"/>
      <c r="GX110" s="266"/>
      <c r="GY110" s="266"/>
      <c r="GZ110" s="266"/>
      <c r="HA110" s="266"/>
      <c r="HB110" s="266"/>
      <c r="HC110" s="266"/>
      <c r="HD110" s="266"/>
      <c r="HE110" s="266"/>
      <c r="HF110" s="266"/>
      <c r="HG110" s="266"/>
      <c r="HH110" s="266"/>
      <c r="HI110" s="266"/>
      <c r="HJ110" s="266"/>
      <c r="HK110" s="266"/>
      <c r="HL110" s="266"/>
      <c r="HM110" s="266"/>
      <c r="HN110" s="266"/>
      <c r="HO110" s="266"/>
      <c r="HP110" s="266"/>
      <c r="HQ110" s="266"/>
      <c r="HR110" s="266"/>
      <c r="HS110" s="266"/>
      <c r="HT110" s="266"/>
      <c r="HU110" s="266"/>
      <c r="HV110" s="266"/>
      <c r="HW110" s="266"/>
      <c r="HX110" s="266"/>
      <c r="HY110" s="266"/>
      <c r="HZ110" s="266"/>
      <c r="IA110" s="266"/>
      <c r="IB110" s="266"/>
      <c r="IC110" s="266"/>
      <c r="ID110" s="266"/>
      <c r="IE110" s="266"/>
      <c r="IF110" s="266"/>
      <c r="IG110" s="266"/>
      <c r="IH110" s="266"/>
      <c r="II110" s="266"/>
      <c r="IJ110" s="266"/>
      <c r="IK110" s="266"/>
      <c r="IL110" s="266"/>
      <c r="IM110" s="266"/>
      <c r="IN110" s="266"/>
      <c r="IO110" s="266"/>
      <c r="IP110" s="266"/>
      <c r="IQ110" s="266"/>
      <c r="IR110" s="266"/>
      <c r="IS110" s="266"/>
      <c r="IT110" s="266"/>
      <c r="IU110" s="266"/>
      <c r="IV110" s="266"/>
      <c r="IW110" s="266"/>
    </row>
    <row r="111" spans="1:257" s="309" customFormat="1" ht="20.25" customHeight="1" x14ac:dyDescent="0.25">
      <c r="A111" s="699" t="s">
        <v>834</v>
      </c>
      <c r="B111" s="703" t="s">
        <v>835</v>
      </c>
      <c r="C111" s="699" t="s">
        <v>19</v>
      </c>
      <c r="D111" s="699">
        <v>2</v>
      </c>
      <c r="E111" s="704"/>
      <c r="F111" s="705">
        <f>E111*D111</f>
        <v>0</v>
      </c>
      <c r="G111" s="755"/>
      <c r="H111" s="787"/>
      <c r="I111" s="557"/>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c r="DM111" s="266"/>
      <c r="DN111" s="266"/>
      <c r="DO111" s="266"/>
      <c r="DP111" s="266"/>
      <c r="DQ111" s="266"/>
      <c r="DR111" s="266"/>
      <c r="DS111" s="266"/>
      <c r="DT111" s="266"/>
      <c r="DU111" s="266"/>
      <c r="DV111" s="266"/>
      <c r="DW111" s="266"/>
      <c r="DX111" s="266"/>
      <c r="DY111" s="266"/>
      <c r="DZ111" s="266"/>
      <c r="EA111" s="266"/>
      <c r="EB111" s="266"/>
      <c r="EC111" s="266"/>
      <c r="ED111" s="266"/>
      <c r="EE111" s="266"/>
      <c r="EF111" s="266"/>
      <c r="EG111" s="266"/>
      <c r="EH111" s="266"/>
      <c r="EI111" s="266"/>
      <c r="EJ111" s="266"/>
      <c r="EK111" s="266"/>
      <c r="EL111" s="266"/>
      <c r="EM111" s="266"/>
      <c r="EN111" s="266"/>
      <c r="EO111" s="266"/>
      <c r="EP111" s="266"/>
      <c r="EQ111" s="266"/>
      <c r="ER111" s="266"/>
      <c r="ES111" s="266"/>
      <c r="ET111" s="266"/>
      <c r="EU111" s="266"/>
      <c r="EV111" s="266"/>
      <c r="EW111" s="266"/>
      <c r="EX111" s="266"/>
      <c r="EY111" s="266"/>
      <c r="EZ111" s="266"/>
      <c r="FA111" s="266"/>
      <c r="FB111" s="266"/>
      <c r="FC111" s="266"/>
      <c r="FD111" s="266"/>
      <c r="FE111" s="266"/>
      <c r="FF111" s="266"/>
      <c r="FG111" s="266"/>
      <c r="FH111" s="266"/>
      <c r="FI111" s="266"/>
      <c r="FJ111" s="266"/>
      <c r="FK111" s="266"/>
      <c r="FL111" s="266"/>
      <c r="FM111" s="266"/>
      <c r="FN111" s="266"/>
      <c r="FO111" s="266"/>
      <c r="FP111" s="266"/>
      <c r="FQ111" s="266"/>
      <c r="FR111" s="266"/>
      <c r="FS111" s="266"/>
      <c r="FT111" s="266"/>
      <c r="FU111" s="266"/>
      <c r="FV111" s="266"/>
      <c r="FW111" s="266"/>
      <c r="FX111" s="266"/>
      <c r="FY111" s="266"/>
      <c r="FZ111" s="266"/>
      <c r="GA111" s="266"/>
      <c r="GB111" s="266"/>
      <c r="GC111" s="266"/>
      <c r="GD111" s="266"/>
      <c r="GE111" s="266"/>
      <c r="GF111" s="266"/>
      <c r="GG111" s="266"/>
      <c r="GH111" s="266"/>
      <c r="GI111" s="266"/>
      <c r="GJ111" s="266"/>
      <c r="GK111" s="266"/>
      <c r="GL111" s="266"/>
      <c r="GM111" s="266"/>
      <c r="GN111" s="266"/>
      <c r="GO111" s="266"/>
      <c r="GP111" s="266"/>
      <c r="GQ111" s="266"/>
      <c r="GR111" s="266"/>
      <c r="GS111" s="266"/>
      <c r="GT111" s="266"/>
      <c r="GU111" s="266"/>
      <c r="GV111" s="266"/>
      <c r="GW111" s="266"/>
      <c r="GX111" s="266"/>
      <c r="GY111" s="266"/>
      <c r="GZ111" s="266"/>
      <c r="HA111" s="266"/>
      <c r="HB111" s="266"/>
      <c r="HC111" s="266"/>
      <c r="HD111" s="266"/>
      <c r="HE111" s="266"/>
      <c r="HF111" s="266"/>
      <c r="HG111" s="266"/>
      <c r="HH111" s="266"/>
      <c r="HI111" s="266"/>
      <c r="HJ111" s="266"/>
      <c r="HK111" s="266"/>
      <c r="HL111" s="266"/>
      <c r="HM111" s="266"/>
      <c r="HN111" s="266"/>
      <c r="HO111" s="266"/>
      <c r="HP111" s="266"/>
      <c r="HQ111" s="266"/>
      <c r="HR111" s="266"/>
      <c r="HS111" s="266"/>
      <c r="HT111" s="266"/>
      <c r="HU111" s="266"/>
      <c r="HV111" s="266"/>
      <c r="HW111" s="266"/>
      <c r="HX111" s="266"/>
      <c r="HY111" s="266"/>
      <c r="HZ111" s="266"/>
      <c r="IA111" s="266"/>
      <c r="IB111" s="266"/>
      <c r="IC111" s="266"/>
      <c r="ID111" s="266"/>
      <c r="IE111" s="266"/>
      <c r="IF111" s="266"/>
      <c r="IG111" s="266"/>
      <c r="IH111" s="266"/>
      <c r="II111" s="266"/>
      <c r="IJ111" s="266"/>
      <c r="IK111" s="266"/>
      <c r="IL111" s="266"/>
      <c r="IM111" s="266"/>
      <c r="IN111" s="266"/>
      <c r="IO111" s="266"/>
      <c r="IP111" s="266"/>
      <c r="IQ111" s="266"/>
      <c r="IR111" s="266"/>
      <c r="IS111" s="266"/>
      <c r="IT111" s="266"/>
      <c r="IU111" s="266"/>
      <c r="IV111" s="266"/>
      <c r="IW111" s="266"/>
    </row>
    <row r="112" spans="1:257" s="473" customFormat="1" x14ac:dyDescent="0.25">
      <c r="A112" s="699"/>
      <c r="B112" s="703"/>
      <c r="C112" s="699"/>
      <c r="D112" s="699"/>
      <c r="E112" s="797"/>
      <c r="F112" s="702"/>
      <c r="G112" s="798"/>
      <c r="H112" s="787"/>
      <c r="I112" s="548"/>
    </row>
    <row r="113" spans="1:9" s="473" customFormat="1" ht="26" x14ac:dyDescent="0.25">
      <c r="A113" s="699"/>
      <c r="B113" s="796" t="s">
        <v>836</v>
      </c>
      <c r="C113" s="699"/>
      <c r="D113" s="699"/>
      <c r="E113" s="797"/>
      <c r="F113" s="702"/>
      <c r="G113" s="798"/>
      <c r="H113" s="787"/>
      <c r="I113" s="548"/>
    </row>
    <row r="114" spans="1:9" s="473" customFormat="1" ht="21.75" customHeight="1" x14ac:dyDescent="0.25">
      <c r="A114" s="780" t="s">
        <v>837</v>
      </c>
      <c r="B114" s="703" t="s">
        <v>1670</v>
      </c>
      <c r="C114" s="699" t="s">
        <v>125</v>
      </c>
      <c r="D114" s="701">
        <v>30</v>
      </c>
      <c r="E114" s="704"/>
      <c r="F114" s="705">
        <f>D114*E114</f>
        <v>0</v>
      </c>
      <c r="G114" s="755"/>
      <c r="H114" s="548"/>
      <c r="I114" s="548"/>
    </row>
    <row r="115" spans="1:9" s="473" customFormat="1" ht="21.75" customHeight="1" x14ac:dyDescent="0.25">
      <c r="A115" s="780" t="s">
        <v>838</v>
      </c>
      <c r="B115" s="703" t="s">
        <v>1671</v>
      </c>
      <c r="C115" s="699" t="s">
        <v>125</v>
      </c>
      <c r="D115" s="701">
        <v>0</v>
      </c>
      <c r="E115" s="704"/>
      <c r="F115" s="705">
        <f>D115*E115</f>
        <v>0</v>
      </c>
      <c r="G115" s="755"/>
      <c r="H115" s="548"/>
      <c r="I115" s="548"/>
    </row>
    <row r="116" spans="1:9" s="473" customFormat="1" x14ac:dyDescent="0.25">
      <c r="A116" s="780"/>
      <c r="B116" s="703"/>
      <c r="C116" s="699"/>
      <c r="D116" s="701"/>
      <c r="E116" s="275"/>
      <c r="F116" s="705"/>
      <c r="G116" s="755"/>
      <c r="H116" s="548"/>
      <c r="I116" s="548"/>
    </row>
    <row r="117" spans="1:9" s="473" customFormat="1" x14ac:dyDescent="0.25">
      <c r="A117" s="699" t="s">
        <v>839</v>
      </c>
      <c r="B117" s="703" t="s">
        <v>840</v>
      </c>
      <c r="C117" s="699" t="s">
        <v>125</v>
      </c>
      <c r="D117" s="699">
        <v>15</v>
      </c>
      <c r="E117" s="704"/>
      <c r="F117" s="705">
        <f>D117*E117</f>
        <v>0</v>
      </c>
      <c r="G117" s="755"/>
      <c r="H117" s="548"/>
      <c r="I117" s="548"/>
    </row>
    <row r="118" spans="1:9" s="473" customFormat="1" x14ac:dyDescent="0.25">
      <c r="A118" s="699"/>
      <c r="B118" s="703"/>
      <c r="C118" s="699"/>
      <c r="D118" s="699"/>
      <c r="E118" s="704"/>
      <c r="F118" s="705"/>
      <c r="G118" s="755"/>
      <c r="H118" s="548"/>
      <c r="I118" s="548"/>
    </row>
    <row r="119" spans="1:9" s="473" customFormat="1" ht="13" thickBot="1" x14ac:dyDescent="0.3">
      <c r="A119" s="699"/>
      <c r="B119" s="703"/>
      <c r="C119" s="699"/>
      <c r="D119" s="699"/>
      <c r="E119" s="704"/>
      <c r="F119" s="705"/>
      <c r="G119" s="755"/>
      <c r="H119" s="548"/>
      <c r="I119" s="548"/>
    </row>
    <row r="120" spans="1:9" s="473" customFormat="1" ht="13.5" thickTop="1" x14ac:dyDescent="0.25">
      <c r="A120" s="2480" t="s">
        <v>102</v>
      </c>
      <c r="B120" s="2480"/>
      <c r="C120" s="2480"/>
      <c r="D120" s="2480"/>
      <c r="E120" s="2480"/>
      <c r="F120" s="1361">
        <f>SUM(F64:F119)</f>
        <v>0</v>
      </c>
      <c r="G120" s="755"/>
      <c r="H120" s="548"/>
      <c r="I120" s="548"/>
    </row>
    <row r="121" spans="1:9" s="309" customFormat="1" x14ac:dyDescent="0.25">
      <c r="A121" s="699"/>
      <c r="B121" s="703"/>
      <c r="C121" s="699"/>
      <c r="D121" s="699"/>
      <c r="E121" s="797"/>
      <c r="F121" s="705"/>
      <c r="G121" s="755"/>
      <c r="H121" s="548"/>
      <c r="I121" s="778"/>
    </row>
    <row r="122" spans="1:9" s="309" customFormat="1" ht="13" x14ac:dyDescent="0.25">
      <c r="A122" s="795"/>
      <c r="B122" s="799" t="s">
        <v>841</v>
      </c>
      <c r="C122" s="699"/>
      <c r="D122" s="699"/>
      <c r="E122" s="797"/>
      <c r="F122" s="705"/>
      <c r="G122" s="755"/>
      <c r="H122" s="548"/>
      <c r="I122" s="778"/>
    </row>
    <row r="123" spans="1:9" s="309" customFormat="1" ht="20.25" customHeight="1" x14ac:dyDescent="0.25">
      <c r="A123" s="699" t="s">
        <v>842</v>
      </c>
      <c r="B123" s="703" t="s">
        <v>843</v>
      </c>
      <c r="C123" s="699" t="s">
        <v>125</v>
      </c>
      <c r="D123" s="701">
        <v>50</v>
      </c>
      <c r="E123" s="704"/>
      <c r="F123" s="705">
        <f>D123*E123</f>
        <v>0</v>
      </c>
      <c r="G123" s="755"/>
      <c r="H123" s="778"/>
      <c r="I123" s="778"/>
    </row>
    <row r="124" spans="1:9" s="309" customFormat="1" ht="20.25" customHeight="1" x14ac:dyDescent="0.25">
      <c r="A124" s="699" t="s">
        <v>844</v>
      </c>
      <c r="B124" s="703" t="s">
        <v>845</v>
      </c>
      <c r="C124" s="699" t="s">
        <v>19</v>
      </c>
      <c r="D124" s="699">
        <v>14</v>
      </c>
      <c r="E124" s="704"/>
      <c r="F124" s="705">
        <f>D124*E124</f>
        <v>0</v>
      </c>
      <c r="G124" s="755"/>
      <c r="H124" s="778"/>
      <c r="I124" s="778"/>
    </row>
    <row r="125" spans="1:9" s="309" customFormat="1" x14ac:dyDescent="0.25">
      <c r="A125" s="795"/>
      <c r="B125" s="703"/>
      <c r="C125" s="699"/>
      <c r="D125" s="699"/>
      <c r="E125" s="704"/>
      <c r="F125" s="705"/>
      <c r="G125" s="755"/>
      <c r="H125" s="778"/>
      <c r="I125" s="778"/>
    </row>
    <row r="126" spans="1:9" s="309" customFormat="1" x14ac:dyDescent="0.25">
      <c r="A126" s="699" t="s">
        <v>847</v>
      </c>
      <c r="B126" s="703" t="s">
        <v>848</v>
      </c>
      <c r="C126" s="699" t="s">
        <v>125</v>
      </c>
      <c r="D126" s="699">
        <v>0</v>
      </c>
      <c r="E126" s="704"/>
      <c r="F126" s="705">
        <f>D126*E126</f>
        <v>0</v>
      </c>
      <c r="G126" s="755"/>
      <c r="H126" s="778"/>
      <c r="I126" s="778"/>
    </row>
    <row r="127" spans="1:9" s="309" customFormat="1" ht="13" x14ac:dyDescent="0.25">
      <c r="A127" s="699"/>
      <c r="B127" s="766"/>
      <c r="C127" s="699"/>
      <c r="D127" s="701"/>
      <c r="E127" s="704"/>
      <c r="F127" s="705"/>
      <c r="G127" s="755"/>
      <c r="H127" s="778"/>
      <c r="I127" s="778"/>
    </row>
    <row r="128" spans="1:9" s="309" customFormat="1" ht="13" x14ac:dyDescent="0.25">
      <c r="A128" s="795"/>
      <c r="B128" s="800" t="s">
        <v>2011</v>
      </c>
      <c r="C128" s="699"/>
      <c r="D128" s="699"/>
      <c r="E128" s="797"/>
      <c r="F128" s="702"/>
      <c r="G128" s="798"/>
      <c r="H128" s="778"/>
      <c r="I128" s="778"/>
    </row>
    <row r="129" spans="1:9" s="309" customFormat="1" ht="18" customHeight="1" x14ac:dyDescent="0.25">
      <c r="A129" s="699" t="s">
        <v>849</v>
      </c>
      <c r="B129" s="703" t="s">
        <v>850</v>
      </c>
      <c r="C129" s="699" t="s">
        <v>19</v>
      </c>
      <c r="D129" s="701">
        <f>D102+D103</f>
        <v>5</v>
      </c>
      <c r="E129" s="704"/>
      <c r="F129" s="702">
        <f>E129*D129</f>
        <v>0</v>
      </c>
      <c r="G129" s="798"/>
      <c r="H129" s="778"/>
      <c r="I129" s="778"/>
    </row>
    <row r="130" spans="1:9" s="309" customFormat="1" ht="18" customHeight="1" x14ac:dyDescent="0.25">
      <c r="A130" s="699" t="s">
        <v>851</v>
      </c>
      <c r="B130" s="703" t="s">
        <v>852</v>
      </c>
      <c r="C130" s="699" t="s">
        <v>19</v>
      </c>
      <c r="D130" s="699">
        <v>3</v>
      </c>
      <c r="E130" s="704"/>
      <c r="F130" s="702">
        <f>E130*D130</f>
        <v>0</v>
      </c>
      <c r="G130" s="798"/>
      <c r="H130" s="778"/>
      <c r="I130" s="778"/>
    </row>
    <row r="131" spans="1:9" s="473" customFormat="1" x14ac:dyDescent="0.25">
      <c r="A131" s="795"/>
      <c r="B131" s="801"/>
      <c r="C131" s="699"/>
      <c r="D131" s="699"/>
      <c r="E131" s="797"/>
      <c r="F131" s="702"/>
      <c r="G131" s="798"/>
      <c r="H131" s="778"/>
      <c r="I131" s="548"/>
    </row>
    <row r="132" spans="1:9" s="473" customFormat="1" x14ac:dyDescent="0.25">
      <c r="A132" s="699" t="s">
        <v>853</v>
      </c>
      <c r="B132" s="703" t="s">
        <v>1468</v>
      </c>
      <c r="C132" s="699" t="s">
        <v>19</v>
      </c>
      <c r="D132" s="701">
        <f>D102</f>
        <v>3</v>
      </c>
      <c r="E132" s="704"/>
      <c r="F132" s="702">
        <f>E132*D132</f>
        <v>0</v>
      </c>
      <c r="G132" s="798"/>
      <c r="H132" s="548"/>
      <c r="I132" s="548"/>
    </row>
    <row r="133" spans="1:9" s="473" customFormat="1" x14ac:dyDescent="0.25">
      <c r="A133" s="699"/>
      <c r="B133" s="785"/>
      <c r="C133" s="699"/>
      <c r="D133" s="699"/>
      <c r="E133" s="797"/>
      <c r="F133" s="702"/>
      <c r="G133" s="798"/>
      <c r="H133" s="548"/>
      <c r="I133" s="548"/>
    </row>
    <row r="134" spans="1:9" s="473" customFormat="1" x14ac:dyDescent="0.25">
      <c r="A134" s="699"/>
      <c r="B134" s="703"/>
      <c r="C134" s="699"/>
      <c r="D134" s="699"/>
      <c r="E134" s="797"/>
      <c r="F134" s="702"/>
      <c r="G134" s="798"/>
      <c r="H134" s="548"/>
      <c r="I134" s="548"/>
    </row>
    <row r="135" spans="1:9" s="473" customFormat="1" ht="26" x14ac:dyDescent="0.25">
      <c r="A135" s="795"/>
      <c r="B135" s="766" t="s">
        <v>854</v>
      </c>
      <c r="C135" s="699"/>
      <c r="D135" s="699"/>
      <c r="E135" s="797"/>
      <c r="F135" s="702"/>
      <c r="G135" s="798"/>
      <c r="H135" s="548"/>
      <c r="I135" s="548"/>
    </row>
    <row r="136" spans="1:9" s="473" customFormat="1" x14ac:dyDescent="0.25">
      <c r="A136" s="795"/>
      <c r="B136" s="703"/>
      <c r="C136" s="699"/>
      <c r="D136" s="699"/>
      <c r="E136" s="797"/>
      <c r="F136" s="702"/>
      <c r="G136" s="798"/>
      <c r="H136" s="548"/>
      <c r="I136" s="548"/>
    </row>
    <row r="137" spans="1:9" s="473" customFormat="1" ht="13" x14ac:dyDescent="0.25">
      <c r="A137" s="795"/>
      <c r="B137" s="766" t="s">
        <v>855</v>
      </c>
      <c r="C137" s="699"/>
      <c r="D137" s="699"/>
      <c r="E137" s="797"/>
      <c r="F137" s="702"/>
      <c r="G137" s="798"/>
      <c r="H137" s="548"/>
      <c r="I137" s="548"/>
    </row>
    <row r="138" spans="1:9" s="473" customFormat="1" ht="19.5" customHeight="1" x14ac:dyDescent="0.25">
      <c r="A138" s="699" t="s">
        <v>208</v>
      </c>
      <c r="B138" s="703" t="s">
        <v>856</v>
      </c>
      <c r="C138" s="699" t="s">
        <v>857</v>
      </c>
      <c r="D138" s="699">
        <v>685</v>
      </c>
      <c r="E138" s="704"/>
      <c r="F138" s="702">
        <f>E138*D138</f>
        <v>0</v>
      </c>
      <c r="G138" s="798"/>
      <c r="H138" s="548"/>
      <c r="I138" s="548"/>
    </row>
    <row r="139" spans="1:9" s="473" customFormat="1" ht="19.5" customHeight="1" x14ac:dyDescent="0.25">
      <c r="A139" s="699" t="s">
        <v>858</v>
      </c>
      <c r="B139" s="703" t="s">
        <v>859</v>
      </c>
      <c r="C139" s="699" t="s">
        <v>857</v>
      </c>
      <c r="D139" s="699">
        <v>4</v>
      </c>
      <c r="E139" s="704"/>
      <c r="F139" s="702">
        <f>E139*D139</f>
        <v>0</v>
      </c>
      <c r="G139" s="798"/>
      <c r="H139" s="548"/>
      <c r="I139" s="548"/>
    </row>
    <row r="140" spans="1:9" s="473" customFormat="1" x14ac:dyDescent="0.25">
      <c r="A140" s="699"/>
      <c r="B140" s="703"/>
      <c r="C140" s="699"/>
      <c r="D140" s="699"/>
      <c r="E140" s="704"/>
      <c r="F140" s="702"/>
      <c r="G140" s="798"/>
      <c r="H140" s="548"/>
      <c r="I140" s="548"/>
    </row>
    <row r="141" spans="1:9" s="473" customFormat="1" ht="26" x14ac:dyDescent="0.25">
      <c r="A141" s="1311"/>
      <c r="B141" s="766" t="s">
        <v>2012</v>
      </c>
      <c r="C141" s="699"/>
      <c r="D141" s="699"/>
      <c r="E141" s="704"/>
      <c r="F141" s="702"/>
      <c r="G141" s="798"/>
      <c r="H141" s="548"/>
      <c r="I141" s="548"/>
    </row>
    <row r="142" spans="1:9" s="473" customFormat="1" x14ac:dyDescent="0.25">
      <c r="A142" s="699" t="s">
        <v>2013</v>
      </c>
      <c r="B142" s="703" t="s">
        <v>2014</v>
      </c>
      <c r="C142" s="699" t="s">
        <v>125</v>
      </c>
      <c r="D142" s="699">
        <v>0</v>
      </c>
      <c r="E142" s="704"/>
      <c r="F142" s="702">
        <f>E142*D142</f>
        <v>0</v>
      </c>
      <c r="G142" s="798"/>
      <c r="H142" s="548"/>
      <c r="I142" s="548"/>
    </row>
    <row r="143" spans="1:9" s="473" customFormat="1" x14ac:dyDescent="0.25">
      <c r="A143" s="699"/>
      <c r="B143" s="703"/>
      <c r="C143" s="699"/>
      <c r="D143" s="699"/>
      <c r="E143" s="704"/>
      <c r="F143" s="702"/>
      <c r="G143" s="798"/>
      <c r="H143" s="548"/>
      <c r="I143" s="548"/>
    </row>
    <row r="144" spans="1:9" s="473" customFormat="1" ht="13" x14ac:dyDescent="0.25">
      <c r="A144" s="795"/>
      <c r="B144" s="766" t="s">
        <v>1469</v>
      </c>
      <c r="C144" s="699"/>
      <c r="D144" s="699"/>
      <c r="E144" s="797"/>
      <c r="F144" s="702"/>
      <c r="G144" s="798"/>
      <c r="H144" s="548"/>
      <c r="I144" s="548"/>
    </row>
    <row r="145" spans="1:10" s="473" customFormat="1" x14ac:dyDescent="0.25">
      <c r="A145" s="699" t="s">
        <v>2015</v>
      </c>
      <c r="B145" s="703" t="s">
        <v>860</v>
      </c>
      <c r="C145" s="699" t="s">
        <v>125</v>
      </c>
      <c r="D145" s="699">
        <v>143</v>
      </c>
      <c r="E145" s="704"/>
      <c r="F145" s="702">
        <f>E145*D145</f>
        <v>0</v>
      </c>
      <c r="G145" s="798"/>
      <c r="H145" s="555"/>
      <c r="I145" s="548"/>
    </row>
    <row r="146" spans="1:10" s="473" customFormat="1" x14ac:dyDescent="0.25">
      <c r="A146" s="699"/>
      <c r="B146" s="703"/>
      <c r="C146" s="699"/>
      <c r="D146" s="699"/>
      <c r="E146" s="704"/>
      <c r="F146" s="1001"/>
      <c r="G146" s="798"/>
      <c r="H146" s="548"/>
      <c r="I146" s="548"/>
    </row>
    <row r="147" spans="1:10" s="473" customFormat="1" ht="13" x14ac:dyDescent="0.25">
      <c r="A147" s="699"/>
      <c r="B147" s="766" t="s">
        <v>861</v>
      </c>
      <c r="C147" s="699"/>
      <c r="D147" s="699"/>
      <c r="E147" s="704"/>
      <c r="F147" s="702"/>
      <c r="G147" s="798"/>
      <c r="H147" s="548"/>
      <c r="I147" s="548"/>
    </row>
    <row r="148" spans="1:10" s="473" customFormat="1" ht="14.5" x14ac:dyDescent="0.25">
      <c r="A148" s="699" t="s">
        <v>862</v>
      </c>
      <c r="B148" s="703" t="s">
        <v>863</v>
      </c>
      <c r="C148" s="699" t="s">
        <v>19</v>
      </c>
      <c r="D148" s="699">
        <v>2</v>
      </c>
      <c r="E148" s="704"/>
      <c r="F148" s="702">
        <f>E148*D148</f>
        <v>0</v>
      </c>
      <c r="G148" s="798"/>
      <c r="H148" s="548"/>
      <c r="I148" s="548"/>
    </row>
    <row r="149" spans="1:10" s="473" customFormat="1" ht="14.5" x14ac:dyDescent="0.25">
      <c r="A149" s="699" t="s">
        <v>864</v>
      </c>
      <c r="B149" s="703" t="s">
        <v>865</v>
      </c>
      <c r="C149" s="699" t="s">
        <v>19</v>
      </c>
      <c r="D149" s="699">
        <v>4</v>
      </c>
      <c r="E149" s="704"/>
      <c r="F149" s="702">
        <f>E149*D149</f>
        <v>0</v>
      </c>
      <c r="G149" s="798"/>
      <c r="H149" s="548"/>
      <c r="I149" s="548"/>
    </row>
    <row r="150" spans="1:10" s="473" customFormat="1" ht="14.5" x14ac:dyDescent="0.25">
      <c r="A150" s="699" t="s">
        <v>866</v>
      </c>
      <c r="B150" s="703" t="s">
        <v>867</v>
      </c>
      <c r="C150" s="699" t="s">
        <v>19</v>
      </c>
      <c r="D150" s="701">
        <v>2</v>
      </c>
      <c r="E150" s="704"/>
      <c r="F150" s="705">
        <f t="shared" ref="F150" si="2">D150*E150</f>
        <v>0</v>
      </c>
      <c r="G150" s="755"/>
      <c r="H150" s="548"/>
      <c r="I150" s="548"/>
      <c r="J150" s="802"/>
    </row>
    <row r="151" spans="1:10" s="473" customFormat="1" ht="14.5" x14ac:dyDescent="0.25">
      <c r="A151" s="699" t="s">
        <v>2517</v>
      </c>
      <c r="B151" s="703" t="s">
        <v>2518</v>
      </c>
      <c r="C151" s="699" t="s">
        <v>19</v>
      </c>
      <c r="D151" s="699">
        <v>3</v>
      </c>
      <c r="E151" s="704"/>
      <c r="F151" s="702">
        <f>E151*D151</f>
        <v>0</v>
      </c>
      <c r="G151" s="798"/>
      <c r="H151" s="548"/>
      <c r="I151" s="548"/>
    </row>
    <row r="152" spans="1:10" s="473" customFormat="1" ht="13" x14ac:dyDescent="0.25">
      <c r="A152" s="699"/>
      <c r="B152" s="766" t="s">
        <v>2016</v>
      </c>
      <c r="C152" s="699"/>
      <c r="D152" s="699"/>
      <c r="E152" s="704"/>
      <c r="F152" s="702"/>
      <c r="G152" s="798"/>
      <c r="H152" s="548"/>
      <c r="I152" s="548"/>
    </row>
    <row r="153" spans="1:10" s="473" customFormat="1" x14ac:dyDescent="0.25">
      <c r="A153" s="699"/>
      <c r="B153" s="703"/>
      <c r="C153" s="699"/>
      <c r="D153" s="701"/>
      <c r="E153" s="704"/>
      <c r="F153" s="705"/>
      <c r="G153" s="798"/>
      <c r="H153" s="548"/>
      <c r="I153" s="548"/>
    </row>
    <row r="154" spans="1:10" s="473" customFormat="1" ht="50" x14ac:dyDescent="0.25">
      <c r="A154" s="699"/>
      <c r="B154" s="703" t="s">
        <v>2017</v>
      </c>
      <c r="C154" s="699"/>
      <c r="D154" s="699"/>
      <c r="E154" s="704"/>
      <c r="F154" s="702"/>
      <c r="G154" s="798"/>
      <c r="H154" s="548"/>
      <c r="I154" s="548"/>
    </row>
    <row r="155" spans="1:10" s="473" customFormat="1" x14ac:dyDescent="0.25">
      <c r="A155" s="699"/>
      <c r="B155" s="703"/>
      <c r="C155" s="699"/>
      <c r="D155" s="699"/>
      <c r="E155" s="704"/>
      <c r="F155" s="702"/>
      <c r="G155" s="798"/>
      <c r="H155" s="548"/>
      <c r="I155" s="548"/>
    </row>
    <row r="156" spans="1:10" s="473" customFormat="1" ht="18" customHeight="1" x14ac:dyDescent="0.25">
      <c r="A156" s="699" t="s">
        <v>1362</v>
      </c>
      <c r="B156" s="703" t="s">
        <v>1363</v>
      </c>
      <c r="C156" s="699" t="s">
        <v>19</v>
      </c>
      <c r="D156" s="699">
        <v>6</v>
      </c>
      <c r="E156" s="704"/>
      <c r="F156" s="702">
        <f>D156*E157</f>
        <v>0</v>
      </c>
      <c r="G156" s="798"/>
      <c r="H156" s="548"/>
      <c r="I156" s="548"/>
    </row>
    <row r="157" spans="1:10" s="473" customFormat="1" ht="18" customHeight="1" x14ac:dyDescent="0.25">
      <c r="A157" s="699" t="s">
        <v>1364</v>
      </c>
      <c r="B157" s="703" t="s">
        <v>1366</v>
      </c>
      <c r="C157" s="699" t="s">
        <v>19</v>
      </c>
      <c r="D157" s="338" t="s">
        <v>558</v>
      </c>
      <c r="E157" s="704"/>
      <c r="F157" s="702"/>
      <c r="G157" s="798"/>
      <c r="H157" s="548"/>
      <c r="I157" s="548"/>
    </row>
    <row r="158" spans="1:10" s="473" customFormat="1" ht="18" customHeight="1" x14ac:dyDescent="0.25">
      <c r="A158" s="699" t="s">
        <v>1365</v>
      </c>
      <c r="B158" s="703" t="s">
        <v>1367</v>
      </c>
      <c r="C158" s="699" t="s">
        <v>19</v>
      </c>
      <c r="D158" s="338" t="s">
        <v>558</v>
      </c>
      <c r="E158" s="704"/>
      <c r="F158" s="702"/>
      <c r="G158" s="798"/>
      <c r="H158" s="548"/>
      <c r="I158" s="548"/>
    </row>
    <row r="159" spans="1:10" s="473" customFormat="1" x14ac:dyDescent="0.25">
      <c r="A159" s="699"/>
      <c r="B159" s="703"/>
      <c r="C159" s="699"/>
      <c r="D159" s="699"/>
      <c r="E159" s="704"/>
      <c r="F159" s="702"/>
      <c r="G159" s="798"/>
      <c r="H159" s="548"/>
      <c r="I159" s="548"/>
    </row>
    <row r="160" spans="1:10" s="473" customFormat="1" ht="13" x14ac:dyDescent="0.25">
      <c r="A160" s="699"/>
      <c r="B160" s="766" t="s">
        <v>1368</v>
      </c>
      <c r="C160" s="699"/>
      <c r="D160" s="699"/>
      <c r="E160" s="704"/>
      <c r="F160" s="702"/>
      <c r="G160" s="798"/>
      <c r="H160" s="548"/>
      <c r="I160" s="548"/>
    </row>
    <row r="161" spans="1:257" s="473" customFormat="1" x14ac:dyDescent="0.25">
      <c r="A161" s="699"/>
      <c r="B161" s="703"/>
      <c r="C161" s="699"/>
      <c r="D161" s="699"/>
      <c r="E161" s="704"/>
      <c r="F161" s="705"/>
      <c r="G161" s="798"/>
      <c r="H161" s="548"/>
      <c r="I161" s="548"/>
    </row>
    <row r="162" spans="1:257" s="473" customFormat="1" ht="37.5" x14ac:dyDescent="0.25">
      <c r="A162" s="699"/>
      <c r="B162" s="703" t="s">
        <v>1370</v>
      </c>
      <c r="C162" s="699"/>
      <c r="D162" s="699"/>
      <c r="E162" s="704"/>
      <c r="F162" s="702"/>
      <c r="G162" s="798"/>
      <c r="H162" s="548"/>
      <c r="I162" s="548"/>
    </row>
    <row r="163" spans="1:257" s="473" customFormat="1" x14ac:dyDescent="0.25">
      <c r="A163" s="699"/>
      <c r="B163" s="703"/>
      <c r="C163" s="699"/>
      <c r="D163" s="699"/>
      <c r="E163" s="704"/>
      <c r="F163" s="702"/>
      <c r="G163" s="798"/>
      <c r="H163" s="548"/>
      <c r="I163" s="548"/>
    </row>
    <row r="164" spans="1:257" s="473" customFormat="1" ht="19.5" customHeight="1" x14ac:dyDescent="0.25">
      <c r="A164" s="699" t="s">
        <v>1369</v>
      </c>
      <c r="B164" s="703" t="s">
        <v>1371</v>
      </c>
      <c r="C164" s="699" t="s">
        <v>19</v>
      </c>
      <c r="D164" s="338" t="s">
        <v>558</v>
      </c>
      <c r="E164" s="704"/>
      <c r="F164" s="705"/>
      <c r="G164" s="798"/>
      <c r="H164" s="548"/>
      <c r="I164" s="548"/>
    </row>
    <row r="165" spans="1:257" s="473" customFormat="1" ht="19.5" customHeight="1" x14ac:dyDescent="0.25">
      <c r="A165" s="699" t="s">
        <v>1372</v>
      </c>
      <c r="B165" s="703" t="s">
        <v>1376</v>
      </c>
      <c r="C165" s="699" t="s">
        <v>19</v>
      </c>
      <c r="D165" s="338" t="s">
        <v>558</v>
      </c>
      <c r="E165" s="704"/>
      <c r="F165" s="702"/>
      <c r="G165" s="798"/>
      <c r="H165" s="548"/>
      <c r="I165" s="548"/>
    </row>
    <row r="166" spans="1:257" s="473" customFormat="1" ht="19.5" customHeight="1" x14ac:dyDescent="0.25">
      <c r="A166" s="699" t="s">
        <v>1373</v>
      </c>
      <c r="B166" s="703" t="s">
        <v>1377</v>
      </c>
      <c r="C166" s="699" t="s">
        <v>19</v>
      </c>
      <c r="D166" s="338" t="s">
        <v>558</v>
      </c>
      <c r="E166" s="704"/>
      <c r="F166" s="702"/>
      <c r="G166" s="798"/>
      <c r="H166" s="548"/>
      <c r="I166" s="548"/>
    </row>
    <row r="167" spans="1:257" s="473" customFormat="1" ht="19.5" customHeight="1" x14ac:dyDescent="0.25">
      <c r="A167" s="699" t="s">
        <v>1374</v>
      </c>
      <c r="B167" s="703" t="s">
        <v>1378</v>
      </c>
      <c r="C167" s="699" t="s">
        <v>19</v>
      </c>
      <c r="D167" s="338" t="s">
        <v>558</v>
      </c>
      <c r="E167" s="704"/>
      <c r="F167" s="702"/>
      <c r="G167" s="798"/>
      <c r="H167" s="548"/>
      <c r="I167" s="548"/>
    </row>
    <row r="168" spans="1:257" s="473" customFormat="1" ht="19.5" customHeight="1" x14ac:dyDescent="0.25">
      <c r="A168" s="699" t="s">
        <v>1375</v>
      </c>
      <c r="B168" s="703" t="s">
        <v>1689</v>
      </c>
      <c r="C168" s="699" t="s">
        <v>19</v>
      </c>
      <c r="D168" s="701" t="s">
        <v>1665</v>
      </c>
      <c r="E168" s="704"/>
      <c r="F168" s="702"/>
      <c r="G168" s="798"/>
      <c r="H168" s="548"/>
      <c r="I168" s="548"/>
    </row>
    <row r="169" spans="1:257" s="473" customFormat="1" ht="19.5" customHeight="1" x14ac:dyDescent="0.25">
      <c r="A169" s="699" t="s">
        <v>1379</v>
      </c>
      <c r="B169" s="703" t="s">
        <v>1382</v>
      </c>
      <c r="C169" s="699" t="s">
        <v>19</v>
      </c>
      <c r="D169" s="701">
        <v>1</v>
      </c>
      <c r="E169" s="704"/>
      <c r="F169" s="702">
        <f t="shared" ref="F169" si="3">D169*E169</f>
        <v>0</v>
      </c>
      <c r="G169" s="798"/>
      <c r="H169" s="548"/>
      <c r="I169" s="548"/>
    </row>
    <row r="170" spans="1:257" s="473" customFormat="1" ht="19.5" customHeight="1" x14ac:dyDescent="0.25">
      <c r="A170" s="699" t="s">
        <v>1380</v>
      </c>
      <c r="B170" s="703" t="s">
        <v>1383</v>
      </c>
      <c r="C170" s="699" t="s">
        <v>19</v>
      </c>
      <c r="D170" s="701" t="s">
        <v>1665</v>
      </c>
      <c r="E170" s="704"/>
      <c r="F170" s="702"/>
      <c r="G170" s="798"/>
      <c r="H170" s="548"/>
      <c r="I170" s="548"/>
    </row>
    <row r="171" spans="1:257" s="473" customFormat="1" ht="19.5" customHeight="1" x14ac:dyDescent="0.25">
      <c r="A171" s="699" t="s">
        <v>1381</v>
      </c>
      <c r="B171" s="703" t="s">
        <v>1384</v>
      </c>
      <c r="C171" s="699" t="s">
        <v>19</v>
      </c>
      <c r="D171" s="701" t="s">
        <v>1665</v>
      </c>
      <c r="E171" s="704"/>
      <c r="F171" s="702"/>
      <c r="G171" s="382"/>
      <c r="H171" s="548"/>
      <c r="I171" s="548"/>
    </row>
    <row r="172" spans="1:257" s="473" customFormat="1" ht="9.75" customHeight="1" x14ac:dyDescent="0.25">
      <c r="A172" s="699"/>
      <c r="B172" s="703"/>
      <c r="C172" s="699"/>
      <c r="D172" s="701"/>
      <c r="E172" s="704"/>
      <c r="F172" s="702"/>
      <c r="G172" s="382"/>
      <c r="H172" s="548"/>
      <c r="I172" s="548"/>
    </row>
    <row r="173" spans="1:257" s="473" customFormat="1" ht="9.75" customHeight="1" x14ac:dyDescent="0.25">
      <c r="A173" s="699"/>
      <c r="B173" s="703"/>
      <c r="C173" s="699"/>
      <c r="D173" s="701"/>
      <c r="E173" s="704"/>
      <c r="F173" s="702"/>
      <c r="G173" s="382"/>
      <c r="H173" s="548"/>
      <c r="I173" s="548"/>
    </row>
    <row r="174" spans="1:257" s="473" customFormat="1" ht="19.5" customHeight="1" thickBot="1" x14ac:dyDescent="0.3">
      <c r="A174" s="699"/>
      <c r="B174" s="703"/>
      <c r="C174" s="699"/>
      <c r="D174" s="701"/>
      <c r="E174" s="704"/>
      <c r="F174" s="702"/>
      <c r="G174" s="382"/>
      <c r="H174" s="548"/>
      <c r="I174" s="548"/>
    </row>
    <row r="175" spans="1:257" s="473" customFormat="1" ht="19.149999999999999" customHeight="1" thickTop="1" x14ac:dyDescent="0.25">
      <c r="A175" s="2477" t="s">
        <v>102</v>
      </c>
      <c r="B175" s="2477"/>
      <c r="C175" s="2477"/>
      <c r="D175" s="2477"/>
      <c r="E175" s="2477"/>
      <c r="F175" s="1357">
        <f>SUM(F122:F174)</f>
        <v>0</v>
      </c>
      <c r="G175" s="804"/>
      <c r="H175" s="548"/>
      <c r="I175" s="548"/>
    </row>
    <row r="176" spans="1:257" ht="13" x14ac:dyDescent="0.25">
      <c r="A176" s="275"/>
      <c r="B176" s="786"/>
      <c r="C176" s="275"/>
      <c r="D176" s="338"/>
      <c r="E176" s="283"/>
      <c r="F176" s="762"/>
      <c r="G176" s="308"/>
      <c r="H176" s="548"/>
      <c r="I176" s="548"/>
      <c r="J176" s="473"/>
      <c r="K176" s="473"/>
      <c r="L176" s="473"/>
      <c r="M176" s="473"/>
      <c r="N176" s="473"/>
      <c r="O176" s="473"/>
      <c r="P176" s="473"/>
      <c r="Q176" s="473"/>
      <c r="R176" s="473"/>
      <c r="S176" s="473"/>
      <c r="T176" s="473"/>
      <c r="U176" s="473"/>
      <c r="V176" s="473"/>
      <c r="W176" s="473"/>
      <c r="X176" s="473"/>
      <c r="Y176" s="473"/>
      <c r="Z176" s="473"/>
      <c r="AA176" s="473"/>
      <c r="AB176" s="473"/>
      <c r="AC176" s="473"/>
      <c r="AD176" s="473"/>
      <c r="AE176" s="473"/>
      <c r="AF176" s="473"/>
      <c r="AG176" s="473"/>
      <c r="AH176" s="473"/>
      <c r="AI176" s="473"/>
      <c r="AJ176" s="473"/>
      <c r="AK176" s="473"/>
      <c r="AL176" s="473"/>
      <c r="AM176" s="473"/>
      <c r="AN176" s="473"/>
      <c r="AO176" s="473"/>
      <c r="AP176" s="473"/>
      <c r="AQ176" s="473"/>
      <c r="AR176" s="473"/>
      <c r="AS176" s="473"/>
      <c r="AT176" s="473"/>
      <c r="AU176" s="473"/>
      <c r="AV176" s="473"/>
      <c r="AW176" s="473"/>
      <c r="AX176" s="473"/>
      <c r="AY176" s="473"/>
      <c r="AZ176" s="473"/>
      <c r="BA176" s="473"/>
      <c r="BB176" s="473"/>
      <c r="BC176" s="473"/>
      <c r="BD176" s="473"/>
      <c r="BE176" s="473"/>
      <c r="BF176" s="473"/>
      <c r="BG176" s="473"/>
      <c r="BH176" s="473"/>
      <c r="BI176" s="473"/>
      <c r="BJ176" s="473"/>
      <c r="BK176" s="473"/>
      <c r="BL176" s="473"/>
      <c r="BM176" s="473"/>
      <c r="BN176" s="473"/>
      <c r="BO176" s="473"/>
      <c r="BP176" s="473"/>
      <c r="BQ176" s="473"/>
      <c r="BR176" s="473"/>
      <c r="BS176" s="473"/>
      <c r="BT176" s="473"/>
      <c r="BU176" s="473"/>
      <c r="BV176" s="473"/>
      <c r="BW176" s="473"/>
      <c r="BX176" s="473"/>
      <c r="BY176" s="473"/>
      <c r="BZ176" s="473"/>
      <c r="CA176" s="473"/>
      <c r="CB176" s="473"/>
      <c r="CC176" s="473"/>
      <c r="CD176" s="473"/>
      <c r="CE176" s="473"/>
      <c r="CF176" s="473"/>
      <c r="CG176" s="473"/>
      <c r="CH176" s="473"/>
      <c r="CI176" s="473"/>
      <c r="CJ176" s="473"/>
      <c r="CK176" s="473"/>
      <c r="CL176" s="473"/>
      <c r="CM176" s="473"/>
      <c r="CN176" s="473"/>
      <c r="CO176" s="473"/>
      <c r="CP176" s="473"/>
      <c r="CQ176" s="473"/>
      <c r="CR176" s="473"/>
      <c r="CS176" s="473"/>
      <c r="CT176" s="473"/>
      <c r="CU176" s="473"/>
      <c r="CV176" s="473"/>
      <c r="CW176" s="473"/>
      <c r="CX176" s="473"/>
      <c r="CY176" s="473"/>
      <c r="CZ176" s="473"/>
      <c r="DA176" s="473"/>
      <c r="DB176" s="473"/>
      <c r="DC176" s="473"/>
      <c r="DD176" s="473"/>
      <c r="DE176" s="473"/>
      <c r="DF176" s="473"/>
      <c r="DG176" s="473"/>
      <c r="DH176" s="473"/>
      <c r="DI176" s="473"/>
      <c r="DJ176" s="473"/>
      <c r="DK176" s="473"/>
      <c r="DL176" s="473"/>
      <c r="DM176" s="473"/>
      <c r="DN176" s="473"/>
      <c r="DO176" s="473"/>
      <c r="DP176" s="473"/>
      <c r="DQ176" s="473"/>
      <c r="DR176" s="473"/>
      <c r="DS176" s="473"/>
      <c r="DT176" s="473"/>
      <c r="DU176" s="473"/>
      <c r="DV176" s="473"/>
      <c r="DW176" s="473"/>
      <c r="DX176" s="473"/>
      <c r="DY176" s="473"/>
      <c r="DZ176" s="473"/>
      <c r="EA176" s="473"/>
      <c r="EB176" s="473"/>
      <c r="EC176" s="473"/>
      <c r="ED176" s="473"/>
      <c r="EE176" s="473"/>
      <c r="EF176" s="473"/>
      <c r="EG176" s="473"/>
      <c r="EH176" s="473"/>
      <c r="EI176" s="473"/>
      <c r="EJ176" s="473"/>
      <c r="EK176" s="473"/>
      <c r="EL176" s="473"/>
      <c r="EM176" s="473"/>
      <c r="EN176" s="473"/>
      <c r="EO176" s="473"/>
      <c r="EP176" s="473"/>
      <c r="EQ176" s="473"/>
      <c r="ER176" s="473"/>
      <c r="ES176" s="473"/>
      <c r="ET176" s="473"/>
      <c r="EU176" s="473"/>
      <c r="EV176" s="473"/>
      <c r="EW176" s="473"/>
      <c r="EX176" s="473"/>
      <c r="EY176" s="473"/>
      <c r="EZ176" s="473"/>
      <c r="FA176" s="473"/>
      <c r="FB176" s="473"/>
      <c r="FC176" s="473"/>
      <c r="FD176" s="473"/>
      <c r="FE176" s="473"/>
      <c r="FF176" s="473"/>
      <c r="FG176" s="473"/>
      <c r="FH176" s="473"/>
      <c r="FI176" s="473"/>
      <c r="FJ176" s="473"/>
      <c r="FK176" s="473"/>
      <c r="FL176" s="473"/>
      <c r="FM176" s="473"/>
      <c r="FN176" s="473"/>
      <c r="FO176" s="473"/>
      <c r="FP176" s="473"/>
      <c r="FQ176" s="473"/>
      <c r="FR176" s="473"/>
      <c r="FS176" s="473"/>
      <c r="FT176" s="473"/>
      <c r="FU176" s="473"/>
      <c r="FV176" s="473"/>
      <c r="FW176" s="473"/>
      <c r="FX176" s="473"/>
      <c r="FY176" s="473"/>
      <c r="FZ176" s="473"/>
      <c r="GA176" s="473"/>
      <c r="GB176" s="473"/>
      <c r="GC176" s="473"/>
      <c r="GD176" s="473"/>
      <c r="GE176" s="473"/>
      <c r="GF176" s="473"/>
      <c r="GG176" s="473"/>
      <c r="GH176" s="473"/>
      <c r="GI176" s="473"/>
      <c r="GJ176" s="473"/>
      <c r="GK176" s="473"/>
      <c r="GL176" s="473"/>
      <c r="GM176" s="473"/>
      <c r="GN176" s="473"/>
      <c r="GO176" s="473"/>
      <c r="GP176" s="473"/>
      <c r="GQ176" s="473"/>
      <c r="GR176" s="473"/>
      <c r="GS176" s="473"/>
      <c r="GT176" s="473"/>
      <c r="GU176" s="473"/>
      <c r="GV176" s="473"/>
      <c r="GW176" s="473"/>
      <c r="GX176" s="473"/>
      <c r="GY176" s="473"/>
      <c r="GZ176" s="473"/>
      <c r="HA176" s="473"/>
      <c r="HB176" s="473"/>
      <c r="HC176" s="473"/>
      <c r="HD176" s="473"/>
      <c r="HE176" s="473"/>
      <c r="HF176" s="473"/>
      <c r="HG176" s="473"/>
      <c r="HH176" s="473"/>
      <c r="HI176" s="473"/>
      <c r="HJ176" s="473"/>
      <c r="HK176" s="473"/>
      <c r="HL176" s="473"/>
      <c r="HM176" s="473"/>
      <c r="HN176" s="473"/>
      <c r="HO176" s="473"/>
      <c r="HP176" s="473"/>
      <c r="HQ176" s="473"/>
      <c r="HR176" s="473"/>
      <c r="HS176" s="473"/>
      <c r="HT176" s="473"/>
      <c r="HU176" s="473"/>
      <c r="HV176" s="473"/>
      <c r="HW176" s="473"/>
      <c r="HX176" s="473"/>
      <c r="HY176" s="473"/>
      <c r="HZ176" s="473"/>
      <c r="IA176" s="473"/>
      <c r="IB176" s="473"/>
      <c r="IC176" s="473"/>
      <c r="ID176" s="473"/>
      <c r="IE176" s="473"/>
      <c r="IF176" s="473"/>
      <c r="IG176" s="473"/>
      <c r="IH176" s="473"/>
      <c r="II176" s="473"/>
      <c r="IJ176" s="473"/>
      <c r="IK176" s="473"/>
      <c r="IL176" s="473"/>
      <c r="IM176" s="473"/>
      <c r="IN176" s="473"/>
      <c r="IO176" s="473"/>
      <c r="IP176" s="473"/>
      <c r="IQ176" s="473"/>
      <c r="IR176" s="473"/>
      <c r="IS176" s="473"/>
      <c r="IT176" s="473"/>
      <c r="IU176" s="473"/>
      <c r="IV176" s="473"/>
      <c r="IW176" s="473"/>
    </row>
    <row r="177" spans="1:257" ht="25.15" customHeight="1" x14ac:dyDescent="0.25">
      <c r="A177" s="275"/>
      <c r="B177" s="352"/>
      <c r="C177" s="275"/>
      <c r="D177" s="338"/>
      <c r="E177" s="283"/>
      <c r="F177" s="762"/>
      <c r="G177" s="308"/>
      <c r="H177" s="548"/>
      <c r="I177" s="548"/>
      <c r="J177" s="473"/>
      <c r="K177" s="473"/>
      <c r="L177" s="473"/>
      <c r="M177" s="473"/>
      <c r="N177" s="473"/>
      <c r="O177" s="473"/>
      <c r="P177" s="473"/>
      <c r="Q177" s="473"/>
      <c r="R177" s="473"/>
      <c r="S177" s="473"/>
      <c r="T177" s="473"/>
      <c r="U177" s="473"/>
      <c r="V177" s="473"/>
      <c r="W177" s="473"/>
      <c r="X177" s="473"/>
      <c r="Y177" s="473"/>
      <c r="Z177" s="473"/>
      <c r="AA177" s="473"/>
      <c r="AB177" s="473"/>
      <c r="AC177" s="473"/>
      <c r="AD177" s="473"/>
      <c r="AE177" s="473"/>
      <c r="AF177" s="473"/>
      <c r="AG177" s="473"/>
      <c r="AH177" s="473"/>
      <c r="AI177" s="473"/>
      <c r="AJ177" s="473"/>
      <c r="AK177" s="473"/>
      <c r="AL177" s="473"/>
      <c r="AM177" s="473"/>
      <c r="AN177" s="473"/>
      <c r="AO177" s="473"/>
      <c r="AP177" s="473"/>
      <c r="AQ177" s="473"/>
      <c r="AR177" s="473"/>
      <c r="AS177" s="473"/>
      <c r="AT177" s="473"/>
      <c r="AU177" s="473"/>
      <c r="AV177" s="473"/>
      <c r="AW177" s="473"/>
      <c r="AX177" s="473"/>
      <c r="AY177" s="473"/>
      <c r="AZ177" s="473"/>
      <c r="BA177" s="473"/>
      <c r="BB177" s="473"/>
      <c r="BC177" s="473"/>
      <c r="BD177" s="473"/>
      <c r="BE177" s="473"/>
      <c r="BF177" s="473"/>
      <c r="BG177" s="473"/>
      <c r="BH177" s="473"/>
      <c r="BI177" s="473"/>
      <c r="BJ177" s="473"/>
      <c r="BK177" s="473"/>
      <c r="BL177" s="473"/>
      <c r="BM177" s="473"/>
      <c r="BN177" s="473"/>
      <c r="BO177" s="473"/>
      <c r="BP177" s="473"/>
      <c r="BQ177" s="473"/>
      <c r="BR177" s="473"/>
      <c r="BS177" s="473"/>
      <c r="BT177" s="473"/>
      <c r="BU177" s="473"/>
      <c r="BV177" s="473"/>
      <c r="BW177" s="473"/>
      <c r="BX177" s="473"/>
      <c r="BY177" s="473"/>
      <c r="BZ177" s="473"/>
      <c r="CA177" s="473"/>
      <c r="CB177" s="473"/>
      <c r="CC177" s="473"/>
      <c r="CD177" s="473"/>
      <c r="CE177" s="473"/>
      <c r="CF177" s="473"/>
      <c r="CG177" s="473"/>
      <c r="CH177" s="473"/>
      <c r="CI177" s="473"/>
      <c r="CJ177" s="473"/>
      <c r="CK177" s="473"/>
      <c r="CL177" s="473"/>
      <c r="CM177" s="473"/>
      <c r="CN177" s="473"/>
      <c r="CO177" s="473"/>
      <c r="CP177" s="473"/>
      <c r="CQ177" s="473"/>
      <c r="CR177" s="473"/>
      <c r="CS177" s="473"/>
      <c r="CT177" s="473"/>
      <c r="CU177" s="473"/>
      <c r="CV177" s="473"/>
      <c r="CW177" s="473"/>
      <c r="CX177" s="473"/>
      <c r="CY177" s="473"/>
      <c r="CZ177" s="473"/>
      <c r="DA177" s="473"/>
      <c r="DB177" s="473"/>
      <c r="DC177" s="473"/>
      <c r="DD177" s="473"/>
      <c r="DE177" s="473"/>
      <c r="DF177" s="473"/>
      <c r="DG177" s="473"/>
      <c r="DH177" s="473"/>
      <c r="DI177" s="473"/>
      <c r="DJ177" s="473"/>
      <c r="DK177" s="473"/>
      <c r="DL177" s="473"/>
      <c r="DM177" s="473"/>
      <c r="DN177" s="473"/>
      <c r="DO177" s="473"/>
      <c r="DP177" s="473"/>
      <c r="DQ177" s="473"/>
      <c r="DR177" s="473"/>
      <c r="DS177" s="473"/>
      <c r="DT177" s="473"/>
      <c r="DU177" s="473"/>
      <c r="DV177" s="473"/>
      <c r="DW177" s="473"/>
      <c r="DX177" s="473"/>
      <c r="DY177" s="473"/>
      <c r="DZ177" s="473"/>
      <c r="EA177" s="473"/>
      <c r="EB177" s="473"/>
      <c r="EC177" s="473"/>
      <c r="ED177" s="473"/>
      <c r="EE177" s="473"/>
      <c r="EF177" s="473"/>
      <c r="EG177" s="473"/>
      <c r="EH177" s="473"/>
      <c r="EI177" s="473"/>
      <c r="EJ177" s="473"/>
      <c r="EK177" s="473"/>
      <c r="EL177" s="473"/>
      <c r="EM177" s="473"/>
      <c r="EN177" s="473"/>
      <c r="EO177" s="473"/>
      <c r="EP177" s="473"/>
      <c r="EQ177" s="473"/>
      <c r="ER177" s="473"/>
      <c r="ES177" s="473"/>
      <c r="ET177" s="473"/>
      <c r="EU177" s="473"/>
      <c r="EV177" s="473"/>
      <c r="EW177" s="473"/>
      <c r="EX177" s="473"/>
      <c r="EY177" s="473"/>
      <c r="EZ177" s="473"/>
      <c r="FA177" s="473"/>
      <c r="FB177" s="473"/>
      <c r="FC177" s="473"/>
      <c r="FD177" s="473"/>
      <c r="FE177" s="473"/>
      <c r="FF177" s="473"/>
      <c r="FG177" s="473"/>
      <c r="FH177" s="473"/>
      <c r="FI177" s="473"/>
      <c r="FJ177" s="473"/>
      <c r="FK177" s="473"/>
      <c r="FL177" s="473"/>
      <c r="FM177" s="473"/>
      <c r="FN177" s="473"/>
      <c r="FO177" s="473"/>
      <c r="FP177" s="473"/>
      <c r="FQ177" s="473"/>
      <c r="FR177" s="473"/>
      <c r="FS177" s="473"/>
      <c r="FT177" s="473"/>
      <c r="FU177" s="473"/>
      <c r="FV177" s="473"/>
      <c r="FW177" s="473"/>
      <c r="FX177" s="473"/>
      <c r="FY177" s="473"/>
      <c r="FZ177" s="473"/>
      <c r="GA177" s="473"/>
      <c r="GB177" s="473"/>
      <c r="GC177" s="473"/>
      <c r="GD177" s="473"/>
      <c r="GE177" s="473"/>
      <c r="GF177" s="473"/>
      <c r="GG177" s="473"/>
      <c r="GH177" s="473"/>
      <c r="GI177" s="473"/>
      <c r="GJ177" s="473"/>
      <c r="GK177" s="473"/>
      <c r="GL177" s="473"/>
      <c r="GM177" s="473"/>
      <c r="GN177" s="473"/>
      <c r="GO177" s="473"/>
      <c r="GP177" s="473"/>
      <c r="GQ177" s="473"/>
      <c r="GR177" s="473"/>
      <c r="GS177" s="473"/>
      <c r="GT177" s="473"/>
      <c r="GU177" s="473"/>
      <c r="GV177" s="473"/>
      <c r="GW177" s="473"/>
      <c r="GX177" s="473"/>
      <c r="GY177" s="473"/>
      <c r="GZ177" s="473"/>
      <c r="HA177" s="473"/>
      <c r="HB177" s="473"/>
      <c r="HC177" s="473"/>
      <c r="HD177" s="473"/>
      <c r="HE177" s="473"/>
      <c r="HF177" s="473"/>
      <c r="HG177" s="473"/>
      <c r="HH177" s="473"/>
      <c r="HI177" s="473"/>
      <c r="HJ177" s="473"/>
      <c r="HK177" s="473"/>
      <c r="HL177" s="473"/>
      <c r="HM177" s="473"/>
      <c r="HN177" s="473"/>
      <c r="HO177" s="473"/>
      <c r="HP177" s="473"/>
      <c r="HQ177" s="473"/>
      <c r="HR177" s="473"/>
      <c r="HS177" s="473"/>
      <c r="HT177" s="473"/>
      <c r="HU177" s="473"/>
      <c r="HV177" s="473"/>
      <c r="HW177" s="473"/>
      <c r="HX177" s="473"/>
      <c r="HY177" s="473"/>
      <c r="HZ177" s="473"/>
      <c r="IA177" s="473"/>
      <c r="IB177" s="473"/>
      <c r="IC177" s="473"/>
      <c r="ID177" s="473"/>
      <c r="IE177" s="473"/>
      <c r="IF177" s="473"/>
      <c r="IG177" s="473"/>
      <c r="IH177" s="473"/>
      <c r="II177" s="473"/>
      <c r="IJ177" s="473"/>
      <c r="IK177" s="473"/>
      <c r="IL177" s="473"/>
      <c r="IM177" s="473"/>
      <c r="IN177" s="473"/>
      <c r="IO177" s="473"/>
      <c r="IP177" s="473"/>
      <c r="IQ177" s="473"/>
      <c r="IR177" s="473"/>
      <c r="IS177" s="473"/>
      <c r="IT177" s="473"/>
      <c r="IU177" s="473"/>
      <c r="IV177" s="473"/>
      <c r="IW177" s="473"/>
    </row>
    <row r="178" spans="1:257" ht="13" x14ac:dyDescent="0.25">
      <c r="A178" s="275"/>
      <c r="B178" s="361" t="s">
        <v>2503</v>
      </c>
      <c r="C178" s="275"/>
      <c r="D178" s="805"/>
      <c r="E178" s="375"/>
      <c r="F178" s="1002"/>
      <c r="G178" s="806"/>
      <c r="H178" s="548"/>
      <c r="I178" s="548"/>
      <c r="J178" s="473"/>
      <c r="K178" s="473"/>
      <c r="L178" s="473"/>
      <c r="M178" s="473"/>
      <c r="N178" s="473"/>
      <c r="O178" s="473"/>
      <c r="P178" s="473"/>
      <c r="Q178" s="473"/>
      <c r="R178" s="473"/>
      <c r="S178" s="473"/>
      <c r="T178" s="473"/>
      <c r="U178" s="473"/>
      <c r="V178" s="473"/>
      <c r="W178" s="473"/>
      <c r="X178" s="473"/>
      <c r="Y178" s="473"/>
      <c r="Z178" s="473"/>
      <c r="AA178" s="473"/>
      <c r="AB178" s="473"/>
      <c r="AC178" s="473"/>
      <c r="AD178" s="473"/>
      <c r="AE178" s="473"/>
      <c r="AF178" s="473"/>
      <c r="AG178" s="473"/>
      <c r="AH178" s="473"/>
      <c r="AI178" s="473"/>
      <c r="AJ178" s="473"/>
      <c r="AK178" s="473"/>
      <c r="AL178" s="473"/>
      <c r="AM178" s="473"/>
      <c r="AN178" s="473"/>
      <c r="AO178" s="473"/>
      <c r="AP178" s="473"/>
      <c r="AQ178" s="473"/>
      <c r="AR178" s="473"/>
      <c r="AS178" s="473"/>
      <c r="AT178" s="473"/>
      <c r="AU178" s="473"/>
      <c r="AV178" s="473"/>
      <c r="AW178" s="473"/>
      <c r="AX178" s="473"/>
      <c r="AY178" s="473"/>
      <c r="AZ178" s="473"/>
      <c r="BA178" s="473"/>
      <c r="BB178" s="473"/>
      <c r="BC178" s="473"/>
      <c r="BD178" s="473"/>
      <c r="BE178" s="473"/>
      <c r="BF178" s="473"/>
      <c r="BG178" s="473"/>
      <c r="BH178" s="473"/>
      <c r="BI178" s="473"/>
      <c r="BJ178" s="473"/>
      <c r="BK178" s="473"/>
      <c r="BL178" s="473"/>
      <c r="BM178" s="473"/>
      <c r="BN178" s="473"/>
      <c r="BO178" s="473"/>
      <c r="BP178" s="473"/>
      <c r="BQ178" s="473"/>
      <c r="BR178" s="473"/>
      <c r="BS178" s="473"/>
      <c r="BT178" s="473"/>
      <c r="BU178" s="473"/>
      <c r="BV178" s="473"/>
      <c r="BW178" s="473"/>
      <c r="BX178" s="473"/>
      <c r="BY178" s="473"/>
      <c r="BZ178" s="473"/>
      <c r="CA178" s="473"/>
      <c r="CB178" s="473"/>
      <c r="CC178" s="473"/>
      <c r="CD178" s="473"/>
      <c r="CE178" s="473"/>
      <c r="CF178" s="473"/>
      <c r="CG178" s="473"/>
      <c r="CH178" s="473"/>
      <c r="CI178" s="473"/>
      <c r="CJ178" s="473"/>
      <c r="CK178" s="473"/>
      <c r="CL178" s="473"/>
      <c r="CM178" s="473"/>
      <c r="CN178" s="473"/>
      <c r="CO178" s="473"/>
      <c r="CP178" s="473"/>
      <c r="CQ178" s="473"/>
      <c r="CR178" s="473"/>
      <c r="CS178" s="473"/>
      <c r="CT178" s="473"/>
      <c r="CU178" s="473"/>
      <c r="CV178" s="473"/>
      <c r="CW178" s="473"/>
      <c r="CX178" s="473"/>
      <c r="CY178" s="473"/>
      <c r="CZ178" s="473"/>
      <c r="DA178" s="473"/>
      <c r="DB178" s="473"/>
      <c r="DC178" s="473"/>
      <c r="DD178" s="473"/>
      <c r="DE178" s="473"/>
      <c r="DF178" s="473"/>
      <c r="DG178" s="473"/>
      <c r="DH178" s="473"/>
      <c r="DI178" s="473"/>
      <c r="DJ178" s="473"/>
      <c r="DK178" s="473"/>
      <c r="DL178" s="473"/>
      <c r="DM178" s="473"/>
      <c r="DN178" s="473"/>
      <c r="DO178" s="473"/>
      <c r="DP178" s="473"/>
      <c r="DQ178" s="473"/>
      <c r="DR178" s="473"/>
      <c r="DS178" s="473"/>
      <c r="DT178" s="473"/>
      <c r="DU178" s="473"/>
      <c r="DV178" s="473"/>
      <c r="DW178" s="473"/>
      <c r="DX178" s="473"/>
      <c r="DY178" s="473"/>
      <c r="DZ178" s="473"/>
      <c r="EA178" s="473"/>
      <c r="EB178" s="473"/>
      <c r="EC178" s="473"/>
      <c r="ED178" s="473"/>
      <c r="EE178" s="473"/>
      <c r="EF178" s="473"/>
      <c r="EG178" s="473"/>
      <c r="EH178" s="473"/>
      <c r="EI178" s="473"/>
      <c r="EJ178" s="473"/>
      <c r="EK178" s="473"/>
      <c r="EL178" s="473"/>
      <c r="EM178" s="473"/>
      <c r="EN178" s="473"/>
      <c r="EO178" s="473"/>
      <c r="EP178" s="473"/>
      <c r="EQ178" s="473"/>
      <c r="ER178" s="473"/>
      <c r="ES178" s="473"/>
      <c r="ET178" s="473"/>
      <c r="EU178" s="473"/>
      <c r="EV178" s="473"/>
      <c r="EW178" s="473"/>
      <c r="EX178" s="473"/>
      <c r="EY178" s="473"/>
      <c r="EZ178" s="473"/>
      <c r="FA178" s="473"/>
      <c r="FB178" s="473"/>
      <c r="FC178" s="473"/>
      <c r="FD178" s="473"/>
      <c r="FE178" s="473"/>
      <c r="FF178" s="473"/>
      <c r="FG178" s="473"/>
      <c r="FH178" s="473"/>
      <c r="FI178" s="473"/>
      <c r="FJ178" s="473"/>
      <c r="FK178" s="473"/>
      <c r="FL178" s="473"/>
      <c r="FM178" s="473"/>
      <c r="FN178" s="473"/>
      <c r="FO178" s="473"/>
      <c r="FP178" s="473"/>
      <c r="FQ178" s="473"/>
      <c r="FR178" s="473"/>
      <c r="FS178" s="473"/>
      <c r="FT178" s="473"/>
      <c r="FU178" s="473"/>
      <c r="FV178" s="473"/>
      <c r="FW178" s="473"/>
      <c r="FX178" s="473"/>
      <c r="FY178" s="473"/>
      <c r="FZ178" s="473"/>
      <c r="GA178" s="473"/>
      <c r="GB178" s="473"/>
      <c r="GC178" s="473"/>
      <c r="GD178" s="473"/>
      <c r="GE178" s="473"/>
      <c r="GF178" s="473"/>
      <c r="GG178" s="473"/>
      <c r="GH178" s="473"/>
      <c r="GI178" s="473"/>
      <c r="GJ178" s="473"/>
      <c r="GK178" s="473"/>
      <c r="GL178" s="473"/>
      <c r="GM178" s="473"/>
      <c r="GN178" s="473"/>
      <c r="GO178" s="473"/>
      <c r="GP178" s="473"/>
      <c r="GQ178" s="473"/>
      <c r="GR178" s="473"/>
      <c r="GS178" s="473"/>
      <c r="GT178" s="473"/>
      <c r="GU178" s="473"/>
      <c r="GV178" s="473"/>
      <c r="GW178" s="473"/>
      <c r="GX178" s="473"/>
      <c r="GY178" s="473"/>
      <c r="GZ178" s="473"/>
      <c r="HA178" s="473"/>
      <c r="HB178" s="473"/>
      <c r="HC178" s="473"/>
      <c r="HD178" s="473"/>
      <c r="HE178" s="473"/>
      <c r="HF178" s="473"/>
      <c r="HG178" s="473"/>
      <c r="HH178" s="473"/>
      <c r="HI178" s="473"/>
      <c r="HJ178" s="473"/>
      <c r="HK178" s="473"/>
      <c r="HL178" s="473"/>
      <c r="HM178" s="473"/>
      <c r="HN178" s="473"/>
      <c r="HO178" s="473"/>
      <c r="HP178" s="473"/>
      <c r="HQ178" s="473"/>
      <c r="HR178" s="473"/>
      <c r="HS178" s="473"/>
      <c r="HT178" s="473"/>
      <c r="HU178" s="473"/>
      <c r="HV178" s="473"/>
      <c r="HW178" s="473"/>
      <c r="HX178" s="473"/>
      <c r="HY178" s="473"/>
      <c r="HZ178" s="473"/>
      <c r="IA178" s="473"/>
      <c r="IB178" s="473"/>
      <c r="IC178" s="473"/>
      <c r="ID178" s="473"/>
      <c r="IE178" s="473"/>
      <c r="IF178" s="473"/>
      <c r="IG178" s="473"/>
      <c r="IH178" s="473"/>
      <c r="II178" s="473"/>
      <c r="IJ178" s="473"/>
      <c r="IK178" s="473"/>
      <c r="IL178" s="473"/>
      <c r="IM178" s="473"/>
      <c r="IN178" s="473"/>
      <c r="IO178" s="473"/>
      <c r="IP178" s="473"/>
      <c r="IQ178" s="473"/>
      <c r="IR178" s="473"/>
      <c r="IS178" s="473"/>
      <c r="IT178" s="473"/>
      <c r="IU178" s="473"/>
      <c r="IV178" s="473"/>
      <c r="IW178" s="473"/>
    </row>
    <row r="179" spans="1:257" ht="25.15" customHeight="1" x14ac:dyDescent="0.25">
      <c r="A179" s="275"/>
      <c r="B179" s="361"/>
      <c r="C179" s="275"/>
      <c r="D179" s="805"/>
      <c r="E179" s="375"/>
      <c r="F179" s="1002"/>
      <c r="G179" s="806"/>
      <c r="H179" s="548"/>
    </row>
    <row r="180" spans="1:257" ht="13" x14ac:dyDescent="0.25">
      <c r="A180" s="275"/>
      <c r="B180" s="361" t="s">
        <v>792</v>
      </c>
      <c r="C180" s="275"/>
      <c r="D180" s="805"/>
      <c r="E180" s="375"/>
      <c r="F180" s="1002"/>
      <c r="G180" s="806"/>
      <c r="H180" s="548"/>
    </row>
    <row r="181" spans="1:257" x14ac:dyDescent="0.25">
      <c r="A181" s="275"/>
      <c r="B181" s="352"/>
      <c r="C181" s="275"/>
      <c r="D181" s="805"/>
      <c r="E181" s="375"/>
      <c r="F181" s="1002"/>
      <c r="G181" s="806"/>
    </row>
    <row r="182" spans="1:257" x14ac:dyDescent="0.25">
      <c r="A182" s="275"/>
      <c r="B182" s="365" t="s">
        <v>972</v>
      </c>
      <c r="C182" s="275"/>
      <c r="D182" s="805"/>
      <c r="E182" s="375"/>
      <c r="F182" s="1002">
        <f>+F63</f>
        <v>0</v>
      </c>
      <c r="G182" s="806"/>
    </row>
    <row r="183" spans="1:257" x14ac:dyDescent="0.25">
      <c r="A183" s="275"/>
      <c r="B183" s="365"/>
      <c r="C183" s="275"/>
      <c r="D183" s="805"/>
      <c r="E183" s="375"/>
      <c r="F183" s="1002"/>
      <c r="G183" s="806"/>
    </row>
    <row r="184" spans="1:257" x14ac:dyDescent="0.25">
      <c r="A184" s="275"/>
      <c r="B184" s="365" t="s">
        <v>973</v>
      </c>
      <c r="C184" s="275"/>
      <c r="D184" s="805"/>
      <c r="E184" s="375"/>
      <c r="F184" s="1002">
        <f>+F120</f>
        <v>0</v>
      </c>
      <c r="G184" s="806"/>
    </row>
    <row r="185" spans="1:257" x14ac:dyDescent="0.25">
      <c r="A185" s="275"/>
      <c r="B185" s="365"/>
      <c r="C185" s="275"/>
      <c r="D185" s="805"/>
      <c r="E185" s="375"/>
      <c r="F185" s="1002"/>
      <c r="G185" s="806"/>
    </row>
    <row r="186" spans="1:257" x14ac:dyDescent="0.25">
      <c r="A186" s="275"/>
      <c r="B186" s="365" t="s">
        <v>974</v>
      </c>
      <c r="C186" s="275"/>
      <c r="D186" s="805"/>
      <c r="E186" s="375"/>
      <c r="F186" s="1002">
        <f>+F175</f>
        <v>0</v>
      </c>
      <c r="G186" s="806"/>
    </row>
    <row r="187" spans="1:257" x14ac:dyDescent="0.25">
      <c r="A187" s="275"/>
      <c r="B187" s="365"/>
      <c r="C187" s="275"/>
      <c r="D187" s="805"/>
      <c r="E187" s="375"/>
      <c r="F187" s="1002"/>
      <c r="G187" s="806"/>
    </row>
    <row r="188" spans="1:257" x14ac:dyDescent="0.25">
      <c r="A188" s="275"/>
      <c r="B188" s="365"/>
      <c r="C188" s="275"/>
      <c r="D188" s="805"/>
      <c r="E188" s="375"/>
      <c r="F188" s="1002"/>
      <c r="G188" s="806"/>
    </row>
    <row r="189" spans="1:257" x14ac:dyDescent="0.25">
      <c r="A189" s="275"/>
      <c r="B189" s="352"/>
      <c r="C189" s="275"/>
      <c r="D189" s="338"/>
      <c r="E189" s="283"/>
      <c r="F189" s="762"/>
      <c r="G189" s="308"/>
    </row>
    <row r="190" spans="1:257" x14ac:dyDescent="0.25">
      <c r="A190" s="275"/>
      <c r="B190" s="352"/>
      <c r="C190" s="275"/>
      <c r="D190" s="338"/>
      <c r="E190" s="283"/>
      <c r="F190" s="762"/>
      <c r="G190" s="308"/>
    </row>
    <row r="191" spans="1:257" x14ac:dyDescent="0.25">
      <c r="A191" s="275"/>
      <c r="B191" s="352"/>
      <c r="C191" s="275"/>
      <c r="D191" s="338"/>
      <c r="E191" s="283"/>
      <c r="F191" s="762"/>
      <c r="G191" s="308"/>
    </row>
    <row r="192" spans="1:257" x14ac:dyDescent="0.25">
      <c r="A192" s="275"/>
      <c r="B192" s="352"/>
      <c r="C192" s="275"/>
      <c r="D192" s="338"/>
      <c r="E192" s="283"/>
      <c r="F192" s="762"/>
      <c r="G192" s="308"/>
    </row>
    <row r="193" spans="1:7" x14ac:dyDescent="0.25">
      <c r="A193" s="275"/>
      <c r="B193" s="352"/>
      <c r="C193" s="275"/>
      <c r="D193" s="338"/>
      <c r="E193" s="283"/>
      <c r="F193" s="762"/>
      <c r="G193" s="308"/>
    </row>
    <row r="194" spans="1:7" x14ac:dyDescent="0.25">
      <c r="A194" s="275"/>
      <c r="B194" s="352"/>
      <c r="C194" s="275"/>
      <c r="D194" s="338"/>
      <c r="E194" s="283"/>
      <c r="F194" s="762"/>
      <c r="G194" s="308"/>
    </row>
    <row r="195" spans="1:7" x14ac:dyDescent="0.25">
      <c r="A195" s="275"/>
      <c r="B195" s="352"/>
      <c r="C195" s="275"/>
      <c r="D195" s="338"/>
      <c r="E195" s="283"/>
      <c r="F195" s="762"/>
      <c r="G195" s="308"/>
    </row>
    <row r="196" spans="1:7" x14ac:dyDescent="0.25">
      <c r="A196" s="275"/>
      <c r="B196" s="352"/>
      <c r="C196" s="275"/>
      <c r="D196" s="338"/>
      <c r="E196" s="283"/>
      <c r="F196" s="762"/>
      <c r="G196" s="308"/>
    </row>
    <row r="197" spans="1:7" x14ac:dyDescent="0.25">
      <c r="A197" s="275"/>
      <c r="B197" s="352"/>
      <c r="C197" s="275"/>
      <c r="D197" s="338"/>
      <c r="E197" s="283"/>
      <c r="F197" s="762"/>
      <c r="G197" s="308"/>
    </row>
    <row r="198" spans="1:7" x14ac:dyDescent="0.25">
      <c r="A198" s="275"/>
      <c r="B198" s="352"/>
      <c r="C198" s="275"/>
      <c r="D198" s="338"/>
      <c r="E198" s="283"/>
      <c r="F198" s="762"/>
      <c r="G198" s="308"/>
    </row>
    <row r="199" spans="1:7" x14ac:dyDescent="0.25">
      <c r="A199" s="275"/>
      <c r="B199" s="352"/>
      <c r="C199" s="275"/>
      <c r="D199" s="338"/>
      <c r="E199" s="283"/>
      <c r="F199" s="762"/>
      <c r="G199" s="308"/>
    </row>
    <row r="200" spans="1:7" x14ac:dyDescent="0.25">
      <c r="A200" s="275"/>
      <c r="B200" s="352"/>
      <c r="C200" s="275"/>
      <c r="D200" s="338"/>
      <c r="E200" s="283"/>
      <c r="F200" s="762"/>
      <c r="G200" s="308"/>
    </row>
    <row r="201" spans="1:7" x14ac:dyDescent="0.25">
      <c r="A201" s="275"/>
      <c r="B201" s="352"/>
      <c r="C201" s="275"/>
      <c r="D201" s="338"/>
      <c r="E201" s="283"/>
      <c r="F201" s="762"/>
      <c r="G201" s="308"/>
    </row>
    <row r="202" spans="1:7" x14ac:dyDescent="0.25">
      <c r="A202" s="275"/>
      <c r="B202" s="352"/>
      <c r="C202" s="275"/>
      <c r="D202" s="338"/>
      <c r="E202" s="283"/>
      <c r="F202" s="762"/>
      <c r="G202" s="308"/>
    </row>
    <row r="203" spans="1:7" x14ac:dyDescent="0.25">
      <c r="A203" s="275"/>
      <c r="B203" s="352"/>
      <c r="C203" s="275"/>
      <c r="D203" s="338"/>
      <c r="E203" s="283"/>
      <c r="F203" s="762"/>
      <c r="G203" s="308"/>
    </row>
    <row r="204" spans="1:7" x14ac:dyDescent="0.25">
      <c r="A204" s="275"/>
      <c r="B204" s="352"/>
      <c r="C204" s="275"/>
      <c r="D204" s="338"/>
      <c r="E204" s="283"/>
      <c r="F204" s="762"/>
      <c r="G204" s="308"/>
    </row>
    <row r="205" spans="1:7" x14ac:dyDescent="0.25">
      <c r="A205" s="275"/>
      <c r="B205" s="352"/>
      <c r="C205" s="275"/>
      <c r="D205" s="338"/>
      <c r="E205" s="283"/>
      <c r="F205" s="762"/>
      <c r="G205" s="308"/>
    </row>
    <row r="206" spans="1:7" x14ac:dyDescent="0.25">
      <c r="A206" s="275"/>
      <c r="B206" s="352"/>
      <c r="C206" s="275"/>
      <c r="D206" s="338"/>
      <c r="E206" s="283"/>
      <c r="F206" s="762"/>
      <c r="G206" s="308"/>
    </row>
    <row r="207" spans="1:7" x14ac:dyDescent="0.25">
      <c r="A207" s="275"/>
      <c r="B207" s="268"/>
      <c r="C207" s="275"/>
      <c r="D207" s="275"/>
      <c r="E207" s="366"/>
      <c r="F207" s="1003"/>
      <c r="G207" s="584"/>
    </row>
    <row r="208" spans="1:7" x14ac:dyDescent="0.25">
      <c r="A208" s="275"/>
      <c r="B208" s="268"/>
      <c r="C208" s="275"/>
      <c r="D208" s="275"/>
      <c r="E208" s="366"/>
      <c r="F208" s="1003"/>
      <c r="G208" s="584"/>
    </row>
    <row r="209" spans="1:7" x14ac:dyDescent="0.25">
      <c r="A209" s="275"/>
      <c r="B209" s="268"/>
      <c r="C209" s="275"/>
      <c r="D209" s="275"/>
      <c r="E209" s="366"/>
      <c r="F209" s="1003"/>
      <c r="G209" s="584"/>
    </row>
    <row r="210" spans="1:7" x14ac:dyDescent="0.25">
      <c r="A210" s="275"/>
      <c r="B210" s="268"/>
      <c r="C210" s="275"/>
      <c r="D210" s="275"/>
      <c r="E210" s="366"/>
      <c r="F210" s="1003"/>
      <c r="G210" s="584"/>
    </row>
    <row r="211" spans="1:7" x14ac:dyDescent="0.25">
      <c r="A211" s="275"/>
      <c r="B211" s="268"/>
      <c r="C211" s="275"/>
      <c r="D211" s="275"/>
      <c r="E211" s="366"/>
      <c r="F211" s="1003"/>
      <c r="G211" s="584"/>
    </row>
    <row r="212" spans="1:7" x14ac:dyDescent="0.25">
      <c r="A212" s="275"/>
      <c r="B212" s="268"/>
      <c r="C212" s="275"/>
      <c r="D212" s="275"/>
      <c r="E212" s="366"/>
      <c r="F212" s="1003"/>
      <c r="G212" s="584"/>
    </row>
    <row r="213" spans="1:7" x14ac:dyDescent="0.25">
      <c r="A213" s="275"/>
      <c r="B213" s="268"/>
      <c r="C213" s="275"/>
      <c r="D213" s="275"/>
      <c r="E213" s="366"/>
      <c r="F213" s="1003"/>
      <c r="G213" s="584"/>
    </row>
    <row r="214" spans="1:7" x14ac:dyDescent="0.25">
      <c r="A214" s="275"/>
      <c r="B214" s="268"/>
      <c r="C214" s="275"/>
      <c r="D214" s="275"/>
      <c r="E214" s="366"/>
      <c r="F214" s="1003"/>
      <c r="G214" s="584"/>
    </row>
    <row r="215" spans="1:7" x14ac:dyDescent="0.25">
      <c r="A215" s="275"/>
      <c r="B215" s="268"/>
      <c r="C215" s="275"/>
      <c r="D215" s="275"/>
      <c r="E215" s="366"/>
      <c r="F215" s="1003"/>
      <c r="G215" s="584"/>
    </row>
    <row r="216" spans="1:7" x14ac:dyDescent="0.25">
      <c r="A216" s="275"/>
      <c r="B216" s="268"/>
      <c r="C216" s="275"/>
      <c r="D216" s="275"/>
      <c r="E216" s="366"/>
      <c r="F216" s="1003"/>
      <c r="G216" s="584"/>
    </row>
    <row r="217" spans="1:7" x14ac:dyDescent="0.25">
      <c r="A217" s="275"/>
      <c r="B217" s="268"/>
      <c r="C217" s="275"/>
      <c r="D217" s="275"/>
      <c r="E217" s="366"/>
      <c r="F217" s="1003"/>
      <c r="G217" s="584"/>
    </row>
    <row r="218" spans="1:7" x14ac:dyDescent="0.25">
      <c r="A218" s="275"/>
      <c r="B218" s="268"/>
      <c r="C218" s="275"/>
      <c r="D218" s="275"/>
      <c r="E218" s="366"/>
      <c r="F218" s="1003"/>
      <c r="G218" s="584"/>
    </row>
    <row r="219" spans="1:7" x14ac:dyDescent="0.25">
      <c r="A219" s="275"/>
      <c r="B219" s="268"/>
      <c r="C219" s="275"/>
      <c r="D219" s="275"/>
      <c r="E219" s="366"/>
      <c r="F219" s="1003"/>
      <c r="G219" s="584"/>
    </row>
    <row r="220" spans="1:7" x14ac:dyDescent="0.25">
      <c r="A220" s="275"/>
      <c r="B220" s="268"/>
      <c r="C220" s="275"/>
      <c r="D220" s="275"/>
      <c r="E220" s="366"/>
      <c r="F220" s="1003"/>
      <c r="G220" s="584"/>
    </row>
    <row r="221" spans="1:7" x14ac:dyDescent="0.25">
      <c r="A221" s="275"/>
      <c r="B221" s="268"/>
      <c r="C221" s="275"/>
      <c r="D221" s="275"/>
      <c r="E221" s="366"/>
      <c r="F221" s="1003"/>
      <c r="G221" s="584"/>
    </row>
    <row r="222" spans="1:7" x14ac:dyDescent="0.25">
      <c r="A222" s="275"/>
      <c r="B222" s="268"/>
      <c r="C222" s="275"/>
      <c r="D222" s="275"/>
      <c r="E222" s="366"/>
      <c r="F222" s="1003"/>
      <c r="G222" s="584"/>
    </row>
    <row r="223" spans="1:7" x14ac:dyDescent="0.25">
      <c r="A223" s="275"/>
      <c r="B223" s="268"/>
      <c r="C223" s="275"/>
      <c r="D223" s="275"/>
      <c r="E223" s="366"/>
      <c r="F223" s="1003"/>
      <c r="G223" s="584"/>
    </row>
    <row r="224" spans="1:7" x14ac:dyDescent="0.25">
      <c r="A224" s="275"/>
      <c r="B224" s="268"/>
      <c r="C224" s="275"/>
      <c r="D224" s="275"/>
      <c r="E224" s="366"/>
      <c r="F224" s="1003"/>
      <c r="G224" s="584"/>
    </row>
    <row r="225" spans="1:7" x14ac:dyDescent="0.25">
      <c r="A225" s="275"/>
      <c r="B225" s="268"/>
      <c r="C225" s="275"/>
      <c r="D225" s="275"/>
      <c r="E225" s="366"/>
      <c r="F225" s="1003"/>
      <c r="G225" s="584"/>
    </row>
    <row r="226" spans="1:7" x14ac:dyDescent="0.25">
      <c r="A226" s="275"/>
      <c r="B226" s="268"/>
      <c r="C226" s="275"/>
      <c r="D226" s="275"/>
      <c r="E226" s="366"/>
      <c r="F226" s="1003"/>
      <c r="G226" s="584"/>
    </row>
    <row r="227" spans="1:7" x14ac:dyDescent="0.25">
      <c r="A227" s="275"/>
      <c r="B227" s="268"/>
      <c r="C227" s="275"/>
      <c r="D227" s="275"/>
      <c r="E227" s="366"/>
      <c r="F227" s="1003"/>
      <c r="G227" s="584"/>
    </row>
    <row r="228" spans="1:7" x14ac:dyDescent="0.25">
      <c r="A228" s="275"/>
      <c r="B228" s="268"/>
      <c r="C228" s="275"/>
      <c r="D228" s="275"/>
      <c r="E228" s="366"/>
      <c r="F228" s="1003"/>
      <c r="G228" s="584"/>
    </row>
    <row r="229" spans="1:7" x14ac:dyDescent="0.25">
      <c r="A229" s="275"/>
      <c r="B229" s="268"/>
      <c r="C229" s="275"/>
      <c r="D229" s="275"/>
      <c r="E229" s="366"/>
      <c r="F229" s="1003"/>
      <c r="G229" s="584"/>
    </row>
    <row r="230" spans="1:7" x14ac:dyDescent="0.25">
      <c r="A230" s="275"/>
      <c r="B230" s="268"/>
      <c r="C230" s="275"/>
      <c r="D230" s="275"/>
      <c r="E230" s="366"/>
      <c r="F230" s="1003"/>
      <c r="G230" s="584"/>
    </row>
    <row r="231" spans="1:7" x14ac:dyDescent="0.25">
      <c r="A231" s="275"/>
      <c r="B231" s="268"/>
      <c r="C231" s="275"/>
      <c r="D231" s="275"/>
      <c r="E231" s="366"/>
      <c r="F231" s="1003"/>
      <c r="G231" s="584"/>
    </row>
    <row r="232" spans="1:7" x14ac:dyDescent="0.25">
      <c r="A232" s="275"/>
      <c r="B232" s="268"/>
      <c r="C232" s="275"/>
      <c r="D232" s="275"/>
      <c r="E232" s="366"/>
      <c r="F232" s="1003"/>
      <c r="G232" s="584"/>
    </row>
    <row r="233" spans="1:7" x14ac:dyDescent="0.25">
      <c r="A233" s="275"/>
      <c r="B233" s="268"/>
      <c r="C233" s="275"/>
      <c r="D233" s="275"/>
      <c r="E233" s="366"/>
      <c r="F233" s="1003"/>
      <c r="G233" s="584"/>
    </row>
    <row r="234" spans="1:7" x14ac:dyDescent="0.25">
      <c r="A234" s="275"/>
      <c r="B234" s="268"/>
      <c r="C234" s="275"/>
      <c r="D234" s="275"/>
      <c r="E234" s="366"/>
      <c r="F234" s="1003"/>
      <c r="G234" s="584"/>
    </row>
    <row r="235" spans="1:7" x14ac:dyDescent="0.25">
      <c r="A235" s="275"/>
      <c r="B235" s="268"/>
      <c r="C235" s="275"/>
      <c r="D235" s="275"/>
      <c r="E235" s="366"/>
      <c r="F235" s="1003"/>
      <c r="G235" s="584"/>
    </row>
    <row r="236" spans="1:7" x14ac:dyDescent="0.25">
      <c r="A236" s="275"/>
      <c r="B236" s="268"/>
      <c r="C236" s="275"/>
      <c r="D236" s="275"/>
      <c r="E236" s="366"/>
      <c r="F236" s="1003"/>
      <c r="G236" s="584"/>
    </row>
    <row r="237" spans="1:7" x14ac:dyDescent="0.25">
      <c r="A237" s="275"/>
      <c r="B237" s="268"/>
      <c r="C237" s="275"/>
      <c r="D237" s="275"/>
      <c r="E237" s="366"/>
      <c r="F237" s="1003"/>
      <c r="G237" s="584"/>
    </row>
    <row r="238" spans="1:7" x14ac:dyDescent="0.25">
      <c r="A238" s="275"/>
      <c r="B238" s="268"/>
      <c r="C238" s="275"/>
      <c r="D238" s="275"/>
      <c r="E238" s="366"/>
      <c r="F238" s="1003"/>
      <c r="G238" s="584"/>
    </row>
    <row r="239" spans="1:7" x14ac:dyDescent="0.25">
      <c r="A239" s="275"/>
      <c r="B239" s="268"/>
      <c r="C239" s="275"/>
      <c r="D239" s="275"/>
      <c r="E239" s="366"/>
      <c r="F239" s="1003"/>
      <c r="G239" s="584"/>
    </row>
    <row r="240" spans="1:7" x14ac:dyDescent="0.25">
      <c r="A240" s="275"/>
      <c r="B240" s="268"/>
      <c r="C240" s="275"/>
      <c r="D240" s="275"/>
      <c r="E240" s="366"/>
      <c r="F240" s="1003"/>
      <c r="G240" s="584"/>
    </row>
    <row r="241" spans="1:7" x14ac:dyDescent="0.25">
      <c r="A241" s="275"/>
      <c r="B241" s="268"/>
      <c r="C241" s="275"/>
      <c r="D241" s="275"/>
      <c r="E241" s="366"/>
      <c r="F241" s="1003"/>
      <c r="G241" s="584"/>
    </row>
    <row r="242" spans="1:7" x14ac:dyDescent="0.25">
      <c r="A242" s="275"/>
      <c r="B242" s="268"/>
      <c r="C242" s="275"/>
      <c r="D242" s="275"/>
      <c r="E242" s="366"/>
      <c r="F242" s="1003"/>
      <c r="G242" s="584"/>
    </row>
    <row r="243" spans="1:7" x14ac:dyDescent="0.25">
      <c r="A243" s="275"/>
      <c r="B243" s="268"/>
      <c r="C243" s="275"/>
      <c r="D243" s="275"/>
      <c r="E243" s="366"/>
      <c r="F243" s="1003"/>
      <c r="G243" s="584"/>
    </row>
    <row r="244" spans="1:7" ht="13" thickBot="1" x14ac:dyDescent="0.3">
      <c r="A244" s="275"/>
      <c r="B244" s="268"/>
      <c r="C244" s="275"/>
      <c r="D244" s="275"/>
      <c r="E244" s="366"/>
      <c r="F244" s="1003"/>
      <c r="G244" s="584"/>
    </row>
    <row r="245" spans="1:7" ht="26.25" customHeight="1" thickTop="1" x14ac:dyDescent="0.25">
      <c r="A245" s="2478" t="s">
        <v>509</v>
      </c>
      <c r="B245" s="2478"/>
      <c r="C245" s="2478"/>
      <c r="D245" s="2478"/>
      <c r="E245" s="2478"/>
      <c r="F245" s="1356">
        <f>SUM(F181:F187)</f>
        <v>0</v>
      </c>
      <c r="G245" s="807"/>
    </row>
    <row r="246" spans="1:7" x14ac:dyDescent="0.25">
      <c r="E246" s="809"/>
      <c r="F246" s="1004"/>
      <c r="G246" s="809"/>
    </row>
    <row r="247" spans="1:7" x14ac:dyDescent="0.25">
      <c r="E247" s="809"/>
      <c r="F247" s="1004"/>
      <c r="G247" s="809"/>
    </row>
    <row r="248" spans="1:7" x14ac:dyDescent="0.25">
      <c r="E248" s="809"/>
      <c r="F248" s="1004"/>
      <c r="G248" s="809"/>
    </row>
    <row r="249" spans="1:7" ht="25.15" customHeight="1" x14ac:dyDescent="0.25">
      <c r="E249" s="809"/>
      <c r="F249" s="1004"/>
      <c r="G249" s="809"/>
    </row>
    <row r="250" spans="1:7" x14ac:dyDescent="0.25">
      <c r="E250" s="809"/>
      <c r="F250" s="1004"/>
      <c r="G250" s="809"/>
    </row>
    <row r="251" spans="1:7" x14ac:dyDescent="0.25">
      <c r="E251" s="809"/>
      <c r="F251" s="1004"/>
      <c r="G251" s="809"/>
    </row>
    <row r="252" spans="1:7" x14ac:dyDescent="0.25">
      <c r="E252" s="809"/>
      <c r="F252" s="1004"/>
      <c r="G252" s="809"/>
    </row>
    <row r="253" spans="1:7" x14ac:dyDescent="0.25">
      <c r="E253" s="809"/>
      <c r="F253" s="1004"/>
      <c r="G253" s="809"/>
    </row>
    <row r="254" spans="1:7" x14ac:dyDescent="0.25">
      <c r="E254" s="809"/>
      <c r="F254" s="1004"/>
      <c r="G254" s="809"/>
    </row>
    <row r="255" spans="1:7" x14ac:dyDescent="0.25">
      <c r="E255" s="809"/>
      <c r="F255" s="1004"/>
      <c r="G255" s="809"/>
    </row>
    <row r="256" spans="1:7" x14ac:dyDescent="0.25">
      <c r="E256" s="809"/>
      <c r="F256" s="1004"/>
      <c r="G256" s="809"/>
    </row>
    <row r="257" spans="5:7" x14ac:dyDescent="0.25">
      <c r="E257" s="809"/>
      <c r="F257" s="1004"/>
      <c r="G257" s="809"/>
    </row>
    <row r="258" spans="5:7" x14ac:dyDescent="0.25">
      <c r="E258" s="809"/>
      <c r="F258" s="1004"/>
      <c r="G258" s="809"/>
    </row>
    <row r="259" spans="5:7" x14ac:dyDescent="0.25">
      <c r="E259" s="809"/>
      <c r="F259" s="1004"/>
      <c r="G259" s="809"/>
    </row>
    <row r="260" spans="5:7" x14ac:dyDescent="0.25">
      <c r="E260" s="809"/>
      <c r="F260" s="1004"/>
      <c r="G260" s="809"/>
    </row>
    <row r="261" spans="5:7" x14ac:dyDescent="0.25">
      <c r="E261" s="809"/>
      <c r="F261" s="1004"/>
      <c r="G261" s="809"/>
    </row>
    <row r="262" spans="5:7" x14ac:dyDescent="0.25">
      <c r="E262" s="809"/>
      <c r="F262" s="1004"/>
      <c r="G262" s="809"/>
    </row>
    <row r="263" spans="5:7" x14ac:dyDescent="0.25">
      <c r="E263" s="809"/>
      <c r="F263" s="1004"/>
      <c r="G263" s="809"/>
    </row>
    <row r="264" spans="5:7" x14ac:dyDescent="0.25">
      <c r="E264" s="809"/>
      <c r="F264" s="1004"/>
      <c r="G264" s="809"/>
    </row>
    <row r="265" spans="5:7" x14ac:dyDescent="0.25">
      <c r="E265" s="809"/>
      <c r="F265" s="1004"/>
      <c r="G265" s="809"/>
    </row>
    <row r="266" spans="5:7" x14ac:dyDescent="0.25">
      <c r="E266" s="809"/>
      <c r="F266" s="1004"/>
      <c r="G266" s="809"/>
    </row>
    <row r="267" spans="5:7" x14ac:dyDescent="0.25">
      <c r="E267" s="809"/>
      <c r="F267" s="1004"/>
      <c r="G267" s="809"/>
    </row>
    <row r="268" spans="5:7" x14ac:dyDescent="0.25">
      <c r="E268" s="809"/>
      <c r="F268" s="1004"/>
      <c r="G268" s="809"/>
    </row>
    <row r="269" spans="5:7" x14ac:dyDescent="0.25">
      <c r="E269" s="809"/>
      <c r="F269" s="1004"/>
      <c r="G269" s="809"/>
    </row>
    <row r="270" spans="5:7" x14ac:dyDescent="0.25">
      <c r="E270" s="809"/>
      <c r="F270" s="1004"/>
      <c r="G270" s="809"/>
    </row>
    <row r="271" spans="5:7" x14ac:dyDescent="0.25">
      <c r="E271" s="809"/>
      <c r="F271" s="1004"/>
      <c r="G271" s="809"/>
    </row>
    <row r="272" spans="5:7" x14ac:dyDescent="0.25">
      <c r="E272" s="809"/>
      <c r="F272" s="1004"/>
      <c r="G272" s="809"/>
    </row>
    <row r="273" spans="5:7" x14ac:dyDescent="0.25">
      <c r="E273" s="809"/>
      <c r="F273" s="1004"/>
      <c r="G273" s="809"/>
    </row>
    <row r="274" spans="5:7" x14ac:dyDescent="0.25">
      <c r="E274" s="809"/>
      <c r="F274" s="1004"/>
      <c r="G274" s="809"/>
    </row>
    <row r="275" spans="5:7" x14ac:dyDescent="0.25">
      <c r="E275" s="809"/>
      <c r="F275" s="1004"/>
      <c r="G275" s="809"/>
    </row>
    <row r="276" spans="5:7" x14ac:dyDescent="0.25">
      <c r="E276" s="809"/>
      <c r="F276" s="1004"/>
      <c r="G276" s="809"/>
    </row>
    <row r="277" spans="5:7" x14ac:dyDescent="0.25">
      <c r="E277" s="809"/>
      <c r="F277" s="1004"/>
      <c r="G277" s="809"/>
    </row>
    <row r="278" spans="5:7" x14ac:dyDescent="0.25">
      <c r="E278" s="809"/>
      <c r="F278" s="1004"/>
      <c r="G278" s="809"/>
    </row>
    <row r="279" spans="5:7" x14ac:dyDescent="0.25">
      <c r="E279" s="809"/>
      <c r="F279" s="1004"/>
      <c r="G279" s="809"/>
    </row>
    <row r="280" spans="5:7" x14ac:dyDescent="0.25">
      <c r="E280" s="809"/>
      <c r="F280" s="1004"/>
      <c r="G280" s="809"/>
    </row>
    <row r="281" spans="5:7" x14ac:dyDescent="0.25">
      <c r="E281" s="809"/>
      <c r="F281" s="1004"/>
      <c r="G281" s="809"/>
    </row>
    <row r="282" spans="5:7" x14ac:dyDescent="0.25">
      <c r="E282" s="809"/>
      <c r="F282" s="1004"/>
      <c r="G282" s="809"/>
    </row>
    <row r="283" spans="5:7" x14ac:dyDescent="0.25">
      <c r="E283" s="809"/>
      <c r="F283" s="1004"/>
      <c r="G283" s="809"/>
    </row>
    <row r="284" spans="5:7" x14ac:dyDescent="0.25">
      <c r="E284" s="809"/>
      <c r="F284" s="1004"/>
      <c r="G284" s="809"/>
    </row>
    <row r="285" spans="5:7" x14ac:dyDescent="0.25">
      <c r="E285" s="809"/>
      <c r="F285" s="1004"/>
      <c r="G285" s="809"/>
    </row>
    <row r="286" spans="5:7" x14ac:dyDescent="0.25">
      <c r="E286" s="809"/>
      <c r="F286" s="1004"/>
      <c r="G286" s="809"/>
    </row>
    <row r="287" spans="5:7" x14ac:dyDescent="0.25">
      <c r="E287" s="809"/>
      <c r="F287" s="1004"/>
      <c r="G287" s="809"/>
    </row>
    <row r="288" spans="5:7" x14ac:dyDescent="0.25">
      <c r="E288" s="809"/>
      <c r="F288" s="1004"/>
      <c r="G288" s="809"/>
    </row>
    <row r="289" spans="5:7" x14ac:dyDescent="0.25">
      <c r="E289" s="809"/>
      <c r="F289" s="1004"/>
      <c r="G289" s="809"/>
    </row>
    <row r="290" spans="5:7" x14ac:dyDescent="0.25">
      <c r="E290" s="809"/>
      <c r="F290" s="1004"/>
      <c r="G290" s="809"/>
    </row>
    <row r="291" spans="5:7" x14ac:dyDescent="0.25">
      <c r="E291" s="809"/>
      <c r="F291" s="1004"/>
      <c r="G291" s="809"/>
    </row>
    <row r="292" spans="5:7" x14ac:dyDescent="0.25">
      <c r="E292" s="809"/>
      <c r="F292" s="1004"/>
      <c r="G292" s="809"/>
    </row>
    <row r="293" spans="5:7" x14ac:dyDescent="0.25">
      <c r="E293" s="809"/>
      <c r="F293" s="1004"/>
      <c r="G293" s="809"/>
    </row>
    <row r="294" spans="5:7" x14ac:dyDescent="0.25">
      <c r="E294" s="809"/>
      <c r="F294" s="1004"/>
      <c r="G294" s="809"/>
    </row>
    <row r="295" spans="5:7" x14ac:dyDescent="0.25">
      <c r="E295" s="809"/>
      <c r="F295" s="1004"/>
      <c r="G295" s="809"/>
    </row>
    <row r="296" spans="5:7" x14ac:dyDescent="0.25">
      <c r="E296" s="809"/>
      <c r="F296" s="1004"/>
      <c r="G296" s="809"/>
    </row>
    <row r="297" spans="5:7" x14ac:dyDescent="0.25">
      <c r="E297" s="809"/>
      <c r="F297" s="1004"/>
      <c r="G297" s="809"/>
    </row>
    <row r="298" spans="5:7" x14ac:dyDescent="0.25">
      <c r="E298" s="809"/>
      <c r="F298" s="1004"/>
      <c r="G298" s="809"/>
    </row>
    <row r="299" spans="5:7" x14ac:dyDescent="0.25">
      <c r="E299" s="809"/>
      <c r="F299" s="1004"/>
      <c r="G299" s="809"/>
    </row>
    <row r="300" spans="5:7" x14ac:dyDescent="0.25">
      <c r="E300" s="809"/>
      <c r="F300" s="1004"/>
      <c r="G300" s="809"/>
    </row>
    <row r="301" spans="5:7" x14ac:dyDescent="0.25">
      <c r="E301" s="809"/>
      <c r="F301" s="1004"/>
      <c r="G301" s="809"/>
    </row>
    <row r="302" spans="5:7" x14ac:dyDescent="0.25">
      <c r="E302" s="809"/>
      <c r="F302" s="1004"/>
      <c r="G302" s="809"/>
    </row>
    <row r="303" spans="5:7" x14ac:dyDescent="0.25">
      <c r="E303" s="809"/>
      <c r="F303" s="1004"/>
      <c r="G303" s="809"/>
    </row>
    <row r="304" spans="5:7" x14ac:dyDescent="0.25">
      <c r="E304" s="809"/>
      <c r="F304" s="1004"/>
      <c r="G304" s="809"/>
    </row>
    <row r="305" spans="5:7" x14ac:dyDescent="0.25">
      <c r="E305" s="809"/>
      <c r="F305" s="1004"/>
      <c r="G305" s="809"/>
    </row>
    <row r="306" spans="5:7" x14ac:dyDescent="0.25">
      <c r="E306" s="809"/>
      <c r="F306" s="1004"/>
      <c r="G306" s="809"/>
    </row>
    <row r="307" spans="5:7" x14ac:dyDescent="0.25">
      <c r="E307" s="809"/>
      <c r="F307" s="1004"/>
      <c r="G307" s="809"/>
    </row>
    <row r="308" spans="5:7" x14ac:dyDescent="0.25">
      <c r="E308" s="809"/>
      <c r="F308" s="1004"/>
      <c r="G308" s="809"/>
    </row>
    <row r="309" spans="5:7" x14ac:dyDescent="0.25">
      <c r="E309" s="809"/>
      <c r="F309" s="1004"/>
      <c r="G309" s="809"/>
    </row>
    <row r="310" spans="5:7" x14ac:dyDescent="0.25">
      <c r="E310" s="809"/>
      <c r="F310" s="1004"/>
      <c r="G310" s="809"/>
    </row>
    <row r="311" spans="5:7" x14ac:dyDescent="0.25">
      <c r="E311" s="809"/>
      <c r="F311" s="1004"/>
      <c r="G311" s="809"/>
    </row>
    <row r="312" spans="5:7" x14ac:dyDescent="0.25">
      <c r="E312" s="809"/>
      <c r="F312" s="1004"/>
      <c r="G312" s="809"/>
    </row>
    <row r="313" spans="5:7" x14ac:dyDescent="0.25">
      <c r="E313" s="809"/>
      <c r="F313" s="1004"/>
      <c r="G313" s="809"/>
    </row>
    <row r="314" spans="5:7" x14ac:dyDescent="0.25">
      <c r="E314" s="809"/>
      <c r="F314" s="1004"/>
      <c r="G314" s="809"/>
    </row>
    <row r="315" spans="5:7" x14ac:dyDescent="0.25">
      <c r="E315" s="809"/>
      <c r="F315" s="1004"/>
      <c r="G315" s="809"/>
    </row>
    <row r="316" spans="5:7" x14ac:dyDescent="0.25">
      <c r="E316" s="809"/>
      <c r="F316" s="1004"/>
      <c r="G316" s="809"/>
    </row>
    <row r="317" spans="5:7" x14ac:dyDescent="0.25">
      <c r="E317" s="809"/>
      <c r="F317" s="1004"/>
      <c r="G317" s="809"/>
    </row>
    <row r="318" spans="5:7" x14ac:dyDescent="0.25">
      <c r="E318" s="809"/>
      <c r="F318" s="1004"/>
      <c r="G318" s="809"/>
    </row>
    <row r="319" spans="5:7" x14ac:dyDescent="0.25">
      <c r="E319" s="809"/>
      <c r="F319" s="1004"/>
      <c r="G319" s="809"/>
    </row>
    <row r="320" spans="5:7" x14ac:dyDescent="0.25">
      <c r="E320" s="809"/>
      <c r="F320" s="1004"/>
      <c r="G320" s="809"/>
    </row>
    <row r="321" spans="5:7" x14ac:dyDescent="0.25">
      <c r="E321" s="809"/>
      <c r="F321" s="1004"/>
      <c r="G321" s="809"/>
    </row>
    <row r="322" spans="5:7" x14ac:dyDescent="0.25">
      <c r="E322" s="809"/>
      <c r="F322" s="1004"/>
      <c r="G322" s="809"/>
    </row>
    <row r="323" spans="5:7" x14ac:dyDescent="0.25">
      <c r="E323" s="809"/>
      <c r="F323" s="1004"/>
      <c r="G323" s="809"/>
    </row>
    <row r="324" spans="5:7" x14ac:dyDescent="0.25">
      <c r="E324" s="809"/>
      <c r="F324" s="1004"/>
      <c r="G324" s="809"/>
    </row>
    <row r="325" spans="5:7" x14ac:dyDescent="0.25">
      <c r="E325" s="809"/>
      <c r="F325" s="1004"/>
      <c r="G325" s="809"/>
    </row>
    <row r="326" spans="5:7" x14ac:dyDescent="0.25">
      <c r="E326" s="809"/>
      <c r="F326" s="1004"/>
      <c r="G326" s="809"/>
    </row>
    <row r="327" spans="5:7" x14ac:dyDescent="0.25">
      <c r="E327" s="809"/>
      <c r="F327" s="1004"/>
      <c r="G327" s="809"/>
    </row>
    <row r="328" spans="5:7" x14ac:dyDescent="0.25">
      <c r="E328" s="809"/>
      <c r="F328" s="1004"/>
      <c r="G328" s="809"/>
    </row>
    <row r="329" spans="5:7" x14ac:dyDescent="0.25">
      <c r="E329" s="809"/>
      <c r="F329" s="1004"/>
      <c r="G329" s="809"/>
    </row>
    <row r="330" spans="5:7" x14ac:dyDescent="0.25">
      <c r="E330" s="809"/>
      <c r="F330" s="1004"/>
      <c r="G330" s="809"/>
    </row>
    <row r="331" spans="5:7" x14ac:dyDescent="0.25">
      <c r="E331" s="809"/>
      <c r="F331" s="1004"/>
      <c r="G331" s="809"/>
    </row>
    <row r="332" spans="5:7" x14ac:dyDescent="0.25">
      <c r="E332" s="809"/>
      <c r="F332" s="1004"/>
      <c r="G332" s="809"/>
    </row>
    <row r="333" spans="5:7" x14ac:dyDescent="0.25">
      <c r="E333" s="809"/>
      <c r="F333" s="1004"/>
      <c r="G333" s="809"/>
    </row>
    <row r="334" spans="5:7" x14ac:dyDescent="0.25">
      <c r="E334" s="809"/>
      <c r="F334" s="1004"/>
      <c r="G334" s="809"/>
    </row>
    <row r="335" spans="5:7" x14ac:dyDescent="0.25">
      <c r="E335" s="809"/>
      <c r="F335" s="1004"/>
      <c r="G335" s="809"/>
    </row>
    <row r="336" spans="5:7" x14ac:dyDescent="0.25">
      <c r="E336" s="809"/>
      <c r="F336" s="1004"/>
      <c r="G336" s="809"/>
    </row>
    <row r="337" spans="5:7" x14ac:dyDescent="0.25">
      <c r="E337" s="809"/>
      <c r="F337" s="1004"/>
      <c r="G337" s="809"/>
    </row>
    <row r="338" spans="5:7" x14ac:dyDescent="0.25">
      <c r="E338" s="809"/>
      <c r="F338" s="1004"/>
      <c r="G338" s="809"/>
    </row>
    <row r="339" spans="5:7" x14ac:dyDescent="0.25">
      <c r="E339" s="809"/>
      <c r="F339" s="1004"/>
      <c r="G339" s="809"/>
    </row>
    <row r="340" spans="5:7" x14ac:dyDescent="0.25">
      <c r="E340" s="809"/>
      <c r="F340" s="1004"/>
      <c r="G340" s="809"/>
    </row>
    <row r="341" spans="5:7" x14ac:dyDescent="0.25">
      <c r="E341" s="809"/>
      <c r="F341" s="1004"/>
      <c r="G341" s="809"/>
    </row>
    <row r="342" spans="5:7" x14ac:dyDescent="0.25">
      <c r="E342" s="809"/>
      <c r="F342" s="1004"/>
      <c r="G342" s="809"/>
    </row>
    <row r="343" spans="5:7" x14ac:dyDescent="0.25">
      <c r="E343" s="809"/>
      <c r="F343" s="1004"/>
      <c r="G343" s="809"/>
    </row>
    <row r="344" spans="5:7" x14ac:dyDescent="0.25">
      <c r="E344" s="809"/>
      <c r="F344" s="1004"/>
      <c r="G344" s="809"/>
    </row>
    <row r="345" spans="5:7" x14ac:dyDescent="0.25">
      <c r="E345" s="809"/>
      <c r="F345" s="1004"/>
      <c r="G345" s="809"/>
    </row>
    <row r="346" spans="5:7" x14ac:dyDescent="0.25">
      <c r="E346" s="809"/>
      <c r="F346" s="1004"/>
      <c r="G346" s="809"/>
    </row>
    <row r="347" spans="5:7" x14ac:dyDescent="0.25">
      <c r="E347" s="809"/>
      <c r="F347" s="1004"/>
      <c r="G347" s="809"/>
    </row>
    <row r="348" spans="5:7" x14ac:dyDescent="0.25">
      <c r="E348" s="809"/>
      <c r="F348" s="1004"/>
      <c r="G348" s="809"/>
    </row>
    <row r="349" spans="5:7" x14ac:dyDescent="0.25">
      <c r="E349" s="809"/>
      <c r="F349" s="1004"/>
      <c r="G349" s="809"/>
    </row>
    <row r="350" spans="5:7" x14ac:dyDescent="0.25">
      <c r="E350" s="809"/>
      <c r="F350" s="1004"/>
      <c r="G350" s="809"/>
    </row>
    <row r="351" spans="5:7" x14ac:dyDescent="0.25">
      <c r="E351" s="809"/>
      <c r="F351" s="1004"/>
      <c r="G351" s="809"/>
    </row>
    <row r="352" spans="5:7" x14ac:dyDescent="0.25">
      <c r="E352" s="809"/>
      <c r="F352" s="1004"/>
      <c r="G352" s="809"/>
    </row>
    <row r="353" spans="5:7" x14ac:dyDescent="0.25">
      <c r="E353" s="809"/>
      <c r="F353" s="1004"/>
      <c r="G353" s="809"/>
    </row>
    <row r="354" spans="5:7" x14ac:dyDescent="0.25">
      <c r="E354" s="809"/>
      <c r="F354" s="1004"/>
      <c r="G354" s="809"/>
    </row>
    <row r="355" spans="5:7" x14ac:dyDescent="0.25">
      <c r="E355" s="809"/>
      <c r="F355" s="1004"/>
      <c r="G355" s="809"/>
    </row>
    <row r="356" spans="5:7" x14ac:dyDescent="0.25">
      <c r="E356" s="809"/>
      <c r="F356" s="1004"/>
      <c r="G356" s="809"/>
    </row>
    <row r="357" spans="5:7" x14ac:dyDescent="0.25">
      <c r="E357" s="809"/>
      <c r="F357" s="1004"/>
      <c r="G357" s="809"/>
    </row>
    <row r="358" spans="5:7" x14ac:dyDescent="0.25">
      <c r="E358" s="809"/>
      <c r="F358" s="1004"/>
      <c r="G358" s="809"/>
    </row>
    <row r="359" spans="5:7" x14ac:dyDescent="0.25">
      <c r="E359" s="809"/>
      <c r="F359" s="1004"/>
      <c r="G359" s="809"/>
    </row>
    <row r="360" spans="5:7" x14ac:dyDescent="0.25">
      <c r="E360" s="809"/>
      <c r="F360" s="1004"/>
      <c r="G360" s="809"/>
    </row>
    <row r="361" spans="5:7" x14ac:dyDescent="0.25">
      <c r="E361" s="809"/>
      <c r="F361" s="1004"/>
      <c r="G361" s="809"/>
    </row>
    <row r="362" spans="5:7" x14ac:dyDescent="0.25">
      <c r="E362" s="809"/>
      <c r="F362" s="1004"/>
      <c r="G362" s="809"/>
    </row>
    <row r="363" spans="5:7" x14ac:dyDescent="0.25">
      <c r="E363" s="809"/>
      <c r="F363" s="1004"/>
      <c r="G363" s="809"/>
    </row>
    <row r="364" spans="5:7" x14ac:dyDescent="0.25">
      <c r="E364" s="809"/>
      <c r="F364" s="1004"/>
      <c r="G364" s="809"/>
    </row>
    <row r="365" spans="5:7" x14ac:dyDescent="0.25">
      <c r="E365" s="809"/>
      <c r="F365" s="1004"/>
      <c r="G365" s="809"/>
    </row>
    <row r="366" spans="5:7" x14ac:dyDescent="0.25">
      <c r="E366" s="809"/>
      <c r="F366" s="1004"/>
      <c r="G366" s="809"/>
    </row>
    <row r="367" spans="5:7" x14ac:dyDescent="0.25">
      <c r="E367" s="809"/>
      <c r="F367" s="1004"/>
      <c r="G367" s="809"/>
    </row>
    <row r="368" spans="5:7" x14ac:dyDescent="0.25">
      <c r="E368" s="809"/>
      <c r="F368" s="1004"/>
      <c r="G368" s="809"/>
    </row>
    <row r="369" spans="5:7" x14ac:dyDescent="0.25">
      <c r="E369" s="809"/>
      <c r="F369" s="1004"/>
      <c r="G369" s="809"/>
    </row>
    <row r="370" spans="5:7" x14ac:dyDescent="0.25">
      <c r="E370" s="809"/>
      <c r="F370" s="1004"/>
      <c r="G370" s="809"/>
    </row>
    <row r="371" spans="5:7" x14ac:dyDescent="0.25">
      <c r="E371" s="809"/>
      <c r="F371" s="1004"/>
      <c r="G371" s="809"/>
    </row>
    <row r="372" spans="5:7" x14ac:dyDescent="0.25">
      <c r="E372" s="809"/>
      <c r="F372" s="1004"/>
      <c r="G372" s="809"/>
    </row>
    <row r="373" spans="5:7" x14ac:dyDescent="0.25">
      <c r="E373" s="809"/>
      <c r="F373" s="1004"/>
      <c r="G373" s="809"/>
    </row>
    <row r="374" spans="5:7" x14ac:dyDescent="0.25">
      <c r="E374" s="809"/>
      <c r="F374" s="1004"/>
      <c r="G374" s="809"/>
    </row>
    <row r="375" spans="5:7" x14ac:dyDescent="0.25">
      <c r="E375" s="809"/>
      <c r="F375" s="1004"/>
      <c r="G375" s="809"/>
    </row>
    <row r="376" spans="5:7" x14ac:dyDescent="0.25">
      <c r="E376" s="809"/>
      <c r="F376" s="1004"/>
      <c r="G376" s="809"/>
    </row>
    <row r="377" spans="5:7" x14ac:dyDescent="0.25">
      <c r="E377" s="809"/>
      <c r="F377" s="1004"/>
      <c r="G377" s="809"/>
    </row>
    <row r="378" spans="5:7" x14ac:dyDescent="0.25">
      <c r="E378" s="809"/>
      <c r="F378" s="1004"/>
      <c r="G378" s="809"/>
    </row>
    <row r="379" spans="5:7" x14ac:dyDescent="0.25">
      <c r="E379" s="809"/>
      <c r="F379" s="1004"/>
      <c r="G379" s="809"/>
    </row>
    <row r="380" spans="5:7" x14ac:dyDescent="0.25">
      <c r="E380" s="809"/>
      <c r="F380" s="1004"/>
      <c r="G380" s="809"/>
    </row>
    <row r="381" spans="5:7" x14ac:dyDescent="0.25">
      <c r="E381" s="809"/>
      <c r="F381" s="1004"/>
      <c r="G381" s="809"/>
    </row>
    <row r="382" spans="5:7" x14ac:dyDescent="0.25">
      <c r="E382" s="809"/>
      <c r="F382" s="1004"/>
      <c r="G382" s="809"/>
    </row>
    <row r="383" spans="5:7" x14ac:dyDescent="0.25">
      <c r="E383" s="809"/>
      <c r="F383" s="1004"/>
      <c r="G383" s="809"/>
    </row>
    <row r="384" spans="5:7" x14ac:dyDescent="0.25">
      <c r="E384" s="809"/>
      <c r="F384" s="1004"/>
      <c r="G384" s="809"/>
    </row>
    <row r="385" spans="5:7" x14ac:dyDescent="0.25">
      <c r="E385" s="809"/>
      <c r="F385" s="1004"/>
      <c r="G385" s="809"/>
    </row>
    <row r="386" spans="5:7" x14ac:dyDescent="0.25">
      <c r="E386" s="809"/>
      <c r="F386" s="1004"/>
      <c r="G386" s="809"/>
    </row>
    <row r="387" spans="5:7" x14ac:dyDescent="0.25">
      <c r="E387" s="809"/>
      <c r="F387" s="1004"/>
      <c r="G387" s="809"/>
    </row>
    <row r="388" spans="5:7" x14ac:dyDescent="0.25">
      <c r="E388" s="809"/>
      <c r="F388" s="1004"/>
      <c r="G388" s="809"/>
    </row>
    <row r="389" spans="5:7" x14ac:dyDescent="0.25">
      <c r="E389" s="809"/>
      <c r="F389" s="1004"/>
      <c r="G389" s="809"/>
    </row>
    <row r="390" spans="5:7" x14ac:dyDescent="0.25">
      <c r="E390" s="809"/>
      <c r="F390" s="1004"/>
      <c r="G390" s="809"/>
    </row>
    <row r="391" spans="5:7" x14ac:dyDescent="0.25">
      <c r="E391" s="809"/>
      <c r="F391" s="1004"/>
      <c r="G391" s="809"/>
    </row>
    <row r="392" spans="5:7" x14ac:dyDescent="0.25">
      <c r="E392" s="809"/>
      <c r="F392" s="1004"/>
      <c r="G392" s="809"/>
    </row>
    <row r="393" spans="5:7" x14ac:dyDescent="0.25">
      <c r="E393" s="809"/>
      <c r="F393" s="1004"/>
      <c r="G393" s="809"/>
    </row>
    <row r="394" spans="5:7" x14ac:dyDescent="0.25">
      <c r="E394" s="809"/>
      <c r="F394" s="1004"/>
      <c r="G394" s="809"/>
    </row>
    <row r="395" spans="5:7" x14ac:dyDescent="0.25">
      <c r="E395" s="809"/>
      <c r="F395" s="1004"/>
      <c r="G395" s="809"/>
    </row>
    <row r="396" spans="5:7" x14ac:dyDescent="0.25">
      <c r="E396" s="809"/>
      <c r="F396" s="1004"/>
      <c r="G396" s="809"/>
    </row>
    <row r="397" spans="5:7" x14ac:dyDescent="0.25">
      <c r="E397" s="809"/>
      <c r="F397" s="1004"/>
      <c r="G397" s="809"/>
    </row>
    <row r="398" spans="5:7" x14ac:dyDescent="0.25">
      <c r="E398" s="809"/>
      <c r="F398" s="1004"/>
      <c r="G398" s="809"/>
    </row>
    <row r="399" spans="5:7" x14ac:dyDescent="0.25">
      <c r="E399" s="809"/>
      <c r="F399" s="1004"/>
      <c r="G399" s="809"/>
    </row>
    <row r="400" spans="5:7" x14ac:dyDescent="0.25">
      <c r="E400" s="809"/>
      <c r="F400" s="1004"/>
      <c r="G400" s="809"/>
    </row>
    <row r="401" spans="5:7" x14ac:dyDescent="0.25">
      <c r="E401" s="809"/>
      <c r="F401" s="1004"/>
      <c r="G401" s="809"/>
    </row>
    <row r="402" spans="5:7" x14ac:dyDescent="0.25">
      <c r="E402" s="809"/>
      <c r="F402" s="1004"/>
      <c r="G402" s="809"/>
    </row>
    <row r="403" spans="5:7" x14ac:dyDescent="0.25">
      <c r="E403" s="809"/>
      <c r="F403" s="1004"/>
      <c r="G403" s="809"/>
    </row>
    <row r="404" spans="5:7" x14ac:dyDescent="0.25">
      <c r="E404" s="809"/>
      <c r="F404" s="1004"/>
      <c r="G404" s="809"/>
    </row>
    <row r="405" spans="5:7" x14ac:dyDescent="0.25">
      <c r="E405" s="809"/>
      <c r="F405" s="1004"/>
      <c r="G405" s="809"/>
    </row>
    <row r="406" spans="5:7" x14ac:dyDescent="0.25">
      <c r="E406" s="809"/>
      <c r="F406" s="1004"/>
      <c r="G406" s="809"/>
    </row>
    <row r="407" spans="5:7" x14ac:dyDescent="0.25">
      <c r="E407" s="809"/>
      <c r="F407" s="1004"/>
      <c r="G407" s="809"/>
    </row>
    <row r="408" spans="5:7" x14ac:dyDescent="0.25">
      <c r="E408" s="809"/>
      <c r="F408" s="1004"/>
      <c r="G408" s="809"/>
    </row>
    <row r="409" spans="5:7" x14ac:dyDescent="0.25">
      <c r="E409" s="809"/>
      <c r="F409" s="1004"/>
      <c r="G409" s="809"/>
    </row>
    <row r="410" spans="5:7" x14ac:dyDescent="0.25">
      <c r="E410" s="809"/>
      <c r="F410" s="1004"/>
      <c r="G410" s="809"/>
    </row>
    <row r="411" spans="5:7" x14ac:dyDescent="0.25">
      <c r="E411" s="809"/>
      <c r="F411" s="1004"/>
      <c r="G411" s="809"/>
    </row>
    <row r="412" spans="5:7" x14ac:dyDescent="0.25">
      <c r="E412" s="809"/>
      <c r="F412" s="1004"/>
      <c r="G412" s="809"/>
    </row>
    <row r="413" spans="5:7" x14ac:dyDescent="0.25">
      <c r="E413" s="809"/>
      <c r="F413" s="1004"/>
      <c r="G413" s="809"/>
    </row>
    <row r="414" spans="5:7" x14ac:dyDescent="0.25">
      <c r="E414" s="809"/>
      <c r="F414" s="1004"/>
      <c r="G414" s="809"/>
    </row>
    <row r="415" spans="5:7" x14ac:dyDescent="0.25">
      <c r="E415" s="809"/>
      <c r="F415" s="1004"/>
      <c r="G415" s="809"/>
    </row>
    <row r="416" spans="5:7" x14ac:dyDescent="0.25">
      <c r="E416" s="809"/>
      <c r="F416" s="1004"/>
      <c r="G416" s="809"/>
    </row>
    <row r="417" spans="5:7" x14ac:dyDescent="0.25">
      <c r="E417" s="809"/>
      <c r="F417" s="1004"/>
      <c r="G417" s="809"/>
    </row>
    <row r="418" spans="5:7" x14ac:dyDescent="0.25">
      <c r="E418" s="809"/>
      <c r="F418" s="1004"/>
      <c r="G418" s="809"/>
    </row>
    <row r="419" spans="5:7" x14ac:dyDescent="0.25">
      <c r="E419" s="809"/>
      <c r="F419" s="1004"/>
      <c r="G419" s="809"/>
    </row>
    <row r="420" spans="5:7" x14ac:dyDescent="0.25">
      <c r="E420" s="809"/>
      <c r="F420" s="1004"/>
      <c r="G420" s="809"/>
    </row>
    <row r="421" spans="5:7" x14ac:dyDescent="0.25">
      <c r="E421" s="809"/>
      <c r="F421" s="1004"/>
      <c r="G421" s="809"/>
    </row>
    <row r="422" spans="5:7" x14ac:dyDescent="0.25">
      <c r="E422" s="809"/>
      <c r="F422" s="1004"/>
      <c r="G422" s="809"/>
    </row>
    <row r="423" spans="5:7" x14ac:dyDescent="0.25">
      <c r="E423" s="809"/>
      <c r="F423" s="1004"/>
      <c r="G423" s="809"/>
    </row>
    <row r="424" spans="5:7" x14ac:dyDescent="0.25">
      <c r="E424" s="809"/>
      <c r="F424" s="1004"/>
      <c r="G424" s="809"/>
    </row>
    <row r="425" spans="5:7" x14ac:dyDescent="0.25">
      <c r="E425" s="809"/>
      <c r="F425" s="1004"/>
      <c r="G425" s="809"/>
    </row>
    <row r="426" spans="5:7" x14ac:dyDescent="0.25">
      <c r="E426" s="809"/>
      <c r="F426" s="1004"/>
      <c r="G426" s="809"/>
    </row>
    <row r="427" spans="5:7" x14ac:dyDescent="0.25">
      <c r="E427" s="809"/>
      <c r="F427" s="1004"/>
      <c r="G427" s="809"/>
    </row>
    <row r="428" spans="5:7" x14ac:dyDescent="0.25">
      <c r="E428" s="809"/>
      <c r="F428" s="1004"/>
      <c r="G428" s="809"/>
    </row>
    <row r="429" spans="5:7" x14ac:dyDescent="0.25">
      <c r="E429" s="809"/>
      <c r="F429" s="1004"/>
      <c r="G429" s="809"/>
    </row>
    <row r="430" spans="5:7" x14ac:dyDescent="0.25">
      <c r="E430" s="809"/>
      <c r="F430" s="1004"/>
      <c r="G430" s="809"/>
    </row>
    <row r="431" spans="5:7" x14ac:dyDescent="0.25">
      <c r="E431" s="809"/>
      <c r="F431" s="1004"/>
      <c r="G431" s="809"/>
    </row>
    <row r="432" spans="5:7" x14ac:dyDescent="0.25">
      <c r="E432" s="809"/>
      <c r="F432" s="1004"/>
      <c r="G432" s="809"/>
    </row>
    <row r="433" spans="5:7" x14ac:dyDescent="0.25">
      <c r="E433" s="809"/>
      <c r="F433" s="1004"/>
      <c r="G433" s="809"/>
    </row>
    <row r="434" spans="5:7" x14ac:dyDescent="0.25">
      <c r="E434" s="809"/>
      <c r="F434" s="1004"/>
      <c r="G434" s="809"/>
    </row>
    <row r="435" spans="5:7" x14ac:dyDescent="0.25">
      <c r="E435" s="809"/>
      <c r="F435" s="1004"/>
      <c r="G435" s="809"/>
    </row>
    <row r="436" spans="5:7" x14ac:dyDescent="0.25">
      <c r="E436" s="809"/>
      <c r="F436" s="1004"/>
      <c r="G436" s="809"/>
    </row>
    <row r="437" spans="5:7" x14ac:dyDescent="0.25">
      <c r="E437" s="809"/>
      <c r="F437" s="1004"/>
      <c r="G437" s="809"/>
    </row>
    <row r="438" spans="5:7" x14ac:dyDescent="0.25">
      <c r="E438" s="809"/>
      <c r="F438" s="1004"/>
      <c r="G438" s="809"/>
    </row>
    <row r="439" spans="5:7" x14ac:dyDescent="0.25">
      <c r="E439" s="809"/>
      <c r="F439" s="1004"/>
      <c r="G439" s="809"/>
    </row>
    <row r="440" spans="5:7" x14ac:dyDescent="0.25">
      <c r="E440" s="809"/>
      <c r="F440" s="1004"/>
      <c r="G440" s="809"/>
    </row>
    <row r="441" spans="5:7" x14ac:dyDescent="0.25">
      <c r="E441" s="809"/>
      <c r="F441" s="1004"/>
      <c r="G441" s="809"/>
    </row>
    <row r="442" spans="5:7" x14ac:dyDescent="0.25">
      <c r="E442" s="809"/>
      <c r="F442" s="1004"/>
      <c r="G442" s="809"/>
    </row>
    <row r="443" spans="5:7" x14ac:dyDescent="0.25">
      <c r="E443" s="809"/>
      <c r="F443" s="1004"/>
      <c r="G443" s="809"/>
    </row>
    <row r="444" spans="5:7" x14ac:dyDescent="0.25">
      <c r="E444" s="809"/>
      <c r="F444" s="1004"/>
      <c r="G444" s="809"/>
    </row>
    <row r="445" spans="5:7" x14ac:dyDescent="0.25">
      <c r="E445" s="809"/>
      <c r="F445" s="1004"/>
      <c r="G445" s="809"/>
    </row>
    <row r="446" spans="5:7" x14ac:dyDescent="0.25">
      <c r="E446" s="809"/>
      <c r="F446" s="1004"/>
      <c r="G446" s="809"/>
    </row>
    <row r="447" spans="5:7" x14ac:dyDescent="0.25">
      <c r="E447" s="809"/>
      <c r="F447" s="1004"/>
      <c r="G447" s="809"/>
    </row>
    <row r="448" spans="5:7" x14ac:dyDescent="0.25">
      <c r="E448" s="809"/>
      <c r="F448" s="1004"/>
      <c r="G448" s="809"/>
    </row>
    <row r="449" spans="5:7" x14ac:dyDescent="0.25">
      <c r="E449" s="809"/>
      <c r="F449" s="1004"/>
      <c r="G449" s="809"/>
    </row>
    <row r="450" spans="5:7" x14ac:dyDescent="0.25">
      <c r="E450" s="809"/>
      <c r="F450" s="1004"/>
      <c r="G450" s="809"/>
    </row>
    <row r="451" spans="5:7" x14ac:dyDescent="0.25">
      <c r="E451" s="809"/>
      <c r="F451" s="1004"/>
      <c r="G451" s="809"/>
    </row>
    <row r="452" spans="5:7" x14ac:dyDescent="0.25">
      <c r="E452" s="809"/>
      <c r="F452" s="1004"/>
      <c r="G452" s="809"/>
    </row>
    <row r="453" spans="5:7" x14ac:dyDescent="0.25">
      <c r="E453" s="809"/>
      <c r="F453" s="1004"/>
      <c r="G453" s="809"/>
    </row>
    <row r="454" spans="5:7" x14ac:dyDescent="0.25">
      <c r="E454" s="809"/>
      <c r="F454" s="1004"/>
      <c r="G454" s="809"/>
    </row>
    <row r="455" spans="5:7" x14ac:dyDescent="0.25">
      <c r="E455" s="809"/>
      <c r="F455" s="1004"/>
      <c r="G455" s="809"/>
    </row>
    <row r="456" spans="5:7" x14ac:dyDescent="0.25">
      <c r="E456" s="809"/>
      <c r="F456" s="1004"/>
      <c r="G456" s="809"/>
    </row>
    <row r="457" spans="5:7" x14ac:dyDescent="0.25">
      <c r="E457" s="809"/>
      <c r="F457" s="1004"/>
      <c r="G457" s="809"/>
    </row>
    <row r="458" spans="5:7" x14ac:dyDescent="0.25">
      <c r="E458" s="809"/>
      <c r="F458" s="1004"/>
      <c r="G458" s="809"/>
    </row>
    <row r="459" spans="5:7" x14ac:dyDescent="0.25">
      <c r="E459" s="809"/>
      <c r="F459" s="1004"/>
      <c r="G459" s="809"/>
    </row>
    <row r="460" spans="5:7" x14ac:dyDescent="0.25">
      <c r="E460" s="809"/>
      <c r="F460" s="1004"/>
      <c r="G460" s="809"/>
    </row>
    <row r="461" spans="5:7" x14ac:dyDescent="0.25">
      <c r="E461" s="809"/>
      <c r="F461" s="1004"/>
      <c r="G461" s="809"/>
    </row>
    <row r="462" spans="5:7" x14ac:dyDescent="0.25">
      <c r="E462" s="809"/>
      <c r="F462" s="1004"/>
      <c r="G462" s="809"/>
    </row>
    <row r="463" spans="5:7" x14ac:dyDescent="0.25">
      <c r="E463" s="809"/>
      <c r="F463" s="1004"/>
      <c r="G463" s="809"/>
    </row>
    <row r="464" spans="5:7" x14ac:dyDescent="0.25">
      <c r="E464" s="809"/>
      <c r="F464" s="1004"/>
      <c r="G464" s="809"/>
    </row>
    <row r="465" spans="5:7" x14ac:dyDescent="0.25">
      <c r="E465" s="809"/>
      <c r="F465" s="1004"/>
      <c r="G465" s="809"/>
    </row>
    <row r="466" spans="5:7" x14ac:dyDescent="0.25">
      <c r="E466" s="809"/>
      <c r="F466" s="1004"/>
      <c r="G466" s="809"/>
    </row>
    <row r="467" spans="5:7" x14ac:dyDescent="0.25">
      <c r="E467" s="809"/>
      <c r="F467" s="1004"/>
      <c r="G467" s="809"/>
    </row>
    <row r="468" spans="5:7" x14ac:dyDescent="0.25">
      <c r="E468" s="809"/>
      <c r="F468" s="1004"/>
      <c r="G468" s="809"/>
    </row>
    <row r="469" spans="5:7" x14ac:dyDescent="0.25">
      <c r="E469" s="809"/>
      <c r="F469" s="1004"/>
      <c r="G469" s="809"/>
    </row>
    <row r="470" spans="5:7" x14ac:dyDescent="0.25">
      <c r="E470" s="809"/>
      <c r="F470" s="1004"/>
      <c r="G470" s="809"/>
    </row>
    <row r="471" spans="5:7" x14ac:dyDescent="0.25">
      <c r="E471" s="809"/>
      <c r="F471" s="1004"/>
      <c r="G471" s="809"/>
    </row>
    <row r="472" spans="5:7" x14ac:dyDescent="0.25">
      <c r="E472" s="809"/>
      <c r="F472" s="1004"/>
      <c r="G472" s="809"/>
    </row>
    <row r="473" spans="5:7" x14ac:dyDescent="0.25">
      <c r="E473" s="809"/>
      <c r="F473" s="1004"/>
      <c r="G473" s="809"/>
    </row>
    <row r="474" spans="5:7" x14ac:dyDescent="0.25">
      <c r="E474" s="809"/>
      <c r="F474" s="1004"/>
      <c r="G474" s="809"/>
    </row>
    <row r="475" spans="5:7" x14ac:dyDescent="0.25">
      <c r="E475" s="809"/>
      <c r="F475" s="1004"/>
      <c r="G475" s="809"/>
    </row>
    <row r="476" spans="5:7" x14ac:dyDescent="0.25">
      <c r="E476" s="809"/>
      <c r="F476" s="1004"/>
      <c r="G476" s="809"/>
    </row>
    <row r="477" spans="5:7" x14ac:dyDescent="0.25">
      <c r="E477" s="809"/>
      <c r="F477" s="1004"/>
      <c r="G477" s="809"/>
    </row>
    <row r="478" spans="5:7" x14ac:dyDescent="0.25">
      <c r="E478" s="809"/>
      <c r="F478" s="1004"/>
      <c r="G478" s="809"/>
    </row>
    <row r="479" spans="5:7" x14ac:dyDescent="0.25">
      <c r="E479" s="809"/>
      <c r="F479" s="1004"/>
      <c r="G479" s="809"/>
    </row>
    <row r="480" spans="5:7" x14ac:dyDescent="0.25">
      <c r="E480" s="809"/>
      <c r="F480" s="1004"/>
      <c r="G480" s="809"/>
    </row>
    <row r="481" spans="5:7" x14ac:dyDescent="0.25">
      <c r="E481" s="809"/>
      <c r="F481" s="1004"/>
      <c r="G481" s="809"/>
    </row>
    <row r="482" spans="5:7" x14ac:dyDescent="0.25">
      <c r="E482" s="809"/>
      <c r="F482" s="1004"/>
      <c r="G482" s="809"/>
    </row>
    <row r="483" spans="5:7" x14ac:dyDescent="0.25">
      <c r="E483" s="809"/>
      <c r="F483" s="1004"/>
      <c r="G483" s="809"/>
    </row>
    <row r="484" spans="5:7" x14ac:dyDescent="0.25">
      <c r="E484" s="809"/>
      <c r="F484" s="1004"/>
      <c r="G484" s="809"/>
    </row>
    <row r="485" spans="5:7" x14ac:dyDescent="0.25">
      <c r="E485" s="809"/>
      <c r="F485" s="1004"/>
      <c r="G485" s="809"/>
    </row>
    <row r="486" spans="5:7" x14ac:dyDescent="0.25">
      <c r="E486" s="809"/>
      <c r="F486" s="1004"/>
      <c r="G486" s="809"/>
    </row>
    <row r="487" spans="5:7" x14ac:dyDescent="0.25">
      <c r="E487" s="809"/>
      <c r="F487" s="1004"/>
      <c r="G487" s="809"/>
    </row>
    <row r="488" spans="5:7" x14ac:dyDescent="0.25">
      <c r="E488" s="809"/>
      <c r="F488" s="1004"/>
      <c r="G488" s="809"/>
    </row>
    <row r="489" spans="5:7" x14ac:dyDescent="0.25">
      <c r="E489" s="809"/>
      <c r="F489" s="1004"/>
      <c r="G489" s="809"/>
    </row>
    <row r="490" spans="5:7" x14ac:dyDescent="0.25">
      <c r="E490" s="809"/>
      <c r="F490" s="1004"/>
      <c r="G490" s="809"/>
    </row>
    <row r="491" spans="5:7" x14ac:dyDescent="0.25">
      <c r="E491" s="809"/>
      <c r="F491" s="1004"/>
      <c r="G491" s="809"/>
    </row>
    <row r="492" spans="5:7" x14ac:dyDescent="0.25">
      <c r="E492" s="809"/>
      <c r="F492" s="1004"/>
      <c r="G492" s="809"/>
    </row>
    <row r="493" spans="5:7" x14ac:dyDescent="0.25">
      <c r="E493" s="809"/>
      <c r="F493" s="1004"/>
      <c r="G493" s="809"/>
    </row>
    <row r="494" spans="5:7" x14ac:dyDescent="0.25">
      <c r="E494" s="809"/>
      <c r="F494" s="1004"/>
      <c r="G494" s="809"/>
    </row>
    <row r="495" spans="5:7" x14ac:dyDescent="0.25">
      <c r="E495" s="809"/>
      <c r="F495" s="1004"/>
      <c r="G495" s="809"/>
    </row>
    <row r="496" spans="5:7" x14ac:dyDescent="0.25">
      <c r="E496" s="809"/>
      <c r="F496" s="1004"/>
      <c r="G496" s="809"/>
    </row>
    <row r="497" spans="5:7" x14ac:dyDescent="0.25">
      <c r="E497" s="809"/>
      <c r="F497" s="1004"/>
      <c r="G497" s="809"/>
    </row>
    <row r="498" spans="5:7" x14ac:dyDescent="0.25">
      <c r="E498" s="809"/>
      <c r="F498" s="1004"/>
      <c r="G498" s="809"/>
    </row>
    <row r="499" spans="5:7" x14ac:dyDescent="0.25">
      <c r="E499" s="809"/>
      <c r="F499" s="1004"/>
      <c r="G499" s="809"/>
    </row>
    <row r="500" spans="5:7" x14ac:dyDescent="0.25">
      <c r="E500" s="809"/>
      <c r="F500" s="1004"/>
      <c r="G500" s="809"/>
    </row>
    <row r="501" spans="5:7" x14ac:dyDescent="0.25">
      <c r="E501" s="809"/>
      <c r="F501" s="1004"/>
      <c r="G501" s="809"/>
    </row>
    <row r="502" spans="5:7" x14ac:dyDescent="0.25">
      <c r="E502" s="809"/>
      <c r="F502" s="1004"/>
      <c r="G502" s="809"/>
    </row>
    <row r="503" spans="5:7" x14ac:dyDescent="0.25">
      <c r="E503" s="809"/>
      <c r="F503" s="1004"/>
      <c r="G503" s="809"/>
    </row>
    <row r="504" spans="5:7" x14ac:dyDescent="0.25">
      <c r="E504" s="809"/>
      <c r="F504" s="1004"/>
      <c r="G504" s="809"/>
    </row>
    <row r="505" spans="5:7" x14ac:dyDescent="0.25">
      <c r="E505" s="809"/>
      <c r="F505" s="1004"/>
      <c r="G505" s="809"/>
    </row>
    <row r="506" spans="5:7" x14ac:dyDescent="0.25">
      <c r="E506" s="809"/>
      <c r="F506" s="1004"/>
      <c r="G506" s="809"/>
    </row>
    <row r="507" spans="5:7" x14ac:dyDescent="0.25">
      <c r="E507" s="809"/>
      <c r="F507" s="1004"/>
      <c r="G507" s="809"/>
    </row>
    <row r="508" spans="5:7" x14ac:dyDescent="0.25">
      <c r="E508" s="809"/>
      <c r="F508" s="1004"/>
      <c r="G508" s="809"/>
    </row>
    <row r="509" spans="5:7" x14ac:dyDescent="0.25">
      <c r="E509" s="809"/>
      <c r="F509" s="1004"/>
      <c r="G509" s="809"/>
    </row>
    <row r="510" spans="5:7" x14ac:dyDescent="0.25">
      <c r="E510" s="809"/>
      <c r="F510" s="1004"/>
      <c r="G510" s="809"/>
    </row>
    <row r="511" spans="5:7" x14ac:dyDescent="0.25">
      <c r="E511" s="809"/>
      <c r="F511" s="1004"/>
      <c r="G511" s="809"/>
    </row>
    <row r="512" spans="5:7" x14ac:dyDescent="0.25">
      <c r="E512" s="809"/>
      <c r="F512" s="1004"/>
      <c r="G512" s="809"/>
    </row>
    <row r="513" spans="5:7" x14ac:dyDescent="0.25">
      <c r="E513" s="809"/>
      <c r="F513" s="1004"/>
      <c r="G513" s="809"/>
    </row>
    <row r="514" spans="5:7" x14ac:dyDescent="0.25">
      <c r="E514" s="809"/>
      <c r="F514" s="1004"/>
      <c r="G514" s="809"/>
    </row>
    <row r="515" spans="5:7" x14ac:dyDescent="0.25">
      <c r="E515" s="809"/>
      <c r="F515" s="1004"/>
      <c r="G515" s="809"/>
    </row>
    <row r="516" spans="5:7" x14ac:dyDescent="0.25">
      <c r="E516" s="809"/>
      <c r="F516" s="1004"/>
      <c r="G516" s="809"/>
    </row>
    <row r="517" spans="5:7" x14ac:dyDescent="0.25">
      <c r="E517" s="809"/>
      <c r="F517" s="1004"/>
      <c r="G517" s="809"/>
    </row>
    <row r="518" spans="5:7" x14ac:dyDescent="0.25">
      <c r="E518" s="809"/>
      <c r="F518" s="1004"/>
      <c r="G518" s="809"/>
    </row>
    <row r="519" spans="5:7" x14ac:dyDescent="0.25">
      <c r="E519" s="809"/>
      <c r="F519" s="1004"/>
      <c r="G519" s="809"/>
    </row>
    <row r="520" spans="5:7" x14ac:dyDescent="0.25">
      <c r="E520" s="809"/>
      <c r="F520" s="1004"/>
      <c r="G520" s="809"/>
    </row>
    <row r="521" spans="5:7" x14ac:dyDescent="0.25">
      <c r="E521" s="809"/>
      <c r="F521" s="1004"/>
      <c r="G521" s="809"/>
    </row>
    <row r="522" spans="5:7" x14ac:dyDescent="0.25">
      <c r="E522" s="809"/>
      <c r="F522" s="1004"/>
      <c r="G522" s="809"/>
    </row>
    <row r="523" spans="5:7" x14ac:dyDescent="0.25">
      <c r="E523" s="809"/>
      <c r="F523" s="1004"/>
      <c r="G523" s="809"/>
    </row>
    <row r="524" spans="5:7" x14ac:dyDescent="0.25">
      <c r="E524" s="809"/>
      <c r="F524" s="1004"/>
      <c r="G524" s="809"/>
    </row>
    <row r="525" spans="5:7" x14ac:dyDescent="0.25">
      <c r="E525" s="809"/>
      <c r="F525" s="1004"/>
      <c r="G525" s="809"/>
    </row>
    <row r="526" spans="5:7" x14ac:dyDescent="0.25">
      <c r="E526" s="809"/>
      <c r="F526" s="1004"/>
      <c r="G526" s="809"/>
    </row>
    <row r="527" spans="5:7" x14ac:dyDescent="0.25">
      <c r="E527" s="809"/>
      <c r="F527" s="1004"/>
      <c r="G527" s="809"/>
    </row>
    <row r="528" spans="5:7" x14ac:dyDescent="0.25">
      <c r="E528" s="809"/>
      <c r="F528" s="1004"/>
      <c r="G528" s="809"/>
    </row>
    <row r="529" spans="5:7" x14ac:dyDescent="0.25">
      <c r="E529" s="809"/>
      <c r="F529" s="1004"/>
      <c r="G529" s="809"/>
    </row>
    <row r="530" spans="5:7" x14ac:dyDescent="0.25">
      <c r="E530" s="809"/>
      <c r="F530" s="1004"/>
      <c r="G530" s="809"/>
    </row>
    <row r="531" spans="5:7" x14ac:dyDescent="0.25">
      <c r="E531" s="809"/>
      <c r="F531" s="1004"/>
      <c r="G531" s="809"/>
    </row>
    <row r="532" spans="5:7" x14ac:dyDescent="0.25">
      <c r="E532" s="809"/>
      <c r="F532" s="1004"/>
      <c r="G532" s="809"/>
    </row>
    <row r="533" spans="5:7" x14ac:dyDescent="0.25">
      <c r="E533" s="809"/>
      <c r="F533" s="1004"/>
      <c r="G533" s="809"/>
    </row>
    <row r="534" spans="5:7" x14ac:dyDescent="0.25">
      <c r="E534" s="809"/>
      <c r="F534" s="1004"/>
      <c r="G534" s="809"/>
    </row>
    <row r="535" spans="5:7" x14ac:dyDescent="0.25">
      <c r="E535" s="809"/>
      <c r="F535" s="1004"/>
      <c r="G535" s="809"/>
    </row>
    <row r="536" spans="5:7" x14ac:dyDescent="0.25">
      <c r="E536" s="809"/>
      <c r="F536" s="1004"/>
      <c r="G536" s="809"/>
    </row>
    <row r="537" spans="5:7" x14ac:dyDescent="0.25">
      <c r="E537" s="809"/>
      <c r="F537" s="1004"/>
      <c r="G537" s="809"/>
    </row>
    <row r="538" spans="5:7" x14ac:dyDescent="0.25">
      <c r="E538" s="809"/>
      <c r="F538" s="1004"/>
      <c r="G538" s="809"/>
    </row>
    <row r="539" spans="5:7" x14ac:dyDescent="0.25">
      <c r="E539" s="809"/>
      <c r="F539" s="1004"/>
      <c r="G539" s="809"/>
    </row>
    <row r="540" spans="5:7" x14ac:dyDescent="0.25">
      <c r="E540" s="809"/>
      <c r="F540" s="1004"/>
      <c r="G540" s="809"/>
    </row>
    <row r="541" spans="5:7" x14ac:dyDescent="0.25">
      <c r="E541" s="809"/>
      <c r="F541" s="1004"/>
      <c r="G541" s="809"/>
    </row>
    <row r="542" spans="5:7" x14ac:dyDescent="0.25">
      <c r="E542" s="809"/>
      <c r="F542" s="1004"/>
      <c r="G542" s="809"/>
    </row>
    <row r="543" spans="5:7" x14ac:dyDescent="0.25">
      <c r="E543" s="809"/>
      <c r="F543" s="1004"/>
      <c r="G543" s="809"/>
    </row>
    <row r="544" spans="5:7" x14ac:dyDescent="0.25">
      <c r="E544" s="809"/>
      <c r="F544" s="1004"/>
      <c r="G544" s="809"/>
    </row>
    <row r="545" spans="5:7" x14ac:dyDescent="0.25">
      <c r="E545" s="809"/>
      <c r="F545" s="1004"/>
      <c r="G545" s="809"/>
    </row>
    <row r="546" spans="5:7" x14ac:dyDescent="0.25">
      <c r="E546" s="809"/>
      <c r="F546" s="1004"/>
      <c r="G546" s="809"/>
    </row>
    <row r="547" spans="5:7" x14ac:dyDescent="0.25">
      <c r="E547" s="809"/>
      <c r="F547" s="1004"/>
      <c r="G547" s="809"/>
    </row>
    <row r="548" spans="5:7" x14ac:dyDescent="0.25">
      <c r="E548" s="809"/>
      <c r="F548" s="1004"/>
      <c r="G548" s="809"/>
    </row>
    <row r="549" spans="5:7" x14ac:dyDescent="0.25">
      <c r="E549" s="809"/>
      <c r="F549" s="1004"/>
      <c r="G549" s="809"/>
    </row>
    <row r="550" spans="5:7" x14ac:dyDescent="0.25">
      <c r="E550" s="809"/>
      <c r="F550" s="1004"/>
      <c r="G550" s="809"/>
    </row>
    <row r="551" spans="5:7" x14ac:dyDescent="0.25">
      <c r="E551" s="809"/>
      <c r="F551" s="1004"/>
      <c r="G551" s="809"/>
    </row>
    <row r="552" spans="5:7" x14ac:dyDescent="0.25">
      <c r="E552" s="809"/>
      <c r="F552" s="1004"/>
      <c r="G552" s="809"/>
    </row>
    <row r="553" spans="5:7" x14ac:dyDescent="0.25">
      <c r="E553" s="809"/>
      <c r="F553" s="1004"/>
      <c r="G553" s="809"/>
    </row>
    <row r="554" spans="5:7" x14ac:dyDescent="0.25">
      <c r="E554" s="809"/>
      <c r="F554" s="1004"/>
      <c r="G554" s="809"/>
    </row>
    <row r="555" spans="5:7" x14ac:dyDescent="0.25">
      <c r="E555" s="809"/>
      <c r="F555" s="1004"/>
      <c r="G555" s="809"/>
    </row>
    <row r="556" spans="5:7" x14ac:dyDescent="0.25">
      <c r="E556" s="809"/>
      <c r="F556" s="1004"/>
      <c r="G556" s="809"/>
    </row>
    <row r="557" spans="5:7" x14ac:dyDescent="0.25">
      <c r="E557" s="809"/>
      <c r="F557" s="1004"/>
      <c r="G557" s="809"/>
    </row>
    <row r="558" spans="5:7" x14ac:dyDescent="0.25">
      <c r="E558" s="809"/>
      <c r="F558" s="1004"/>
      <c r="G558" s="809"/>
    </row>
    <row r="559" spans="5:7" x14ac:dyDescent="0.25">
      <c r="E559" s="809"/>
      <c r="F559" s="1004"/>
      <c r="G559" s="809"/>
    </row>
    <row r="560" spans="5:7" x14ac:dyDescent="0.25">
      <c r="E560" s="809"/>
      <c r="F560" s="1004"/>
      <c r="G560" s="809"/>
    </row>
    <row r="561" spans="5:7" x14ac:dyDescent="0.25">
      <c r="E561" s="809"/>
      <c r="F561" s="1004"/>
      <c r="G561" s="809"/>
    </row>
    <row r="562" spans="5:7" x14ac:dyDescent="0.25">
      <c r="E562" s="809"/>
      <c r="F562" s="1004"/>
      <c r="G562" s="809"/>
    </row>
    <row r="563" spans="5:7" x14ac:dyDescent="0.25">
      <c r="E563" s="809"/>
      <c r="F563" s="1004"/>
      <c r="G563" s="809"/>
    </row>
    <row r="564" spans="5:7" x14ac:dyDescent="0.25">
      <c r="E564" s="809"/>
      <c r="F564" s="1004"/>
      <c r="G564" s="809"/>
    </row>
    <row r="565" spans="5:7" x14ac:dyDescent="0.25">
      <c r="E565" s="809"/>
      <c r="F565" s="1004"/>
      <c r="G565" s="809"/>
    </row>
    <row r="566" spans="5:7" x14ac:dyDescent="0.25">
      <c r="E566" s="809"/>
      <c r="F566" s="1004"/>
      <c r="G566" s="809"/>
    </row>
    <row r="567" spans="5:7" x14ac:dyDescent="0.25">
      <c r="E567" s="809"/>
      <c r="F567" s="1004"/>
      <c r="G567" s="809"/>
    </row>
    <row r="568" spans="5:7" x14ac:dyDescent="0.25">
      <c r="E568" s="809"/>
      <c r="F568" s="1004"/>
      <c r="G568" s="809"/>
    </row>
    <row r="569" spans="5:7" x14ac:dyDescent="0.25">
      <c r="E569" s="809"/>
      <c r="F569" s="1004"/>
      <c r="G569" s="809"/>
    </row>
    <row r="570" spans="5:7" x14ac:dyDescent="0.25">
      <c r="E570" s="809"/>
      <c r="F570" s="1004"/>
      <c r="G570" s="809"/>
    </row>
    <row r="571" spans="5:7" x14ac:dyDescent="0.25">
      <c r="E571" s="809"/>
      <c r="F571" s="1004"/>
      <c r="G571" s="809"/>
    </row>
    <row r="572" spans="5:7" x14ac:dyDescent="0.25">
      <c r="E572" s="809"/>
      <c r="F572" s="1004"/>
      <c r="G572" s="809"/>
    </row>
    <row r="573" spans="5:7" x14ac:dyDescent="0.25">
      <c r="E573" s="809"/>
      <c r="F573" s="1004"/>
      <c r="G573" s="809"/>
    </row>
    <row r="574" spans="5:7" x14ac:dyDescent="0.25">
      <c r="E574" s="809"/>
      <c r="F574" s="1004"/>
      <c r="G574" s="809"/>
    </row>
    <row r="575" spans="5:7" x14ac:dyDescent="0.25">
      <c r="E575" s="809"/>
      <c r="F575" s="1004"/>
      <c r="G575" s="809"/>
    </row>
    <row r="576" spans="5:7" x14ac:dyDescent="0.25">
      <c r="E576" s="809"/>
      <c r="F576" s="1004"/>
      <c r="G576" s="809"/>
    </row>
    <row r="577" spans="5:7" x14ac:dyDescent="0.25">
      <c r="E577" s="809"/>
      <c r="F577" s="1004"/>
      <c r="G577" s="809"/>
    </row>
    <row r="578" spans="5:7" x14ac:dyDescent="0.25">
      <c r="E578" s="809"/>
      <c r="F578" s="1004"/>
      <c r="G578" s="809"/>
    </row>
    <row r="579" spans="5:7" x14ac:dyDescent="0.25">
      <c r="E579" s="809"/>
      <c r="F579" s="1004"/>
      <c r="G579" s="809"/>
    </row>
    <row r="580" spans="5:7" x14ac:dyDescent="0.25">
      <c r="E580" s="809"/>
      <c r="F580" s="1004"/>
      <c r="G580" s="809"/>
    </row>
    <row r="581" spans="5:7" x14ac:dyDescent="0.25">
      <c r="E581" s="809"/>
      <c r="F581" s="1004"/>
      <c r="G581" s="809"/>
    </row>
    <row r="582" spans="5:7" x14ac:dyDescent="0.25">
      <c r="E582" s="809"/>
      <c r="F582" s="1004"/>
      <c r="G582" s="809"/>
    </row>
    <row r="583" spans="5:7" x14ac:dyDescent="0.25">
      <c r="E583" s="809"/>
      <c r="F583" s="1004"/>
      <c r="G583" s="809"/>
    </row>
    <row r="584" spans="5:7" x14ac:dyDescent="0.25">
      <c r="E584" s="809"/>
      <c r="F584" s="1004"/>
      <c r="G584" s="809"/>
    </row>
    <row r="585" spans="5:7" x14ac:dyDescent="0.25">
      <c r="E585" s="809"/>
      <c r="F585" s="1004"/>
      <c r="G585" s="809"/>
    </row>
    <row r="586" spans="5:7" x14ac:dyDescent="0.25">
      <c r="E586" s="809"/>
      <c r="F586" s="1004"/>
      <c r="G586" s="809"/>
    </row>
    <row r="587" spans="5:7" x14ac:dyDescent="0.25">
      <c r="E587" s="809"/>
      <c r="F587" s="1004"/>
      <c r="G587" s="809"/>
    </row>
    <row r="588" spans="5:7" x14ac:dyDescent="0.25">
      <c r="E588" s="809"/>
      <c r="F588" s="1004"/>
      <c r="G588" s="809"/>
    </row>
    <row r="589" spans="5:7" x14ac:dyDescent="0.25">
      <c r="E589" s="809"/>
      <c r="F589" s="1004"/>
      <c r="G589" s="809"/>
    </row>
    <row r="590" spans="5:7" x14ac:dyDescent="0.25">
      <c r="E590" s="809"/>
      <c r="F590" s="1004"/>
      <c r="G590" s="809"/>
    </row>
    <row r="591" spans="5:7" x14ac:dyDescent="0.25">
      <c r="E591" s="809"/>
      <c r="F591" s="1004"/>
      <c r="G591" s="809"/>
    </row>
    <row r="592" spans="5:7" x14ac:dyDescent="0.25">
      <c r="E592" s="809"/>
      <c r="F592" s="1004"/>
      <c r="G592" s="809"/>
    </row>
    <row r="593" spans="5:8" x14ac:dyDescent="0.25">
      <c r="E593" s="809"/>
      <c r="F593" s="1004"/>
      <c r="G593" s="809"/>
      <c r="H593" s="557"/>
    </row>
    <row r="594" spans="5:8" x14ac:dyDescent="0.25">
      <c r="E594" s="809"/>
      <c r="F594" s="1004"/>
      <c r="G594" s="809"/>
    </row>
    <row r="595" spans="5:8" x14ac:dyDescent="0.25">
      <c r="E595" s="809"/>
      <c r="F595" s="1004"/>
      <c r="G595" s="809"/>
    </row>
    <row r="596" spans="5:8" x14ac:dyDescent="0.25">
      <c r="E596" s="809"/>
      <c r="F596" s="1004"/>
      <c r="G596" s="809"/>
    </row>
    <row r="597" spans="5:8" x14ac:dyDescent="0.25">
      <c r="E597" s="809"/>
      <c r="F597" s="1004"/>
      <c r="G597" s="809"/>
    </row>
    <row r="598" spans="5:8" x14ac:dyDescent="0.25">
      <c r="E598" s="809"/>
      <c r="F598" s="1004"/>
      <c r="G598" s="809"/>
    </row>
    <row r="599" spans="5:8" x14ac:dyDescent="0.25">
      <c r="E599" s="809"/>
      <c r="F599" s="1004"/>
      <c r="G599" s="809"/>
    </row>
    <row r="600" spans="5:8" x14ac:dyDescent="0.25">
      <c r="E600" s="809"/>
      <c r="F600" s="1004"/>
      <c r="G600" s="809"/>
    </row>
    <row r="601" spans="5:8" x14ac:dyDescent="0.25">
      <c r="E601" s="809"/>
      <c r="F601" s="1004"/>
      <c r="G601" s="809"/>
    </row>
    <row r="602" spans="5:8" x14ac:dyDescent="0.25">
      <c r="E602" s="809"/>
      <c r="F602" s="1004"/>
      <c r="G602" s="809"/>
    </row>
    <row r="603" spans="5:8" x14ac:dyDescent="0.25">
      <c r="E603" s="809"/>
      <c r="F603" s="1004"/>
      <c r="G603" s="809"/>
    </row>
    <row r="604" spans="5:8" x14ac:dyDescent="0.25">
      <c r="E604" s="809"/>
      <c r="F604" s="1004"/>
      <c r="G604" s="809"/>
    </row>
    <row r="605" spans="5:8" x14ac:dyDescent="0.25">
      <c r="E605" s="809"/>
      <c r="F605" s="1004"/>
      <c r="G605" s="809"/>
    </row>
    <row r="606" spans="5:8" x14ac:dyDescent="0.25">
      <c r="E606" s="809"/>
      <c r="F606" s="1004"/>
      <c r="G606" s="809"/>
    </row>
    <row r="607" spans="5:8" x14ac:dyDescent="0.25">
      <c r="E607" s="809"/>
      <c r="F607" s="1004"/>
      <c r="G607" s="809"/>
    </row>
    <row r="608" spans="5:8" x14ac:dyDescent="0.25">
      <c r="E608" s="809"/>
      <c r="F608" s="1004"/>
      <c r="G608" s="809"/>
    </row>
    <row r="609" spans="5:7" x14ac:dyDescent="0.25">
      <c r="E609" s="809"/>
      <c r="F609" s="1004"/>
      <c r="G609" s="809"/>
    </row>
    <row r="610" spans="5:7" x14ac:dyDescent="0.25">
      <c r="E610" s="809"/>
      <c r="F610" s="1004"/>
      <c r="G610" s="809"/>
    </row>
    <row r="611" spans="5:7" x14ac:dyDescent="0.25">
      <c r="E611" s="809"/>
      <c r="F611" s="1004"/>
      <c r="G611" s="809"/>
    </row>
    <row r="612" spans="5:7" x14ac:dyDescent="0.25">
      <c r="E612" s="809"/>
      <c r="F612" s="1004"/>
      <c r="G612" s="809"/>
    </row>
    <row r="613" spans="5:7" x14ac:dyDescent="0.25">
      <c r="E613" s="809"/>
      <c r="F613" s="1004"/>
      <c r="G613" s="809"/>
    </row>
    <row r="614" spans="5:7" x14ac:dyDescent="0.25">
      <c r="E614" s="809"/>
      <c r="F614" s="1004"/>
      <c r="G614" s="809"/>
    </row>
    <row r="615" spans="5:7" x14ac:dyDescent="0.25">
      <c r="E615" s="809"/>
      <c r="F615" s="1004"/>
      <c r="G615" s="809"/>
    </row>
    <row r="616" spans="5:7" x14ac:dyDescent="0.25">
      <c r="E616" s="809"/>
      <c r="F616" s="1004"/>
      <c r="G616" s="809"/>
    </row>
    <row r="617" spans="5:7" x14ac:dyDescent="0.25">
      <c r="E617" s="809"/>
      <c r="F617" s="1004"/>
      <c r="G617" s="809"/>
    </row>
    <row r="618" spans="5:7" x14ac:dyDescent="0.25">
      <c r="E618" s="809"/>
      <c r="F618" s="1004"/>
      <c r="G618" s="809"/>
    </row>
    <row r="619" spans="5:7" x14ac:dyDescent="0.25">
      <c r="E619" s="809"/>
      <c r="F619" s="1004"/>
      <c r="G619" s="809"/>
    </row>
    <row r="620" spans="5:7" x14ac:dyDescent="0.25">
      <c r="E620" s="809"/>
      <c r="F620" s="1004"/>
      <c r="G620" s="809"/>
    </row>
    <row r="621" spans="5:7" x14ac:dyDescent="0.25">
      <c r="E621" s="809"/>
      <c r="F621" s="1004"/>
      <c r="G621" s="809"/>
    </row>
    <row r="622" spans="5:7" x14ac:dyDescent="0.25">
      <c r="E622" s="809"/>
      <c r="F622" s="1004"/>
      <c r="G622" s="809"/>
    </row>
    <row r="623" spans="5:7" x14ac:dyDescent="0.25">
      <c r="E623" s="809"/>
      <c r="F623" s="1004"/>
      <c r="G623" s="809"/>
    </row>
    <row r="624" spans="5:7" x14ac:dyDescent="0.25">
      <c r="E624" s="809"/>
      <c r="F624" s="1004"/>
      <c r="G624" s="809"/>
    </row>
    <row r="625" spans="5:7" x14ac:dyDescent="0.25">
      <c r="E625" s="809"/>
      <c r="F625" s="1004"/>
      <c r="G625" s="809"/>
    </row>
    <row r="626" spans="5:7" x14ac:dyDescent="0.25">
      <c r="E626" s="809"/>
      <c r="F626" s="1004"/>
      <c r="G626" s="809"/>
    </row>
    <row r="627" spans="5:7" x14ac:dyDescent="0.25">
      <c r="E627" s="809"/>
      <c r="F627" s="1004"/>
      <c r="G627" s="809"/>
    </row>
    <row r="628" spans="5:7" x14ac:dyDescent="0.25">
      <c r="E628" s="809"/>
      <c r="F628" s="1004"/>
      <c r="G628" s="809"/>
    </row>
    <row r="629" spans="5:7" x14ac:dyDescent="0.25">
      <c r="E629" s="809"/>
      <c r="F629" s="1004"/>
      <c r="G629" s="809"/>
    </row>
    <row r="630" spans="5:7" x14ac:dyDescent="0.25">
      <c r="E630" s="809"/>
      <c r="F630" s="1004"/>
      <c r="G630" s="809"/>
    </row>
    <row r="631" spans="5:7" x14ac:dyDescent="0.25">
      <c r="E631" s="809"/>
      <c r="F631" s="1004"/>
      <c r="G631" s="809"/>
    </row>
    <row r="632" spans="5:7" x14ac:dyDescent="0.25">
      <c r="E632" s="809"/>
      <c r="F632" s="1004"/>
      <c r="G632" s="809"/>
    </row>
    <row r="633" spans="5:7" x14ac:dyDescent="0.25">
      <c r="E633" s="809"/>
      <c r="F633" s="1004"/>
      <c r="G633" s="809"/>
    </row>
    <row r="634" spans="5:7" x14ac:dyDescent="0.25">
      <c r="E634" s="809"/>
      <c r="F634" s="1004"/>
      <c r="G634" s="809"/>
    </row>
    <row r="635" spans="5:7" x14ac:dyDescent="0.25">
      <c r="E635" s="809"/>
      <c r="F635" s="1004"/>
      <c r="G635" s="809"/>
    </row>
    <row r="636" spans="5:7" x14ac:dyDescent="0.25">
      <c r="E636" s="809"/>
      <c r="F636" s="1004"/>
      <c r="G636" s="809"/>
    </row>
    <row r="637" spans="5:7" x14ac:dyDescent="0.25">
      <c r="E637" s="809"/>
      <c r="F637" s="1004"/>
      <c r="G637" s="809"/>
    </row>
    <row r="638" spans="5:7" x14ac:dyDescent="0.25">
      <c r="E638" s="809"/>
      <c r="F638" s="1004"/>
      <c r="G638" s="809"/>
    </row>
    <row r="639" spans="5:7" x14ac:dyDescent="0.25">
      <c r="E639" s="809"/>
      <c r="F639" s="1004"/>
      <c r="G639" s="809"/>
    </row>
    <row r="640" spans="5:7" x14ac:dyDescent="0.25">
      <c r="E640" s="809"/>
      <c r="F640" s="1004"/>
      <c r="G640" s="809"/>
    </row>
    <row r="641" spans="5:7" x14ac:dyDescent="0.25">
      <c r="E641" s="809"/>
      <c r="F641" s="1004"/>
      <c r="G641" s="809"/>
    </row>
    <row r="642" spans="5:7" x14ac:dyDescent="0.25">
      <c r="E642" s="809"/>
      <c r="F642" s="1004"/>
      <c r="G642" s="809"/>
    </row>
    <row r="643" spans="5:7" x14ac:dyDescent="0.25">
      <c r="E643" s="809"/>
      <c r="F643" s="1004"/>
      <c r="G643" s="809"/>
    </row>
    <row r="644" spans="5:7" x14ac:dyDescent="0.25">
      <c r="E644" s="809"/>
      <c r="F644" s="1004"/>
      <c r="G644" s="809"/>
    </row>
    <row r="645" spans="5:7" x14ac:dyDescent="0.25">
      <c r="E645" s="809"/>
      <c r="F645" s="1004"/>
      <c r="G645" s="809"/>
    </row>
    <row r="646" spans="5:7" x14ac:dyDescent="0.25">
      <c r="E646" s="809"/>
      <c r="F646" s="1004"/>
      <c r="G646" s="809"/>
    </row>
    <row r="647" spans="5:7" x14ac:dyDescent="0.25">
      <c r="E647" s="809"/>
      <c r="F647" s="1004"/>
      <c r="G647" s="809"/>
    </row>
    <row r="648" spans="5:7" x14ac:dyDescent="0.25">
      <c r="E648" s="809"/>
      <c r="F648" s="1004"/>
      <c r="G648" s="809"/>
    </row>
    <row r="649" spans="5:7" x14ac:dyDescent="0.25">
      <c r="E649" s="809"/>
      <c r="F649" s="1004"/>
      <c r="G649" s="809"/>
    </row>
    <row r="650" spans="5:7" x14ac:dyDescent="0.25">
      <c r="E650" s="809"/>
      <c r="F650" s="1004"/>
      <c r="G650" s="809"/>
    </row>
    <row r="651" spans="5:7" x14ac:dyDescent="0.25">
      <c r="E651" s="809"/>
      <c r="F651" s="1004"/>
      <c r="G651" s="809"/>
    </row>
    <row r="652" spans="5:7" x14ac:dyDescent="0.25">
      <c r="E652" s="809"/>
      <c r="F652" s="1004"/>
      <c r="G652" s="809"/>
    </row>
    <row r="653" spans="5:7" x14ac:dyDescent="0.25">
      <c r="E653" s="809"/>
      <c r="F653" s="1004"/>
      <c r="G653" s="809"/>
    </row>
    <row r="654" spans="5:7" x14ac:dyDescent="0.25">
      <c r="E654" s="809"/>
      <c r="F654" s="1004"/>
      <c r="G654" s="809"/>
    </row>
    <row r="655" spans="5:7" x14ac:dyDescent="0.25">
      <c r="E655" s="809"/>
      <c r="F655" s="1004"/>
      <c r="G655" s="809"/>
    </row>
    <row r="656" spans="5:7" x14ac:dyDescent="0.25">
      <c r="E656" s="809"/>
      <c r="F656" s="1004"/>
      <c r="G656" s="809"/>
    </row>
    <row r="657" spans="5:7" x14ac:dyDescent="0.25">
      <c r="E657" s="809"/>
      <c r="F657" s="1004"/>
      <c r="G657" s="809"/>
    </row>
    <row r="658" spans="5:7" x14ac:dyDescent="0.25">
      <c r="E658" s="809"/>
      <c r="F658" s="1004"/>
      <c r="G658" s="809"/>
    </row>
    <row r="659" spans="5:7" x14ac:dyDescent="0.25">
      <c r="E659" s="809"/>
      <c r="F659" s="1004"/>
      <c r="G659" s="809"/>
    </row>
    <row r="660" spans="5:7" x14ac:dyDescent="0.25">
      <c r="E660" s="809"/>
      <c r="F660" s="1004"/>
      <c r="G660" s="809"/>
    </row>
    <row r="661" spans="5:7" x14ac:dyDescent="0.25">
      <c r="E661" s="809"/>
      <c r="F661" s="1004"/>
      <c r="G661" s="809"/>
    </row>
    <row r="662" spans="5:7" x14ac:dyDescent="0.25">
      <c r="E662" s="809"/>
      <c r="F662" s="1004"/>
      <c r="G662" s="809"/>
    </row>
    <row r="663" spans="5:7" x14ac:dyDescent="0.25">
      <c r="E663" s="809"/>
      <c r="F663" s="1004"/>
      <c r="G663" s="809"/>
    </row>
    <row r="664" spans="5:7" x14ac:dyDescent="0.25">
      <c r="E664" s="809"/>
      <c r="F664" s="1004"/>
      <c r="G664" s="809"/>
    </row>
    <row r="665" spans="5:7" x14ac:dyDescent="0.25">
      <c r="E665" s="809"/>
      <c r="F665" s="1004"/>
      <c r="G665" s="809"/>
    </row>
    <row r="666" spans="5:7" x14ac:dyDescent="0.25">
      <c r="E666" s="809"/>
      <c r="F666" s="1004"/>
      <c r="G666" s="809"/>
    </row>
    <row r="667" spans="5:7" x14ac:dyDescent="0.25">
      <c r="E667" s="809"/>
      <c r="F667" s="1004"/>
      <c r="G667" s="809"/>
    </row>
    <row r="668" spans="5:7" x14ac:dyDescent="0.25">
      <c r="E668" s="809"/>
      <c r="F668" s="1004"/>
      <c r="G668" s="809"/>
    </row>
    <row r="669" spans="5:7" x14ac:dyDescent="0.25">
      <c r="E669" s="809"/>
      <c r="F669" s="1004"/>
      <c r="G669" s="809"/>
    </row>
    <row r="670" spans="5:7" x14ac:dyDescent="0.25">
      <c r="E670" s="809"/>
      <c r="F670" s="1004"/>
      <c r="G670" s="809"/>
    </row>
    <row r="671" spans="5:7" x14ac:dyDescent="0.25">
      <c r="E671" s="809"/>
      <c r="F671" s="1004"/>
      <c r="G671" s="809"/>
    </row>
    <row r="672" spans="5:7" x14ac:dyDescent="0.25">
      <c r="E672" s="809"/>
      <c r="F672" s="1004"/>
      <c r="G672" s="809"/>
    </row>
    <row r="673" spans="5:7" x14ac:dyDescent="0.25">
      <c r="E673" s="809"/>
      <c r="F673" s="1004"/>
      <c r="G673" s="809"/>
    </row>
    <row r="674" spans="5:7" x14ac:dyDescent="0.25">
      <c r="E674" s="809"/>
      <c r="F674" s="1004"/>
      <c r="G674" s="809"/>
    </row>
    <row r="675" spans="5:7" x14ac:dyDescent="0.25">
      <c r="E675" s="809"/>
      <c r="F675" s="1004"/>
      <c r="G675" s="809"/>
    </row>
    <row r="676" spans="5:7" x14ac:dyDescent="0.25">
      <c r="E676" s="809"/>
      <c r="F676" s="1004"/>
      <c r="G676" s="809"/>
    </row>
    <row r="677" spans="5:7" x14ac:dyDescent="0.25">
      <c r="E677" s="809"/>
      <c r="F677" s="1004"/>
      <c r="G677" s="809"/>
    </row>
    <row r="678" spans="5:7" x14ac:dyDescent="0.25">
      <c r="E678" s="809"/>
      <c r="F678" s="1004"/>
      <c r="G678" s="809"/>
    </row>
    <row r="679" spans="5:7" x14ac:dyDescent="0.25">
      <c r="E679" s="809"/>
      <c r="F679" s="1004"/>
      <c r="G679" s="809"/>
    </row>
    <row r="680" spans="5:7" x14ac:dyDescent="0.25">
      <c r="E680" s="809"/>
      <c r="F680" s="1004"/>
      <c r="G680" s="809"/>
    </row>
    <row r="681" spans="5:7" x14ac:dyDescent="0.25">
      <c r="E681" s="809"/>
      <c r="F681" s="1004"/>
      <c r="G681" s="809"/>
    </row>
    <row r="682" spans="5:7" x14ac:dyDescent="0.25">
      <c r="E682" s="809"/>
      <c r="F682" s="1004"/>
      <c r="G682" s="809"/>
    </row>
    <row r="683" spans="5:7" x14ac:dyDescent="0.25">
      <c r="E683" s="809"/>
      <c r="F683" s="1004"/>
      <c r="G683" s="809"/>
    </row>
    <row r="684" spans="5:7" x14ac:dyDescent="0.25">
      <c r="E684" s="809"/>
      <c r="F684" s="1004"/>
      <c r="G684" s="809"/>
    </row>
    <row r="685" spans="5:7" x14ac:dyDescent="0.25">
      <c r="E685" s="809"/>
      <c r="F685" s="1004"/>
      <c r="G685" s="809"/>
    </row>
    <row r="686" spans="5:7" x14ac:dyDescent="0.25">
      <c r="E686" s="809"/>
      <c r="F686" s="1004"/>
      <c r="G686" s="809"/>
    </row>
    <row r="687" spans="5:7" x14ac:dyDescent="0.25">
      <c r="E687" s="809"/>
      <c r="F687" s="1004"/>
      <c r="G687" s="809"/>
    </row>
    <row r="688" spans="5:7" x14ac:dyDescent="0.25">
      <c r="E688" s="809"/>
      <c r="F688" s="1004"/>
      <c r="G688" s="809"/>
    </row>
    <row r="689" spans="5:7" x14ac:dyDescent="0.25">
      <c r="E689" s="809"/>
      <c r="F689" s="1004"/>
      <c r="G689" s="809"/>
    </row>
    <row r="690" spans="5:7" x14ac:dyDescent="0.25">
      <c r="E690" s="809"/>
      <c r="F690" s="1004"/>
      <c r="G690" s="809"/>
    </row>
    <row r="691" spans="5:7" x14ac:dyDescent="0.25">
      <c r="E691" s="809"/>
      <c r="F691" s="1004"/>
      <c r="G691" s="809"/>
    </row>
    <row r="692" spans="5:7" x14ac:dyDescent="0.25">
      <c r="E692" s="809"/>
      <c r="F692" s="1004"/>
      <c r="G692" s="809"/>
    </row>
    <row r="693" spans="5:7" x14ac:dyDescent="0.25">
      <c r="E693" s="809"/>
      <c r="F693" s="1004"/>
      <c r="G693" s="809"/>
    </row>
    <row r="694" spans="5:7" x14ac:dyDescent="0.25">
      <c r="E694" s="809"/>
      <c r="F694" s="1004"/>
      <c r="G694" s="809"/>
    </row>
    <row r="695" spans="5:7" x14ac:dyDescent="0.25">
      <c r="E695" s="809"/>
      <c r="F695" s="1004"/>
      <c r="G695" s="809"/>
    </row>
    <row r="696" spans="5:7" x14ac:dyDescent="0.25">
      <c r="E696" s="809"/>
      <c r="F696" s="1004"/>
      <c r="G696" s="809"/>
    </row>
    <row r="697" spans="5:7" x14ac:dyDescent="0.25">
      <c r="E697" s="809"/>
      <c r="F697" s="1004"/>
      <c r="G697" s="809"/>
    </row>
    <row r="698" spans="5:7" x14ac:dyDescent="0.25">
      <c r="E698" s="809"/>
      <c r="F698" s="1004"/>
      <c r="G698" s="809"/>
    </row>
    <row r="699" spans="5:7" x14ac:dyDescent="0.25">
      <c r="E699" s="809"/>
      <c r="F699" s="1004"/>
      <c r="G699" s="809"/>
    </row>
    <row r="700" spans="5:7" x14ac:dyDescent="0.25">
      <c r="E700" s="809"/>
      <c r="F700" s="1004"/>
      <c r="G700" s="809"/>
    </row>
    <row r="701" spans="5:7" x14ac:dyDescent="0.25">
      <c r="E701" s="809"/>
      <c r="F701" s="1004"/>
      <c r="G701" s="809"/>
    </row>
    <row r="702" spans="5:7" x14ac:dyDescent="0.25">
      <c r="E702" s="809"/>
      <c r="F702" s="1004"/>
      <c r="G702" s="809"/>
    </row>
    <row r="703" spans="5:7" x14ac:dyDescent="0.25">
      <c r="E703" s="809"/>
      <c r="F703" s="1004"/>
      <c r="G703" s="809"/>
    </row>
    <row r="704" spans="5:7" x14ac:dyDescent="0.25">
      <c r="E704" s="809"/>
      <c r="F704" s="1004"/>
      <c r="G704" s="809"/>
    </row>
    <row r="705" spans="5:7" x14ac:dyDescent="0.25">
      <c r="E705" s="809"/>
      <c r="F705" s="1004"/>
      <c r="G705" s="809"/>
    </row>
    <row r="706" spans="5:7" x14ac:dyDescent="0.25">
      <c r="E706" s="809"/>
      <c r="F706" s="1004"/>
      <c r="G706" s="809"/>
    </row>
    <row r="707" spans="5:7" x14ac:dyDescent="0.25">
      <c r="E707" s="809"/>
      <c r="F707" s="1004"/>
      <c r="G707" s="809"/>
    </row>
    <row r="708" spans="5:7" x14ac:dyDescent="0.25">
      <c r="E708" s="809"/>
      <c r="F708" s="1004"/>
      <c r="G708" s="809"/>
    </row>
    <row r="709" spans="5:7" x14ac:dyDescent="0.25">
      <c r="E709" s="809"/>
      <c r="F709" s="1004"/>
      <c r="G709" s="809"/>
    </row>
    <row r="710" spans="5:7" x14ac:dyDescent="0.25">
      <c r="E710" s="809"/>
      <c r="F710" s="1004"/>
      <c r="G710" s="809"/>
    </row>
    <row r="711" spans="5:7" x14ac:dyDescent="0.25">
      <c r="E711" s="809"/>
      <c r="F711" s="1004"/>
      <c r="G711" s="809"/>
    </row>
    <row r="712" spans="5:7" x14ac:dyDescent="0.25">
      <c r="E712" s="809"/>
      <c r="F712" s="1004"/>
      <c r="G712" s="809"/>
    </row>
    <row r="713" spans="5:7" x14ac:dyDescent="0.25">
      <c r="E713" s="809"/>
      <c r="F713" s="1004"/>
      <c r="G713" s="809"/>
    </row>
    <row r="714" spans="5:7" x14ac:dyDescent="0.25">
      <c r="E714" s="809"/>
      <c r="F714" s="1004"/>
      <c r="G714" s="809"/>
    </row>
    <row r="715" spans="5:7" x14ac:dyDescent="0.25">
      <c r="E715" s="809"/>
      <c r="F715" s="1004"/>
      <c r="G715" s="809"/>
    </row>
    <row r="716" spans="5:7" x14ac:dyDescent="0.25">
      <c r="E716" s="809"/>
      <c r="F716" s="1004"/>
      <c r="G716" s="809"/>
    </row>
    <row r="717" spans="5:7" x14ac:dyDescent="0.25">
      <c r="E717" s="809"/>
      <c r="F717" s="1004"/>
      <c r="G717" s="809"/>
    </row>
    <row r="718" spans="5:7" x14ac:dyDescent="0.25">
      <c r="E718" s="809"/>
      <c r="F718" s="1004"/>
      <c r="G718" s="809"/>
    </row>
    <row r="719" spans="5:7" x14ac:dyDescent="0.25">
      <c r="E719" s="809"/>
      <c r="F719" s="1004"/>
      <c r="G719" s="809"/>
    </row>
    <row r="720" spans="5:7" x14ac:dyDescent="0.25">
      <c r="E720" s="809"/>
      <c r="F720" s="1004"/>
      <c r="G720" s="809"/>
    </row>
    <row r="721" spans="5:7" x14ac:dyDescent="0.25">
      <c r="E721" s="809"/>
      <c r="F721" s="1004"/>
      <c r="G721" s="809"/>
    </row>
    <row r="722" spans="5:7" x14ac:dyDescent="0.25">
      <c r="E722" s="809"/>
      <c r="F722" s="1004"/>
      <c r="G722" s="809"/>
    </row>
    <row r="723" spans="5:7" x14ac:dyDescent="0.25">
      <c r="E723" s="809"/>
      <c r="F723" s="1004"/>
      <c r="G723" s="809"/>
    </row>
    <row r="724" spans="5:7" x14ac:dyDescent="0.25">
      <c r="E724" s="809"/>
      <c r="F724" s="1004"/>
      <c r="G724" s="809"/>
    </row>
    <row r="725" spans="5:7" x14ac:dyDescent="0.25">
      <c r="E725" s="809"/>
      <c r="F725" s="1004"/>
      <c r="G725" s="809"/>
    </row>
    <row r="726" spans="5:7" x14ac:dyDescent="0.25">
      <c r="E726" s="809"/>
      <c r="F726" s="1004"/>
      <c r="G726" s="809"/>
    </row>
    <row r="727" spans="5:7" x14ac:dyDescent="0.25">
      <c r="E727" s="809"/>
      <c r="F727" s="1004"/>
      <c r="G727" s="809"/>
    </row>
    <row r="728" spans="5:7" x14ac:dyDescent="0.25">
      <c r="E728" s="809"/>
      <c r="F728" s="1004"/>
      <c r="G728" s="809"/>
    </row>
    <row r="729" spans="5:7" x14ac:dyDescent="0.25">
      <c r="E729" s="809"/>
      <c r="F729" s="1004"/>
      <c r="G729" s="809"/>
    </row>
    <row r="730" spans="5:7" x14ac:dyDescent="0.25">
      <c r="E730" s="809"/>
      <c r="F730" s="1004"/>
      <c r="G730" s="809"/>
    </row>
    <row r="731" spans="5:7" x14ac:dyDescent="0.25">
      <c r="E731" s="809"/>
      <c r="F731" s="1004"/>
      <c r="G731" s="809"/>
    </row>
    <row r="732" spans="5:7" x14ac:dyDescent="0.25">
      <c r="E732" s="809"/>
      <c r="F732" s="1004"/>
      <c r="G732" s="809"/>
    </row>
    <row r="733" spans="5:7" x14ac:dyDescent="0.25">
      <c r="E733" s="809"/>
      <c r="F733" s="1004"/>
      <c r="G733" s="809"/>
    </row>
    <row r="734" spans="5:7" x14ac:dyDescent="0.25">
      <c r="E734" s="809"/>
      <c r="F734" s="1004"/>
      <c r="G734" s="809"/>
    </row>
    <row r="735" spans="5:7" x14ac:dyDescent="0.25">
      <c r="E735" s="809"/>
      <c r="F735" s="1004"/>
      <c r="G735" s="809"/>
    </row>
    <row r="736" spans="5:7" x14ac:dyDescent="0.25">
      <c r="E736" s="809"/>
      <c r="F736" s="1004"/>
      <c r="G736" s="809"/>
    </row>
    <row r="737" spans="5:7" x14ac:dyDescent="0.25">
      <c r="E737" s="809"/>
      <c r="F737" s="1004"/>
      <c r="G737" s="809"/>
    </row>
    <row r="738" spans="5:7" x14ac:dyDescent="0.25">
      <c r="E738" s="809"/>
      <c r="F738" s="1004"/>
      <c r="G738" s="809"/>
    </row>
    <row r="739" spans="5:7" x14ac:dyDescent="0.25">
      <c r="E739" s="809"/>
      <c r="F739" s="1004"/>
      <c r="G739" s="809"/>
    </row>
    <row r="740" spans="5:7" x14ac:dyDescent="0.25">
      <c r="E740" s="809"/>
      <c r="F740" s="1004"/>
      <c r="G740" s="809"/>
    </row>
    <row r="741" spans="5:7" x14ac:dyDescent="0.25">
      <c r="E741" s="809"/>
      <c r="F741" s="1004"/>
      <c r="G741" s="809"/>
    </row>
    <row r="742" spans="5:7" x14ac:dyDescent="0.25">
      <c r="E742" s="809"/>
      <c r="F742" s="1004"/>
      <c r="G742" s="809"/>
    </row>
    <row r="743" spans="5:7" x14ac:dyDescent="0.25">
      <c r="E743" s="809"/>
      <c r="F743" s="1004"/>
      <c r="G743" s="809"/>
    </row>
    <row r="744" spans="5:7" x14ac:dyDescent="0.25">
      <c r="E744" s="809"/>
      <c r="F744" s="1004"/>
      <c r="G744" s="809"/>
    </row>
    <row r="745" spans="5:7" x14ac:dyDescent="0.25">
      <c r="E745" s="809"/>
      <c r="F745" s="1004"/>
      <c r="G745" s="809"/>
    </row>
    <row r="746" spans="5:7" x14ac:dyDescent="0.25">
      <c r="E746" s="809"/>
      <c r="F746" s="1004"/>
      <c r="G746" s="809"/>
    </row>
    <row r="747" spans="5:7" x14ac:dyDescent="0.25">
      <c r="E747" s="809"/>
      <c r="F747" s="1004"/>
      <c r="G747" s="809"/>
    </row>
    <row r="748" spans="5:7" x14ac:dyDescent="0.25">
      <c r="E748" s="809"/>
      <c r="F748" s="1004"/>
      <c r="G748" s="809"/>
    </row>
    <row r="749" spans="5:7" x14ac:dyDescent="0.25">
      <c r="E749" s="809"/>
      <c r="F749" s="1004"/>
      <c r="G749" s="809"/>
    </row>
    <row r="750" spans="5:7" x14ac:dyDescent="0.25">
      <c r="E750" s="809"/>
      <c r="F750" s="1004"/>
      <c r="G750" s="809"/>
    </row>
    <row r="751" spans="5:7" x14ac:dyDescent="0.25">
      <c r="E751" s="809"/>
      <c r="F751" s="1004"/>
      <c r="G751" s="809"/>
    </row>
    <row r="752" spans="5:7" x14ac:dyDescent="0.25">
      <c r="E752" s="809"/>
      <c r="F752" s="1004"/>
      <c r="G752" s="809"/>
    </row>
    <row r="753" spans="5:7" x14ac:dyDescent="0.25">
      <c r="E753" s="809"/>
      <c r="F753" s="1004"/>
      <c r="G753" s="809"/>
    </row>
    <row r="754" spans="5:7" x14ac:dyDescent="0.25">
      <c r="E754" s="809"/>
      <c r="F754" s="1004"/>
      <c r="G754" s="809"/>
    </row>
    <row r="755" spans="5:7" x14ac:dyDescent="0.25">
      <c r="E755" s="809"/>
      <c r="F755" s="1004"/>
      <c r="G755" s="809"/>
    </row>
    <row r="756" spans="5:7" x14ac:dyDescent="0.25">
      <c r="E756" s="809"/>
      <c r="F756" s="1004"/>
      <c r="G756" s="809"/>
    </row>
    <row r="757" spans="5:7" x14ac:dyDescent="0.25">
      <c r="E757" s="809"/>
      <c r="F757" s="1004"/>
      <c r="G757" s="809"/>
    </row>
    <row r="758" spans="5:7" x14ac:dyDescent="0.25">
      <c r="E758" s="809"/>
      <c r="F758" s="1004"/>
      <c r="G758" s="809"/>
    </row>
    <row r="759" spans="5:7" x14ac:dyDescent="0.25">
      <c r="E759" s="809"/>
      <c r="F759" s="1004"/>
      <c r="G759" s="809"/>
    </row>
    <row r="760" spans="5:7" x14ac:dyDescent="0.25">
      <c r="E760" s="809"/>
      <c r="F760" s="1004"/>
      <c r="G760" s="809"/>
    </row>
    <row r="761" spans="5:7" x14ac:dyDescent="0.25">
      <c r="E761" s="809"/>
      <c r="F761" s="1004"/>
      <c r="G761" s="809"/>
    </row>
    <row r="762" spans="5:7" x14ac:dyDescent="0.25">
      <c r="E762" s="809"/>
      <c r="F762" s="1004"/>
      <c r="G762" s="809"/>
    </row>
    <row r="763" spans="5:7" x14ac:dyDescent="0.25">
      <c r="E763" s="809"/>
      <c r="F763" s="1004"/>
      <c r="G763" s="809"/>
    </row>
    <row r="764" spans="5:7" x14ac:dyDescent="0.25">
      <c r="E764" s="809"/>
      <c r="F764" s="1004"/>
      <c r="G764" s="809"/>
    </row>
    <row r="765" spans="5:7" x14ac:dyDescent="0.25">
      <c r="E765" s="809"/>
      <c r="F765" s="1004"/>
      <c r="G765" s="809"/>
    </row>
    <row r="766" spans="5:7" x14ac:dyDescent="0.25">
      <c r="E766" s="809"/>
      <c r="F766" s="1004"/>
      <c r="G766" s="809"/>
    </row>
    <row r="767" spans="5:7" x14ac:dyDescent="0.25">
      <c r="E767" s="809"/>
      <c r="F767" s="1004"/>
      <c r="G767" s="809"/>
    </row>
    <row r="768" spans="5:7" x14ac:dyDescent="0.25">
      <c r="E768" s="809"/>
      <c r="F768" s="1004"/>
      <c r="G768" s="809"/>
    </row>
    <row r="769" spans="5:7" x14ac:dyDescent="0.25">
      <c r="E769" s="809"/>
      <c r="F769" s="1004"/>
      <c r="G769" s="809"/>
    </row>
    <row r="770" spans="5:7" x14ac:dyDescent="0.25">
      <c r="E770" s="809"/>
      <c r="F770" s="1004"/>
      <c r="G770" s="809"/>
    </row>
    <row r="771" spans="5:7" x14ac:dyDescent="0.25">
      <c r="E771" s="809"/>
      <c r="F771" s="1004"/>
      <c r="G771" s="809"/>
    </row>
    <row r="772" spans="5:7" x14ac:dyDescent="0.25">
      <c r="E772" s="809"/>
      <c r="F772" s="1004"/>
      <c r="G772" s="809"/>
    </row>
    <row r="773" spans="5:7" x14ac:dyDescent="0.25">
      <c r="E773" s="809"/>
      <c r="F773" s="1004"/>
      <c r="G773" s="809"/>
    </row>
    <row r="774" spans="5:7" x14ac:dyDescent="0.25">
      <c r="E774" s="809"/>
      <c r="F774" s="1004"/>
      <c r="G774" s="809"/>
    </row>
    <row r="775" spans="5:7" x14ac:dyDescent="0.25">
      <c r="E775" s="809"/>
      <c r="F775" s="1004"/>
      <c r="G775" s="809"/>
    </row>
    <row r="776" spans="5:7" x14ac:dyDescent="0.25">
      <c r="E776" s="809"/>
      <c r="F776" s="1004"/>
      <c r="G776" s="809"/>
    </row>
    <row r="777" spans="5:7" x14ac:dyDescent="0.25">
      <c r="E777" s="809"/>
      <c r="F777" s="1004"/>
      <c r="G777" s="809"/>
    </row>
    <row r="778" spans="5:7" x14ac:dyDescent="0.25">
      <c r="E778" s="809"/>
      <c r="F778" s="1004"/>
      <c r="G778" s="809"/>
    </row>
    <row r="779" spans="5:7" x14ac:dyDescent="0.25">
      <c r="E779" s="809"/>
      <c r="F779" s="1004"/>
      <c r="G779" s="809"/>
    </row>
    <row r="780" spans="5:7" x14ac:dyDescent="0.25">
      <c r="E780" s="809"/>
      <c r="F780" s="1004"/>
      <c r="G780" s="809"/>
    </row>
    <row r="781" spans="5:7" x14ac:dyDescent="0.25">
      <c r="E781" s="809"/>
      <c r="F781" s="1004"/>
      <c r="G781" s="809"/>
    </row>
    <row r="782" spans="5:7" x14ac:dyDescent="0.25">
      <c r="E782" s="809"/>
      <c r="F782" s="1004"/>
      <c r="G782" s="809"/>
    </row>
    <row r="783" spans="5:7" x14ac:dyDescent="0.25">
      <c r="E783" s="809"/>
      <c r="F783" s="1004"/>
      <c r="G783" s="809"/>
    </row>
    <row r="784" spans="5:7" x14ac:dyDescent="0.25">
      <c r="E784" s="809"/>
      <c r="F784" s="1004"/>
      <c r="G784" s="809"/>
    </row>
    <row r="785" spans="5:7" x14ac:dyDescent="0.25">
      <c r="E785" s="809"/>
      <c r="F785" s="1004"/>
      <c r="G785" s="809"/>
    </row>
    <row r="786" spans="5:7" x14ac:dyDescent="0.25">
      <c r="E786" s="809"/>
      <c r="F786" s="1004"/>
      <c r="G786" s="809"/>
    </row>
    <row r="787" spans="5:7" x14ac:dyDescent="0.25">
      <c r="E787" s="809"/>
      <c r="F787" s="1004"/>
      <c r="G787" s="809"/>
    </row>
    <row r="788" spans="5:7" x14ac:dyDescent="0.25">
      <c r="E788" s="809"/>
      <c r="F788" s="1004"/>
      <c r="G788" s="809"/>
    </row>
    <row r="789" spans="5:7" x14ac:dyDescent="0.25">
      <c r="E789" s="809"/>
      <c r="F789" s="1004"/>
      <c r="G789" s="809"/>
    </row>
    <row r="790" spans="5:7" x14ac:dyDescent="0.25">
      <c r="E790" s="809"/>
      <c r="F790" s="1004"/>
      <c r="G790" s="809"/>
    </row>
    <row r="791" spans="5:7" x14ac:dyDescent="0.25">
      <c r="E791" s="809"/>
      <c r="F791" s="1004"/>
      <c r="G791" s="809"/>
    </row>
    <row r="792" spans="5:7" x14ac:dyDescent="0.25">
      <c r="E792" s="809"/>
      <c r="F792" s="1004"/>
      <c r="G792" s="809"/>
    </row>
    <row r="793" spans="5:7" x14ac:dyDescent="0.25">
      <c r="E793" s="809"/>
      <c r="F793" s="1004"/>
      <c r="G793" s="809"/>
    </row>
    <row r="794" spans="5:7" x14ac:dyDescent="0.25">
      <c r="E794" s="809"/>
      <c r="F794" s="1004"/>
      <c r="G794" s="809"/>
    </row>
    <row r="795" spans="5:7" x14ac:dyDescent="0.25">
      <c r="E795" s="809"/>
      <c r="F795" s="1004"/>
      <c r="G795" s="809"/>
    </row>
    <row r="796" spans="5:7" x14ac:dyDescent="0.25">
      <c r="E796" s="809"/>
      <c r="F796" s="1004"/>
      <c r="G796" s="809"/>
    </row>
    <row r="797" spans="5:7" x14ac:dyDescent="0.25">
      <c r="E797" s="809"/>
      <c r="F797" s="1004"/>
      <c r="G797" s="809"/>
    </row>
    <row r="798" spans="5:7" x14ac:dyDescent="0.25">
      <c r="E798" s="809"/>
      <c r="F798" s="1004"/>
      <c r="G798" s="809"/>
    </row>
    <row r="799" spans="5:7" x14ac:dyDescent="0.25">
      <c r="E799" s="809"/>
      <c r="F799" s="1004"/>
      <c r="G799" s="809"/>
    </row>
    <row r="800" spans="5:7" x14ac:dyDescent="0.25">
      <c r="E800" s="809"/>
      <c r="F800" s="1004"/>
      <c r="G800" s="809"/>
    </row>
    <row r="801" spans="5:7" x14ac:dyDescent="0.25">
      <c r="E801" s="809"/>
      <c r="F801" s="1004"/>
      <c r="G801" s="809"/>
    </row>
    <row r="802" spans="5:7" x14ac:dyDescent="0.25">
      <c r="E802" s="809"/>
      <c r="F802" s="1004"/>
      <c r="G802" s="809"/>
    </row>
    <row r="803" spans="5:7" x14ac:dyDescent="0.25">
      <c r="E803" s="809"/>
      <c r="F803" s="1004"/>
      <c r="G803" s="809"/>
    </row>
    <row r="804" spans="5:7" x14ac:dyDescent="0.25">
      <c r="E804" s="809"/>
      <c r="F804" s="1004"/>
      <c r="G804" s="809"/>
    </row>
    <row r="805" spans="5:7" x14ac:dyDescent="0.25">
      <c r="E805" s="809"/>
      <c r="F805" s="1004"/>
      <c r="G805" s="809"/>
    </row>
    <row r="806" spans="5:7" x14ac:dyDescent="0.25">
      <c r="E806" s="809"/>
      <c r="F806" s="1004"/>
      <c r="G806" s="809"/>
    </row>
    <row r="807" spans="5:7" x14ac:dyDescent="0.25">
      <c r="E807" s="809"/>
      <c r="F807" s="1004"/>
      <c r="G807" s="809"/>
    </row>
    <row r="808" spans="5:7" x14ac:dyDescent="0.25">
      <c r="E808" s="809"/>
      <c r="F808" s="1004"/>
      <c r="G808" s="809"/>
    </row>
    <row r="809" spans="5:7" x14ac:dyDescent="0.25">
      <c r="E809" s="809"/>
      <c r="F809" s="1004"/>
      <c r="G809" s="809"/>
    </row>
    <row r="810" spans="5:7" x14ac:dyDescent="0.25">
      <c r="E810" s="809"/>
      <c r="F810" s="1004"/>
      <c r="G810" s="809"/>
    </row>
    <row r="811" spans="5:7" x14ac:dyDescent="0.25">
      <c r="E811" s="809"/>
      <c r="F811" s="1004"/>
      <c r="G811" s="809"/>
    </row>
    <row r="812" spans="5:7" x14ac:dyDescent="0.25">
      <c r="E812" s="809"/>
      <c r="F812" s="1004"/>
      <c r="G812" s="809"/>
    </row>
    <row r="813" spans="5:7" x14ac:dyDescent="0.25">
      <c r="E813" s="809"/>
      <c r="F813" s="1004"/>
      <c r="G813" s="809"/>
    </row>
    <row r="814" spans="5:7" x14ac:dyDescent="0.25">
      <c r="E814" s="809"/>
      <c r="F814" s="1004"/>
      <c r="G814" s="809"/>
    </row>
    <row r="815" spans="5:7" x14ac:dyDescent="0.25">
      <c r="E815" s="809"/>
      <c r="F815" s="1004"/>
      <c r="G815" s="809"/>
    </row>
    <row r="816" spans="5:7" x14ac:dyDescent="0.25">
      <c r="E816" s="809"/>
      <c r="F816" s="1004"/>
      <c r="G816" s="809"/>
    </row>
    <row r="817" spans="5:7" x14ac:dyDescent="0.25">
      <c r="E817" s="809"/>
      <c r="F817" s="1004"/>
      <c r="G817" s="809"/>
    </row>
    <row r="818" spans="5:7" x14ac:dyDescent="0.25">
      <c r="E818" s="809"/>
      <c r="F818" s="1004"/>
      <c r="G818" s="809"/>
    </row>
    <row r="819" spans="5:7" x14ac:dyDescent="0.25">
      <c r="E819" s="809"/>
      <c r="F819" s="1004"/>
      <c r="G819" s="809"/>
    </row>
    <row r="820" spans="5:7" x14ac:dyDescent="0.25">
      <c r="E820" s="809"/>
      <c r="F820" s="1004"/>
      <c r="G820" s="809"/>
    </row>
    <row r="821" spans="5:7" x14ac:dyDescent="0.25">
      <c r="E821" s="809"/>
      <c r="F821" s="1004"/>
      <c r="G821" s="809"/>
    </row>
    <row r="822" spans="5:7" x14ac:dyDescent="0.25">
      <c r="E822" s="809"/>
      <c r="F822" s="1004"/>
      <c r="G822" s="809"/>
    </row>
    <row r="823" spans="5:7" x14ac:dyDescent="0.25">
      <c r="E823" s="809"/>
      <c r="F823" s="1004"/>
      <c r="G823" s="809"/>
    </row>
    <row r="824" spans="5:7" x14ac:dyDescent="0.25">
      <c r="E824" s="809"/>
      <c r="F824" s="1004"/>
      <c r="G824" s="809"/>
    </row>
    <row r="825" spans="5:7" x14ac:dyDescent="0.25">
      <c r="E825" s="809"/>
      <c r="F825" s="1004"/>
      <c r="G825" s="809"/>
    </row>
    <row r="826" spans="5:7" x14ac:dyDescent="0.25">
      <c r="E826" s="809"/>
      <c r="F826" s="1004"/>
      <c r="G826" s="809"/>
    </row>
    <row r="827" spans="5:7" x14ac:dyDescent="0.25">
      <c r="E827" s="809"/>
      <c r="F827" s="1004"/>
      <c r="G827" s="809"/>
    </row>
    <row r="828" spans="5:7" x14ac:dyDescent="0.25">
      <c r="E828" s="809"/>
      <c r="F828" s="1004"/>
      <c r="G828" s="809"/>
    </row>
    <row r="829" spans="5:7" x14ac:dyDescent="0.25">
      <c r="E829" s="809"/>
      <c r="F829" s="1004"/>
      <c r="G829" s="809"/>
    </row>
    <row r="830" spans="5:7" x14ac:dyDescent="0.25">
      <c r="E830" s="809"/>
      <c r="F830" s="1004"/>
      <c r="G830" s="809"/>
    </row>
    <row r="831" spans="5:7" x14ac:dyDescent="0.25">
      <c r="E831" s="809"/>
      <c r="F831" s="1004"/>
      <c r="G831" s="809"/>
    </row>
    <row r="832" spans="5:7" x14ac:dyDescent="0.25">
      <c r="E832" s="809"/>
      <c r="F832" s="1004"/>
      <c r="G832" s="809"/>
    </row>
    <row r="833" spans="5:7" x14ac:dyDescent="0.25">
      <c r="E833" s="809"/>
      <c r="F833" s="1004"/>
      <c r="G833" s="809"/>
    </row>
    <row r="834" spans="5:7" x14ac:dyDescent="0.25">
      <c r="E834" s="809"/>
      <c r="F834" s="1004"/>
      <c r="G834" s="809"/>
    </row>
    <row r="835" spans="5:7" x14ac:dyDescent="0.25">
      <c r="E835" s="809"/>
      <c r="F835" s="1004"/>
      <c r="G835" s="809"/>
    </row>
    <row r="836" spans="5:7" x14ac:dyDescent="0.25">
      <c r="E836" s="809"/>
      <c r="F836" s="1004"/>
      <c r="G836" s="809"/>
    </row>
    <row r="837" spans="5:7" x14ac:dyDescent="0.25">
      <c r="E837" s="809"/>
      <c r="F837" s="1004"/>
      <c r="G837" s="809"/>
    </row>
    <row r="838" spans="5:7" x14ac:dyDescent="0.25">
      <c r="E838" s="809"/>
      <c r="F838" s="1004"/>
      <c r="G838" s="809"/>
    </row>
    <row r="839" spans="5:7" x14ac:dyDescent="0.25">
      <c r="E839" s="809"/>
      <c r="F839" s="1004"/>
      <c r="G839" s="809"/>
    </row>
    <row r="840" spans="5:7" x14ac:dyDescent="0.25">
      <c r="E840" s="809"/>
      <c r="F840" s="1004"/>
      <c r="G840" s="809"/>
    </row>
    <row r="841" spans="5:7" x14ac:dyDescent="0.25">
      <c r="E841" s="809"/>
      <c r="F841" s="1004"/>
      <c r="G841" s="809"/>
    </row>
    <row r="842" spans="5:7" x14ac:dyDescent="0.25">
      <c r="E842" s="809"/>
      <c r="F842" s="1004"/>
      <c r="G842" s="809"/>
    </row>
    <row r="843" spans="5:7" x14ac:dyDescent="0.25">
      <c r="E843" s="809"/>
      <c r="F843" s="1004"/>
      <c r="G843" s="809"/>
    </row>
    <row r="844" spans="5:7" x14ac:dyDescent="0.25">
      <c r="E844" s="809"/>
      <c r="F844" s="1004"/>
      <c r="G844" s="809"/>
    </row>
    <row r="845" spans="5:7" x14ac:dyDescent="0.25">
      <c r="E845" s="809"/>
      <c r="F845" s="1004"/>
      <c r="G845" s="809"/>
    </row>
    <row r="846" spans="5:7" x14ac:dyDescent="0.25">
      <c r="E846" s="809"/>
      <c r="F846" s="1004"/>
      <c r="G846" s="809"/>
    </row>
    <row r="847" spans="5:7" x14ac:dyDescent="0.25">
      <c r="E847" s="809"/>
      <c r="F847" s="1004"/>
      <c r="G847" s="809"/>
    </row>
    <row r="848" spans="5:7" x14ac:dyDescent="0.25">
      <c r="E848" s="809"/>
      <c r="F848" s="1004"/>
      <c r="G848" s="809"/>
    </row>
    <row r="849" spans="5:7" x14ac:dyDescent="0.25">
      <c r="E849" s="809"/>
      <c r="F849" s="1004"/>
      <c r="G849" s="809"/>
    </row>
    <row r="850" spans="5:7" x14ac:dyDescent="0.25">
      <c r="E850" s="809"/>
      <c r="F850" s="1004"/>
      <c r="G850" s="809"/>
    </row>
    <row r="851" spans="5:7" x14ac:dyDescent="0.25">
      <c r="E851" s="809"/>
      <c r="F851" s="1004"/>
      <c r="G851" s="809"/>
    </row>
    <row r="852" spans="5:7" x14ac:dyDescent="0.25">
      <c r="E852" s="809"/>
      <c r="F852" s="1004"/>
      <c r="G852" s="809"/>
    </row>
    <row r="853" spans="5:7" x14ac:dyDescent="0.25">
      <c r="E853" s="809"/>
      <c r="F853" s="1004"/>
      <c r="G853" s="809"/>
    </row>
    <row r="854" spans="5:7" x14ac:dyDescent="0.25">
      <c r="E854" s="809"/>
      <c r="F854" s="1004"/>
      <c r="G854" s="809"/>
    </row>
    <row r="855" spans="5:7" x14ac:dyDescent="0.25">
      <c r="E855" s="809"/>
      <c r="F855" s="1004"/>
      <c r="G855" s="809"/>
    </row>
    <row r="856" spans="5:7" x14ac:dyDescent="0.25">
      <c r="E856" s="809"/>
      <c r="F856" s="1004"/>
      <c r="G856" s="809"/>
    </row>
    <row r="857" spans="5:7" x14ac:dyDescent="0.25">
      <c r="E857" s="809"/>
      <c r="F857" s="1004"/>
      <c r="G857" s="809"/>
    </row>
    <row r="858" spans="5:7" x14ac:dyDescent="0.25">
      <c r="E858" s="809"/>
      <c r="F858" s="1004"/>
      <c r="G858" s="809"/>
    </row>
    <row r="859" spans="5:7" x14ac:dyDescent="0.25">
      <c r="E859" s="809"/>
      <c r="F859" s="1004"/>
      <c r="G859" s="809"/>
    </row>
    <row r="860" spans="5:7" x14ac:dyDescent="0.25">
      <c r="E860" s="809"/>
      <c r="F860" s="1004"/>
      <c r="G860" s="809"/>
    </row>
    <row r="861" spans="5:7" x14ac:dyDescent="0.25">
      <c r="E861" s="809"/>
      <c r="F861" s="1004"/>
      <c r="G861" s="809"/>
    </row>
    <row r="862" spans="5:7" x14ac:dyDescent="0.25">
      <c r="E862" s="809"/>
      <c r="F862" s="1004"/>
      <c r="G862" s="809"/>
    </row>
    <row r="863" spans="5:7" x14ac:dyDescent="0.25">
      <c r="E863" s="809"/>
      <c r="F863" s="1004"/>
      <c r="G863" s="809"/>
    </row>
    <row r="864" spans="5:7" x14ac:dyDescent="0.25">
      <c r="E864" s="809"/>
      <c r="F864" s="1004"/>
      <c r="G864" s="809"/>
    </row>
    <row r="865" spans="5:7" x14ac:dyDescent="0.25">
      <c r="E865" s="809"/>
      <c r="F865" s="1004"/>
      <c r="G865" s="809"/>
    </row>
    <row r="866" spans="5:7" x14ac:dyDescent="0.25">
      <c r="E866" s="809"/>
      <c r="F866" s="1004"/>
      <c r="G866" s="809"/>
    </row>
    <row r="867" spans="5:7" x14ac:dyDescent="0.25">
      <c r="E867" s="809"/>
      <c r="F867" s="1004"/>
      <c r="G867" s="809"/>
    </row>
    <row r="868" spans="5:7" x14ac:dyDescent="0.25">
      <c r="E868" s="809"/>
      <c r="F868" s="1004"/>
      <c r="G868" s="809"/>
    </row>
    <row r="869" spans="5:7" x14ac:dyDescent="0.25">
      <c r="E869" s="809"/>
      <c r="F869" s="1004"/>
      <c r="G869" s="809"/>
    </row>
    <row r="870" spans="5:7" x14ac:dyDescent="0.25">
      <c r="E870" s="809"/>
      <c r="F870" s="1004"/>
      <c r="G870" s="809"/>
    </row>
    <row r="871" spans="5:7" x14ac:dyDescent="0.25">
      <c r="E871" s="809"/>
      <c r="F871" s="1004"/>
      <c r="G871" s="809"/>
    </row>
    <row r="872" spans="5:7" x14ac:dyDescent="0.25">
      <c r="E872" s="809"/>
      <c r="F872" s="1004"/>
      <c r="G872" s="809"/>
    </row>
    <row r="873" spans="5:7" x14ac:dyDescent="0.25">
      <c r="E873" s="809"/>
      <c r="F873" s="1004"/>
      <c r="G873" s="809"/>
    </row>
    <row r="874" spans="5:7" x14ac:dyDescent="0.25">
      <c r="E874" s="809"/>
      <c r="F874" s="1004"/>
      <c r="G874" s="809"/>
    </row>
    <row r="875" spans="5:7" x14ac:dyDescent="0.25">
      <c r="E875" s="809"/>
      <c r="F875" s="1004"/>
      <c r="G875" s="809"/>
    </row>
    <row r="876" spans="5:7" x14ac:dyDescent="0.25">
      <c r="E876" s="809"/>
      <c r="F876" s="1004"/>
      <c r="G876" s="809"/>
    </row>
    <row r="877" spans="5:7" x14ac:dyDescent="0.25">
      <c r="E877" s="809"/>
      <c r="F877" s="1004"/>
      <c r="G877" s="809"/>
    </row>
    <row r="878" spans="5:7" x14ac:dyDescent="0.25">
      <c r="E878" s="809"/>
      <c r="F878" s="1004"/>
      <c r="G878" s="809"/>
    </row>
    <row r="879" spans="5:7" x14ac:dyDescent="0.25">
      <c r="E879" s="809"/>
      <c r="F879" s="1004"/>
      <c r="G879" s="809"/>
    </row>
    <row r="880" spans="5:7" x14ac:dyDescent="0.25">
      <c r="E880" s="809"/>
      <c r="F880" s="1004"/>
      <c r="G880" s="809"/>
    </row>
    <row r="881" spans="5:7" x14ac:dyDescent="0.25">
      <c r="E881" s="809"/>
      <c r="F881" s="1004"/>
      <c r="G881" s="809"/>
    </row>
    <row r="882" spans="5:7" x14ac:dyDescent="0.25">
      <c r="E882" s="809"/>
      <c r="F882" s="1004"/>
      <c r="G882" s="809"/>
    </row>
    <row r="883" spans="5:7" x14ac:dyDescent="0.25">
      <c r="E883" s="809"/>
      <c r="F883" s="1004"/>
      <c r="G883" s="809"/>
    </row>
    <row r="884" spans="5:7" x14ac:dyDescent="0.25">
      <c r="E884" s="809"/>
      <c r="F884" s="1004"/>
      <c r="G884" s="809"/>
    </row>
    <row r="885" spans="5:7" x14ac:dyDescent="0.25">
      <c r="E885" s="809"/>
      <c r="F885" s="1004"/>
      <c r="G885" s="809"/>
    </row>
    <row r="886" spans="5:7" x14ac:dyDescent="0.25">
      <c r="E886" s="809"/>
      <c r="F886" s="1004"/>
      <c r="G886" s="809"/>
    </row>
    <row r="887" spans="5:7" x14ac:dyDescent="0.25">
      <c r="E887" s="809"/>
      <c r="F887" s="1004"/>
      <c r="G887" s="809"/>
    </row>
    <row r="888" spans="5:7" x14ac:dyDescent="0.25">
      <c r="E888" s="809"/>
      <c r="F888" s="1004"/>
      <c r="G888" s="809"/>
    </row>
    <row r="889" spans="5:7" x14ac:dyDescent="0.25">
      <c r="E889" s="809"/>
      <c r="F889" s="1004"/>
      <c r="G889" s="809"/>
    </row>
    <row r="890" spans="5:7" x14ac:dyDescent="0.25">
      <c r="E890" s="809"/>
      <c r="F890" s="1004"/>
      <c r="G890" s="809"/>
    </row>
    <row r="891" spans="5:7" x14ac:dyDescent="0.25">
      <c r="E891" s="809"/>
      <c r="F891" s="1004"/>
      <c r="G891" s="809"/>
    </row>
    <row r="892" spans="5:7" x14ac:dyDescent="0.25">
      <c r="E892" s="809"/>
      <c r="F892" s="1004"/>
      <c r="G892" s="809"/>
    </row>
    <row r="893" spans="5:7" x14ac:dyDescent="0.25">
      <c r="E893" s="809"/>
      <c r="F893" s="1004"/>
      <c r="G893" s="809"/>
    </row>
    <row r="894" spans="5:7" x14ac:dyDescent="0.25">
      <c r="E894" s="809"/>
      <c r="F894" s="1004"/>
      <c r="G894" s="809"/>
    </row>
    <row r="895" spans="5:7" x14ac:dyDescent="0.25">
      <c r="E895" s="809"/>
      <c r="F895" s="1004"/>
      <c r="G895" s="809"/>
    </row>
    <row r="896" spans="5:7" x14ac:dyDescent="0.25">
      <c r="E896" s="809"/>
      <c r="F896" s="1004"/>
      <c r="G896" s="809"/>
    </row>
    <row r="897" spans="5:7" x14ac:dyDescent="0.25">
      <c r="E897" s="809"/>
      <c r="F897" s="1004"/>
      <c r="G897" s="809"/>
    </row>
    <row r="898" spans="5:7" x14ac:dyDescent="0.25">
      <c r="E898" s="809"/>
      <c r="F898" s="1004"/>
      <c r="G898" s="809"/>
    </row>
    <row r="899" spans="5:7" x14ac:dyDescent="0.25">
      <c r="E899" s="809"/>
      <c r="F899" s="1004"/>
      <c r="G899" s="809"/>
    </row>
    <row r="900" spans="5:7" x14ac:dyDescent="0.25">
      <c r="E900" s="809"/>
      <c r="F900" s="1004"/>
      <c r="G900" s="809"/>
    </row>
    <row r="901" spans="5:7" x14ac:dyDescent="0.25">
      <c r="E901" s="809"/>
      <c r="F901" s="1004"/>
      <c r="G901" s="809"/>
    </row>
    <row r="902" spans="5:7" x14ac:dyDescent="0.25">
      <c r="E902" s="809"/>
      <c r="F902" s="1004"/>
      <c r="G902" s="809"/>
    </row>
    <row r="903" spans="5:7" x14ac:dyDescent="0.25">
      <c r="E903" s="809"/>
      <c r="F903" s="1004"/>
      <c r="G903" s="809"/>
    </row>
    <row r="904" spans="5:7" x14ac:dyDescent="0.25">
      <c r="E904" s="809"/>
      <c r="F904" s="1004"/>
      <c r="G904" s="809"/>
    </row>
    <row r="905" spans="5:7" x14ac:dyDescent="0.25">
      <c r="E905" s="809"/>
      <c r="F905" s="1004"/>
      <c r="G905" s="809"/>
    </row>
    <row r="906" spans="5:7" x14ac:dyDescent="0.25">
      <c r="E906" s="809"/>
      <c r="F906" s="1004"/>
      <c r="G906" s="809"/>
    </row>
    <row r="907" spans="5:7" x14ac:dyDescent="0.25">
      <c r="E907" s="809"/>
      <c r="F907" s="1004"/>
      <c r="G907" s="809"/>
    </row>
    <row r="908" spans="5:7" x14ac:dyDescent="0.25">
      <c r="E908" s="809"/>
      <c r="F908" s="1004"/>
      <c r="G908" s="809"/>
    </row>
    <row r="909" spans="5:7" x14ac:dyDescent="0.25">
      <c r="E909" s="809"/>
      <c r="F909" s="1004"/>
      <c r="G909" s="809"/>
    </row>
    <row r="910" spans="5:7" x14ac:dyDescent="0.25">
      <c r="E910" s="809"/>
      <c r="F910" s="1004"/>
      <c r="G910" s="809"/>
    </row>
    <row r="911" spans="5:7" x14ac:dyDescent="0.25">
      <c r="E911" s="809"/>
      <c r="F911" s="1004"/>
      <c r="G911" s="809"/>
    </row>
    <row r="912" spans="5:7" x14ac:dyDescent="0.25">
      <c r="E912" s="809"/>
      <c r="F912" s="1004"/>
      <c r="G912" s="809"/>
    </row>
    <row r="913" spans="5:7" x14ac:dyDescent="0.25">
      <c r="E913" s="809"/>
      <c r="F913" s="1004"/>
      <c r="G913" s="809"/>
    </row>
    <row r="914" spans="5:7" x14ac:dyDescent="0.25">
      <c r="E914" s="809"/>
      <c r="F914" s="1004"/>
      <c r="G914" s="809"/>
    </row>
    <row r="915" spans="5:7" x14ac:dyDescent="0.25">
      <c r="E915" s="809"/>
      <c r="F915" s="1004"/>
      <c r="G915" s="809"/>
    </row>
    <row r="916" spans="5:7" x14ac:dyDescent="0.25">
      <c r="E916" s="809"/>
      <c r="F916" s="1004"/>
      <c r="G916" s="809"/>
    </row>
    <row r="917" spans="5:7" x14ac:dyDescent="0.25">
      <c r="E917" s="809"/>
      <c r="F917" s="1004"/>
      <c r="G917" s="809"/>
    </row>
    <row r="918" spans="5:7" x14ac:dyDescent="0.25">
      <c r="E918" s="809"/>
      <c r="F918" s="1004"/>
      <c r="G918" s="809"/>
    </row>
    <row r="919" spans="5:7" x14ac:dyDescent="0.25">
      <c r="E919" s="809"/>
      <c r="F919" s="1004"/>
      <c r="G919" s="809"/>
    </row>
    <row r="920" spans="5:7" x14ac:dyDescent="0.25">
      <c r="E920" s="809"/>
      <c r="F920" s="1004"/>
      <c r="G920" s="809"/>
    </row>
    <row r="921" spans="5:7" x14ac:dyDescent="0.25">
      <c r="E921" s="809"/>
      <c r="F921" s="1004"/>
      <c r="G921" s="809"/>
    </row>
    <row r="922" spans="5:7" x14ac:dyDescent="0.25">
      <c r="E922" s="809"/>
      <c r="F922" s="1004"/>
      <c r="G922" s="809"/>
    </row>
    <row r="923" spans="5:7" x14ac:dyDescent="0.25">
      <c r="E923" s="809"/>
      <c r="F923" s="1004"/>
      <c r="G923" s="809"/>
    </row>
    <row r="924" spans="5:7" x14ac:dyDescent="0.25">
      <c r="E924" s="809"/>
      <c r="F924" s="1004"/>
      <c r="G924" s="809"/>
    </row>
    <row r="925" spans="5:7" x14ac:dyDescent="0.25">
      <c r="E925" s="809"/>
      <c r="F925" s="1004"/>
      <c r="G925" s="809"/>
    </row>
    <row r="926" spans="5:7" x14ac:dyDescent="0.25">
      <c r="E926" s="809"/>
      <c r="F926" s="1004"/>
      <c r="G926" s="809"/>
    </row>
    <row r="927" spans="5:7" x14ac:dyDescent="0.25">
      <c r="E927" s="809"/>
      <c r="F927" s="1004"/>
      <c r="G927" s="809"/>
    </row>
    <row r="928" spans="5:7" x14ac:dyDescent="0.25">
      <c r="E928" s="809"/>
      <c r="F928" s="1004"/>
      <c r="G928" s="809"/>
    </row>
    <row r="929" spans="5:7" x14ac:dyDescent="0.25">
      <c r="E929" s="809"/>
      <c r="F929" s="1004"/>
      <c r="G929" s="809"/>
    </row>
    <row r="930" spans="5:7" x14ac:dyDescent="0.25">
      <c r="E930" s="809"/>
      <c r="F930" s="1004"/>
      <c r="G930" s="809"/>
    </row>
    <row r="931" spans="5:7" x14ac:dyDescent="0.25">
      <c r="E931" s="809"/>
      <c r="F931" s="1004"/>
      <c r="G931" s="809"/>
    </row>
    <row r="932" spans="5:7" x14ac:dyDescent="0.25">
      <c r="E932" s="809"/>
      <c r="F932" s="1004"/>
      <c r="G932" s="809"/>
    </row>
    <row r="933" spans="5:7" x14ac:dyDescent="0.25">
      <c r="E933" s="809"/>
      <c r="F933" s="1004"/>
      <c r="G933" s="809"/>
    </row>
    <row r="934" spans="5:7" x14ac:dyDescent="0.25">
      <c r="E934" s="809"/>
      <c r="F934" s="1004"/>
      <c r="G934" s="809"/>
    </row>
    <row r="935" spans="5:7" x14ac:dyDescent="0.25">
      <c r="E935" s="809"/>
      <c r="F935" s="1004"/>
      <c r="G935" s="809"/>
    </row>
    <row r="936" spans="5:7" x14ac:dyDescent="0.25">
      <c r="E936" s="809"/>
      <c r="F936" s="1004"/>
      <c r="G936" s="809"/>
    </row>
    <row r="937" spans="5:7" x14ac:dyDescent="0.25">
      <c r="E937" s="809"/>
      <c r="F937" s="1004"/>
      <c r="G937" s="809"/>
    </row>
    <row r="938" spans="5:7" x14ac:dyDescent="0.25">
      <c r="E938" s="809"/>
      <c r="F938" s="1004"/>
      <c r="G938" s="809"/>
    </row>
    <row r="939" spans="5:7" x14ac:dyDescent="0.25">
      <c r="E939" s="809"/>
      <c r="F939" s="1004"/>
      <c r="G939" s="809"/>
    </row>
    <row r="940" spans="5:7" x14ac:dyDescent="0.25">
      <c r="E940" s="809"/>
      <c r="F940" s="1004"/>
      <c r="G940" s="809"/>
    </row>
    <row r="941" spans="5:7" x14ac:dyDescent="0.25">
      <c r="E941" s="809"/>
      <c r="F941" s="1004"/>
      <c r="G941" s="809"/>
    </row>
    <row r="942" spans="5:7" x14ac:dyDescent="0.25">
      <c r="E942" s="809"/>
      <c r="F942" s="1004"/>
      <c r="G942" s="809"/>
    </row>
    <row r="943" spans="5:7" x14ac:dyDescent="0.25">
      <c r="E943" s="809"/>
      <c r="F943" s="1004"/>
      <c r="G943" s="809"/>
    </row>
    <row r="944" spans="5:7" x14ac:dyDescent="0.25">
      <c r="E944" s="809"/>
      <c r="F944" s="1004"/>
      <c r="G944" s="809"/>
    </row>
    <row r="945" spans="5:7" x14ac:dyDescent="0.25">
      <c r="E945" s="809"/>
      <c r="F945" s="1004"/>
      <c r="G945" s="809"/>
    </row>
    <row r="946" spans="5:7" x14ac:dyDescent="0.25">
      <c r="E946" s="809"/>
      <c r="F946" s="1004"/>
      <c r="G946" s="809"/>
    </row>
    <row r="947" spans="5:7" x14ac:dyDescent="0.25">
      <c r="E947" s="809"/>
      <c r="F947" s="1004"/>
      <c r="G947" s="809"/>
    </row>
    <row r="948" spans="5:7" x14ac:dyDescent="0.25">
      <c r="E948" s="809"/>
      <c r="F948" s="1004"/>
      <c r="G948" s="809"/>
    </row>
    <row r="949" spans="5:7" x14ac:dyDescent="0.25">
      <c r="E949" s="809"/>
      <c r="F949" s="1004"/>
      <c r="G949" s="809"/>
    </row>
    <row r="950" spans="5:7" x14ac:dyDescent="0.25">
      <c r="E950" s="809"/>
      <c r="F950" s="1004"/>
      <c r="G950" s="809"/>
    </row>
    <row r="951" spans="5:7" x14ac:dyDescent="0.25">
      <c r="E951" s="809"/>
      <c r="F951" s="1004"/>
      <c r="G951" s="809"/>
    </row>
    <row r="952" spans="5:7" x14ac:dyDescent="0.25">
      <c r="E952" s="809"/>
      <c r="F952" s="1004"/>
      <c r="G952" s="809"/>
    </row>
    <row r="953" spans="5:7" x14ac:dyDescent="0.25">
      <c r="E953" s="809"/>
      <c r="F953" s="1004"/>
      <c r="G953" s="809"/>
    </row>
    <row r="954" spans="5:7" x14ac:dyDescent="0.25">
      <c r="E954" s="809"/>
      <c r="F954" s="1004"/>
      <c r="G954" s="809"/>
    </row>
    <row r="955" spans="5:7" x14ac:dyDescent="0.25">
      <c r="E955" s="809"/>
      <c r="F955" s="1004"/>
      <c r="G955" s="809"/>
    </row>
    <row r="956" spans="5:7" x14ac:dyDescent="0.25">
      <c r="E956" s="809"/>
      <c r="F956" s="1004"/>
      <c r="G956" s="809"/>
    </row>
    <row r="957" spans="5:7" x14ac:dyDescent="0.25">
      <c r="E957" s="809"/>
      <c r="F957" s="1004"/>
      <c r="G957" s="809"/>
    </row>
    <row r="958" spans="5:7" x14ac:dyDescent="0.25">
      <c r="E958" s="809"/>
      <c r="F958" s="1004"/>
      <c r="G958" s="809"/>
    </row>
    <row r="959" spans="5:7" x14ac:dyDescent="0.25">
      <c r="E959" s="809"/>
      <c r="F959" s="1004"/>
      <c r="G959" s="809"/>
    </row>
    <row r="960" spans="5:7" x14ac:dyDescent="0.25">
      <c r="E960" s="809"/>
      <c r="F960" s="1004"/>
      <c r="G960" s="809"/>
    </row>
    <row r="961" spans="5:7" x14ac:dyDescent="0.25">
      <c r="E961" s="809"/>
      <c r="F961" s="1004"/>
      <c r="G961" s="809"/>
    </row>
    <row r="962" spans="5:7" x14ac:dyDescent="0.25">
      <c r="E962" s="809"/>
      <c r="F962" s="1004"/>
      <c r="G962" s="809"/>
    </row>
    <row r="963" spans="5:7" x14ac:dyDescent="0.25">
      <c r="E963" s="809"/>
      <c r="F963" s="1004"/>
      <c r="G963" s="809"/>
    </row>
    <row r="964" spans="5:7" x14ac:dyDescent="0.25">
      <c r="E964" s="809"/>
      <c r="F964" s="1004"/>
      <c r="G964" s="809"/>
    </row>
    <row r="965" spans="5:7" x14ac:dyDescent="0.25">
      <c r="E965" s="809"/>
      <c r="F965" s="1004"/>
      <c r="G965" s="809"/>
    </row>
    <row r="966" spans="5:7" x14ac:dyDescent="0.25">
      <c r="E966" s="809"/>
      <c r="F966" s="1004"/>
      <c r="G966" s="809"/>
    </row>
    <row r="967" spans="5:7" x14ac:dyDescent="0.25">
      <c r="E967" s="809"/>
      <c r="F967" s="1004"/>
      <c r="G967" s="809"/>
    </row>
    <row r="968" spans="5:7" x14ac:dyDescent="0.25">
      <c r="E968" s="809"/>
      <c r="F968" s="1004"/>
      <c r="G968" s="809"/>
    </row>
    <row r="969" spans="5:7" x14ac:dyDescent="0.25">
      <c r="E969" s="809"/>
      <c r="F969" s="1004"/>
      <c r="G969" s="809"/>
    </row>
    <row r="970" spans="5:7" x14ac:dyDescent="0.25">
      <c r="E970" s="809"/>
      <c r="F970" s="1004"/>
      <c r="G970" s="809"/>
    </row>
    <row r="971" spans="5:7" x14ac:dyDescent="0.25">
      <c r="E971" s="809"/>
      <c r="F971" s="1004"/>
      <c r="G971" s="809"/>
    </row>
    <row r="972" spans="5:7" x14ac:dyDescent="0.25">
      <c r="E972" s="809"/>
      <c r="F972" s="1004"/>
      <c r="G972" s="809"/>
    </row>
    <row r="973" spans="5:7" x14ac:dyDescent="0.25">
      <c r="E973" s="809"/>
      <c r="F973" s="1004"/>
      <c r="G973" s="809"/>
    </row>
    <row r="974" spans="5:7" x14ac:dyDescent="0.25">
      <c r="E974" s="809"/>
      <c r="F974" s="1004"/>
      <c r="G974" s="809"/>
    </row>
    <row r="975" spans="5:7" x14ac:dyDescent="0.25">
      <c r="E975" s="809"/>
      <c r="F975" s="1004"/>
      <c r="G975" s="809"/>
    </row>
    <row r="976" spans="5:7" x14ac:dyDescent="0.25">
      <c r="E976" s="809"/>
      <c r="F976" s="1004"/>
      <c r="G976" s="809"/>
    </row>
    <row r="977" spans="5:7" x14ac:dyDescent="0.25">
      <c r="E977" s="809"/>
      <c r="F977" s="1004"/>
      <c r="G977" s="809"/>
    </row>
    <row r="978" spans="5:7" x14ac:dyDescent="0.25">
      <c r="E978" s="809"/>
      <c r="F978" s="1004"/>
      <c r="G978" s="809"/>
    </row>
    <row r="979" spans="5:7" x14ac:dyDescent="0.25">
      <c r="E979" s="809"/>
      <c r="F979" s="1004"/>
      <c r="G979" s="809"/>
    </row>
    <row r="980" spans="5:7" x14ac:dyDescent="0.25">
      <c r="E980" s="809"/>
      <c r="F980" s="1004"/>
      <c r="G980" s="809"/>
    </row>
    <row r="981" spans="5:7" x14ac:dyDescent="0.25">
      <c r="E981" s="809"/>
      <c r="F981" s="1004"/>
      <c r="G981" s="809"/>
    </row>
    <row r="982" spans="5:7" x14ac:dyDescent="0.25">
      <c r="E982" s="809"/>
      <c r="F982" s="1004"/>
      <c r="G982" s="809"/>
    </row>
    <row r="983" spans="5:7" x14ac:dyDescent="0.25">
      <c r="E983" s="809"/>
      <c r="F983" s="1004"/>
      <c r="G983" s="809"/>
    </row>
    <row r="984" spans="5:7" x14ac:dyDescent="0.25">
      <c r="E984" s="809"/>
      <c r="F984" s="1004"/>
      <c r="G984" s="809"/>
    </row>
    <row r="985" spans="5:7" x14ac:dyDescent="0.25">
      <c r="E985" s="809"/>
      <c r="F985" s="1004"/>
      <c r="G985" s="809"/>
    </row>
    <row r="986" spans="5:7" x14ac:dyDescent="0.25">
      <c r="E986" s="809"/>
      <c r="F986" s="1004"/>
      <c r="G986" s="809"/>
    </row>
    <row r="987" spans="5:7" x14ac:dyDescent="0.25">
      <c r="E987" s="809"/>
      <c r="F987" s="1004"/>
      <c r="G987" s="809"/>
    </row>
    <row r="988" spans="5:7" x14ac:dyDescent="0.25">
      <c r="E988" s="809"/>
      <c r="F988" s="1004"/>
      <c r="G988" s="809"/>
    </row>
    <row r="989" spans="5:7" x14ac:dyDescent="0.25">
      <c r="E989" s="809"/>
      <c r="F989" s="1004"/>
      <c r="G989" s="809"/>
    </row>
    <row r="990" spans="5:7" x14ac:dyDescent="0.25">
      <c r="E990" s="809"/>
      <c r="F990" s="1004"/>
      <c r="G990" s="809"/>
    </row>
    <row r="991" spans="5:7" x14ac:dyDescent="0.25">
      <c r="E991" s="809"/>
      <c r="F991" s="1004"/>
      <c r="G991" s="809"/>
    </row>
    <row r="992" spans="5:7" x14ac:dyDescent="0.25">
      <c r="E992" s="809"/>
      <c r="F992" s="1004"/>
      <c r="G992" s="809"/>
    </row>
    <row r="993" spans="5:7" x14ac:dyDescent="0.25">
      <c r="E993" s="809"/>
      <c r="F993" s="1004"/>
      <c r="G993" s="809"/>
    </row>
    <row r="994" spans="5:7" x14ac:dyDescent="0.25">
      <c r="E994" s="809"/>
      <c r="F994" s="1004"/>
      <c r="G994" s="809"/>
    </row>
    <row r="995" spans="5:7" x14ac:dyDescent="0.25">
      <c r="E995" s="809"/>
      <c r="F995" s="1004"/>
      <c r="G995" s="809"/>
    </row>
    <row r="996" spans="5:7" x14ac:dyDescent="0.25">
      <c r="E996" s="809"/>
      <c r="F996" s="1004"/>
      <c r="G996" s="809"/>
    </row>
    <row r="997" spans="5:7" x14ac:dyDescent="0.25">
      <c r="E997" s="809"/>
      <c r="F997" s="1004"/>
      <c r="G997" s="809"/>
    </row>
    <row r="998" spans="5:7" x14ac:dyDescent="0.25">
      <c r="E998" s="809"/>
      <c r="F998" s="1004"/>
      <c r="G998" s="809"/>
    </row>
    <row r="999" spans="5:7" x14ac:dyDescent="0.25">
      <c r="E999" s="809"/>
      <c r="F999" s="1004"/>
      <c r="G999" s="809"/>
    </row>
    <row r="1000" spans="5:7" x14ac:dyDescent="0.25">
      <c r="E1000" s="809"/>
      <c r="F1000" s="1004"/>
      <c r="G1000" s="809"/>
    </row>
    <row r="1001" spans="5:7" x14ac:dyDescent="0.25">
      <c r="E1001" s="809"/>
      <c r="F1001" s="1004"/>
      <c r="G1001" s="809"/>
    </row>
    <row r="1002" spans="5:7" x14ac:dyDescent="0.25">
      <c r="E1002" s="809"/>
      <c r="F1002" s="1004"/>
      <c r="G1002" s="809"/>
    </row>
    <row r="1003" spans="5:7" x14ac:dyDescent="0.25">
      <c r="E1003" s="809"/>
      <c r="F1003" s="1004"/>
      <c r="G1003" s="809"/>
    </row>
    <row r="1004" spans="5:7" x14ac:dyDescent="0.25">
      <c r="E1004" s="809"/>
      <c r="F1004" s="1004"/>
      <c r="G1004" s="809"/>
    </row>
    <row r="1005" spans="5:7" x14ac:dyDescent="0.25">
      <c r="E1005" s="809"/>
      <c r="F1005" s="1004"/>
      <c r="G1005" s="809"/>
    </row>
    <row r="1006" spans="5:7" x14ac:dyDescent="0.25">
      <c r="E1006" s="809"/>
      <c r="F1006" s="1004"/>
      <c r="G1006" s="809"/>
    </row>
    <row r="1007" spans="5:7" x14ac:dyDescent="0.25">
      <c r="E1007" s="809"/>
      <c r="F1007" s="1004"/>
      <c r="G1007" s="809"/>
    </row>
    <row r="1008" spans="5:7" x14ac:dyDescent="0.25">
      <c r="E1008" s="809"/>
      <c r="F1008" s="1004"/>
      <c r="G1008" s="809"/>
    </row>
    <row r="1009" spans="5:7" x14ac:dyDescent="0.25">
      <c r="E1009" s="809"/>
      <c r="F1009" s="1004"/>
      <c r="G1009" s="809"/>
    </row>
    <row r="1010" spans="5:7" x14ac:dyDescent="0.25">
      <c r="E1010" s="809"/>
      <c r="F1010" s="1004"/>
      <c r="G1010" s="809"/>
    </row>
    <row r="1011" spans="5:7" x14ac:dyDescent="0.25">
      <c r="E1011" s="809"/>
      <c r="F1011" s="1004"/>
      <c r="G1011" s="809"/>
    </row>
    <row r="1012" spans="5:7" x14ac:dyDescent="0.25">
      <c r="E1012" s="809"/>
      <c r="F1012" s="1004"/>
      <c r="G1012" s="809"/>
    </row>
    <row r="1013" spans="5:7" x14ac:dyDescent="0.25">
      <c r="E1013" s="809"/>
      <c r="F1013" s="1004"/>
      <c r="G1013" s="809"/>
    </row>
    <row r="1014" spans="5:7" x14ac:dyDescent="0.25">
      <c r="E1014" s="809"/>
      <c r="F1014" s="1004"/>
      <c r="G1014" s="809"/>
    </row>
    <row r="1015" spans="5:7" x14ac:dyDescent="0.25">
      <c r="E1015" s="809"/>
      <c r="F1015" s="1004"/>
      <c r="G1015" s="809"/>
    </row>
    <row r="1016" spans="5:7" x14ac:dyDescent="0.25">
      <c r="E1016" s="809"/>
      <c r="F1016" s="1004"/>
      <c r="G1016" s="809"/>
    </row>
    <row r="1017" spans="5:7" x14ac:dyDescent="0.25">
      <c r="E1017" s="809"/>
      <c r="F1017" s="1004"/>
      <c r="G1017" s="809"/>
    </row>
    <row r="1018" spans="5:7" x14ac:dyDescent="0.25">
      <c r="E1018" s="809"/>
      <c r="F1018" s="1004"/>
      <c r="G1018" s="809"/>
    </row>
    <row r="1019" spans="5:7" x14ac:dyDescent="0.25">
      <c r="E1019" s="809"/>
      <c r="F1019" s="1004"/>
      <c r="G1019" s="809"/>
    </row>
    <row r="1020" spans="5:7" x14ac:dyDescent="0.25">
      <c r="E1020" s="809"/>
      <c r="F1020" s="1004"/>
      <c r="G1020" s="809"/>
    </row>
    <row r="1021" spans="5:7" x14ac:dyDescent="0.25">
      <c r="E1021" s="809"/>
      <c r="F1021" s="1004"/>
      <c r="G1021" s="809"/>
    </row>
    <row r="1022" spans="5:7" x14ac:dyDescent="0.25">
      <c r="E1022" s="809"/>
      <c r="F1022" s="1004"/>
      <c r="G1022" s="809"/>
    </row>
    <row r="1023" spans="5:7" x14ac:dyDescent="0.25">
      <c r="E1023" s="809"/>
      <c r="F1023" s="1004"/>
      <c r="G1023" s="809"/>
    </row>
    <row r="1024" spans="5:7" x14ac:dyDescent="0.25">
      <c r="E1024" s="809"/>
      <c r="F1024" s="1004"/>
      <c r="G1024" s="809"/>
    </row>
    <row r="1025" spans="5:7" x14ac:dyDescent="0.25">
      <c r="E1025" s="809"/>
      <c r="F1025" s="1004"/>
      <c r="G1025" s="809"/>
    </row>
    <row r="1026" spans="5:7" x14ac:dyDescent="0.25">
      <c r="E1026" s="809"/>
      <c r="F1026" s="1004"/>
      <c r="G1026" s="809"/>
    </row>
    <row r="1027" spans="5:7" x14ac:dyDescent="0.25">
      <c r="E1027" s="809"/>
      <c r="F1027" s="1004"/>
      <c r="G1027" s="809"/>
    </row>
    <row r="1028" spans="5:7" x14ac:dyDescent="0.25">
      <c r="E1028" s="809"/>
      <c r="F1028" s="1004"/>
      <c r="G1028" s="809"/>
    </row>
    <row r="1029" spans="5:7" x14ac:dyDescent="0.25">
      <c r="E1029" s="809"/>
      <c r="F1029" s="1004"/>
      <c r="G1029" s="809"/>
    </row>
    <row r="1030" spans="5:7" x14ac:dyDescent="0.25">
      <c r="E1030" s="809"/>
      <c r="F1030" s="1004"/>
      <c r="G1030" s="809"/>
    </row>
    <row r="1031" spans="5:7" x14ac:dyDescent="0.25">
      <c r="E1031" s="809"/>
      <c r="F1031" s="1004"/>
      <c r="G1031" s="809"/>
    </row>
    <row r="1032" spans="5:7" x14ac:dyDescent="0.25">
      <c r="E1032" s="809"/>
      <c r="F1032" s="1004"/>
      <c r="G1032" s="809"/>
    </row>
    <row r="1033" spans="5:7" x14ac:dyDescent="0.25">
      <c r="E1033" s="809"/>
      <c r="F1033" s="1004"/>
      <c r="G1033" s="809"/>
    </row>
    <row r="1034" spans="5:7" x14ac:dyDescent="0.25">
      <c r="E1034" s="809"/>
      <c r="F1034" s="1004"/>
      <c r="G1034" s="809"/>
    </row>
    <row r="1035" spans="5:7" x14ac:dyDescent="0.25">
      <c r="E1035" s="809"/>
      <c r="F1035" s="1004"/>
      <c r="G1035" s="809"/>
    </row>
    <row r="1036" spans="5:7" x14ac:dyDescent="0.25">
      <c r="E1036" s="809"/>
      <c r="F1036" s="1004"/>
      <c r="G1036" s="809"/>
    </row>
    <row r="1037" spans="5:7" x14ac:dyDescent="0.25">
      <c r="E1037" s="809"/>
      <c r="F1037" s="1004"/>
      <c r="G1037" s="809"/>
    </row>
    <row r="1038" spans="5:7" x14ac:dyDescent="0.25">
      <c r="E1038" s="809"/>
      <c r="F1038" s="1004"/>
      <c r="G1038" s="809"/>
    </row>
    <row r="1039" spans="5:7" x14ac:dyDescent="0.25">
      <c r="E1039" s="809"/>
      <c r="F1039" s="1004"/>
      <c r="G1039" s="809"/>
    </row>
    <row r="1040" spans="5:7" x14ac:dyDescent="0.25">
      <c r="E1040" s="809"/>
      <c r="F1040" s="1004"/>
      <c r="G1040" s="809"/>
    </row>
    <row r="1041" spans="5:7" x14ac:dyDescent="0.25">
      <c r="E1041" s="809"/>
      <c r="F1041" s="1004"/>
      <c r="G1041" s="809"/>
    </row>
    <row r="1042" spans="5:7" x14ac:dyDescent="0.25">
      <c r="E1042" s="809"/>
      <c r="F1042" s="1004"/>
      <c r="G1042" s="809"/>
    </row>
    <row r="1043" spans="5:7" x14ac:dyDescent="0.25">
      <c r="E1043" s="809"/>
      <c r="F1043" s="1004"/>
      <c r="G1043" s="809"/>
    </row>
    <row r="1044" spans="5:7" x14ac:dyDescent="0.25">
      <c r="E1044" s="809"/>
      <c r="F1044" s="1004"/>
      <c r="G1044" s="809"/>
    </row>
    <row r="1045" spans="5:7" x14ac:dyDescent="0.25">
      <c r="E1045" s="809"/>
      <c r="F1045" s="1004"/>
      <c r="G1045" s="809"/>
    </row>
    <row r="1046" spans="5:7" x14ac:dyDescent="0.25">
      <c r="E1046" s="809"/>
      <c r="F1046" s="1004"/>
      <c r="G1046" s="809"/>
    </row>
    <row r="1047" spans="5:7" x14ac:dyDescent="0.25">
      <c r="E1047" s="809"/>
      <c r="F1047" s="1004"/>
      <c r="G1047" s="809"/>
    </row>
    <row r="1048" spans="5:7" x14ac:dyDescent="0.25">
      <c r="E1048" s="809"/>
      <c r="F1048" s="1004"/>
      <c r="G1048" s="809"/>
    </row>
    <row r="1049" spans="5:7" x14ac:dyDescent="0.25">
      <c r="E1049" s="809"/>
      <c r="F1049" s="1004"/>
      <c r="G1049" s="809"/>
    </row>
    <row r="1050" spans="5:7" x14ac:dyDescent="0.25">
      <c r="E1050" s="809"/>
      <c r="F1050" s="1004"/>
      <c r="G1050" s="809"/>
    </row>
    <row r="1051" spans="5:7" x14ac:dyDescent="0.25">
      <c r="E1051" s="809"/>
      <c r="F1051" s="1004"/>
      <c r="G1051" s="809"/>
    </row>
    <row r="1052" spans="5:7" x14ac:dyDescent="0.25">
      <c r="E1052" s="809"/>
      <c r="F1052" s="1004"/>
      <c r="G1052" s="809"/>
    </row>
    <row r="1053" spans="5:7" x14ac:dyDescent="0.25">
      <c r="E1053" s="809"/>
      <c r="F1053" s="1004"/>
      <c r="G1053" s="809"/>
    </row>
    <row r="1054" spans="5:7" x14ac:dyDescent="0.25">
      <c r="E1054" s="809"/>
      <c r="F1054" s="1004"/>
      <c r="G1054" s="809"/>
    </row>
    <row r="1055" spans="5:7" x14ac:dyDescent="0.25">
      <c r="E1055" s="809"/>
      <c r="F1055" s="1004"/>
      <c r="G1055" s="809"/>
    </row>
    <row r="1056" spans="5:7" x14ac:dyDescent="0.25">
      <c r="E1056" s="809"/>
      <c r="F1056" s="1004"/>
      <c r="G1056" s="809"/>
    </row>
    <row r="1057" spans="5:7" x14ac:dyDescent="0.25">
      <c r="E1057" s="809"/>
      <c r="F1057" s="1004"/>
      <c r="G1057" s="809"/>
    </row>
    <row r="1058" spans="5:7" x14ac:dyDescent="0.25">
      <c r="E1058" s="809"/>
      <c r="F1058" s="1004"/>
      <c r="G1058" s="809"/>
    </row>
    <row r="1059" spans="5:7" x14ac:dyDescent="0.25">
      <c r="E1059" s="809"/>
      <c r="F1059" s="1004"/>
      <c r="G1059" s="809"/>
    </row>
    <row r="1060" spans="5:7" x14ac:dyDescent="0.25">
      <c r="E1060" s="809"/>
      <c r="F1060" s="1004"/>
      <c r="G1060" s="809"/>
    </row>
    <row r="1061" spans="5:7" x14ac:dyDescent="0.25">
      <c r="E1061" s="809"/>
      <c r="F1061" s="1004"/>
      <c r="G1061" s="809"/>
    </row>
    <row r="1062" spans="5:7" x14ac:dyDescent="0.25">
      <c r="E1062" s="809"/>
      <c r="F1062" s="1004"/>
      <c r="G1062" s="809"/>
    </row>
    <row r="1063" spans="5:7" x14ac:dyDescent="0.25">
      <c r="E1063" s="809"/>
      <c r="F1063" s="1004"/>
      <c r="G1063" s="809"/>
    </row>
    <row r="1064" spans="5:7" x14ac:dyDescent="0.25">
      <c r="E1064" s="809"/>
      <c r="F1064" s="1004"/>
      <c r="G1064" s="809"/>
    </row>
    <row r="1065" spans="5:7" x14ac:dyDescent="0.25">
      <c r="E1065" s="809"/>
      <c r="F1065" s="1004"/>
      <c r="G1065" s="809"/>
    </row>
    <row r="1066" spans="5:7" x14ac:dyDescent="0.25">
      <c r="E1066" s="809"/>
      <c r="F1066" s="1004"/>
      <c r="G1066" s="809"/>
    </row>
    <row r="1067" spans="5:7" x14ac:dyDescent="0.25">
      <c r="E1067" s="809"/>
      <c r="F1067" s="1004"/>
      <c r="G1067" s="809"/>
    </row>
    <row r="1068" spans="5:7" x14ac:dyDescent="0.25">
      <c r="E1068" s="809"/>
      <c r="F1068" s="1004"/>
      <c r="G1068" s="809"/>
    </row>
    <row r="1069" spans="5:7" x14ac:dyDescent="0.25">
      <c r="E1069" s="809"/>
      <c r="F1069" s="1004"/>
      <c r="G1069" s="809"/>
    </row>
    <row r="1070" spans="5:7" x14ac:dyDescent="0.25">
      <c r="E1070" s="809"/>
      <c r="F1070" s="1004"/>
      <c r="G1070" s="809"/>
    </row>
    <row r="1071" spans="5:7" x14ac:dyDescent="0.25">
      <c r="E1071" s="809"/>
      <c r="F1071" s="1004"/>
      <c r="G1071" s="809"/>
    </row>
    <row r="1072" spans="5:7" x14ac:dyDescent="0.25">
      <c r="E1072" s="809"/>
      <c r="F1072" s="1004"/>
      <c r="G1072" s="809"/>
    </row>
    <row r="1073" spans="5:7" x14ac:dyDescent="0.25">
      <c r="E1073" s="809"/>
      <c r="F1073" s="1004"/>
      <c r="G1073" s="809"/>
    </row>
    <row r="1074" spans="5:7" x14ac:dyDescent="0.25">
      <c r="E1074" s="809"/>
      <c r="F1074" s="1004"/>
      <c r="G1074" s="809"/>
    </row>
    <row r="1075" spans="5:7" x14ac:dyDescent="0.25">
      <c r="E1075" s="809"/>
      <c r="F1075" s="1004"/>
      <c r="G1075" s="809"/>
    </row>
    <row r="1076" spans="5:7" x14ac:dyDescent="0.25">
      <c r="E1076" s="809"/>
      <c r="F1076" s="1004"/>
      <c r="G1076" s="809"/>
    </row>
    <row r="1077" spans="5:7" x14ac:dyDescent="0.25">
      <c r="E1077" s="809"/>
      <c r="F1077" s="1004"/>
      <c r="G1077" s="809"/>
    </row>
    <row r="1078" spans="5:7" x14ac:dyDescent="0.25">
      <c r="E1078" s="809"/>
      <c r="F1078" s="1004"/>
      <c r="G1078" s="809"/>
    </row>
    <row r="1079" spans="5:7" x14ac:dyDescent="0.25">
      <c r="E1079" s="809"/>
      <c r="F1079" s="1004"/>
      <c r="G1079" s="809"/>
    </row>
    <row r="1080" spans="5:7" x14ac:dyDescent="0.25">
      <c r="E1080" s="809"/>
      <c r="F1080" s="1004"/>
      <c r="G1080" s="809"/>
    </row>
    <row r="1081" spans="5:7" x14ac:dyDescent="0.25">
      <c r="E1081" s="809"/>
      <c r="F1081" s="1004"/>
      <c r="G1081" s="809"/>
    </row>
    <row r="1082" spans="5:7" x14ac:dyDescent="0.25">
      <c r="E1082" s="809"/>
      <c r="F1082" s="1004"/>
      <c r="G1082" s="809"/>
    </row>
    <row r="1083" spans="5:7" x14ac:dyDescent="0.25">
      <c r="E1083" s="809"/>
      <c r="F1083" s="1004"/>
      <c r="G1083" s="809"/>
    </row>
    <row r="1084" spans="5:7" x14ac:dyDescent="0.25">
      <c r="E1084" s="809"/>
      <c r="F1084" s="1004"/>
      <c r="G1084" s="809"/>
    </row>
    <row r="1085" spans="5:7" x14ac:dyDescent="0.25">
      <c r="E1085" s="809"/>
      <c r="F1085" s="1004"/>
      <c r="G1085" s="809"/>
    </row>
    <row r="1086" spans="5:7" x14ac:dyDescent="0.25">
      <c r="E1086" s="809"/>
      <c r="F1086" s="1004"/>
      <c r="G1086" s="809"/>
    </row>
    <row r="1087" spans="5:7" x14ac:dyDescent="0.25">
      <c r="E1087" s="809"/>
      <c r="F1087" s="1004"/>
      <c r="G1087" s="809"/>
    </row>
    <row r="1088" spans="5:7" x14ac:dyDescent="0.25">
      <c r="E1088" s="809"/>
      <c r="F1088" s="1004"/>
      <c r="G1088" s="809"/>
    </row>
    <row r="1089" spans="5:7" x14ac:dyDescent="0.25">
      <c r="E1089" s="809"/>
      <c r="F1089" s="1004"/>
      <c r="G1089" s="809"/>
    </row>
    <row r="1090" spans="5:7" x14ac:dyDescent="0.25">
      <c r="E1090" s="809"/>
      <c r="F1090" s="1004"/>
      <c r="G1090" s="809"/>
    </row>
    <row r="1091" spans="5:7" x14ac:dyDescent="0.25">
      <c r="E1091" s="809"/>
      <c r="F1091" s="1004"/>
      <c r="G1091" s="809"/>
    </row>
    <row r="1092" spans="5:7" x14ac:dyDescent="0.25">
      <c r="E1092" s="809"/>
      <c r="F1092" s="1004"/>
      <c r="G1092" s="809"/>
    </row>
    <row r="1093" spans="5:7" x14ac:dyDescent="0.25">
      <c r="E1093" s="809"/>
      <c r="F1093" s="1004"/>
      <c r="G1093" s="809"/>
    </row>
    <row r="1094" spans="5:7" x14ac:dyDescent="0.25">
      <c r="E1094" s="809"/>
      <c r="F1094" s="1004"/>
      <c r="G1094" s="809"/>
    </row>
    <row r="1095" spans="5:7" x14ac:dyDescent="0.25">
      <c r="E1095" s="809"/>
      <c r="F1095" s="1004"/>
      <c r="G1095" s="809"/>
    </row>
    <row r="1096" spans="5:7" x14ac:dyDescent="0.25">
      <c r="E1096" s="809"/>
      <c r="F1096" s="1004"/>
      <c r="G1096" s="809"/>
    </row>
    <row r="1097" spans="5:7" x14ac:dyDescent="0.25">
      <c r="E1097" s="809"/>
      <c r="F1097" s="1004"/>
      <c r="G1097" s="809"/>
    </row>
    <row r="1098" spans="5:7" x14ac:dyDescent="0.25">
      <c r="E1098" s="809"/>
      <c r="F1098" s="1004"/>
      <c r="G1098" s="809"/>
    </row>
    <row r="1099" spans="5:7" x14ac:dyDescent="0.25">
      <c r="E1099" s="809"/>
      <c r="F1099" s="1004"/>
      <c r="G1099" s="809"/>
    </row>
    <row r="1100" spans="5:7" x14ac:dyDescent="0.25">
      <c r="E1100" s="809"/>
      <c r="F1100" s="1004"/>
      <c r="G1100" s="809"/>
    </row>
    <row r="1101" spans="5:7" x14ac:dyDescent="0.25">
      <c r="E1101" s="809"/>
      <c r="F1101" s="1004"/>
      <c r="G1101" s="809"/>
    </row>
    <row r="1102" spans="5:7" x14ac:dyDescent="0.25">
      <c r="E1102" s="809"/>
      <c r="F1102" s="1004"/>
      <c r="G1102" s="809"/>
    </row>
    <row r="1103" spans="5:7" x14ac:dyDescent="0.25">
      <c r="E1103" s="809"/>
      <c r="F1103" s="1004"/>
      <c r="G1103" s="809"/>
    </row>
    <row r="1104" spans="5:7" x14ac:dyDescent="0.25">
      <c r="E1104" s="809"/>
      <c r="F1104" s="1004"/>
      <c r="G1104" s="809"/>
    </row>
    <row r="1105" spans="5:7" x14ac:dyDescent="0.25">
      <c r="E1105" s="809"/>
      <c r="F1105" s="1004"/>
      <c r="G1105" s="809"/>
    </row>
    <row r="1106" spans="5:7" x14ac:dyDescent="0.25">
      <c r="E1106" s="809"/>
      <c r="F1106" s="1004"/>
      <c r="G1106" s="809"/>
    </row>
    <row r="1107" spans="5:7" x14ac:dyDescent="0.25">
      <c r="E1107" s="809"/>
      <c r="F1107" s="1004"/>
      <c r="G1107" s="809"/>
    </row>
    <row r="1108" spans="5:7" x14ac:dyDescent="0.25">
      <c r="E1108" s="809"/>
      <c r="F1108" s="1004"/>
      <c r="G1108" s="809"/>
    </row>
    <row r="1109" spans="5:7" x14ac:dyDescent="0.25">
      <c r="E1109" s="809"/>
      <c r="F1109" s="1004"/>
      <c r="G1109" s="809"/>
    </row>
    <row r="1110" spans="5:7" x14ac:dyDescent="0.25">
      <c r="E1110" s="809"/>
      <c r="F1110" s="1004"/>
      <c r="G1110" s="809"/>
    </row>
    <row r="1111" spans="5:7" x14ac:dyDescent="0.25">
      <c r="E1111" s="809"/>
      <c r="F1111" s="1004"/>
      <c r="G1111" s="809"/>
    </row>
    <row r="1112" spans="5:7" x14ac:dyDescent="0.25">
      <c r="E1112" s="809"/>
      <c r="F1112" s="1004"/>
      <c r="G1112" s="809"/>
    </row>
    <row r="1113" spans="5:7" x14ac:dyDescent="0.25">
      <c r="E1113" s="809"/>
      <c r="F1113" s="1004"/>
      <c r="G1113" s="809"/>
    </row>
    <row r="1114" spans="5:7" x14ac:dyDescent="0.25">
      <c r="E1114" s="809"/>
      <c r="F1114" s="1004"/>
      <c r="G1114" s="809"/>
    </row>
    <row r="1115" spans="5:7" x14ac:dyDescent="0.25">
      <c r="E1115" s="809"/>
      <c r="F1115" s="1004"/>
      <c r="G1115" s="809"/>
    </row>
    <row r="1116" spans="5:7" x14ac:dyDescent="0.25">
      <c r="E1116" s="809"/>
      <c r="F1116" s="1004"/>
      <c r="G1116" s="809"/>
    </row>
    <row r="1117" spans="5:7" x14ac:dyDescent="0.25">
      <c r="E1117" s="809"/>
      <c r="F1117" s="1004"/>
      <c r="G1117" s="809"/>
    </row>
    <row r="1118" spans="5:7" x14ac:dyDescent="0.25">
      <c r="E1118" s="809"/>
      <c r="F1118" s="1004"/>
      <c r="G1118" s="809"/>
    </row>
    <row r="1119" spans="5:7" x14ac:dyDescent="0.25">
      <c r="E1119" s="809"/>
      <c r="F1119" s="1004"/>
      <c r="G1119" s="809"/>
    </row>
    <row r="1120" spans="5:7" x14ac:dyDescent="0.25">
      <c r="E1120" s="809"/>
      <c r="F1120" s="1004"/>
      <c r="G1120" s="809"/>
    </row>
    <row r="1121" spans="5:7" x14ac:dyDescent="0.25">
      <c r="E1121" s="809"/>
      <c r="F1121" s="1004"/>
      <c r="G1121" s="809"/>
    </row>
    <row r="1122" spans="5:7" x14ac:dyDescent="0.25">
      <c r="E1122" s="809"/>
      <c r="F1122" s="1004"/>
      <c r="G1122" s="809"/>
    </row>
    <row r="1123" spans="5:7" x14ac:dyDescent="0.25">
      <c r="E1123" s="809"/>
      <c r="F1123" s="1004"/>
      <c r="G1123" s="809"/>
    </row>
    <row r="1124" spans="5:7" x14ac:dyDescent="0.25">
      <c r="E1124" s="809"/>
      <c r="F1124" s="1004"/>
      <c r="G1124" s="809"/>
    </row>
    <row r="1125" spans="5:7" x14ac:dyDescent="0.25">
      <c r="E1125" s="809"/>
      <c r="F1125" s="1004"/>
      <c r="G1125" s="809"/>
    </row>
    <row r="1126" spans="5:7" x14ac:dyDescent="0.25">
      <c r="E1126" s="809"/>
      <c r="F1126" s="1004"/>
      <c r="G1126" s="809"/>
    </row>
    <row r="1127" spans="5:7" x14ac:dyDescent="0.25">
      <c r="E1127" s="809"/>
      <c r="F1127" s="1004"/>
      <c r="G1127" s="809"/>
    </row>
    <row r="1128" spans="5:7" x14ac:dyDescent="0.25">
      <c r="E1128" s="809"/>
      <c r="F1128" s="1004"/>
      <c r="G1128" s="809"/>
    </row>
    <row r="1129" spans="5:7" x14ac:dyDescent="0.25">
      <c r="E1129" s="809"/>
      <c r="F1129" s="1004"/>
      <c r="G1129" s="809"/>
    </row>
    <row r="1130" spans="5:7" x14ac:dyDescent="0.25">
      <c r="E1130" s="809"/>
      <c r="F1130" s="1004"/>
      <c r="G1130" s="809"/>
    </row>
    <row r="1131" spans="5:7" x14ac:dyDescent="0.25">
      <c r="E1131" s="809"/>
      <c r="F1131" s="1004"/>
      <c r="G1131" s="809"/>
    </row>
    <row r="1132" spans="5:7" x14ac:dyDescent="0.25">
      <c r="E1132" s="809"/>
      <c r="F1132" s="1004"/>
      <c r="G1132" s="809"/>
    </row>
    <row r="1133" spans="5:7" x14ac:dyDescent="0.25">
      <c r="E1133" s="809"/>
      <c r="F1133" s="1004"/>
      <c r="G1133" s="809"/>
    </row>
    <row r="1134" spans="5:7" x14ac:dyDescent="0.25">
      <c r="E1134" s="809"/>
      <c r="F1134" s="1004"/>
      <c r="G1134" s="809"/>
    </row>
    <row r="1135" spans="5:7" x14ac:dyDescent="0.25">
      <c r="E1135" s="809"/>
      <c r="F1135" s="1004"/>
      <c r="G1135" s="809"/>
    </row>
    <row r="1136" spans="5:7" x14ac:dyDescent="0.25">
      <c r="E1136" s="809"/>
      <c r="F1136" s="1004"/>
      <c r="G1136" s="809"/>
    </row>
    <row r="1137" spans="5:7" x14ac:dyDescent="0.25">
      <c r="E1137" s="809"/>
      <c r="F1137" s="1004"/>
      <c r="G1137" s="809"/>
    </row>
    <row r="1138" spans="5:7" x14ac:dyDescent="0.25">
      <c r="E1138" s="809"/>
      <c r="F1138" s="1004"/>
      <c r="G1138" s="809"/>
    </row>
    <row r="1139" spans="5:7" x14ac:dyDescent="0.25">
      <c r="E1139" s="809"/>
      <c r="F1139" s="1004"/>
      <c r="G1139" s="809"/>
    </row>
    <row r="1140" spans="5:7" x14ac:dyDescent="0.25">
      <c r="E1140" s="809"/>
      <c r="F1140" s="1004"/>
      <c r="G1140" s="809"/>
    </row>
    <row r="1141" spans="5:7" x14ac:dyDescent="0.25">
      <c r="E1141" s="809"/>
      <c r="F1141" s="1004"/>
      <c r="G1141" s="809"/>
    </row>
    <row r="1142" spans="5:7" x14ac:dyDescent="0.25">
      <c r="E1142" s="809"/>
      <c r="F1142" s="1004"/>
      <c r="G1142" s="809"/>
    </row>
    <row r="1143" spans="5:7" x14ac:dyDescent="0.25">
      <c r="E1143" s="809"/>
      <c r="F1143" s="1004"/>
      <c r="G1143" s="809"/>
    </row>
    <row r="1144" spans="5:7" x14ac:dyDescent="0.25">
      <c r="E1144" s="809"/>
      <c r="F1144" s="1004"/>
      <c r="G1144" s="809"/>
    </row>
    <row r="1145" spans="5:7" x14ac:dyDescent="0.25">
      <c r="E1145" s="809"/>
      <c r="F1145" s="1004"/>
      <c r="G1145" s="809"/>
    </row>
    <row r="1146" spans="5:7" x14ac:dyDescent="0.25">
      <c r="E1146" s="809"/>
      <c r="F1146" s="1004"/>
      <c r="G1146" s="809"/>
    </row>
    <row r="1147" spans="5:7" x14ac:dyDescent="0.25">
      <c r="E1147" s="809"/>
      <c r="F1147" s="1004"/>
      <c r="G1147" s="809"/>
    </row>
    <row r="1148" spans="5:7" x14ac:dyDescent="0.25">
      <c r="E1148" s="809"/>
      <c r="F1148" s="1004"/>
      <c r="G1148" s="809"/>
    </row>
    <row r="1149" spans="5:7" x14ac:dyDescent="0.25">
      <c r="E1149" s="809"/>
      <c r="F1149" s="1004"/>
      <c r="G1149" s="809"/>
    </row>
    <row r="1150" spans="5:7" x14ac:dyDescent="0.25">
      <c r="E1150" s="809"/>
      <c r="F1150" s="1004"/>
      <c r="G1150" s="809"/>
    </row>
    <row r="1151" spans="5:7" x14ac:dyDescent="0.25">
      <c r="E1151" s="809"/>
      <c r="F1151" s="1004"/>
      <c r="G1151" s="809"/>
    </row>
    <row r="1152" spans="5:7" x14ac:dyDescent="0.25">
      <c r="E1152" s="809"/>
      <c r="F1152" s="1004"/>
      <c r="G1152" s="809"/>
    </row>
    <row r="1153" spans="5:7" x14ac:dyDescent="0.25">
      <c r="E1153" s="809"/>
      <c r="F1153" s="1004"/>
      <c r="G1153" s="809"/>
    </row>
    <row r="1154" spans="5:7" x14ac:dyDescent="0.25">
      <c r="E1154" s="809"/>
      <c r="F1154" s="1004"/>
      <c r="G1154" s="809"/>
    </row>
    <row r="1155" spans="5:7" x14ac:dyDescent="0.25">
      <c r="E1155" s="809"/>
      <c r="F1155" s="1004"/>
      <c r="G1155" s="809"/>
    </row>
    <row r="1156" spans="5:7" x14ac:dyDescent="0.25">
      <c r="E1156" s="809"/>
      <c r="F1156" s="1004"/>
      <c r="G1156" s="809"/>
    </row>
    <row r="1157" spans="5:7" x14ac:dyDescent="0.25">
      <c r="E1157" s="809"/>
      <c r="F1157" s="1004"/>
      <c r="G1157" s="809"/>
    </row>
    <row r="1158" spans="5:7" x14ac:dyDescent="0.25">
      <c r="E1158" s="809"/>
      <c r="F1158" s="1004"/>
      <c r="G1158" s="809"/>
    </row>
    <row r="1159" spans="5:7" x14ac:dyDescent="0.25">
      <c r="E1159" s="809"/>
      <c r="F1159" s="1004"/>
      <c r="G1159" s="809"/>
    </row>
    <row r="1160" spans="5:7" x14ac:dyDescent="0.25">
      <c r="E1160" s="809"/>
      <c r="F1160" s="1004"/>
      <c r="G1160" s="809"/>
    </row>
    <row r="1161" spans="5:7" x14ac:dyDescent="0.25">
      <c r="E1161" s="809"/>
      <c r="F1161" s="1004"/>
      <c r="G1161" s="809"/>
    </row>
    <row r="1162" spans="5:7" x14ac:dyDescent="0.25">
      <c r="E1162" s="809"/>
      <c r="F1162" s="1004"/>
      <c r="G1162" s="809"/>
    </row>
    <row r="1163" spans="5:7" x14ac:dyDescent="0.25">
      <c r="E1163" s="809"/>
      <c r="F1163" s="1004"/>
      <c r="G1163" s="809"/>
    </row>
    <row r="1164" spans="5:7" x14ac:dyDescent="0.25">
      <c r="E1164" s="809"/>
      <c r="F1164" s="1004"/>
      <c r="G1164" s="809"/>
    </row>
    <row r="1165" spans="5:7" x14ac:dyDescent="0.25">
      <c r="E1165" s="809"/>
      <c r="F1165" s="1004"/>
      <c r="G1165" s="809"/>
    </row>
    <row r="1166" spans="5:7" x14ac:dyDescent="0.25">
      <c r="E1166" s="809"/>
      <c r="F1166" s="1004"/>
      <c r="G1166" s="809"/>
    </row>
    <row r="1167" spans="5:7" x14ac:dyDescent="0.25">
      <c r="E1167" s="809"/>
      <c r="F1167" s="1004"/>
      <c r="G1167" s="809"/>
    </row>
    <row r="1168" spans="5:7" x14ac:dyDescent="0.25">
      <c r="E1168" s="809"/>
      <c r="F1168" s="1004"/>
      <c r="G1168" s="809"/>
    </row>
    <row r="1169" spans="5:7" x14ac:dyDescent="0.25">
      <c r="E1169" s="809"/>
      <c r="F1169" s="1004"/>
      <c r="G1169" s="809"/>
    </row>
    <row r="1170" spans="5:7" x14ac:dyDescent="0.25">
      <c r="E1170" s="809"/>
      <c r="F1170" s="1004"/>
      <c r="G1170" s="809"/>
    </row>
    <row r="1171" spans="5:7" x14ac:dyDescent="0.25">
      <c r="E1171" s="809"/>
      <c r="F1171" s="1004"/>
      <c r="G1171" s="809"/>
    </row>
    <row r="1172" spans="5:7" x14ac:dyDescent="0.25">
      <c r="E1172" s="809"/>
      <c r="F1172" s="1004"/>
      <c r="G1172" s="809"/>
    </row>
    <row r="1173" spans="5:7" x14ac:dyDescent="0.25">
      <c r="E1173" s="809"/>
      <c r="F1173" s="1004"/>
      <c r="G1173" s="809"/>
    </row>
    <row r="1174" spans="5:7" x14ac:dyDescent="0.25">
      <c r="E1174" s="809"/>
      <c r="F1174" s="1004"/>
      <c r="G1174" s="809"/>
    </row>
    <row r="1175" spans="5:7" x14ac:dyDescent="0.25">
      <c r="E1175" s="809"/>
      <c r="F1175" s="1004"/>
      <c r="G1175" s="809"/>
    </row>
    <row r="1176" spans="5:7" x14ac:dyDescent="0.25">
      <c r="E1176" s="809"/>
      <c r="F1176" s="1004"/>
      <c r="G1176" s="809"/>
    </row>
    <row r="1177" spans="5:7" x14ac:dyDescent="0.25">
      <c r="E1177" s="809"/>
      <c r="F1177" s="1004"/>
      <c r="G1177" s="809"/>
    </row>
    <row r="1178" spans="5:7" x14ac:dyDescent="0.25">
      <c r="E1178" s="809"/>
      <c r="F1178" s="1004"/>
      <c r="G1178" s="809"/>
    </row>
    <row r="1179" spans="5:7" x14ac:dyDescent="0.25">
      <c r="E1179" s="809"/>
      <c r="F1179" s="1004"/>
      <c r="G1179" s="809"/>
    </row>
    <row r="1180" spans="5:7" x14ac:dyDescent="0.25">
      <c r="E1180" s="809"/>
      <c r="F1180" s="1004"/>
      <c r="G1180" s="809"/>
    </row>
    <row r="1181" spans="5:7" x14ac:dyDescent="0.25">
      <c r="E1181" s="809"/>
      <c r="F1181" s="1004"/>
      <c r="G1181" s="809"/>
    </row>
    <row r="1182" spans="5:7" x14ac:dyDescent="0.25">
      <c r="E1182" s="809"/>
      <c r="F1182" s="1004"/>
      <c r="G1182" s="809"/>
    </row>
    <row r="1183" spans="5:7" x14ac:dyDescent="0.25">
      <c r="E1183" s="809"/>
      <c r="F1183" s="1004"/>
      <c r="G1183" s="809"/>
    </row>
    <row r="1184" spans="5:7" x14ac:dyDescent="0.25">
      <c r="E1184" s="809"/>
      <c r="F1184" s="1004"/>
      <c r="G1184" s="809"/>
    </row>
    <row r="1185" spans="5:7" x14ac:dyDescent="0.25">
      <c r="E1185" s="809"/>
      <c r="F1185" s="1004"/>
      <c r="G1185" s="809"/>
    </row>
    <row r="1186" spans="5:7" x14ac:dyDescent="0.25">
      <c r="E1186" s="809"/>
      <c r="F1186" s="1004"/>
      <c r="G1186" s="809"/>
    </row>
    <row r="1187" spans="5:7" x14ac:dyDescent="0.25">
      <c r="E1187" s="809"/>
      <c r="F1187" s="1004"/>
      <c r="G1187" s="809"/>
    </row>
    <row r="1188" spans="5:7" x14ac:dyDescent="0.25">
      <c r="E1188" s="809"/>
      <c r="F1188" s="1004"/>
      <c r="G1188" s="809"/>
    </row>
    <row r="1189" spans="5:7" x14ac:dyDescent="0.25">
      <c r="E1189" s="809"/>
      <c r="F1189" s="1004"/>
      <c r="G1189" s="809"/>
    </row>
    <row r="1190" spans="5:7" x14ac:dyDescent="0.25">
      <c r="E1190" s="809"/>
      <c r="F1190" s="1004"/>
      <c r="G1190" s="809"/>
    </row>
    <row r="1191" spans="5:7" x14ac:dyDescent="0.25">
      <c r="E1191" s="809"/>
      <c r="F1191" s="1004"/>
      <c r="G1191" s="809"/>
    </row>
    <row r="1192" spans="5:7" x14ac:dyDescent="0.25">
      <c r="E1192" s="809"/>
      <c r="F1192" s="1004"/>
      <c r="G1192" s="809"/>
    </row>
    <row r="1193" spans="5:7" x14ac:dyDescent="0.25">
      <c r="E1193" s="809"/>
      <c r="F1193" s="1004"/>
      <c r="G1193" s="809"/>
    </row>
    <row r="1194" spans="5:7" x14ac:dyDescent="0.25">
      <c r="E1194" s="809"/>
      <c r="F1194" s="1004"/>
      <c r="G1194" s="809"/>
    </row>
    <row r="1195" spans="5:7" x14ac:dyDescent="0.25">
      <c r="E1195" s="809"/>
      <c r="F1195" s="1004"/>
      <c r="G1195" s="809"/>
    </row>
    <row r="1196" spans="5:7" x14ac:dyDescent="0.25">
      <c r="E1196" s="809"/>
      <c r="F1196" s="1004"/>
      <c r="G1196" s="809"/>
    </row>
    <row r="1197" spans="5:7" x14ac:dyDescent="0.25">
      <c r="E1197" s="809"/>
      <c r="F1197" s="1004"/>
      <c r="G1197" s="809"/>
    </row>
    <row r="1198" spans="5:7" x14ac:dyDescent="0.25">
      <c r="E1198" s="809"/>
      <c r="F1198" s="1004"/>
      <c r="G1198" s="809"/>
    </row>
    <row r="1199" spans="5:7" x14ac:dyDescent="0.25">
      <c r="E1199" s="809"/>
      <c r="F1199" s="1004"/>
      <c r="G1199" s="809"/>
    </row>
    <row r="1200" spans="5:7" x14ac:dyDescent="0.25">
      <c r="E1200" s="809"/>
      <c r="F1200" s="1004"/>
      <c r="G1200" s="809"/>
    </row>
    <row r="1201" spans="5:7" x14ac:dyDescent="0.25">
      <c r="E1201" s="809"/>
      <c r="F1201" s="1004"/>
      <c r="G1201" s="809"/>
    </row>
    <row r="1202" spans="5:7" x14ac:dyDescent="0.25">
      <c r="E1202" s="809"/>
      <c r="F1202" s="1004"/>
      <c r="G1202" s="809"/>
    </row>
    <row r="1203" spans="5:7" x14ac:dyDescent="0.25">
      <c r="E1203" s="809"/>
      <c r="F1203" s="1004"/>
      <c r="G1203" s="809"/>
    </row>
    <row r="1204" spans="5:7" x14ac:dyDescent="0.25">
      <c r="E1204" s="809"/>
      <c r="F1204" s="1004"/>
      <c r="G1204" s="809"/>
    </row>
    <row r="1205" spans="5:7" x14ac:dyDescent="0.25">
      <c r="E1205" s="809"/>
      <c r="F1205" s="1004"/>
      <c r="G1205" s="809"/>
    </row>
    <row r="1206" spans="5:7" x14ac:dyDescent="0.25">
      <c r="E1206" s="809"/>
      <c r="F1206" s="1004"/>
      <c r="G1206" s="809"/>
    </row>
    <row r="1207" spans="5:7" x14ac:dyDescent="0.25">
      <c r="E1207" s="809"/>
      <c r="F1207" s="1004"/>
      <c r="G1207" s="809"/>
    </row>
    <row r="1208" spans="5:7" x14ac:dyDescent="0.25">
      <c r="E1208" s="809"/>
      <c r="F1208" s="1004"/>
      <c r="G1208" s="809"/>
    </row>
    <row r="1209" spans="5:7" x14ac:dyDescent="0.25">
      <c r="E1209" s="809"/>
      <c r="F1209" s="1004"/>
      <c r="G1209" s="809"/>
    </row>
    <row r="1210" spans="5:7" x14ac:dyDescent="0.25">
      <c r="E1210" s="809"/>
      <c r="F1210" s="1004"/>
      <c r="G1210" s="809"/>
    </row>
    <row r="1211" spans="5:7" x14ac:dyDescent="0.25">
      <c r="E1211" s="809"/>
      <c r="F1211" s="1004"/>
      <c r="G1211" s="809"/>
    </row>
    <row r="1212" spans="5:7" x14ac:dyDescent="0.25">
      <c r="E1212" s="809"/>
      <c r="F1212" s="1004"/>
      <c r="G1212" s="809"/>
    </row>
    <row r="1213" spans="5:7" x14ac:dyDescent="0.25">
      <c r="E1213" s="809"/>
      <c r="F1213" s="1004"/>
      <c r="G1213" s="809"/>
    </row>
    <row r="1214" spans="5:7" x14ac:dyDescent="0.25">
      <c r="E1214" s="809"/>
      <c r="F1214" s="1004"/>
      <c r="G1214" s="809"/>
    </row>
    <row r="1215" spans="5:7" x14ac:dyDescent="0.25">
      <c r="E1215" s="809"/>
      <c r="F1215" s="1004"/>
      <c r="G1215" s="809"/>
    </row>
    <row r="1216" spans="5:7" x14ac:dyDescent="0.25">
      <c r="E1216" s="809"/>
      <c r="F1216" s="1004"/>
      <c r="G1216" s="809"/>
    </row>
    <row r="1217" spans="5:7" x14ac:dyDescent="0.25">
      <c r="E1217" s="809"/>
      <c r="F1217" s="1004"/>
      <c r="G1217" s="809"/>
    </row>
    <row r="1218" spans="5:7" x14ac:dyDescent="0.25">
      <c r="E1218" s="809"/>
      <c r="F1218" s="1004"/>
      <c r="G1218" s="809"/>
    </row>
    <row r="1219" spans="5:7" x14ac:dyDescent="0.25">
      <c r="E1219" s="809"/>
      <c r="F1219" s="1004"/>
      <c r="G1219" s="809"/>
    </row>
    <row r="1220" spans="5:7" x14ac:dyDescent="0.25">
      <c r="E1220" s="809"/>
      <c r="F1220" s="1004"/>
      <c r="G1220" s="809"/>
    </row>
    <row r="1221" spans="5:7" x14ac:dyDescent="0.25">
      <c r="E1221" s="809"/>
      <c r="F1221" s="1004"/>
      <c r="G1221" s="809"/>
    </row>
    <row r="1222" spans="5:7" x14ac:dyDescent="0.25">
      <c r="E1222" s="809"/>
      <c r="F1222" s="1004"/>
      <c r="G1222" s="809"/>
    </row>
    <row r="1223" spans="5:7" x14ac:dyDescent="0.25">
      <c r="E1223" s="809"/>
      <c r="F1223" s="1004"/>
      <c r="G1223" s="809"/>
    </row>
    <row r="1224" spans="5:7" x14ac:dyDescent="0.25">
      <c r="E1224" s="809"/>
      <c r="F1224" s="1004"/>
      <c r="G1224" s="809"/>
    </row>
    <row r="1225" spans="5:7" x14ac:dyDescent="0.25">
      <c r="E1225" s="809"/>
      <c r="F1225" s="1004"/>
      <c r="G1225" s="809"/>
    </row>
    <row r="1226" spans="5:7" x14ac:dyDescent="0.25">
      <c r="E1226" s="809"/>
      <c r="F1226" s="1004"/>
      <c r="G1226" s="809"/>
    </row>
    <row r="1227" spans="5:7" x14ac:dyDescent="0.25">
      <c r="E1227" s="809"/>
      <c r="F1227" s="1004"/>
      <c r="G1227" s="809"/>
    </row>
    <row r="1228" spans="5:7" x14ac:dyDescent="0.25">
      <c r="E1228" s="809"/>
      <c r="F1228" s="1004"/>
      <c r="G1228" s="809"/>
    </row>
    <row r="1229" spans="5:7" x14ac:dyDescent="0.25">
      <c r="E1229" s="809"/>
      <c r="F1229" s="1004"/>
      <c r="G1229" s="809"/>
    </row>
    <row r="1230" spans="5:7" x14ac:dyDescent="0.25">
      <c r="E1230" s="809"/>
      <c r="F1230" s="1004"/>
      <c r="G1230" s="809"/>
    </row>
    <row r="1231" spans="5:7" x14ac:dyDescent="0.25">
      <c r="E1231" s="809"/>
      <c r="F1231" s="1004"/>
      <c r="G1231" s="809"/>
    </row>
    <row r="1232" spans="5:7" x14ac:dyDescent="0.25">
      <c r="E1232" s="809"/>
      <c r="F1232" s="1004"/>
      <c r="G1232" s="809"/>
    </row>
    <row r="1233" spans="5:7" x14ac:dyDescent="0.25">
      <c r="E1233" s="809"/>
      <c r="F1233" s="1004"/>
      <c r="G1233" s="809"/>
    </row>
    <row r="1234" spans="5:7" x14ac:dyDescent="0.25">
      <c r="E1234" s="809"/>
      <c r="F1234" s="1004"/>
      <c r="G1234" s="809"/>
    </row>
    <row r="1235" spans="5:7" x14ac:dyDescent="0.25">
      <c r="E1235" s="809"/>
      <c r="F1235" s="1004"/>
      <c r="G1235" s="809"/>
    </row>
    <row r="1236" spans="5:7" x14ac:dyDescent="0.25">
      <c r="E1236" s="809"/>
      <c r="F1236" s="1004"/>
      <c r="G1236" s="809"/>
    </row>
    <row r="1237" spans="5:7" x14ac:dyDescent="0.25">
      <c r="E1237" s="809"/>
      <c r="F1237" s="1004"/>
      <c r="G1237" s="809"/>
    </row>
    <row r="1238" spans="5:7" x14ac:dyDescent="0.25">
      <c r="E1238" s="809"/>
      <c r="F1238" s="1004"/>
      <c r="G1238" s="809"/>
    </row>
    <row r="1239" spans="5:7" x14ac:dyDescent="0.25">
      <c r="E1239" s="809"/>
      <c r="F1239" s="1004"/>
      <c r="G1239" s="809"/>
    </row>
    <row r="1240" spans="5:7" x14ac:dyDescent="0.25">
      <c r="E1240" s="809"/>
      <c r="F1240" s="1004"/>
      <c r="G1240" s="809"/>
    </row>
    <row r="1241" spans="5:7" x14ac:dyDescent="0.25">
      <c r="E1241" s="809"/>
      <c r="F1241" s="1004"/>
      <c r="G1241" s="809"/>
    </row>
    <row r="1242" spans="5:7" x14ac:dyDescent="0.25">
      <c r="E1242" s="809"/>
      <c r="F1242" s="1004"/>
      <c r="G1242" s="809"/>
    </row>
    <row r="1243" spans="5:7" x14ac:dyDescent="0.25">
      <c r="E1243" s="809"/>
      <c r="F1243" s="1004"/>
      <c r="G1243" s="809"/>
    </row>
    <row r="1244" spans="5:7" x14ac:dyDescent="0.25">
      <c r="E1244" s="809"/>
      <c r="F1244" s="1004"/>
      <c r="G1244" s="809"/>
    </row>
    <row r="1245" spans="5:7" x14ac:dyDescent="0.25">
      <c r="E1245" s="809"/>
      <c r="F1245" s="1004"/>
      <c r="G1245" s="809"/>
    </row>
    <row r="1246" spans="5:7" x14ac:dyDescent="0.25">
      <c r="E1246" s="809"/>
      <c r="F1246" s="1004"/>
      <c r="G1246" s="809"/>
    </row>
    <row r="1247" spans="5:7" x14ac:dyDescent="0.25">
      <c r="E1247" s="809"/>
      <c r="F1247" s="1004"/>
      <c r="G1247" s="809"/>
    </row>
    <row r="1248" spans="5:7" x14ac:dyDescent="0.25">
      <c r="E1248" s="809"/>
      <c r="F1248" s="1004"/>
      <c r="G1248" s="809"/>
    </row>
    <row r="1249" spans="5:7" x14ac:dyDescent="0.25">
      <c r="E1249" s="809"/>
      <c r="F1249" s="1004"/>
      <c r="G1249" s="809"/>
    </row>
    <row r="1250" spans="5:7" x14ac:dyDescent="0.25">
      <c r="E1250" s="809"/>
      <c r="F1250" s="1004"/>
      <c r="G1250" s="809"/>
    </row>
    <row r="1251" spans="5:7" x14ac:dyDescent="0.25">
      <c r="E1251" s="809"/>
      <c r="F1251" s="1004"/>
      <c r="G1251" s="809"/>
    </row>
    <row r="1252" spans="5:7" x14ac:dyDescent="0.25">
      <c r="E1252" s="809"/>
      <c r="F1252" s="1004"/>
      <c r="G1252" s="809"/>
    </row>
    <row r="1253" spans="5:7" x14ac:dyDescent="0.25">
      <c r="E1253" s="809"/>
      <c r="F1253" s="1004"/>
      <c r="G1253" s="809"/>
    </row>
    <row r="1254" spans="5:7" x14ac:dyDescent="0.25">
      <c r="E1254" s="809"/>
      <c r="F1254" s="1004"/>
      <c r="G1254" s="809"/>
    </row>
    <row r="1255" spans="5:7" x14ac:dyDescent="0.25">
      <c r="E1255" s="809"/>
      <c r="F1255" s="1004"/>
      <c r="G1255" s="809"/>
    </row>
    <row r="1256" spans="5:7" x14ac:dyDescent="0.25">
      <c r="E1256" s="809"/>
      <c r="F1256" s="1004"/>
      <c r="G1256" s="809"/>
    </row>
    <row r="1257" spans="5:7" x14ac:dyDescent="0.25">
      <c r="E1257" s="809"/>
      <c r="F1257" s="1004"/>
      <c r="G1257" s="809"/>
    </row>
    <row r="1258" spans="5:7" x14ac:dyDescent="0.25">
      <c r="E1258" s="809"/>
      <c r="F1258" s="1004"/>
      <c r="G1258" s="809"/>
    </row>
    <row r="1259" spans="5:7" x14ac:dyDescent="0.25">
      <c r="E1259" s="809"/>
      <c r="F1259" s="1004"/>
      <c r="G1259" s="809"/>
    </row>
    <row r="1260" spans="5:7" x14ac:dyDescent="0.25">
      <c r="E1260" s="809"/>
      <c r="F1260" s="1004"/>
      <c r="G1260" s="809"/>
    </row>
    <row r="1261" spans="5:7" x14ac:dyDescent="0.25">
      <c r="E1261" s="809"/>
      <c r="F1261" s="1004"/>
      <c r="G1261" s="809"/>
    </row>
    <row r="1262" spans="5:7" x14ac:dyDescent="0.25">
      <c r="E1262" s="809"/>
      <c r="F1262" s="1004"/>
      <c r="G1262" s="809"/>
    </row>
    <row r="1263" spans="5:7" x14ac:dyDescent="0.25">
      <c r="E1263" s="809"/>
      <c r="F1263" s="1004"/>
      <c r="G1263" s="809"/>
    </row>
    <row r="1264" spans="5:7" x14ac:dyDescent="0.25">
      <c r="E1264" s="809"/>
      <c r="F1264" s="1004"/>
      <c r="G1264" s="809"/>
    </row>
    <row r="1265" spans="5:7" x14ac:dyDescent="0.25">
      <c r="E1265" s="809"/>
      <c r="F1265" s="1004"/>
      <c r="G1265" s="809"/>
    </row>
    <row r="1266" spans="5:7" x14ac:dyDescent="0.25">
      <c r="E1266" s="809"/>
      <c r="F1266" s="1004"/>
      <c r="G1266" s="809"/>
    </row>
    <row r="1267" spans="5:7" x14ac:dyDescent="0.25">
      <c r="E1267" s="809"/>
      <c r="F1267" s="1004"/>
      <c r="G1267" s="809"/>
    </row>
    <row r="1268" spans="5:7" x14ac:dyDescent="0.25">
      <c r="E1268" s="809"/>
      <c r="F1268" s="1004"/>
      <c r="G1268" s="809"/>
    </row>
    <row r="1269" spans="5:7" x14ac:dyDescent="0.25">
      <c r="E1269" s="809"/>
      <c r="F1269" s="1004"/>
      <c r="G1269" s="809"/>
    </row>
    <row r="1270" spans="5:7" x14ac:dyDescent="0.25">
      <c r="E1270" s="809"/>
      <c r="F1270" s="1004"/>
      <c r="G1270" s="809"/>
    </row>
    <row r="1271" spans="5:7" x14ac:dyDescent="0.25">
      <c r="E1271" s="809"/>
      <c r="F1271" s="1004"/>
      <c r="G1271" s="809"/>
    </row>
    <row r="1272" spans="5:7" x14ac:dyDescent="0.25">
      <c r="E1272" s="809"/>
      <c r="F1272" s="1004"/>
      <c r="G1272" s="809"/>
    </row>
    <row r="1273" spans="5:7" x14ac:dyDescent="0.25">
      <c r="E1273" s="809"/>
      <c r="F1273" s="1004"/>
      <c r="G1273" s="809"/>
    </row>
    <row r="1274" spans="5:7" x14ac:dyDescent="0.25">
      <c r="E1274" s="809"/>
      <c r="F1274" s="1004"/>
      <c r="G1274" s="809"/>
    </row>
    <row r="1275" spans="5:7" x14ac:dyDescent="0.25">
      <c r="E1275" s="809"/>
      <c r="F1275" s="1004"/>
      <c r="G1275" s="809"/>
    </row>
    <row r="1276" spans="5:7" x14ac:dyDescent="0.25">
      <c r="E1276" s="809"/>
      <c r="F1276" s="1004"/>
      <c r="G1276" s="809"/>
    </row>
    <row r="1277" spans="5:7" x14ac:dyDescent="0.25">
      <c r="E1277" s="809"/>
      <c r="F1277" s="1004"/>
      <c r="G1277" s="809"/>
    </row>
    <row r="1278" spans="5:7" x14ac:dyDescent="0.25">
      <c r="E1278" s="809"/>
      <c r="F1278" s="1004"/>
      <c r="G1278" s="809"/>
    </row>
    <row r="1279" spans="5:7" x14ac:dyDescent="0.25">
      <c r="E1279" s="809"/>
      <c r="F1279" s="1004"/>
      <c r="G1279" s="809"/>
    </row>
    <row r="1280" spans="5:7" x14ac:dyDescent="0.25">
      <c r="E1280" s="809"/>
      <c r="F1280" s="1004"/>
      <c r="G1280" s="809"/>
    </row>
    <row r="1281" spans="5:7" x14ac:dyDescent="0.25">
      <c r="E1281" s="809"/>
      <c r="F1281" s="1004"/>
      <c r="G1281" s="809"/>
    </row>
    <row r="1282" spans="5:7" x14ac:dyDescent="0.25">
      <c r="E1282" s="809"/>
      <c r="F1282" s="1004"/>
      <c r="G1282" s="809"/>
    </row>
    <row r="1283" spans="5:7" x14ac:dyDescent="0.25">
      <c r="E1283" s="809"/>
      <c r="F1283" s="1004"/>
      <c r="G1283" s="809"/>
    </row>
    <row r="1284" spans="5:7" x14ac:dyDescent="0.25">
      <c r="E1284" s="809"/>
      <c r="F1284" s="1004"/>
      <c r="G1284" s="809"/>
    </row>
    <row r="1285" spans="5:7" x14ac:dyDescent="0.25">
      <c r="E1285" s="809"/>
      <c r="F1285" s="1004"/>
      <c r="G1285" s="809"/>
    </row>
    <row r="1286" spans="5:7" x14ac:dyDescent="0.25">
      <c r="E1286" s="809"/>
      <c r="F1286" s="1004"/>
      <c r="G1286" s="809"/>
    </row>
    <row r="1287" spans="5:7" x14ac:dyDescent="0.25">
      <c r="E1287" s="809"/>
      <c r="F1287" s="1004"/>
      <c r="G1287" s="809"/>
    </row>
    <row r="1288" spans="5:7" x14ac:dyDescent="0.25">
      <c r="E1288" s="809"/>
      <c r="F1288" s="1004"/>
      <c r="G1288" s="809"/>
    </row>
    <row r="1289" spans="5:7" x14ac:dyDescent="0.25">
      <c r="E1289" s="809"/>
      <c r="F1289" s="1004"/>
      <c r="G1289" s="809"/>
    </row>
    <row r="1290" spans="5:7" x14ac:dyDescent="0.25">
      <c r="E1290" s="809"/>
      <c r="F1290" s="1004"/>
      <c r="G1290" s="809"/>
    </row>
    <row r="1291" spans="5:7" x14ac:dyDescent="0.25">
      <c r="E1291" s="809"/>
      <c r="F1291" s="1004"/>
      <c r="G1291" s="809"/>
    </row>
    <row r="1292" spans="5:7" x14ac:dyDescent="0.25">
      <c r="E1292" s="809"/>
      <c r="F1292" s="1004"/>
      <c r="G1292" s="809"/>
    </row>
    <row r="1293" spans="5:7" x14ac:dyDescent="0.25">
      <c r="E1293" s="809"/>
      <c r="F1293" s="1004"/>
      <c r="G1293" s="809"/>
    </row>
    <row r="1294" spans="5:7" x14ac:dyDescent="0.25">
      <c r="E1294" s="809"/>
      <c r="F1294" s="1004"/>
      <c r="G1294" s="809"/>
    </row>
    <row r="1295" spans="5:7" x14ac:dyDescent="0.25">
      <c r="E1295" s="809"/>
      <c r="F1295" s="1004"/>
      <c r="G1295" s="809"/>
    </row>
    <row r="1296" spans="5:7" x14ac:dyDescent="0.25">
      <c r="E1296" s="809"/>
      <c r="F1296" s="1004"/>
      <c r="G1296" s="809"/>
    </row>
    <row r="1297" spans="5:7" x14ac:dyDescent="0.25">
      <c r="E1297" s="809"/>
      <c r="F1297" s="1004"/>
      <c r="G1297" s="809"/>
    </row>
    <row r="1298" spans="5:7" x14ac:dyDescent="0.25">
      <c r="E1298" s="809"/>
      <c r="F1298" s="1004"/>
      <c r="G1298" s="809"/>
    </row>
    <row r="1299" spans="5:7" x14ac:dyDescent="0.25">
      <c r="E1299" s="809"/>
      <c r="F1299" s="1004"/>
      <c r="G1299" s="809"/>
    </row>
    <row r="1300" spans="5:7" x14ac:dyDescent="0.25">
      <c r="E1300" s="809"/>
      <c r="F1300" s="1004"/>
      <c r="G1300" s="809"/>
    </row>
    <row r="1301" spans="5:7" x14ac:dyDescent="0.25">
      <c r="E1301" s="809"/>
      <c r="F1301" s="1004"/>
      <c r="G1301" s="809"/>
    </row>
    <row r="1302" spans="5:7" x14ac:dyDescent="0.25">
      <c r="E1302" s="809"/>
      <c r="F1302" s="1004"/>
      <c r="G1302" s="809"/>
    </row>
    <row r="1303" spans="5:7" x14ac:dyDescent="0.25">
      <c r="E1303" s="809"/>
      <c r="F1303" s="1004"/>
      <c r="G1303" s="809"/>
    </row>
    <row r="1304" spans="5:7" x14ac:dyDescent="0.25">
      <c r="E1304" s="809"/>
      <c r="F1304" s="1004"/>
      <c r="G1304" s="809"/>
    </row>
    <row r="1305" spans="5:7" x14ac:dyDescent="0.25">
      <c r="E1305" s="809"/>
      <c r="F1305" s="1004"/>
      <c r="G1305" s="809"/>
    </row>
    <row r="1306" spans="5:7" x14ac:dyDescent="0.25">
      <c r="E1306" s="809"/>
      <c r="F1306" s="1004"/>
      <c r="G1306" s="809"/>
    </row>
    <row r="1307" spans="5:7" x14ac:dyDescent="0.25">
      <c r="E1307" s="809"/>
      <c r="F1307" s="1004"/>
      <c r="G1307" s="809"/>
    </row>
    <row r="1308" spans="5:7" x14ac:dyDescent="0.25">
      <c r="E1308" s="809"/>
      <c r="F1308" s="1004"/>
      <c r="G1308" s="809"/>
    </row>
    <row r="1309" spans="5:7" x14ac:dyDescent="0.25">
      <c r="E1309" s="809"/>
      <c r="F1309" s="1004"/>
      <c r="G1309" s="809"/>
    </row>
    <row r="1310" spans="5:7" x14ac:dyDescent="0.25">
      <c r="E1310" s="809"/>
      <c r="F1310" s="1004"/>
      <c r="G1310" s="809"/>
    </row>
    <row r="1311" spans="5:7" x14ac:dyDescent="0.25">
      <c r="E1311" s="809"/>
      <c r="F1311" s="1004"/>
      <c r="G1311" s="809"/>
    </row>
    <row r="1312" spans="5:7" x14ac:dyDescent="0.25">
      <c r="E1312" s="809"/>
      <c r="F1312" s="1004"/>
      <c r="G1312" s="809"/>
    </row>
    <row r="1313" spans="5:7" x14ac:dyDescent="0.25">
      <c r="E1313" s="809"/>
      <c r="F1313" s="1004"/>
      <c r="G1313" s="809"/>
    </row>
    <row r="1314" spans="5:7" x14ac:dyDescent="0.25">
      <c r="E1314" s="809"/>
      <c r="F1314" s="1004"/>
      <c r="G1314" s="809"/>
    </row>
    <row r="1315" spans="5:7" x14ac:dyDescent="0.25">
      <c r="E1315" s="809"/>
      <c r="F1315" s="1004"/>
      <c r="G1315" s="809"/>
    </row>
    <row r="1316" spans="5:7" x14ac:dyDescent="0.25">
      <c r="E1316" s="809"/>
      <c r="F1316" s="1004"/>
      <c r="G1316" s="809"/>
    </row>
    <row r="1317" spans="5:7" x14ac:dyDescent="0.25">
      <c r="E1317" s="809"/>
      <c r="F1317" s="1004"/>
      <c r="G1317" s="809"/>
    </row>
    <row r="1318" spans="5:7" x14ac:dyDescent="0.25">
      <c r="E1318" s="809"/>
      <c r="F1318" s="1004"/>
      <c r="G1318" s="809"/>
    </row>
    <row r="1319" spans="5:7" x14ac:dyDescent="0.25">
      <c r="E1319" s="809"/>
      <c r="F1319" s="1004"/>
      <c r="G1319" s="809"/>
    </row>
    <row r="1320" spans="5:7" x14ac:dyDescent="0.25">
      <c r="E1320" s="809"/>
      <c r="F1320" s="1004"/>
      <c r="G1320" s="809"/>
    </row>
    <row r="1321" spans="5:7" x14ac:dyDescent="0.25">
      <c r="E1321" s="809"/>
      <c r="F1321" s="1004"/>
      <c r="G1321" s="809"/>
    </row>
    <row r="1322" spans="5:7" x14ac:dyDescent="0.25">
      <c r="E1322" s="809"/>
      <c r="F1322" s="1004"/>
      <c r="G1322" s="809"/>
    </row>
    <row r="1323" spans="5:7" x14ac:dyDescent="0.25">
      <c r="E1323" s="809"/>
      <c r="F1323" s="1004"/>
      <c r="G1323" s="809"/>
    </row>
    <row r="1324" spans="5:7" x14ac:dyDescent="0.25">
      <c r="E1324" s="809"/>
      <c r="F1324" s="1004"/>
      <c r="G1324" s="809"/>
    </row>
    <row r="1325" spans="5:7" x14ac:dyDescent="0.25">
      <c r="E1325" s="809"/>
      <c r="F1325" s="1004"/>
      <c r="G1325" s="809"/>
    </row>
    <row r="1326" spans="5:7" x14ac:dyDescent="0.25">
      <c r="E1326" s="809"/>
      <c r="F1326" s="1004"/>
      <c r="G1326" s="809"/>
    </row>
    <row r="1327" spans="5:7" x14ac:dyDescent="0.25">
      <c r="E1327" s="809"/>
      <c r="F1327" s="1004"/>
      <c r="G1327" s="809"/>
    </row>
    <row r="1328" spans="5:7" x14ac:dyDescent="0.25">
      <c r="E1328" s="809"/>
      <c r="F1328" s="1004"/>
      <c r="G1328" s="809"/>
    </row>
    <row r="1329" spans="5:7" x14ac:dyDescent="0.25">
      <c r="E1329" s="809"/>
      <c r="F1329" s="1004"/>
      <c r="G1329" s="809"/>
    </row>
    <row r="1330" spans="5:7" x14ac:dyDescent="0.25">
      <c r="E1330" s="809"/>
      <c r="F1330" s="1004"/>
      <c r="G1330" s="809"/>
    </row>
    <row r="1331" spans="5:7" x14ac:dyDescent="0.25">
      <c r="E1331" s="809"/>
      <c r="F1331" s="1004"/>
      <c r="G1331" s="809"/>
    </row>
    <row r="1332" spans="5:7" x14ac:dyDescent="0.25">
      <c r="E1332" s="809"/>
      <c r="F1332" s="1004"/>
      <c r="G1332" s="809"/>
    </row>
    <row r="1333" spans="5:7" x14ac:dyDescent="0.25">
      <c r="E1333" s="809"/>
      <c r="F1333" s="1004"/>
      <c r="G1333" s="809"/>
    </row>
    <row r="1334" spans="5:7" x14ac:dyDescent="0.25">
      <c r="E1334" s="809"/>
      <c r="F1334" s="1004"/>
      <c r="G1334" s="809"/>
    </row>
    <row r="1335" spans="5:7" x14ac:dyDescent="0.25">
      <c r="E1335" s="809"/>
      <c r="F1335" s="1004"/>
      <c r="G1335" s="809"/>
    </row>
    <row r="1336" spans="5:7" x14ac:dyDescent="0.25">
      <c r="E1336" s="809"/>
      <c r="F1336" s="1004"/>
      <c r="G1336" s="809"/>
    </row>
    <row r="1337" spans="5:7" x14ac:dyDescent="0.25">
      <c r="E1337" s="809"/>
      <c r="F1337" s="1004"/>
      <c r="G1337" s="809"/>
    </row>
    <row r="1338" spans="5:7" x14ac:dyDescent="0.25">
      <c r="E1338" s="809"/>
      <c r="F1338" s="1004"/>
      <c r="G1338" s="809"/>
    </row>
    <row r="1339" spans="5:7" x14ac:dyDescent="0.25">
      <c r="E1339" s="809"/>
      <c r="F1339" s="1004"/>
      <c r="G1339" s="809"/>
    </row>
    <row r="1340" spans="5:7" x14ac:dyDescent="0.25">
      <c r="E1340" s="809"/>
      <c r="F1340" s="1004"/>
      <c r="G1340" s="809"/>
    </row>
    <row r="1341" spans="5:7" x14ac:dyDescent="0.25">
      <c r="E1341" s="809"/>
      <c r="F1341" s="1004"/>
      <c r="G1341" s="809"/>
    </row>
    <row r="1342" spans="5:7" x14ac:dyDescent="0.25">
      <c r="E1342" s="809"/>
      <c r="F1342" s="1004"/>
      <c r="G1342" s="809"/>
    </row>
    <row r="1343" spans="5:7" x14ac:dyDescent="0.25">
      <c r="E1343" s="809"/>
      <c r="F1343" s="1004"/>
      <c r="G1343" s="809"/>
    </row>
    <row r="1344" spans="5:7" x14ac:dyDescent="0.25">
      <c r="E1344" s="809"/>
      <c r="F1344" s="1004"/>
      <c r="G1344" s="809"/>
    </row>
    <row r="1345" spans="5:7" x14ac:dyDescent="0.25">
      <c r="E1345" s="809"/>
      <c r="F1345" s="1004"/>
      <c r="G1345" s="809"/>
    </row>
    <row r="1346" spans="5:7" x14ac:dyDescent="0.25">
      <c r="E1346" s="809"/>
      <c r="F1346" s="1004"/>
      <c r="G1346" s="809"/>
    </row>
    <row r="1347" spans="5:7" x14ac:dyDescent="0.25">
      <c r="E1347" s="809"/>
      <c r="F1347" s="1004"/>
      <c r="G1347" s="809"/>
    </row>
    <row r="1348" spans="5:7" x14ac:dyDescent="0.25">
      <c r="E1348" s="809"/>
      <c r="F1348" s="1004"/>
      <c r="G1348" s="809"/>
    </row>
    <row r="1349" spans="5:7" x14ac:dyDescent="0.25">
      <c r="E1349" s="809"/>
      <c r="F1349" s="1004"/>
      <c r="G1349" s="809"/>
    </row>
    <row r="1350" spans="5:7" x14ac:dyDescent="0.25">
      <c r="E1350" s="809"/>
      <c r="F1350" s="1004"/>
      <c r="G1350" s="809"/>
    </row>
    <row r="1351" spans="5:7" x14ac:dyDescent="0.25">
      <c r="E1351" s="809"/>
      <c r="F1351" s="1004"/>
      <c r="G1351" s="809"/>
    </row>
    <row r="1352" spans="5:7" x14ac:dyDescent="0.25">
      <c r="E1352" s="809"/>
      <c r="F1352" s="1004"/>
      <c r="G1352" s="809"/>
    </row>
    <row r="1353" spans="5:7" x14ac:dyDescent="0.25">
      <c r="E1353" s="809"/>
      <c r="F1353" s="1004"/>
      <c r="G1353" s="809"/>
    </row>
    <row r="1354" spans="5:7" x14ac:dyDescent="0.25">
      <c r="E1354" s="809"/>
      <c r="F1354" s="1004"/>
      <c r="G1354" s="809"/>
    </row>
    <row r="1355" spans="5:7" x14ac:dyDescent="0.25">
      <c r="E1355" s="809"/>
      <c r="F1355" s="1004"/>
      <c r="G1355" s="809"/>
    </row>
    <row r="1356" spans="5:7" x14ac:dyDescent="0.25">
      <c r="E1356" s="809"/>
      <c r="F1356" s="1004"/>
      <c r="G1356" s="809"/>
    </row>
    <row r="1357" spans="5:7" x14ac:dyDescent="0.25">
      <c r="E1357" s="809"/>
      <c r="F1357" s="1004"/>
      <c r="G1357" s="809"/>
    </row>
    <row r="1358" spans="5:7" x14ac:dyDescent="0.25">
      <c r="E1358" s="809"/>
      <c r="F1358" s="1004"/>
      <c r="G1358" s="809"/>
    </row>
    <row r="1359" spans="5:7" x14ac:dyDescent="0.25">
      <c r="E1359" s="809"/>
      <c r="F1359" s="1004"/>
      <c r="G1359" s="809"/>
    </row>
    <row r="1360" spans="5:7" x14ac:dyDescent="0.25">
      <c r="E1360" s="809"/>
      <c r="F1360" s="1004"/>
      <c r="G1360" s="809"/>
    </row>
    <row r="1361" spans="5:7" x14ac:dyDescent="0.25">
      <c r="E1361" s="809"/>
      <c r="F1361" s="1004"/>
      <c r="G1361" s="809"/>
    </row>
    <row r="1362" spans="5:7" x14ac:dyDescent="0.25">
      <c r="E1362" s="809"/>
      <c r="F1362" s="1004"/>
      <c r="G1362" s="809"/>
    </row>
    <row r="1363" spans="5:7" x14ac:dyDescent="0.25">
      <c r="E1363" s="809"/>
      <c r="F1363" s="1004"/>
      <c r="G1363" s="809"/>
    </row>
    <row r="1364" spans="5:7" x14ac:dyDescent="0.25">
      <c r="E1364" s="809"/>
      <c r="F1364" s="1004"/>
      <c r="G1364" s="809"/>
    </row>
    <row r="1365" spans="5:7" x14ac:dyDescent="0.25">
      <c r="E1365" s="809"/>
      <c r="F1365" s="1004"/>
      <c r="G1365" s="809"/>
    </row>
    <row r="1366" spans="5:7" x14ac:dyDescent="0.25">
      <c r="E1366" s="809"/>
      <c r="F1366" s="1004"/>
      <c r="G1366" s="809"/>
    </row>
    <row r="1367" spans="5:7" x14ac:dyDescent="0.25">
      <c r="E1367" s="809"/>
      <c r="F1367" s="1004"/>
      <c r="G1367" s="809"/>
    </row>
    <row r="1368" spans="5:7" x14ac:dyDescent="0.25">
      <c r="E1368" s="809"/>
      <c r="F1368" s="1004"/>
      <c r="G1368" s="809"/>
    </row>
    <row r="1369" spans="5:7" x14ac:dyDescent="0.25">
      <c r="E1369" s="809"/>
      <c r="F1369" s="1004"/>
      <c r="G1369" s="809"/>
    </row>
    <row r="1370" spans="5:7" x14ac:dyDescent="0.25">
      <c r="E1370" s="809"/>
      <c r="F1370" s="1004"/>
      <c r="G1370" s="809"/>
    </row>
    <row r="1371" spans="5:7" x14ac:dyDescent="0.25">
      <c r="E1371" s="809"/>
      <c r="F1371" s="1004"/>
      <c r="G1371" s="809"/>
    </row>
    <row r="1372" spans="5:7" x14ac:dyDescent="0.25">
      <c r="E1372" s="809"/>
      <c r="F1372" s="1004"/>
      <c r="G1372" s="809"/>
    </row>
    <row r="1373" spans="5:7" x14ac:dyDescent="0.25">
      <c r="E1373" s="809"/>
      <c r="F1373" s="1004"/>
      <c r="G1373" s="809"/>
    </row>
    <row r="1374" spans="5:7" x14ac:dyDescent="0.25">
      <c r="E1374" s="809"/>
      <c r="F1374" s="1004"/>
      <c r="G1374" s="809"/>
    </row>
    <row r="1375" spans="5:7" x14ac:dyDescent="0.25">
      <c r="E1375" s="809"/>
      <c r="F1375" s="1004"/>
      <c r="G1375" s="809"/>
    </row>
    <row r="1376" spans="5:7" x14ac:dyDescent="0.25">
      <c r="E1376" s="809"/>
      <c r="F1376" s="1004"/>
      <c r="G1376" s="809"/>
    </row>
    <row r="1377" spans="5:7" x14ac:dyDescent="0.25">
      <c r="E1377" s="809"/>
      <c r="F1377" s="1004"/>
      <c r="G1377" s="809"/>
    </row>
    <row r="1378" spans="5:7" x14ac:dyDescent="0.25">
      <c r="E1378" s="809"/>
      <c r="F1378" s="1004"/>
      <c r="G1378" s="809"/>
    </row>
    <row r="1379" spans="5:7" x14ac:dyDescent="0.25">
      <c r="E1379" s="809"/>
      <c r="F1379" s="1004"/>
      <c r="G1379" s="809"/>
    </row>
    <row r="1380" spans="5:7" x14ac:dyDescent="0.25">
      <c r="E1380" s="809"/>
      <c r="F1380" s="1004"/>
      <c r="G1380" s="809"/>
    </row>
    <row r="1381" spans="5:7" x14ac:dyDescent="0.25">
      <c r="E1381" s="809"/>
      <c r="F1381" s="1004"/>
      <c r="G1381" s="809"/>
    </row>
    <row r="1382" spans="5:7" x14ac:dyDescent="0.25">
      <c r="E1382" s="809"/>
      <c r="F1382" s="1004"/>
      <c r="G1382" s="809"/>
    </row>
    <row r="1383" spans="5:7" x14ac:dyDescent="0.25">
      <c r="E1383" s="809"/>
      <c r="F1383" s="1004"/>
      <c r="G1383" s="809"/>
    </row>
    <row r="1384" spans="5:7" x14ac:dyDescent="0.25">
      <c r="E1384" s="809"/>
      <c r="F1384" s="1004"/>
      <c r="G1384" s="809"/>
    </row>
    <row r="1385" spans="5:7" x14ac:dyDescent="0.25">
      <c r="E1385" s="809"/>
      <c r="F1385" s="1004"/>
      <c r="G1385" s="809"/>
    </row>
    <row r="1386" spans="5:7" x14ac:dyDescent="0.25">
      <c r="E1386" s="809"/>
      <c r="F1386" s="1004"/>
      <c r="G1386" s="809"/>
    </row>
    <row r="1387" spans="5:7" x14ac:dyDescent="0.25">
      <c r="E1387" s="809"/>
      <c r="F1387" s="1004"/>
      <c r="G1387" s="809"/>
    </row>
    <row r="1388" spans="5:7" x14ac:dyDescent="0.25">
      <c r="E1388" s="809"/>
      <c r="F1388" s="1004"/>
      <c r="G1388" s="809"/>
    </row>
    <row r="1389" spans="5:7" x14ac:dyDescent="0.25">
      <c r="E1389" s="809"/>
      <c r="F1389" s="1004"/>
      <c r="G1389" s="809"/>
    </row>
    <row r="1390" spans="5:7" x14ac:dyDescent="0.25">
      <c r="E1390" s="809"/>
      <c r="F1390" s="1004"/>
      <c r="G1390" s="809"/>
    </row>
    <row r="1391" spans="5:7" x14ac:dyDescent="0.25">
      <c r="E1391" s="809"/>
      <c r="F1391" s="1004"/>
      <c r="G1391" s="809"/>
    </row>
    <row r="1392" spans="5:7" x14ac:dyDescent="0.25">
      <c r="E1392" s="809"/>
      <c r="F1392" s="1004"/>
      <c r="G1392" s="809"/>
    </row>
    <row r="1393" spans="5:7" x14ac:dyDescent="0.25">
      <c r="E1393" s="809"/>
      <c r="F1393" s="1004"/>
      <c r="G1393" s="809"/>
    </row>
    <row r="1394" spans="5:7" x14ac:dyDescent="0.25">
      <c r="E1394" s="809"/>
      <c r="F1394" s="1004"/>
      <c r="G1394" s="809"/>
    </row>
    <row r="1395" spans="5:7" x14ac:dyDescent="0.25">
      <c r="E1395" s="809"/>
      <c r="F1395" s="1004"/>
      <c r="G1395" s="809"/>
    </row>
    <row r="1396" spans="5:7" x14ac:dyDescent="0.25">
      <c r="E1396" s="809"/>
      <c r="F1396" s="1004"/>
      <c r="G1396" s="809"/>
    </row>
    <row r="1397" spans="5:7" x14ac:dyDescent="0.25">
      <c r="E1397" s="809"/>
      <c r="F1397" s="1004"/>
      <c r="G1397" s="809"/>
    </row>
    <row r="1398" spans="5:7" x14ac:dyDescent="0.25">
      <c r="E1398" s="809"/>
      <c r="F1398" s="1004"/>
      <c r="G1398" s="809"/>
    </row>
    <row r="1399" spans="5:7" x14ac:dyDescent="0.25">
      <c r="E1399" s="809"/>
      <c r="F1399" s="1004"/>
      <c r="G1399" s="809"/>
    </row>
    <row r="1400" spans="5:7" x14ac:dyDescent="0.25">
      <c r="E1400" s="809"/>
      <c r="F1400" s="1004"/>
      <c r="G1400" s="809"/>
    </row>
    <row r="1401" spans="5:7" x14ac:dyDescent="0.25">
      <c r="E1401" s="809"/>
      <c r="F1401" s="1004"/>
      <c r="G1401" s="809"/>
    </row>
    <row r="1402" spans="5:7" x14ac:dyDescent="0.25">
      <c r="E1402" s="809"/>
      <c r="F1402" s="1004"/>
      <c r="G1402" s="809"/>
    </row>
    <row r="1403" spans="5:7" x14ac:dyDescent="0.25">
      <c r="E1403" s="809"/>
      <c r="F1403" s="1004"/>
      <c r="G1403" s="809"/>
    </row>
    <row r="1404" spans="5:7" x14ac:dyDescent="0.25">
      <c r="E1404" s="809"/>
      <c r="F1404" s="1004"/>
      <c r="G1404" s="809"/>
    </row>
    <row r="1405" spans="5:7" x14ac:dyDescent="0.25">
      <c r="E1405" s="809"/>
      <c r="F1405" s="1004"/>
      <c r="G1405" s="809"/>
    </row>
    <row r="1406" spans="5:7" x14ac:dyDescent="0.25">
      <c r="E1406" s="809"/>
      <c r="F1406" s="1004"/>
      <c r="G1406" s="809"/>
    </row>
    <row r="1407" spans="5:7" x14ac:dyDescent="0.25">
      <c r="E1407" s="809"/>
      <c r="F1407" s="1004"/>
      <c r="G1407" s="809"/>
    </row>
    <row r="1408" spans="5:7" x14ac:dyDescent="0.25">
      <c r="E1408" s="809"/>
      <c r="F1408" s="1004"/>
      <c r="G1408" s="809"/>
    </row>
    <row r="1409" spans="5:7" x14ac:dyDescent="0.25">
      <c r="E1409" s="809"/>
      <c r="F1409" s="1004"/>
      <c r="G1409" s="809"/>
    </row>
    <row r="1410" spans="5:7" x14ac:dyDescent="0.25">
      <c r="E1410" s="809"/>
      <c r="F1410" s="1004"/>
      <c r="G1410" s="809"/>
    </row>
    <row r="1411" spans="5:7" x14ac:dyDescent="0.25">
      <c r="E1411" s="809"/>
      <c r="F1411" s="1004"/>
      <c r="G1411" s="809"/>
    </row>
    <row r="1412" spans="5:7" x14ac:dyDescent="0.25">
      <c r="E1412" s="809"/>
      <c r="F1412" s="1004"/>
      <c r="G1412" s="809"/>
    </row>
    <row r="1413" spans="5:7" x14ac:dyDescent="0.25">
      <c r="E1413" s="809"/>
      <c r="F1413" s="1004"/>
      <c r="G1413" s="809"/>
    </row>
    <row r="1414" spans="5:7" x14ac:dyDescent="0.25">
      <c r="E1414" s="809"/>
      <c r="F1414" s="1004"/>
      <c r="G1414" s="809"/>
    </row>
    <row r="1415" spans="5:7" x14ac:dyDescent="0.25">
      <c r="E1415" s="809"/>
      <c r="F1415" s="1004"/>
      <c r="G1415" s="809"/>
    </row>
    <row r="1416" spans="5:7" x14ac:dyDescent="0.25">
      <c r="E1416" s="809"/>
      <c r="F1416" s="1004"/>
      <c r="G1416" s="809"/>
    </row>
    <row r="1417" spans="5:7" x14ac:dyDescent="0.25">
      <c r="E1417" s="809"/>
      <c r="F1417" s="1004"/>
      <c r="G1417" s="809"/>
    </row>
    <row r="1418" spans="5:7" x14ac:dyDescent="0.25">
      <c r="E1418" s="809"/>
      <c r="F1418" s="1004"/>
      <c r="G1418" s="809"/>
    </row>
    <row r="1419" spans="5:7" x14ac:dyDescent="0.25">
      <c r="E1419" s="809"/>
      <c r="F1419" s="1004"/>
      <c r="G1419" s="809"/>
    </row>
    <row r="1420" spans="5:7" x14ac:dyDescent="0.25">
      <c r="E1420" s="809"/>
      <c r="F1420" s="1004"/>
      <c r="G1420" s="809"/>
    </row>
    <row r="1421" spans="5:7" x14ac:dyDescent="0.25">
      <c r="E1421" s="809"/>
      <c r="F1421" s="1004"/>
      <c r="G1421" s="809"/>
    </row>
    <row r="1422" spans="5:7" x14ac:dyDescent="0.25">
      <c r="E1422" s="809"/>
      <c r="F1422" s="1004"/>
      <c r="G1422" s="809"/>
    </row>
    <row r="1423" spans="5:7" x14ac:dyDescent="0.25">
      <c r="E1423" s="809"/>
      <c r="F1423" s="1004"/>
      <c r="G1423" s="809"/>
    </row>
    <row r="1424" spans="5:7" x14ac:dyDescent="0.25">
      <c r="E1424" s="809"/>
      <c r="F1424" s="1004"/>
      <c r="G1424" s="809"/>
    </row>
    <row r="1425" spans="5:7" x14ac:dyDescent="0.25">
      <c r="E1425" s="809"/>
      <c r="F1425" s="1004"/>
      <c r="G1425" s="809"/>
    </row>
    <row r="1426" spans="5:7" x14ac:dyDescent="0.25">
      <c r="E1426" s="809"/>
      <c r="F1426" s="1004"/>
      <c r="G1426" s="809"/>
    </row>
    <row r="1427" spans="5:7" x14ac:dyDescent="0.25">
      <c r="E1427" s="809"/>
      <c r="F1427" s="1004"/>
      <c r="G1427" s="809"/>
    </row>
    <row r="1428" spans="5:7" x14ac:dyDescent="0.25">
      <c r="E1428" s="809"/>
      <c r="F1428" s="1004"/>
      <c r="G1428" s="809"/>
    </row>
    <row r="1429" spans="5:7" x14ac:dyDescent="0.25">
      <c r="E1429" s="809"/>
      <c r="F1429" s="1004"/>
      <c r="G1429" s="809"/>
    </row>
    <row r="1430" spans="5:7" x14ac:dyDescent="0.25">
      <c r="E1430" s="809"/>
      <c r="F1430" s="1004"/>
      <c r="G1430" s="809"/>
    </row>
    <row r="1431" spans="5:7" x14ac:dyDescent="0.25">
      <c r="E1431" s="809"/>
      <c r="F1431" s="1004"/>
      <c r="G1431" s="809"/>
    </row>
    <row r="1432" spans="5:7" x14ac:dyDescent="0.25">
      <c r="E1432" s="809"/>
      <c r="F1432" s="1004"/>
      <c r="G1432" s="809"/>
    </row>
    <row r="1433" spans="5:7" x14ac:dyDescent="0.25">
      <c r="E1433" s="809"/>
      <c r="F1433" s="1004"/>
      <c r="G1433" s="809"/>
    </row>
    <row r="1434" spans="5:7" x14ac:dyDescent="0.25">
      <c r="E1434" s="809"/>
      <c r="F1434" s="1004"/>
      <c r="G1434" s="809"/>
    </row>
    <row r="1435" spans="5:7" x14ac:dyDescent="0.25">
      <c r="E1435" s="809"/>
      <c r="F1435" s="1004"/>
      <c r="G1435" s="809"/>
    </row>
    <row r="1436" spans="5:7" x14ac:dyDescent="0.25">
      <c r="E1436" s="809"/>
      <c r="F1436" s="1004"/>
      <c r="G1436" s="809"/>
    </row>
    <row r="1437" spans="5:7" x14ac:dyDescent="0.25">
      <c r="E1437" s="809"/>
      <c r="F1437" s="1004"/>
      <c r="G1437" s="809"/>
    </row>
    <row r="1438" spans="5:7" x14ac:dyDescent="0.25">
      <c r="E1438" s="809"/>
      <c r="F1438" s="1004"/>
      <c r="G1438" s="809"/>
    </row>
    <row r="1439" spans="5:7" x14ac:dyDescent="0.25">
      <c r="E1439" s="809"/>
      <c r="F1439" s="1004"/>
      <c r="G1439" s="809"/>
    </row>
    <row r="1440" spans="5:7" x14ac:dyDescent="0.25">
      <c r="E1440" s="809"/>
      <c r="F1440" s="1004"/>
      <c r="G1440" s="809"/>
    </row>
    <row r="1441" spans="5:7" x14ac:dyDescent="0.25">
      <c r="E1441" s="809"/>
      <c r="F1441" s="1004"/>
      <c r="G1441" s="809"/>
    </row>
    <row r="1442" spans="5:7" x14ac:dyDescent="0.25">
      <c r="E1442" s="809"/>
      <c r="F1442" s="1004"/>
      <c r="G1442" s="809"/>
    </row>
    <row r="1443" spans="5:7" x14ac:dyDescent="0.25">
      <c r="E1443" s="809"/>
      <c r="F1443" s="1004"/>
      <c r="G1443" s="809"/>
    </row>
    <row r="1444" spans="5:7" x14ac:dyDescent="0.25">
      <c r="E1444" s="809"/>
      <c r="F1444" s="1004"/>
      <c r="G1444" s="809"/>
    </row>
    <row r="1445" spans="5:7" x14ac:dyDescent="0.25">
      <c r="E1445" s="809"/>
      <c r="F1445" s="1004"/>
      <c r="G1445" s="809"/>
    </row>
    <row r="1446" spans="5:7" x14ac:dyDescent="0.25">
      <c r="E1446" s="809"/>
      <c r="F1446" s="1004"/>
      <c r="G1446" s="809"/>
    </row>
    <row r="1447" spans="5:7" x14ac:dyDescent="0.25">
      <c r="E1447" s="809"/>
      <c r="F1447" s="1004"/>
      <c r="G1447" s="809"/>
    </row>
    <row r="1448" spans="5:7" x14ac:dyDescent="0.25">
      <c r="E1448" s="809"/>
      <c r="F1448" s="1004"/>
      <c r="G1448" s="809"/>
    </row>
    <row r="1449" spans="5:7" x14ac:dyDescent="0.25">
      <c r="E1449" s="809"/>
      <c r="F1449" s="1004"/>
      <c r="G1449" s="809"/>
    </row>
    <row r="1450" spans="5:7" x14ac:dyDescent="0.25">
      <c r="E1450" s="809"/>
      <c r="F1450" s="1004"/>
      <c r="G1450" s="809"/>
    </row>
    <row r="1451" spans="5:7" x14ac:dyDescent="0.25">
      <c r="E1451" s="809"/>
      <c r="F1451" s="1004"/>
      <c r="G1451" s="809"/>
    </row>
    <row r="1452" spans="5:7" x14ac:dyDescent="0.25">
      <c r="E1452" s="809"/>
      <c r="F1452" s="1004"/>
      <c r="G1452" s="809"/>
    </row>
    <row r="1453" spans="5:7" x14ac:dyDescent="0.25">
      <c r="E1453" s="809"/>
      <c r="F1453" s="1004"/>
      <c r="G1453" s="809"/>
    </row>
    <row r="1454" spans="5:7" x14ac:dyDescent="0.25">
      <c r="E1454" s="809"/>
      <c r="F1454" s="1004"/>
      <c r="G1454" s="809"/>
    </row>
    <row r="1455" spans="5:7" x14ac:dyDescent="0.25">
      <c r="E1455" s="809"/>
      <c r="F1455" s="1004"/>
      <c r="G1455" s="809"/>
    </row>
    <row r="1456" spans="5:7" x14ac:dyDescent="0.25">
      <c r="E1456" s="809"/>
      <c r="F1456" s="1004"/>
      <c r="G1456" s="809"/>
    </row>
    <row r="1457" spans="5:7" x14ac:dyDescent="0.25">
      <c r="E1457" s="809"/>
      <c r="F1457" s="1004"/>
      <c r="G1457" s="809"/>
    </row>
    <row r="1458" spans="5:7" x14ac:dyDescent="0.25">
      <c r="E1458" s="809"/>
      <c r="F1458" s="1004"/>
      <c r="G1458" s="809"/>
    </row>
    <row r="1459" spans="5:7" x14ac:dyDescent="0.25">
      <c r="E1459" s="809"/>
      <c r="F1459" s="1004"/>
      <c r="G1459" s="809"/>
    </row>
    <row r="1460" spans="5:7" x14ac:dyDescent="0.25">
      <c r="E1460" s="809"/>
      <c r="F1460" s="1004"/>
      <c r="G1460" s="809"/>
    </row>
    <row r="1461" spans="5:7" x14ac:dyDescent="0.25">
      <c r="E1461" s="809"/>
      <c r="F1461" s="1004"/>
      <c r="G1461" s="809"/>
    </row>
    <row r="1462" spans="5:7" x14ac:dyDescent="0.25">
      <c r="E1462" s="809"/>
      <c r="F1462" s="1004"/>
      <c r="G1462" s="809"/>
    </row>
    <row r="1463" spans="5:7" x14ac:dyDescent="0.25">
      <c r="E1463" s="809"/>
      <c r="F1463" s="1004"/>
      <c r="G1463" s="809"/>
    </row>
    <row r="1464" spans="5:7" x14ac:dyDescent="0.25">
      <c r="E1464" s="809"/>
      <c r="F1464" s="1004"/>
      <c r="G1464" s="809"/>
    </row>
    <row r="1465" spans="5:7" x14ac:dyDescent="0.25">
      <c r="E1465" s="809"/>
      <c r="F1465" s="1004"/>
      <c r="G1465" s="809"/>
    </row>
    <row r="1466" spans="5:7" x14ac:dyDescent="0.25">
      <c r="E1466" s="809"/>
      <c r="F1466" s="1004"/>
      <c r="G1466" s="809"/>
    </row>
    <row r="1467" spans="5:7" x14ac:dyDescent="0.25">
      <c r="E1467" s="809"/>
      <c r="F1467" s="1004"/>
      <c r="G1467" s="809"/>
    </row>
    <row r="1468" spans="5:7" x14ac:dyDescent="0.25">
      <c r="E1468" s="809"/>
      <c r="F1468" s="1004"/>
      <c r="G1468" s="809"/>
    </row>
    <row r="1469" spans="5:7" x14ac:dyDescent="0.25">
      <c r="E1469" s="809"/>
      <c r="F1469" s="1004"/>
      <c r="G1469" s="809"/>
    </row>
    <row r="1470" spans="5:7" x14ac:dyDescent="0.25">
      <c r="E1470" s="809"/>
      <c r="F1470" s="1004"/>
      <c r="G1470" s="809"/>
    </row>
    <row r="1471" spans="5:7" x14ac:dyDescent="0.25">
      <c r="E1471" s="809"/>
      <c r="F1471" s="1004"/>
      <c r="G1471" s="809"/>
    </row>
    <row r="1472" spans="5:7" x14ac:dyDescent="0.25">
      <c r="E1472" s="809"/>
      <c r="F1472" s="1004"/>
      <c r="G1472" s="809"/>
    </row>
    <row r="1473" spans="5:7" x14ac:dyDescent="0.25">
      <c r="E1473" s="809"/>
      <c r="F1473" s="1004"/>
      <c r="G1473" s="809"/>
    </row>
    <row r="1474" spans="5:7" x14ac:dyDescent="0.25">
      <c r="E1474" s="809"/>
      <c r="F1474" s="1004"/>
      <c r="G1474" s="809"/>
    </row>
    <row r="1475" spans="5:7" x14ac:dyDescent="0.25">
      <c r="E1475" s="809"/>
      <c r="F1475" s="1004"/>
      <c r="G1475" s="809"/>
    </row>
    <row r="1476" spans="5:7" x14ac:dyDescent="0.25">
      <c r="E1476" s="809"/>
      <c r="F1476" s="1004"/>
      <c r="G1476" s="809"/>
    </row>
    <row r="1477" spans="5:7" x14ac:dyDescent="0.25">
      <c r="E1477" s="809"/>
      <c r="F1477" s="1004"/>
      <c r="G1477" s="809"/>
    </row>
    <row r="1478" spans="5:7" x14ac:dyDescent="0.25">
      <c r="E1478" s="809"/>
      <c r="F1478" s="1004"/>
      <c r="G1478" s="809"/>
    </row>
    <row r="1479" spans="5:7" x14ac:dyDescent="0.25">
      <c r="E1479" s="809"/>
      <c r="F1479" s="1004"/>
      <c r="G1479" s="809"/>
    </row>
    <row r="1480" spans="5:7" x14ac:dyDescent="0.25">
      <c r="E1480" s="809"/>
      <c r="F1480" s="1004"/>
      <c r="G1480" s="809"/>
    </row>
    <row r="1481" spans="5:7" x14ac:dyDescent="0.25">
      <c r="E1481" s="809"/>
      <c r="F1481" s="1004"/>
      <c r="G1481" s="809"/>
    </row>
    <row r="1482" spans="5:7" x14ac:dyDescent="0.25">
      <c r="E1482" s="809"/>
      <c r="F1482" s="1004"/>
      <c r="G1482" s="809"/>
    </row>
    <row r="1483" spans="5:7" x14ac:dyDescent="0.25">
      <c r="E1483" s="809"/>
      <c r="F1483" s="1004"/>
      <c r="G1483" s="809"/>
    </row>
    <row r="1484" spans="5:7" x14ac:dyDescent="0.25">
      <c r="E1484" s="809"/>
      <c r="F1484" s="1004"/>
      <c r="G1484" s="809"/>
    </row>
    <row r="1485" spans="5:7" x14ac:dyDescent="0.25">
      <c r="E1485" s="809"/>
      <c r="F1485" s="1004"/>
      <c r="G1485" s="809"/>
    </row>
    <row r="1486" spans="5:7" x14ac:dyDescent="0.25">
      <c r="E1486" s="809"/>
      <c r="F1486" s="1004"/>
      <c r="G1486" s="809"/>
    </row>
    <row r="1487" spans="5:7" x14ac:dyDescent="0.25">
      <c r="E1487" s="809"/>
      <c r="F1487" s="1004"/>
      <c r="G1487" s="809"/>
    </row>
    <row r="1488" spans="5:7" x14ac:dyDescent="0.25">
      <c r="E1488" s="809"/>
      <c r="F1488" s="1004"/>
      <c r="G1488" s="809"/>
    </row>
    <row r="1489" spans="5:7" x14ac:dyDescent="0.25">
      <c r="E1489" s="809"/>
      <c r="F1489" s="1004"/>
      <c r="G1489" s="809"/>
    </row>
    <row r="1490" spans="5:7" x14ac:dyDescent="0.25">
      <c r="E1490" s="809"/>
      <c r="F1490" s="1004"/>
      <c r="G1490" s="809"/>
    </row>
    <row r="1491" spans="5:7" x14ac:dyDescent="0.25">
      <c r="E1491" s="809"/>
      <c r="F1491" s="1004"/>
      <c r="G1491" s="809"/>
    </row>
    <row r="1492" spans="5:7" x14ac:dyDescent="0.25">
      <c r="E1492" s="809"/>
      <c r="F1492" s="1004"/>
      <c r="G1492" s="809"/>
    </row>
    <row r="1493" spans="5:7" x14ac:dyDescent="0.25">
      <c r="E1493" s="809"/>
      <c r="F1493" s="1004"/>
      <c r="G1493" s="809"/>
    </row>
    <row r="1494" spans="5:7" x14ac:dyDescent="0.25">
      <c r="E1494" s="809"/>
      <c r="F1494" s="1004"/>
      <c r="G1494" s="809"/>
    </row>
    <row r="1495" spans="5:7" x14ac:dyDescent="0.25">
      <c r="E1495" s="809"/>
      <c r="F1495" s="1004"/>
      <c r="G1495" s="809"/>
    </row>
    <row r="1496" spans="5:7" x14ac:dyDescent="0.25">
      <c r="E1496" s="809"/>
      <c r="F1496" s="1004"/>
      <c r="G1496" s="809"/>
    </row>
    <row r="1497" spans="5:7" x14ac:dyDescent="0.25">
      <c r="E1497" s="809"/>
      <c r="F1497" s="1004"/>
      <c r="G1497" s="809"/>
    </row>
    <row r="1498" spans="5:7" x14ac:dyDescent="0.25">
      <c r="E1498" s="809"/>
      <c r="F1498" s="1004"/>
      <c r="G1498" s="809"/>
    </row>
    <row r="1499" spans="5:7" x14ac:dyDescent="0.25">
      <c r="E1499" s="809"/>
      <c r="F1499" s="1004"/>
      <c r="G1499" s="809"/>
    </row>
    <row r="1500" spans="5:7" x14ac:dyDescent="0.25">
      <c r="E1500" s="809"/>
      <c r="F1500" s="1004"/>
      <c r="G1500" s="809"/>
    </row>
    <row r="1501" spans="5:7" x14ac:dyDescent="0.25">
      <c r="E1501" s="809"/>
      <c r="F1501" s="1004"/>
      <c r="G1501" s="809"/>
    </row>
    <row r="1502" spans="5:7" x14ac:dyDescent="0.25">
      <c r="E1502" s="809"/>
      <c r="F1502" s="1004"/>
      <c r="G1502" s="809"/>
    </row>
    <row r="1503" spans="5:7" x14ac:dyDescent="0.25">
      <c r="E1503" s="809"/>
      <c r="F1503" s="1004"/>
      <c r="G1503" s="809"/>
    </row>
    <row r="1504" spans="5:7" x14ac:dyDescent="0.25">
      <c r="E1504" s="809"/>
      <c r="F1504" s="1004"/>
      <c r="G1504" s="809"/>
    </row>
    <row r="1505" spans="5:7" x14ac:dyDescent="0.25">
      <c r="E1505" s="809"/>
      <c r="F1505" s="1004"/>
      <c r="G1505" s="809"/>
    </row>
    <row r="1506" spans="5:7" x14ac:dyDescent="0.25">
      <c r="E1506" s="809"/>
      <c r="F1506" s="1004"/>
      <c r="G1506" s="809"/>
    </row>
    <row r="1507" spans="5:7" x14ac:dyDescent="0.25">
      <c r="E1507" s="809"/>
      <c r="F1507" s="1004"/>
      <c r="G1507" s="809"/>
    </row>
    <row r="1508" spans="5:7" x14ac:dyDescent="0.25">
      <c r="E1508" s="809"/>
      <c r="F1508" s="1004"/>
      <c r="G1508" s="809"/>
    </row>
    <row r="1509" spans="5:7" x14ac:dyDescent="0.25">
      <c r="E1509" s="809"/>
      <c r="F1509" s="1004"/>
      <c r="G1509" s="809"/>
    </row>
    <row r="1510" spans="5:7" x14ac:dyDescent="0.25">
      <c r="E1510" s="809"/>
      <c r="F1510" s="1004"/>
      <c r="G1510" s="809"/>
    </row>
    <row r="1511" spans="5:7" x14ac:dyDescent="0.25">
      <c r="E1511" s="809"/>
      <c r="F1511" s="1004"/>
      <c r="G1511" s="809"/>
    </row>
    <row r="1512" spans="5:7" x14ac:dyDescent="0.25">
      <c r="E1512" s="809"/>
      <c r="F1512" s="1004"/>
      <c r="G1512" s="809"/>
    </row>
    <row r="1513" spans="5:7" x14ac:dyDescent="0.25">
      <c r="E1513" s="809"/>
      <c r="F1513" s="1004"/>
      <c r="G1513" s="809"/>
    </row>
    <row r="1514" spans="5:7" x14ac:dyDescent="0.25">
      <c r="E1514" s="809"/>
      <c r="F1514" s="1004"/>
      <c r="G1514" s="809"/>
    </row>
    <row r="1515" spans="5:7" x14ac:dyDescent="0.25">
      <c r="E1515" s="809"/>
      <c r="F1515" s="1004"/>
      <c r="G1515" s="809"/>
    </row>
    <row r="1516" spans="5:7" x14ac:dyDescent="0.25">
      <c r="E1516" s="809"/>
      <c r="F1516" s="1004"/>
      <c r="G1516" s="809"/>
    </row>
    <row r="1517" spans="5:7" x14ac:dyDescent="0.25">
      <c r="E1517" s="809"/>
      <c r="F1517" s="1004"/>
      <c r="G1517" s="809"/>
    </row>
    <row r="1518" spans="5:7" x14ac:dyDescent="0.25">
      <c r="E1518" s="809"/>
      <c r="F1518" s="1004"/>
      <c r="G1518" s="809"/>
    </row>
    <row r="1519" spans="5:7" x14ac:dyDescent="0.25">
      <c r="E1519" s="809"/>
      <c r="F1519" s="1004"/>
      <c r="G1519" s="809"/>
    </row>
    <row r="1520" spans="5:7" x14ac:dyDescent="0.25">
      <c r="E1520" s="809"/>
      <c r="F1520" s="1004"/>
      <c r="G1520" s="809"/>
    </row>
    <row r="1521" spans="5:7" x14ac:dyDescent="0.25">
      <c r="E1521" s="809"/>
      <c r="F1521" s="1004"/>
      <c r="G1521" s="809"/>
    </row>
    <row r="1522" spans="5:7" x14ac:dyDescent="0.25">
      <c r="E1522" s="809"/>
      <c r="F1522" s="1004"/>
      <c r="G1522" s="809"/>
    </row>
    <row r="1523" spans="5:7" x14ac:dyDescent="0.25">
      <c r="E1523" s="809"/>
      <c r="F1523" s="1004"/>
      <c r="G1523" s="809"/>
    </row>
    <row r="1524" spans="5:7" x14ac:dyDescent="0.25">
      <c r="E1524" s="809"/>
      <c r="F1524" s="1004"/>
      <c r="G1524" s="809"/>
    </row>
    <row r="1525" spans="5:7" x14ac:dyDescent="0.25">
      <c r="E1525" s="809"/>
      <c r="F1525" s="1004"/>
      <c r="G1525" s="809"/>
    </row>
    <row r="1526" spans="5:7" x14ac:dyDescent="0.25">
      <c r="E1526" s="809"/>
      <c r="F1526" s="1004"/>
      <c r="G1526" s="809"/>
    </row>
    <row r="1527" spans="5:7" x14ac:dyDescent="0.25">
      <c r="E1527" s="809"/>
      <c r="F1527" s="1004"/>
      <c r="G1527" s="809"/>
    </row>
    <row r="1528" spans="5:7" x14ac:dyDescent="0.25">
      <c r="E1528" s="809"/>
      <c r="F1528" s="1004"/>
      <c r="G1528" s="809"/>
    </row>
    <row r="1529" spans="5:7" x14ac:dyDescent="0.25">
      <c r="E1529" s="809"/>
      <c r="F1529" s="1004"/>
      <c r="G1529" s="809"/>
    </row>
    <row r="1530" spans="5:7" x14ac:dyDescent="0.25">
      <c r="E1530" s="809"/>
      <c r="F1530" s="1004"/>
      <c r="G1530" s="809"/>
    </row>
    <row r="1531" spans="5:7" x14ac:dyDescent="0.25">
      <c r="E1531" s="809"/>
      <c r="F1531" s="1004"/>
      <c r="G1531" s="809"/>
    </row>
    <row r="1532" spans="5:7" x14ac:dyDescent="0.25">
      <c r="E1532" s="809"/>
      <c r="F1532" s="1004"/>
      <c r="G1532" s="809"/>
    </row>
    <row r="1533" spans="5:7" x14ac:dyDescent="0.25">
      <c r="E1533" s="809"/>
      <c r="F1533" s="1004"/>
      <c r="G1533" s="809"/>
    </row>
    <row r="1534" spans="5:7" x14ac:dyDescent="0.25">
      <c r="E1534" s="809"/>
      <c r="F1534" s="1004"/>
      <c r="G1534" s="809"/>
    </row>
    <row r="1535" spans="5:7" x14ac:dyDescent="0.25">
      <c r="E1535" s="809"/>
      <c r="F1535" s="1004"/>
      <c r="G1535" s="809"/>
    </row>
    <row r="1536" spans="5:7" x14ac:dyDescent="0.25">
      <c r="E1536" s="809"/>
      <c r="F1536" s="1004"/>
      <c r="G1536" s="809"/>
    </row>
    <row r="1537" spans="5:7" x14ac:dyDescent="0.25">
      <c r="E1537" s="809"/>
      <c r="F1537" s="1004"/>
      <c r="G1537" s="809"/>
    </row>
    <row r="1538" spans="5:7" x14ac:dyDescent="0.25">
      <c r="E1538" s="809"/>
      <c r="F1538" s="1004"/>
      <c r="G1538" s="809"/>
    </row>
    <row r="1539" spans="5:7" x14ac:dyDescent="0.25">
      <c r="E1539" s="809"/>
      <c r="F1539" s="1004"/>
      <c r="G1539" s="809"/>
    </row>
    <row r="1540" spans="5:7" x14ac:dyDescent="0.25">
      <c r="E1540" s="809"/>
      <c r="F1540" s="1004"/>
      <c r="G1540" s="809"/>
    </row>
    <row r="1541" spans="5:7" x14ac:dyDescent="0.25">
      <c r="E1541" s="809"/>
      <c r="F1541" s="1004"/>
      <c r="G1541" s="809"/>
    </row>
    <row r="1542" spans="5:7" x14ac:dyDescent="0.25">
      <c r="E1542" s="809"/>
      <c r="F1542" s="1004"/>
      <c r="G1542" s="809"/>
    </row>
    <row r="1543" spans="5:7" x14ac:dyDescent="0.25">
      <c r="E1543" s="809"/>
      <c r="F1543" s="1004"/>
      <c r="G1543" s="809"/>
    </row>
    <row r="1544" spans="5:7" x14ac:dyDescent="0.25">
      <c r="E1544" s="809"/>
      <c r="F1544" s="1004"/>
      <c r="G1544" s="809"/>
    </row>
    <row r="1545" spans="5:7" x14ac:dyDescent="0.25">
      <c r="E1545" s="809"/>
      <c r="F1545" s="1004"/>
      <c r="G1545" s="809"/>
    </row>
    <row r="1546" spans="5:7" x14ac:dyDescent="0.25">
      <c r="E1546" s="809"/>
      <c r="F1546" s="1004"/>
      <c r="G1546" s="809"/>
    </row>
    <row r="1547" spans="5:7" x14ac:dyDescent="0.25">
      <c r="E1547" s="809"/>
      <c r="F1547" s="1004"/>
      <c r="G1547" s="809"/>
    </row>
    <row r="1548" spans="5:7" x14ac:dyDescent="0.25">
      <c r="E1548" s="809"/>
      <c r="F1548" s="1004"/>
      <c r="G1548" s="809"/>
    </row>
    <row r="1549" spans="5:7" x14ac:dyDescent="0.25">
      <c r="E1549" s="809"/>
      <c r="F1549" s="1004"/>
      <c r="G1549" s="809"/>
    </row>
    <row r="1550" spans="5:7" x14ac:dyDescent="0.25">
      <c r="E1550" s="809"/>
      <c r="F1550" s="1004"/>
      <c r="G1550" s="809"/>
    </row>
    <row r="1551" spans="5:7" x14ac:dyDescent="0.25">
      <c r="E1551" s="809"/>
      <c r="F1551" s="1004"/>
      <c r="G1551" s="809"/>
    </row>
    <row r="1552" spans="5:7" x14ac:dyDescent="0.25">
      <c r="E1552" s="809"/>
      <c r="F1552" s="1004"/>
      <c r="G1552" s="809"/>
    </row>
    <row r="1553" spans="5:7" x14ac:dyDescent="0.25">
      <c r="E1553" s="809"/>
      <c r="F1553" s="1004"/>
      <c r="G1553" s="809"/>
    </row>
    <row r="1554" spans="5:7" x14ac:dyDescent="0.25">
      <c r="E1554" s="809"/>
      <c r="F1554" s="1004"/>
      <c r="G1554" s="809"/>
    </row>
    <row r="1555" spans="5:7" x14ac:dyDescent="0.25">
      <c r="E1555" s="809"/>
      <c r="F1555" s="1004"/>
      <c r="G1555" s="809"/>
    </row>
    <row r="1556" spans="5:7" x14ac:dyDescent="0.25">
      <c r="E1556" s="809"/>
      <c r="F1556" s="1004"/>
      <c r="G1556" s="809"/>
    </row>
    <row r="1557" spans="5:7" x14ac:dyDescent="0.25">
      <c r="E1557" s="809"/>
      <c r="F1557" s="1004"/>
      <c r="G1557" s="809"/>
    </row>
    <row r="1558" spans="5:7" x14ac:dyDescent="0.25">
      <c r="E1558" s="809"/>
      <c r="F1558" s="1004"/>
      <c r="G1558" s="809"/>
    </row>
    <row r="1559" spans="5:7" x14ac:dyDescent="0.25">
      <c r="E1559" s="809"/>
      <c r="F1559" s="1004"/>
      <c r="G1559" s="809"/>
    </row>
    <row r="1560" spans="5:7" x14ac:dyDescent="0.25">
      <c r="E1560" s="809"/>
      <c r="F1560" s="1004"/>
      <c r="G1560" s="809"/>
    </row>
    <row r="1561" spans="5:7" x14ac:dyDescent="0.25">
      <c r="E1561" s="809"/>
      <c r="F1561" s="1004"/>
      <c r="G1561" s="809"/>
    </row>
    <row r="1562" spans="5:7" x14ac:dyDescent="0.25">
      <c r="E1562" s="809"/>
      <c r="F1562" s="1004"/>
      <c r="G1562" s="809"/>
    </row>
    <row r="1563" spans="5:7" x14ac:dyDescent="0.25">
      <c r="E1563" s="809"/>
      <c r="F1563" s="1004"/>
      <c r="G1563" s="809"/>
    </row>
    <row r="1564" spans="5:7" x14ac:dyDescent="0.25">
      <c r="E1564" s="809"/>
      <c r="F1564" s="1004"/>
      <c r="G1564" s="809"/>
    </row>
    <row r="1565" spans="5:7" x14ac:dyDescent="0.25">
      <c r="E1565" s="809"/>
      <c r="F1565" s="1004"/>
      <c r="G1565" s="809"/>
    </row>
    <row r="1566" spans="5:7" x14ac:dyDescent="0.25">
      <c r="E1566" s="809"/>
      <c r="F1566" s="1004"/>
      <c r="G1566" s="809"/>
    </row>
    <row r="1567" spans="5:7" x14ac:dyDescent="0.25">
      <c r="E1567" s="809"/>
      <c r="F1567" s="1004"/>
      <c r="G1567" s="809"/>
    </row>
    <row r="1568" spans="5:7" x14ac:dyDescent="0.25">
      <c r="E1568" s="809"/>
      <c r="F1568" s="1004"/>
      <c r="G1568" s="809"/>
    </row>
    <row r="1569" spans="5:7" x14ac:dyDescent="0.25">
      <c r="E1569" s="809"/>
      <c r="F1569" s="1004"/>
      <c r="G1569" s="809"/>
    </row>
    <row r="1570" spans="5:7" x14ac:dyDescent="0.25">
      <c r="E1570" s="809"/>
      <c r="F1570" s="1004"/>
      <c r="G1570" s="809"/>
    </row>
    <row r="1571" spans="5:7" x14ac:dyDescent="0.25">
      <c r="E1571" s="809"/>
      <c r="F1571" s="1004"/>
      <c r="G1571" s="809"/>
    </row>
    <row r="1572" spans="5:7" x14ac:dyDescent="0.25">
      <c r="E1572" s="809"/>
      <c r="F1572" s="1004"/>
      <c r="G1572" s="809"/>
    </row>
    <row r="1573" spans="5:7" x14ac:dyDescent="0.25">
      <c r="E1573" s="809"/>
      <c r="F1573" s="1004"/>
      <c r="G1573" s="809"/>
    </row>
    <row r="1574" spans="5:7" x14ac:dyDescent="0.25">
      <c r="E1574" s="809"/>
      <c r="F1574" s="1004"/>
      <c r="G1574" s="809"/>
    </row>
    <row r="1575" spans="5:7" x14ac:dyDescent="0.25">
      <c r="E1575" s="809"/>
      <c r="F1575" s="1004"/>
      <c r="G1575" s="809"/>
    </row>
    <row r="1576" spans="5:7" x14ac:dyDescent="0.25">
      <c r="E1576" s="809"/>
      <c r="F1576" s="1004"/>
      <c r="G1576" s="809"/>
    </row>
    <row r="1577" spans="5:7" x14ac:dyDescent="0.25">
      <c r="E1577" s="809"/>
      <c r="F1577" s="1004"/>
      <c r="G1577" s="809"/>
    </row>
    <row r="1578" spans="5:7" x14ac:dyDescent="0.25">
      <c r="E1578" s="809"/>
      <c r="F1578" s="1004"/>
      <c r="G1578" s="809"/>
    </row>
    <row r="1579" spans="5:7" x14ac:dyDescent="0.25">
      <c r="E1579" s="809"/>
      <c r="F1579" s="1004"/>
      <c r="G1579" s="809"/>
    </row>
    <row r="1580" spans="5:7" x14ac:dyDescent="0.25">
      <c r="E1580" s="809"/>
      <c r="F1580" s="1004"/>
      <c r="G1580" s="809"/>
    </row>
    <row r="1581" spans="5:7" x14ac:dyDescent="0.25">
      <c r="E1581" s="809"/>
      <c r="F1581" s="1004"/>
      <c r="G1581" s="809"/>
    </row>
    <row r="1582" spans="5:7" x14ac:dyDescent="0.25">
      <c r="E1582" s="809"/>
      <c r="F1582" s="1004"/>
      <c r="G1582" s="809"/>
    </row>
    <row r="1583" spans="5:7" x14ac:dyDescent="0.25">
      <c r="E1583" s="809"/>
      <c r="F1583" s="1004"/>
      <c r="G1583" s="809"/>
    </row>
    <row r="1584" spans="5:7" x14ac:dyDescent="0.25">
      <c r="E1584" s="809"/>
      <c r="F1584" s="1004"/>
      <c r="G1584" s="809"/>
    </row>
    <row r="1585" spans="5:7" x14ac:dyDescent="0.25">
      <c r="E1585" s="809"/>
      <c r="F1585" s="1004"/>
      <c r="G1585" s="809"/>
    </row>
    <row r="1586" spans="5:7" x14ac:dyDescent="0.25">
      <c r="E1586" s="809"/>
      <c r="F1586" s="1004"/>
      <c r="G1586" s="809"/>
    </row>
    <row r="1587" spans="5:7" x14ac:dyDescent="0.25">
      <c r="E1587" s="809"/>
      <c r="F1587" s="1004"/>
      <c r="G1587" s="809"/>
    </row>
    <row r="1588" spans="5:7" x14ac:dyDescent="0.25">
      <c r="E1588" s="809"/>
      <c r="F1588" s="1004"/>
      <c r="G1588" s="809"/>
    </row>
    <row r="1589" spans="5:7" x14ac:dyDescent="0.25">
      <c r="E1589" s="809"/>
      <c r="F1589" s="1004"/>
      <c r="G1589" s="809"/>
    </row>
    <row r="1590" spans="5:7" x14ac:dyDescent="0.25">
      <c r="E1590" s="809"/>
      <c r="F1590" s="1004"/>
      <c r="G1590" s="809"/>
    </row>
    <row r="1591" spans="5:7" x14ac:dyDescent="0.25">
      <c r="E1591" s="809"/>
      <c r="F1591" s="1004"/>
      <c r="G1591" s="809"/>
    </row>
    <row r="1592" spans="5:7" x14ac:dyDescent="0.25">
      <c r="E1592" s="809"/>
      <c r="F1592" s="1004"/>
      <c r="G1592" s="809"/>
    </row>
    <row r="1593" spans="5:7" x14ac:dyDescent="0.25">
      <c r="E1593" s="809"/>
      <c r="F1593" s="1004"/>
      <c r="G1593" s="809"/>
    </row>
    <row r="1594" spans="5:7" x14ac:dyDescent="0.25">
      <c r="E1594" s="809"/>
      <c r="F1594" s="1004"/>
      <c r="G1594" s="809"/>
    </row>
    <row r="1595" spans="5:7" x14ac:dyDescent="0.25">
      <c r="E1595" s="809"/>
      <c r="F1595" s="1004"/>
      <c r="G1595" s="809"/>
    </row>
    <row r="1596" spans="5:7" x14ac:dyDescent="0.25">
      <c r="E1596" s="809"/>
      <c r="F1596" s="1004"/>
      <c r="G1596" s="809"/>
    </row>
    <row r="1597" spans="5:7" x14ac:dyDescent="0.25">
      <c r="E1597" s="809"/>
      <c r="F1597" s="1004"/>
      <c r="G1597" s="809"/>
    </row>
    <row r="1598" spans="5:7" x14ac:dyDescent="0.25">
      <c r="E1598" s="809"/>
      <c r="F1598" s="1004"/>
      <c r="G1598" s="809"/>
    </row>
    <row r="1599" spans="5:7" x14ac:dyDescent="0.25">
      <c r="E1599" s="809"/>
      <c r="F1599" s="1004"/>
      <c r="G1599" s="809"/>
    </row>
    <row r="1600" spans="5:7" x14ac:dyDescent="0.25">
      <c r="E1600" s="809"/>
      <c r="F1600" s="1004"/>
      <c r="G1600" s="809"/>
    </row>
    <row r="1601" spans="5:7" x14ac:dyDescent="0.25">
      <c r="E1601" s="809"/>
      <c r="F1601" s="1004"/>
      <c r="G1601" s="809"/>
    </row>
    <row r="1602" spans="5:7" x14ac:dyDescent="0.25">
      <c r="E1602" s="809"/>
      <c r="F1602" s="1004"/>
      <c r="G1602" s="809"/>
    </row>
    <row r="1603" spans="5:7" x14ac:dyDescent="0.25">
      <c r="E1603" s="809"/>
      <c r="F1603" s="1004"/>
      <c r="G1603" s="809"/>
    </row>
    <row r="1604" spans="5:7" x14ac:dyDescent="0.25">
      <c r="E1604" s="809"/>
      <c r="F1604" s="1004"/>
      <c r="G1604" s="809"/>
    </row>
    <row r="1605" spans="5:7" x14ac:dyDescent="0.25">
      <c r="E1605" s="809"/>
      <c r="F1605" s="1004"/>
      <c r="G1605" s="809"/>
    </row>
    <row r="1606" spans="5:7" x14ac:dyDescent="0.25">
      <c r="E1606" s="809"/>
      <c r="F1606" s="1004"/>
      <c r="G1606" s="809"/>
    </row>
    <row r="1607" spans="5:7" x14ac:dyDescent="0.25">
      <c r="E1607" s="809"/>
      <c r="F1607" s="1004"/>
      <c r="G1607" s="809"/>
    </row>
    <row r="1608" spans="5:7" x14ac:dyDescent="0.25">
      <c r="E1608" s="809"/>
      <c r="F1608" s="1004"/>
      <c r="G1608" s="809"/>
    </row>
    <row r="1609" spans="5:7" x14ac:dyDescent="0.25">
      <c r="E1609" s="809"/>
      <c r="F1609" s="1004"/>
      <c r="G1609" s="809"/>
    </row>
    <row r="1610" spans="5:7" x14ac:dyDescent="0.25">
      <c r="E1610" s="809"/>
      <c r="F1610" s="1004"/>
      <c r="G1610" s="809"/>
    </row>
    <row r="1611" spans="5:7" x14ac:dyDescent="0.25">
      <c r="E1611" s="809"/>
      <c r="F1611" s="1004"/>
      <c r="G1611" s="809"/>
    </row>
    <row r="1612" spans="5:7" x14ac:dyDescent="0.25">
      <c r="E1612" s="809"/>
      <c r="F1612" s="1004"/>
      <c r="G1612" s="809"/>
    </row>
    <row r="1613" spans="5:7" x14ac:dyDescent="0.25">
      <c r="E1613" s="809"/>
      <c r="F1613" s="1004"/>
      <c r="G1613" s="809"/>
    </row>
    <row r="1614" spans="5:7" x14ac:dyDescent="0.25">
      <c r="E1614" s="809"/>
      <c r="F1614" s="1004"/>
      <c r="G1614" s="809"/>
    </row>
    <row r="1615" spans="5:7" x14ac:dyDescent="0.25">
      <c r="E1615" s="809"/>
      <c r="F1615" s="1004"/>
      <c r="G1615" s="809"/>
    </row>
    <row r="1616" spans="5:7" x14ac:dyDescent="0.25">
      <c r="E1616" s="809"/>
      <c r="F1616" s="1004"/>
      <c r="G1616" s="809"/>
    </row>
    <row r="1617" spans="5:7" x14ac:dyDescent="0.25">
      <c r="E1617" s="809"/>
      <c r="F1617" s="1004"/>
      <c r="G1617" s="809"/>
    </row>
    <row r="1618" spans="5:7" x14ac:dyDescent="0.25">
      <c r="E1618" s="809"/>
      <c r="F1618" s="1004"/>
      <c r="G1618" s="809"/>
    </row>
    <row r="1619" spans="5:7" x14ac:dyDescent="0.25">
      <c r="E1619" s="809"/>
      <c r="F1619" s="1004"/>
      <c r="G1619" s="809"/>
    </row>
    <row r="1620" spans="5:7" x14ac:dyDescent="0.25">
      <c r="E1620" s="809"/>
      <c r="F1620" s="1004"/>
      <c r="G1620" s="809"/>
    </row>
    <row r="1621" spans="5:7" x14ac:dyDescent="0.25">
      <c r="E1621" s="809"/>
      <c r="F1621" s="1004"/>
      <c r="G1621" s="809"/>
    </row>
    <row r="1622" spans="5:7" x14ac:dyDescent="0.25">
      <c r="E1622" s="809"/>
      <c r="F1622" s="1004"/>
      <c r="G1622" s="809"/>
    </row>
    <row r="1623" spans="5:7" x14ac:dyDescent="0.25">
      <c r="E1623" s="809"/>
      <c r="F1623" s="1004"/>
      <c r="G1623" s="809"/>
    </row>
    <row r="1624" spans="5:7" x14ac:dyDescent="0.25">
      <c r="E1624" s="809"/>
      <c r="F1624" s="1004"/>
      <c r="G1624" s="809"/>
    </row>
    <row r="1625" spans="5:7" x14ac:dyDescent="0.25">
      <c r="E1625" s="809"/>
      <c r="F1625" s="1004"/>
      <c r="G1625" s="809"/>
    </row>
    <row r="1626" spans="5:7" x14ac:dyDescent="0.25">
      <c r="E1626" s="809"/>
      <c r="F1626" s="1004"/>
      <c r="G1626" s="809"/>
    </row>
    <row r="1627" spans="5:7" x14ac:dyDescent="0.25">
      <c r="E1627" s="809"/>
      <c r="F1627" s="1004"/>
      <c r="G1627" s="809"/>
    </row>
    <row r="1628" spans="5:7" x14ac:dyDescent="0.25">
      <c r="E1628" s="809"/>
      <c r="F1628" s="1004"/>
      <c r="G1628" s="809"/>
    </row>
    <row r="1629" spans="5:7" x14ac:dyDescent="0.25">
      <c r="E1629" s="809"/>
      <c r="F1629" s="1004"/>
      <c r="G1629" s="809"/>
    </row>
    <row r="1630" spans="5:7" x14ac:dyDescent="0.25">
      <c r="E1630" s="809"/>
      <c r="F1630" s="1004"/>
      <c r="G1630" s="809"/>
    </row>
    <row r="1631" spans="5:7" x14ac:dyDescent="0.25">
      <c r="E1631" s="809"/>
      <c r="F1631" s="1004"/>
      <c r="G1631" s="809"/>
    </row>
    <row r="1632" spans="5:7" x14ac:dyDescent="0.25">
      <c r="E1632" s="809"/>
      <c r="F1632" s="1004"/>
      <c r="G1632" s="809"/>
    </row>
    <row r="1633" spans="5:7" x14ac:dyDescent="0.25">
      <c r="E1633" s="809"/>
      <c r="F1633" s="1004"/>
      <c r="G1633" s="809"/>
    </row>
    <row r="1634" spans="5:7" x14ac:dyDescent="0.25">
      <c r="E1634" s="809"/>
      <c r="F1634" s="1004"/>
      <c r="G1634" s="809"/>
    </row>
    <row r="1635" spans="5:7" x14ac:dyDescent="0.25">
      <c r="E1635" s="809"/>
      <c r="F1635" s="1004"/>
      <c r="G1635" s="809"/>
    </row>
    <row r="1636" spans="5:7" x14ac:dyDescent="0.25">
      <c r="E1636" s="809"/>
      <c r="F1636" s="1004"/>
      <c r="G1636" s="809"/>
    </row>
    <row r="1637" spans="5:7" x14ac:dyDescent="0.25">
      <c r="E1637" s="809"/>
      <c r="F1637" s="1004"/>
      <c r="G1637" s="809"/>
    </row>
    <row r="1638" spans="5:7" x14ac:dyDescent="0.25">
      <c r="E1638" s="809"/>
      <c r="F1638" s="1004"/>
      <c r="G1638" s="809"/>
    </row>
    <row r="1639" spans="5:7" x14ac:dyDescent="0.25">
      <c r="E1639" s="809"/>
      <c r="F1639" s="1004"/>
      <c r="G1639" s="809"/>
    </row>
    <row r="1640" spans="5:7" x14ac:dyDescent="0.25">
      <c r="E1640" s="809"/>
      <c r="F1640" s="1004"/>
      <c r="G1640" s="809"/>
    </row>
    <row r="1641" spans="5:7" x14ac:dyDescent="0.25">
      <c r="E1641" s="809"/>
      <c r="F1641" s="1004"/>
      <c r="G1641" s="809"/>
    </row>
    <row r="1642" spans="5:7" x14ac:dyDescent="0.25">
      <c r="E1642" s="809"/>
      <c r="F1642" s="1004"/>
      <c r="G1642" s="809"/>
    </row>
    <row r="1643" spans="5:7" x14ac:dyDescent="0.25">
      <c r="E1643" s="809"/>
      <c r="F1643" s="1004"/>
      <c r="G1643" s="809"/>
    </row>
    <row r="1644" spans="5:7" x14ac:dyDescent="0.25">
      <c r="E1644" s="809"/>
      <c r="F1644" s="1004"/>
      <c r="G1644" s="809"/>
    </row>
    <row r="1645" spans="5:7" x14ac:dyDescent="0.25">
      <c r="E1645" s="809"/>
      <c r="F1645" s="1004"/>
      <c r="G1645" s="809"/>
    </row>
    <row r="1646" spans="5:7" x14ac:dyDescent="0.25">
      <c r="E1646" s="809"/>
      <c r="F1646" s="1004"/>
      <c r="G1646" s="809"/>
    </row>
    <row r="1647" spans="5:7" x14ac:dyDescent="0.25">
      <c r="E1647" s="809"/>
      <c r="F1647" s="1004"/>
      <c r="G1647" s="809"/>
    </row>
    <row r="1648" spans="5:7" x14ac:dyDescent="0.25">
      <c r="E1648" s="809"/>
      <c r="F1648" s="1004"/>
      <c r="G1648" s="809"/>
    </row>
    <row r="1649" spans="5:7" x14ac:dyDescent="0.25">
      <c r="E1649" s="809"/>
      <c r="F1649" s="1004"/>
      <c r="G1649" s="809"/>
    </row>
    <row r="1650" spans="5:7" x14ac:dyDescent="0.25">
      <c r="E1650" s="809"/>
      <c r="F1650" s="1004"/>
      <c r="G1650" s="809"/>
    </row>
    <row r="1651" spans="5:7" x14ac:dyDescent="0.25">
      <c r="E1651" s="809"/>
      <c r="F1651" s="1004"/>
      <c r="G1651" s="809"/>
    </row>
    <row r="1652" spans="5:7" x14ac:dyDescent="0.25">
      <c r="E1652" s="809"/>
      <c r="F1652" s="1004"/>
      <c r="G1652" s="809"/>
    </row>
    <row r="1653" spans="5:7" x14ac:dyDescent="0.25">
      <c r="E1653" s="809"/>
      <c r="F1653" s="1004"/>
      <c r="G1653" s="809"/>
    </row>
    <row r="1654" spans="5:7" x14ac:dyDescent="0.25">
      <c r="E1654" s="809"/>
      <c r="F1654" s="1004"/>
      <c r="G1654" s="809"/>
    </row>
    <row r="1655" spans="5:7" x14ac:dyDescent="0.25">
      <c r="E1655" s="809"/>
      <c r="F1655" s="1004"/>
      <c r="G1655" s="809"/>
    </row>
    <row r="1656" spans="5:7" x14ac:dyDescent="0.25">
      <c r="E1656" s="809"/>
      <c r="F1656" s="1004"/>
      <c r="G1656" s="809"/>
    </row>
    <row r="1657" spans="5:7" x14ac:dyDescent="0.25">
      <c r="E1657" s="809"/>
      <c r="F1657" s="1004"/>
      <c r="G1657" s="809"/>
    </row>
    <row r="1658" spans="5:7" x14ac:dyDescent="0.25">
      <c r="E1658" s="809"/>
      <c r="F1658" s="1004"/>
      <c r="G1658" s="809"/>
    </row>
    <row r="1659" spans="5:7" x14ac:dyDescent="0.25">
      <c r="E1659" s="809"/>
      <c r="F1659" s="1004"/>
      <c r="G1659" s="809"/>
    </row>
    <row r="1660" spans="5:7" x14ac:dyDescent="0.25">
      <c r="E1660" s="809"/>
      <c r="F1660" s="1004"/>
      <c r="G1660" s="809"/>
    </row>
    <row r="1661" spans="5:7" x14ac:dyDescent="0.25">
      <c r="E1661" s="809"/>
      <c r="F1661" s="1004"/>
      <c r="G1661" s="809"/>
    </row>
    <row r="1662" spans="5:7" x14ac:dyDescent="0.25">
      <c r="E1662" s="809"/>
      <c r="F1662" s="1004"/>
      <c r="G1662" s="809"/>
    </row>
    <row r="1663" spans="5:7" x14ac:dyDescent="0.25">
      <c r="E1663" s="809"/>
      <c r="F1663" s="1004"/>
      <c r="G1663" s="809"/>
    </row>
    <row r="1664" spans="5:7" x14ac:dyDescent="0.25">
      <c r="E1664" s="809"/>
      <c r="F1664" s="1004"/>
      <c r="G1664" s="809"/>
    </row>
    <row r="1665" spans="5:7" x14ac:dyDescent="0.25">
      <c r="E1665" s="809"/>
      <c r="F1665" s="1004"/>
      <c r="G1665" s="809"/>
    </row>
    <row r="1666" spans="5:7" x14ac:dyDescent="0.25">
      <c r="E1666" s="809"/>
      <c r="F1666" s="1004"/>
      <c r="G1666" s="809"/>
    </row>
    <row r="1667" spans="5:7" x14ac:dyDescent="0.25">
      <c r="E1667" s="809"/>
      <c r="F1667" s="1004"/>
      <c r="G1667" s="809"/>
    </row>
    <row r="1668" spans="5:7" x14ac:dyDescent="0.25">
      <c r="E1668" s="809"/>
      <c r="F1668" s="1004"/>
      <c r="G1668" s="809"/>
    </row>
    <row r="1669" spans="5:7" x14ac:dyDescent="0.25">
      <c r="E1669" s="809"/>
      <c r="F1669" s="1004"/>
      <c r="G1669" s="809"/>
    </row>
    <row r="1670" spans="5:7" x14ac:dyDescent="0.25">
      <c r="E1670" s="809"/>
      <c r="F1670" s="1004"/>
      <c r="G1670" s="809"/>
    </row>
    <row r="1671" spans="5:7" x14ac:dyDescent="0.25">
      <c r="E1671" s="809"/>
      <c r="F1671" s="1004"/>
      <c r="G1671" s="809"/>
    </row>
    <row r="1672" spans="5:7" x14ac:dyDescent="0.25">
      <c r="E1672" s="809"/>
      <c r="F1672" s="1004"/>
      <c r="G1672" s="809"/>
    </row>
    <row r="1673" spans="5:7" x14ac:dyDescent="0.25">
      <c r="E1673" s="809"/>
      <c r="F1673" s="1004"/>
      <c r="G1673" s="809"/>
    </row>
    <row r="1674" spans="5:7" x14ac:dyDescent="0.25">
      <c r="E1674" s="809"/>
      <c r="F1674" s="1004"/>
      <c r="G1674" s="809"/>
    </row>
    <row r="1675" spans="5:7" x14ac:dyDescent="0.25">
      <c r="E1675" s="809"/>
      <c r="F1675" s="1004"/>
      <c r="G1675" s="809"/>
    </row>
    <row r="1676" spans="5:7" x14ac:dyDescent="0.25">
      <c r="E1676" s="809"/>
      <c r="F1676" s="1004"/>
      <c r="G1676" s="809"/>
    </row>
    <row r="1677" spans="5:7" x14ac:dyDescent="0.25">
      <c r="E1677" s="809"/>
      <c r="F1677" s="1004"/>
      <c r="G1677" s="809"/>
    </row>
    <row r="1678" spans="5:7" x14ac:dyDescent="0.25">
      <c r="E1678" s="809"/>
      <c r="F1678" s="1004"/>
      <c r="G1678" s="809"/>
    </row>
    <row r="1679" spans="5:7" x14ac:dyDescent="0.25">
      <c r="E1679" s="809"/>
      <c r="F1679" s="1004"/>
      <c r="G1679" s="809"/>
    </row>
    <row r="1680" spans="5:7" x14ac:dyDescent="0.25">
      <c r="E1680" s="809"/>
      <c r="F1680" s="1004"/>
      <c r="G1680" s="809"/>
    </row>
    <row r="1681" spans="5:7" x14ac:dyDescent="0.25">
      <c r="E1681" s="809"/>
      <c r="F1681" s="1004"/>
      <c r="G1681" s="809"/>
    </row>
    <row r="1682" spans="5:7" x14ac:dyDescent="0.25">
      <c r="E1682" s="809"/>
      <c r="F1682" s="1004"/>
      <c r="G1682" s="809"/>
    </row>
    <row r="1683" spans="5:7" x14ac:dyDescent="0.25">
      <c r="E1683" s="809"/>
      <c r="F1683" s="1004"/>
      <c r="G1683" s="809"/>
    </row>
    <row r="1684" spans="5:7" x14ac:dyDescent="0.25">
      <c r="E1684" s="809"/>
      <c r="F1684" s="1004"/>
      <c r="G1684" s="809"/>
    </row>
    <row r="1685" spans="5:7" x14ac:dyDescent="0.25">
      <c r="E1685" s="809"/>
      <c r="F1685" s="1004"/>
      <c r="G1685" s="809"/>
    </row>
    <row r="1686" spans="5:7" x14ac:dyDescent="0.25">
      <c r="E1686" s="809"/>
      <c r="F1686" s="1004"/>
      <c r="G1686" s="809"/>
    </row>
    <row r="1687" spans="5:7" x14ac:dyDescent="0.25">
      <c r="E1687" s="809"/>
      <c r="F1687" s="1004"/>
      <c r="G1687" s="809"/>
    </row>
    <row r="1688" spans="5:7" x14ac:dyDescent="0.25">
      <c r="E1688" s="809"/>
      <c r="F1688" s="1004"/>
      <c r="G1688" s="809"/>
    </row>
    <row r="1689" spans="5:7" x14ac:dyDescent="0.25">
      <c r="E1689" s="809"/>
      <c r="F1689" s="1004"/>
      <c r="G1689" s="809"/>
    </row>
    <row r="1690" spans="5:7" x14ac:dyDescent="0.25">
      <c r="E1690" s="809"/>
      <c r="F1690" s="1004"/>
      <c r="G1690" s="809"/>
    </row>
    <row r="1691" spans="5:7" x14ac:dyDescent="0.25">
      <c r="E1691" s="809"/>
      <c r="F1691" s="1004"/>
      <c r="G1691" s="809"/>
    </row>
    <row r="1692" spans="5:7" x14ac:dyDescent="0.25">
      <c r="E1692" s="809"/>
      <c r="F1692" s="1004"/>
      <c r="G1692" s="809"/>
    </row>
    <row r="1693" spans="5:7" x14ac:dyDescent="0.25">
      <c r="E1693" s="809"/>
      <c r="F1693" s="1004"/>
      <c r="G1693" s="809"/>
    </row>
    <row r="1694" spans="5:7" x14ac:dyDescent="0.25">
      <c r="E1694" s="809"/>
      <c r="F1694" s="1004"/>
      <c r="G1694" s="809"/>
    </row>
    <row r="1695" spans="5:7" x14ac:dyDescent="0.25">
      <c r="E1695" s="809"/>
      <c r="F1695" s="1004"/>
      <c r="G1695" s="809"/>
    </row>
    <row r="1696" spans="5:7" x14ac:dyDescent="0.25">
      <c r="E1696" s="809"/>
      <c r="F1696" s="1004"/>
      <c r="G1696" s="809"/>
    </row>
    <row r="1697" spans="5:7" x14ac:dyDescent="0.25">
      <c r="E1697" s="809"/>
      <c r="F1697" s="1004"/>
      <c r="G1697" s="809"/>
    </row>
    <row r="1698" spans="5:7" x14ac:dyDescent="0.25">
      <c r="E1698" s="809"/>
      <c r="F1698" s="1004"/>
      <c r="G1698" s="809"/>
    </row>
    <row r="1699" spans="5:7" x14ac:dyDescent="0.25">
      <c r="E1699" s="809"/>
      <c r="F1699" s="1004"/>
      <c r="G1699" s="809"/>
    </row>
    <row r="1700" spans="5:7" x14ac:dyDescent="0.25">
      <c r="E1700" s="809"/>
      <c r="F1700" s="1004"/>
      <c r="G1700" s="809"/>
    </row>
    <row r="1701" spans="5:7" x14ac:dyDescent="0.25">
      <c r="E1701" s="809"/>
      <c r="F1701" s="1004"/>
      <c r="G1701" s="809"/>
    </row>
    <row r="1702" spans="5:7" x14ac:dyDescent="0.25">
      <c r="E1702" s="809"/>
      <c r="F1702" s="1004"/>
      <c r="G1702" s="809"/>
    </row>
    <row r="1703" spans="5:7" x14ac:dyDescent="0.25">
      <c r="E1703" s="809"/>
      <c r="F1703" s="1004"/>
      <c r="G1703" s="809"/>
    </row>
    <row r="1704" spans="5:7" x14ac:dyDescent="0.25">
      <c r="E1704" s="809"/>
      <c r="F1704" s="1004"/>
      <c r="G1704" s="809"/>
    </row>
    <row r="1705" spans="5:7" x14ac:dyDescent="0.25">
      <c r="E1705" s="809"/>
      <c r="F1705" s="1004"/>
      <c r="G1705" s="809"/>
    </row>
    <row r="1706" spans="5:7" x14ac:dyDescent="0.25">
      <c r="E1706" s="809"/>
      <c r="F1706" s="1004"/>
      <c r="G1706" s="809"/>
    </row>
    <row r="1707" spans="5:7" x14ac:dyDescent="0.25">
      <c r="E1707" s="809"/>
      <c r="F1707" s="1004"/>
      <c r="G1707" s="809"/>
    </row>
    <row r="1708" spans="5:7" x14ac:dyDescent="0.25">
      <c r="E1708" s="809"/>
      <c r="F1708" s="1004"/>
      <c r="G1708" s="809"/>
    </row>
    <row r="1709" spans="5:7" x14ac:dyDescent="0.25">
      <c r="E1709" s="809"/>
      <c r="F1709" s="1004"/>
      <c r="G1709" s="809"/>
    </row>
    <row r="1710" spans="5:7" x14ac:dyDescent="0.25">
      <c r="E1710" s="809"/>
      <c r="F1710" s="1004"/>
      <c r="G1710" s="809"/>
    </row>
    <row r="1711" spans="5:7" x14ac:dyDescent="0.25">
      <c r="E1711" s="809"/>
      <c r="F1711" s="1004"/>
      <c r="G1711" s="809"/>
    </row>
    <row r="1712" spans="5:7" x14ac:dyDescent="0.25">
      <c r="E1712" s="809"/>
      <c r="F1712" s="1004"/>
      <c r="G1712" s="809"/>
    </row>
    <row r="1713" spans="5:7" x14ac:dyDescent="0.25">
      <c r="E1713" s="809"/>
      <c r="F1713" s="1004"/>
      <c r="G1713" s="809"/>
    </row>
    <row r="1714" spans="5:7" x14ac:dyDescent="0.25">
      <c r="E1714" s="809"/>
      <c r="F1714" s="1004"/>
      <c r="G1714" s="809"/>
    </row>
    <row r="1715" spans="5:7" x14ac:dyDescent="0.25">
      <c r="E1715" s="809"/>
      <c r="F1715" s="1004"/>
      <c r="G1715" s="809"/>
    </row>
    <row r="1716" spans="5:7" x14ac:dyDescent="0.25">
      <c r="E1716" s="809"/>
      <c r="F1716" s="1004"/>
      <c r="G1716" s="809"/>
    </row>
    <row r="1717" spans="5:7" x14ac:dyDescent="0.25">
      <c r="E1717" s="809"/>
      <c r="F1717" s="1004"/>
      <c r="G1717" s="809"/>
    </row>
    <row r="1718" spans="5:7" x14ac:dyDescent="0.25">
      <c r="E1718" s="809"/>
      <c r="F1718" s="1004"/>
      <c r="G1718" s="809"/>
    </row>
    <row r="1719" spans="5:7" x14ac:dyDescent="0.25">
      <c r="E1719" s="809"/>
      <c r="F1719" s="1004"/>
      <c r="G1719" s="809"/>
    </row>
    <row r="1720" spans="5:7" x14ac:dyDescent="0.25">
      <c r="E1720" s="809"/>
      <c r="F1720" s="1004"/>
      <c r="G1720" s="809"/>
    </row>
    <row r="1721" spans="5:7" x14ac:dyDescent="0.25">
      <c r="E1721" s="809"/>
      <c r="F1721" s="1004"/>
      <c r="G1721" s="809"/>
    </row>
    <row r="1722" spans="5:7" x14ac:dyDescent="0.25">
      <c r="E1722" s="809"/>
      <c r="F1722" s="1004"/>
      <c r="G1722" s="809"/>
    </row>
    <row r="1723" spans="5:7" x14ac:dyDescent="0.25">
      <c r="E1723" s="809"/>
      <c r="F1723" s="1004"/>
      <c r="G1723" s="809"/>
    </row>
    <row r="1724" spans="5:7" x14ac:dyDescent="0.25">
      <c r="E1724" s="809"/>
      <c r="F1724" s="1004"/>
      <c r="G1724" s="809"/>
    </row>
    <row r="1725" spans="5:7" x14ac:dyDescent="0.25">
      <c r="E1725" s="809"/>
      <c r="F1725" s="1004"/>
      <c r="G1725" s="809"/>
    </row>
    <row r="1726" spans="5:7" x14ac:dyDescent="0.25">
      <c r="E1726" s="809"/>
      <c r="F1726" s="1004"/>
      <c r="G1726" s="809"/>
    </row>
    <row r="1727" spans="5:7" x14ac:dyDescent="0.25">
      <c r="E1727" s="809"/>
      <c r="F1727" s="1004"/>
      <c r="G1727" s="809"/>
    </row>
    <row r="1728" spans="5:7" x14ac:dyDescent="0.25">
      <c r="E1728" s="809"/>
      <c r="F1728" s="1004"/>
      <c r="G1728" s="809"/>
    </row>
    <row r="1729" spans="5:7" x14ac:dyDescent="0.25">
      <c r="E1729" s="809"/>
      <c r="F1729" s="1004"/>
      <c r="G1729" s="809"/>
    </row>
    <row r="1730" spans="5:7" x14ac:dyDescent="0.25">
      <c r="E1730" s="809"/>
      <c r="F1730" s="1004"/>
      <c r="G1730" s="809"/>
    </row>
    <row r="1731" spans="5:7" x14ac:dyDescent="0.25">
      <c r="E1731" s="809"/>
      <c r="F1731" s="1004"/>
      <c r="G1731" s="809"/>
    </row>
    <row r="1732" spans="5:7" x14ac:dyDescent="0.25">
      <c r="E1732" s="809"/>
      <c r="F1732" s="1004"/>
      <c r="G1732" s="809"/>
    </row>
    <row r="1733" spans="5:7" x14ac:dyDescent="0.25">
      <c r="E1733" s="809"/>
      <c r="F1733" s="1004"/>
      <c r="G1733" s="809"/>
    </row>
    <row r="1734" spans="5:7" x14ac:dyDescent="0.25">
      <c r="E1734" s="809"/>
      <c r="F1734" s="1004"/>
      <c r="G1734" s="809"/>
    </row>
    <row r="1735" spans="5:7" x14ac:dyDescent="0.25">
      <c r="E1735" s="809"/>
      <c r="F1735" s="1004"/>
      <c r="G1735" s="809"/>
    </row>
    <row r="1736" spans="5:7" x14ac:dyDescent="0.25">
      <c r="E1736" s="809"/>
      <c r="F1736" s="1004"/>
      <c r="G1736" s="809"/>
    </row>
    <row r="1737" spans="5:7" x14ac:dyDescent="0.25">
      <c r="E1737" s="809"/>
      <c r="F1737" s="1004"/>
      <c r="G1737" s="809"/>
    </row>
    <row r="1738" spans="5:7" x14ac:dyDescent="0.25">
      <c r="E1738" s="809"/>
      <c r="F1738" s="1004"/>
      <c r="G1738" s="809"/>
    </row>
    <row r="1739" spans="5:7" x14ac:dyDescent="0.25">
      <c r="E1739" s="809"/>
      <c r="F1739" s="1004"/>
      <c r="G1739" s="809"/>
    </row>
    <row r="1740" spans="5:7" x14ac:dyDescent="0.25">
      <c r="E1740" s="809"/>
      <c r="F1740" s="1004"/>
      <c r="G1740" s="809"/>
    </row>
    <row r="1741" spans="5:7" x14ac:dyDescent="0.25">
      <c r="E1741" s="809"/>
      <c r="F1741" s="1004"/>
      <c r="G1741" s="809"/>
    </row>
    <row r="1742" spans="5:7" x14ac:dyDescent="0.25">
      <c r="E1742" s="809"/>
      <c r="F1742" s="1004"/>
      <c r="G1742" s="809"/>
    </row>
    <row r="1743" spans="5:7" x14ac:dyDescent="0.25">
      <c r="E1743" s="809"/>
      <c r="F1743" s="1004"/>
      <c r="G1743" s="809"/>
    </row>
    <row r="1744" spans="5:7" x14ac:dyDescent="0.25">
      <c r="E1744" s="809"/>
      <c r="F1744" s="1004"/>
      <c r="G1744" s="809"/>
    </row>
    <row r="1745" spans="5:7" x14ac:dyDescent="0.25">
      <c r="E1745" s="809"/>
      <c r="F1745" s="1004"/>
      <c r="G1745" s="809"/>
    </row>
    <row r="1746" spans="5:7" x14ac:dyDescent="0.25">
      <c r="E1746" s="809"/>
      <c r="F1746" s="1004"/>
      <c r="G1746" s="809"/>
    </row>
    <row r="1747" spans="5:7" x14ac:dyDescent="0.25">
      <c r="E1747" s="809"/>
      <c r="F1747" s="1004"/>
      <c r="G1747" s="809"/>
    </row>
    <row r="1748" spans="5:7" x14ac:dyDescent="0.25">
      <c r="E1748" s="809"/>
      <c r="F1748" s="1004"/>
      <c r="G1748" s="809"/>
    </row>
    <row r="1749" spans="5:7" x14ac:dyDescent="0.25">
      <c r="E1749" s="809"/>
      <c r="F1749" s="1004"/>
      <c r="G1749" s="809"/>
    </row>
    <row r="1750" spans="5:7" x14ac:dyDescent="0.25">
      <c r="E1750" s="809"/>
      <c r="F1750" s="1004"/>
      <c r="G1750" s="809"/>
    </row>
    <row r="1751" spans="5:7" x14ac:dyDescent="0.25">
      <c r="E1751" s="809"/>
      <c r="F1751" s="1004"/>
      <c r="G1751" s="809"/>
    </row>
    <row r="1752" spans="5:7" x14ac:dyDescent="0.25">
      <c r="E1752" s="809"/>
      <c r="F1752" s="1004"/>
      <c r="G1752" s="809"/>
    </row>
    <row r="1753" spans="5:7" x14ac:dyDescent="0.25">
      <c r="E1753" s="809"/>
      <c r="F1753" s="1004"/>
      <c r="G1753" s="809"/>
    </row>
    <row r="1754" spans="5:7" x14ac:dyDescent="0.25">
      <c r="E1754" s="809"/>
      <c r="F1754" s="1004"/>
      <c r="G1754" s="809"/>
    </row>
    <row r="1755" spans="5:7" x14ac:dyDescent="0.25">
      <c r="E1755" s="809"/>
      <c r="F1755" s="1004"/>
      <c r="G1755" s="809"/>
    </row>
    <row r="1756" spans="5:7" x14ac:dyDescent="0.25">
      <c r="E1756" s="809"/>
      <c r="F1756" s="1004"/>
      <c r="G1756" s="809"/>
    </row>
    <row r="1757" spans="5:7" x14ac:dyDescent="0.25">
      <c r="E1757" s="809"/>
      <c r="F1757" s="1004"/>
      <c r="G1757" s="809"/>
    </row>
    <row r="1758" spans="5:7" x14ac:dyDescent="0.25">
      <c r="E1758" s="809"/>
      <c r="F1758" s="1004"/>
      <c r="G1758" s="809"/>
    </row>
    <row r="1759" spans="5:7" x14ac:dyDescent="0.25">
      <c r="E1759" s="809"/>
      <c r="F1759" s="1004"/>
      <c r="G1759" s="809"/>
    </row>
    <row r="1760" spans="5:7" x14ac:dyDescent="0.25">
      <c r="E1760" s="809"/>
      <c r="F1760" s="1004"/>
      <c r="G1760" s="809"/>
    </row>
    <row r="1761" spans="5:7" x14ac:dyDescent="0.25">
      <c r="E1761" s="809"/>
      <c r="F1761" s="1004"/>
      <c r="G1761" s="809"/>
    </row>
    <row r="1762" spans="5:7" x14ac:dyDescent="0.25">
      <c r="E1762" s="809"/>
      <c r="F1762" s="1004"/>
      <c r="G1762" s="809"/>
    </row>
    <row r="1763" spans="5:7" x14ac:dyDescent="0.25">
      <c r="E1763" s="809"/>
      <c r="F1763" s="1004"/>
      <c r="G1763" s="809"/>
    </row>
    <row r="1764" spans="5:7" x14ac:dyDescent="0.25">
      <c r="E1764" s="809"/>
      <c r="F1764" s="1004"/>
      <c r="G1764" s="809"/>
    </row>
    <row r="1765" spans="5:7" x14ac:dyDescent="0.25">
      <c r="E1765" s="809"/>
      <c r="F1765" s="1004"/>
      <c r="G1765" s="809"/>
    </row>
    <row r="1766" spans="5:7" x14ac:dyDescent="0.25">
      <c r="E1766" s="809"/>
      <c r="F1766" s="1004"/>
      <c r="G1766" s="809"/>
    </row>
    <row r="1767" spans="5:7" x14ac:dyDescent="0.25">
      <c r="E1767" s="809"/>
      <c r="F1767" s="1004"/>
      <c r="G1767" s="809"/>
    </row>
    <row r="1768" spans="5:7" x14ac:dyDescent="0.25">
      <c r="E1768" s="809"/>
      <c r="F1768" s="1004"/>
      <c r="G1768" s="809"/>
    </row>
    <row r="1769" spans="5:7" x14ac:dyDescent="0.25">
      <c r="E1769" s="809"/>
      <c r="F1769" s="1004"/>
      <c r="G1769" s="809"/>
    </row>
    <row r="1770" spans="5:7" x14ac:dyDescent="0.25">
      <c r="E1770" s="809"/>
      <c r="F1770" s="1004"/>
      <c r="G1770" s="809"/>
    </row>
    <row r="1771" spans="5:7" x14ac:dyDescent="0.25">
      <c r="E1771" s="809"/>
      <c r="F1771" s="1004"/>
      <c r="G1771" s="809"/>
    </row>
    <row r="1772" spans="5:7" x14ac:dyDescent="0.25">
      <c r="E1772" s="809"/>
      <c r="F1772" s="1004"/>
      <c r="G1772" s="809"/>
    </row>
    <row r="1773" spans="5:7" x14ac:dyDescent="0.25">
      <c r="E1773" s="809"/>
      <c r="F1773" s="1004"/>
      <c r="G1773" s="809"/>
    </row>
    <row r="1774" spans="5:7" x14ac:dyDescent="0.25">
      <c r="E1774" s="809"/>
      <c r="F1774" s="1004"/>
      <c r="G1774" s="809"/>
    </row>
    <row r="1775" spans="5:7" x14ac:dyDescent="0.25">
      <c r="E1775" s="809"/>
      <c r="F1775" s="1004"/>
      <c r="G1775" s="809"/>
    </row>
    <row r="1776" spans="5:7" x14ac:dyDescent="0.25">
      <c r="E1776" s="809"/>
      <c r="F1776" s="1004"/>
      <c r="G1776" s="809"/>
    </row>
    <row r="1777" spans="5:7" x14ac:dyDescent="0.25">
      <c r="E1777" s="809"/>
      <c r="F1777" s="1004"/>
      <c r="G1777" s="809"/>
    </row>
    <row r="1778" spans="5:7" x14ac:dyDescent="0.25">
      <c r="E1778" s="809"/>
      <c r="F1778" s="1004"/>
      <c r="G1778" s="809"/>
    </row>
    <row r="1779" spans="5:7" x14ac:dyDescent="0.25">
      <c r="E1779" s="809"/>
      <c r="F1779" s="1004"/>
      <c r="G1779" s="809"/>
    </row>
    <row r="1780" spans="5:7" x14ac:dyDescent="0.25">
      <c r="E1780" s="809"/>
      <c r="F1780" s="1004"/>
      <c r="G1780" s="809"/>
    </row>
    <row r="1781" spans="5:7" x14ac:dyDescent="0.25">
      <c r="E1781" s="809"/>
      <c r="F1781" s="1004"/>
      <c r="G1781" s="809"/>
    </row>
    <row r="1782" spans="5:7" x14ac:dyDescent="0.25">
      <c r="E1782" s="809"/>
      <c r="F1782" s="1004"/>
      <c r="G1782" s="809"/>
    </row>
    <row r="1783" spans="5:7" x14ac:dyDescent="0.25">
      <c r="E1783" s="809"/>
      <c r="F1783" s="1004"/>
      <c r="G1783" s="809"/>
    </row>
    <row r="1784" spans="5:7" x14ac:dyDescent="0.25">
      <c r="E1784" s="809"/>
      <c r="F1784" s="1004"/>
      <c r="G1784" s="809"/>
    </row>
    <row r="1785" spans="5:7" x14ac:dyDescent="0.25">
      <c r="E1785" s="809"/>
      <c r="F1785" s="1004"/>
      <c r="G1785" s="809"/>
    </row>
    <row r="1786" spans="5:7" x14ac:dyDescent="0.25">
      <c r="E1786" s="809"/>
      <c r="F1786" s="1004"/>
      <c r="G1786" s="809"/>
    </row>
    <row r="1787" spans="5:7" x14ac:dyDescent="0.25">
      <c r="E1787" s="809"/>
      <c r="F1787" s="1004"/>
      <c r="G1787" s="809"/>
    </row>
    <row r="1788" spans="5:7" x14ac:dyDescent="0.25">
      <c r="E1788" s="809"/>
      <c r="F1788" s="1004"/>
      <c r="G1788" s="809"/>
    </row>
    <row r="1789" spans="5:7" x14ac:dyDescent="0.25">
      <c r="E1789" s="809"/>
      <c r="F1789" s="1004"/>
      <c r="G1789" s="809"/>
    </row>
    <row r="1790" spans="5:7" x14ac:dyDescent="0.25">
      <c r="E1790" s="809"/>
      <c r="F1790" s="1004"/>
      <c r="G1790" s="809"/>
    </row>
    <row r="1791" spans="5:7" x14ac:dyDescent="0.25">
      <c r="E1791" s="809"/>
      <c r="F1791" s="1004"/>
      <c r="G1791" s="809"/>
    </row>
    <row r="1792" spans="5:7" x14ac:dyDescent="0.25">
      <c r="E1792" s="809"/>
      <c r="F1792" s="1004"/>
      <c r="G1792" s="809"/>
    </row>
    <row r="1793" spans="5:7" x14ac:dyDescent="0.25">
      <c r="E1793" s="809"/>
      <c r="F1793" s="1004"/>
      <c r="G1793" s="809"/>
    </row>
    <row r="1794" spans="5:7" x14ac:dyDescent="0.25">
      <c r="E1794" s="809"/>
      <c r="F1794" s="1004"/>
      <c r="G1794" s="809"/>
    </row>
    <row r="1795" spans="5:7" x14ac:dyDescent="0.25">
      <c r="E1795" s="809"/>
      <c r="F1795" s="1004"/>
      <c r="G1795" s="809"/>
    </row>
    <row r="1796" spans="5:7" x14ac:dyDescent="0.25">
      <c r="E1796" s="809"/>
      <c r="F1796" s="1004"/>
      <c r="G1796" s="809"/>
    </row>
    <row r="1797" spans="5:7" x14ac:dyDescent="0.25">
      <c r="E1797" s="809"/>
      <c r="F1797" s="1004"/>
      <c r="G1797" s="809"/>
    </row>
    <row r="1798" spans="5:7" x14ac:dyDescent="0.25">
      <c r="E1798" s="809"/>
      <c r="F1798" s="1004"/>
      <c r="G1798" s="809"/>
    </row>
    <row r="1799" spans="5:7" x14ac:dyDescent="0.25">
      <c r="E1799" s="809"/>
      <c r="F1799" s="1004"/>
      <c r="G1799" s="809"/>
    </row>
    <row r="1800" spans="5:7" x14ac:dyDescent="0.25">
      <c r="E1800" s="809"/>
      <c r="F1800" s="1004"/>
      <c r="G1800" s="809"/>
    </row>
    <row r="1801" spans="5:7" x14ac:dyDescent="0.25">
      <c r="E1801" s="809"/>
      <c r="F1801" s="1004"/>
      <c r="G1801" s="809"/>
    </row>
    <row r="1802" spans="5:7" x14ac:dyDescent="0.25">
      <c r="E1802" s="809"/>
      <c r="F1802" s="1004"/>
      <c r="G1802" s="809"/>
    </row>
    <row r="1803" spans="5:7" x14ac:dyDescent="0.25">
      <c r="E1803" s="809"/>
      <c r="F1803" s="1004"/>
      <c r="G1803" s="809"/>
    </row>
    <row r="1804" spans="5:7" x14ac:dyDescent="0.25">
      <c r="E1804" s="809"/>
      <c r="F1804" s="1004"/>
      <c r="G1804" s="809"/>
    </row>
    <row r="1805" spans="5:7" x14ac:dyDescent="0.25">
      <c r="E1805" s="809"/>
      <c r="F1805" s="1004"/>
      <c r="G1805" s="809"/>
    </row>
    <row r="1806" spans="5:7" x14ac:dyDescent="0.25">
      <c r="E1806" s="809"/>
      <c r="F1806" s="1004"/>
      <c r="G1806" s="809"/>
    </row>
    <row r="1807" spans="5:7" x14ac:dyDescent="0.25">
      <c r="E1807" s="809"/>
      <c r="F1807" s="1004"/>
      <c r="G1807" s="809"/>
    </row>
    <row r="1808" spans="5:7" x14ac:dyDescent="0.25">
      <c r="E1808" s="809"/>
      <c r="F1808" s="1004"/>
      <c r="G1808" s="809"/>
    </row>
    <row r="1809" spans="5:7" x14ac:dyDescent="0.25">
      <c r="E1809" s="809"/>
      <c r="F1809" s="1004"/>
      <c r="G1809" s="809"/>
    </row>
    <row r="1810" spans="5:7" x14ac:dyDescent="0.25">
      <c r="E1810" s="809"/>
      <c r="F1810" s="1004"/>
      <c r="G1810" s="809"/>
    </row>
    <row r="1811" spans="5:7" x14ac:dyDescent="0.25">
      <c r="E1811" s="809"/>
      <c r="F1811" s="1004"/>
      <c r="G1811" s="809"/>
    </row>
    <row r="1812" spans="5:7" x14ac:dyDescent="0.25">
      <c r="E1812" s="809"/>
      <c r="F1812" s="1004"/>
      <c r="G1812" s="809"/>
    </row>
    <row r="1813" spans="5:7" x14ac:dyDescent="0.25">
      <c r="E1813" s="809"/>
      <c r="F1813" s="1004"/>
      <c r="G1813" s="809"/>
    </row>
    <row r="1814" spans="5:7" x14ac:dyDescent="0.25">
      <c r="E1814" s="809"/>
      <c r="F1814" s="1004"/>
      <c r="G1814" s="809"/>
    </row>
    <row r="1815" spans="5:7" x14ac:dyDescent="0.25">
      <c r="E1815" s="809"/>
      <c r="F1815" s="1004"/>
      <c r="G1815" s="809"/>
    </row>
    <row r="1816" spans="5:7" x14ac:dyDescent="0.25">
      <c r="E1816" s="809"/>
      <c r="F1816" s="1004"/>
      <c r="G1816" s="809"/>
    </row>
    <row r="1817" spans="5:7" x14ac:dyDescent="0.25">
      <c r="E1817" s="809"/>
      <c r="F1817" s="1004"/>
      <c r="G1817" s="809"/>
    </row>
    <row r="1818" spans="5:7" x14ac:dyDescent="0.25">
      <c r="E1818" s="809"/>
      <c r="F1818" s="1004"/>
      <c r="G1818" s="809"/>
    </row>
    <row r="1819" spans="5:7" x14ac:dyDescent="0.25">
      <c r="E1819" s="809"/>
      <c r="F1819" s="1004"/>
      <c r="G1819" s="809"/>
    </row>
    <row r="1820" spans="5:7" x14ac:dyDescent="0.25">
      <c r="E1820" s="809"/>
      <c r="F1820" s="1004"/>
      <c r="G1820" s="809"/>
    </row>
    <row r="1821" spans="5:7" x14ac:dyDescent="0.25">
      <c r="E1821" s="809"/>
      <c r="F1821" s="1004"/>
      <c r="G1821" s="809"/>
    </row>
    <row r="1822" spans="5:7" x14ac:dyDescent="0.25">
      <c r="E1822" s="809"/>
      <c r="F1822" s="1004"/>
      <c r="G1822" s="809"/>
    </row>
    <row r="1823" spans="5:7" x14ac:dyDescent="0.25">
      <c r="E1823" s="809"/>
      <c r="F1823" s="1004"/>
      <c r="G1823" s="809"/>
    </row>
    <row r="1824" spans="5:7" x14ac:dyDescent="0.25">
      <c r="E1824" s="809"/>
      <c r="F1824" s="1004"/>
      <c r="G1824" s="809"/>
    </row>
    <row r="1825" spans="5:7" x14ac:dyDescent="0.25">
      <c r="E1825" s="809"/>
      <c r="F1825" s="1004"/>
      <c r="G1825" s="809"/>
    </row>
    <row r="1826" spans="5:7" x14ac:dyDescent="0.25">
      <c r="E1826" s="809"/>
      <c r="F1826" s="1004"/>
      <c r="G1826" s="809"/>
    </row>
    <row r="1827" spans="5:7" x14ac:dyDescent="0.25">
      <c r="E1827" s="809"/>
      <c r="F1827" s="1004"/>
      <c r="G1827" s="809"/>
    </row>
    <row r="1828" spans="5:7" x14ac:dyDescent="0.25">
      <c r="E1828" s="809"/>
      <c r="F1828" s="1004"/>
      <c r="G1828" s="809"/>
    </row>
    <row r="1829" spans="5:7" x14ac:dyDescent="0.25">
      <c r="E1829" s="809"/>
      <c r="F1829" s="1004"/>
      <c r="G1829" s="809"/>
    </row>
    <row r="1830" spans="5:7" x14ac:dyDescent="0.25">
      <c r="E1830" s="809"/>
      <c r="F1830" s="1004"/>
      <c r="G1830" s="809"/>
    </row>
    <row r="1831" spans="5:7" x14ac:dyDescent="0.25">
      <c r="E1831" s="809"/>
      <c r="F1831" s="1004"/>
      <c r="G1831" s="809"/>
    </row>
    <row r="1832" spans="5:7" x14ac:dyDescent="0.25">
      <c r="E1832" s="809"/>
      <c r="F1832" s="1004"/>
      <c r="G1832" s="809"/>
    </row>
    <row r="1833" spans="5:7" x14ac:dyDescent="0.25">
      <c r="E1833" s="809"/>
      <c r="F1833" s="1004"/>
      <c r="G1833" s="809"/>
    </row>
    <row r="1834" spans="5:7" x14ac:dyDescent="0.25">
      <c r="E1834" s="809"/>
      <c r="F1834" s="1004"/>
      <c r="G1834" s="809"/>
    </row>
    <row r="1835" spans="5:7" x14ac:dyDescent="0.25">
      <c r="E1835" s="809"/>
      <c r="F1835" s="1004"/>
      <c r="G1835" s="809"/>
    </row>
    <row r="1836" spans="5:7" x14ac:dyDescent="0.25">
      <c r="E1836" s="809"/>
      <c r="F1836" s="1004"/>
      <c r="G1836" s="809"/>
    </row>
    <row r="1837" spans="5:7" x14ac:dyDescent="0.25">
      <c r="E1837" s="809"/>
      <c r="F1837" s="1004"/>
      <c r="G1837" s="809"/>
    </row>
    <row r="1838" spans="5:7" x14ac:dyDescent="0.25">
      <c r="E1838" s="809"/>
      <c r="F1838" s="1004"/>
      <c r="G1838" s="809"/>
    </row>
    <row r="1839" spans="5:7" x14ac:dyDescent="0.25">
      <c r="E1839" s="809"/>
      <c r="F1839" s="1004"/>
      <c r="G1839" s="809"/>
    </row>
    <row r="1840" spans="5:7" x14ac:dyDescent="0.25">
      <c r="E1840" s="809"/>
      <c r="F1840" s="1004"/>
      <c r="G1840" s="809"/>
    </row>
    <row r="1841" spans="5:7" x14ac:dyDescent="0.25">
      <c r="E1841" s="809"/>
      <c r="F1841" s="1004"/>
      <c r="G1841" s="809"/>
    </row>
    <row r="1842" spans="5:7" x14ac:dyDescent="0.25">
      <c r="E1842" s="809"/>
      <c r="F1842" s="1004"/>
      <c r="G1842" s="809"/>
    </row>
    <row r="1843" spans="5:7" x14ac:dyDescent="0.25">
      <c r="E1843" s="809"/>
      <c r="F1843" s="1004"/>
      <c r="G1843" s="809"/>
    </row>
    <row r="1844" spans="5:7" x14ac:dyDescent="0.25">
      <c r="E1844" s="809"/>
      <c r="F1844" s="1004"/>
      <c r="G1844" s="809"/>
    </row>
    <row r="1845" spans="5:7" x14ac:dyDescent="0.25">
      <c r="E1845" s="809"/>
      <c r="F1845" s="1004"/>
      <c r="G1845" s="809"/>
    </row>
    <row r="1846" spans="5:7" x14ac:dyDescent="0.25">
      <c r="E1846" s="809"/>
      <c r="F1846" s="1004"/>
      <c r="G1846" s="809"/>
    </row>
    <row r="1847" spans="5:7" x14ac:dyDescent="0.25">
      <c r="E1847" s="809"/>
      <c r="F1847" s="1004"/>
      <c r="G1847" s="809"/>
    </row>
    <row r="1848" spans="5:7" x14ac:dyDescent="0.25">
      <c r="E1848" s="809"/>
      <c r="F1848" s="1004"/>
      <c r="G1848" s="809"/>
    </row>
    <row r="1849" spans="5:7" x14ac:dyDescent="0.25">
      <c r="E1849" s="809"/>
      <c r="F1849" s="1004"/>
      <c r="G1849" s="809"/>
    </row>
    <row r="1850" spans="5:7" x14ac:dyDescent="0.25">
      <c r="E1850" s="809"/>
      <c r="F1850" s="1004"/>
      <c r="G1850" s="809"/>
    </row>
    <row r="1851" spans="5:7" x14ac:dyDescent="0.25">
      <c r="E1851" s="809"/>
      <c r="F1851" s="1004"/>
      <c r="G1851" s="809"/>
    </row>
    <row r="1852" spans="5:7" x14ac:dyDescent="0.25">
      <c r="E1852" s="809"/>
      <c r="F1852" s="1004"/>
      <c r="G1852" s="809"/>
    </row>
    <row r="1853" spans="5:7" x14ac:dyDescent="0.25">
      <c r="E1853" s="809"/>
      <c r="F1853" s="1004"/>
      <c r="G1853" s="809"/>
    </row>
    <row r="1854" spans="5:7" x14ac:dyDescent="0.25">
      <c r="E1854" s="809"/>
      <c r="F1854" s="1004"/>
      <c r="G1854" s="809"/>
    </row>
    <row r="1855" spans="5:7" x14ac:dyDescent="0.25">
      <c r="E1855" s="809"/>
      <c r="F1855" s="1004"/>
      <c r="G1855" s="809"/>
    </row>
    <row r="1856" spans="5:7" x14ac:dyDescent="0.25">
      <c r="E1856" s="809"/>
      <c r="F1856" s="1004"/>
      <c r="G1856" s="809"/>
    </row>
    <row r="1857" spans="5:7" x14ac:dyDescent="0.25">
      <c r="E1857" s="809"/>
      <c r="F1857" s="1004"/>
      <c r="G1857" s="809"/>
    </row>
    <row r="1858" spans="5:7" x14ac:dyDescent="0.25">
      <c r="E1858" s="809"/>
      <c r="F1858" s="1004"/>
      <c r="G1858" s="809"/>
    </row>
    <row r="1859" spans="5:7" x14ac:dyDescent="0.25">
      <c r="E1859" s="809"/>
      <c r="F1859" s="1004"/>
      <c r="G1859" s="809"/>
    </row>
    <row r="1860" spans="5:7" x14ac:dyDescent="0.25">
      <c r="E1860" s="809"/>
      <c r="F1860" s="1004"/>
      <c r="G1860" s="809"/>
    </row>
    <row r="1861" spans="5:7" x14ac:dyDescent="0.25">
      <c r="E1861" s="809"/>
      <c r="F1861" s="1004"/>
      <c r="G1861" s="809"/>
    </row>
    <row r="1862" spans="5:7" x14ac:dyDescent="0.25">
      <c r="E1862" s="809"/>
      <c r="F1862" s="1004"/>
      <c r="G1862" s="809"/>
    </row>
    <row r="1863" spans="5:7" x14ac:dyDescent="0.25">
      <c r="E1863" s="809"/>
      <c r="F1863" s="1004"/>
      <c r="G1863" s="809"/>
    </row>
    <row r="1864" spans="5:7" x14ac:dyDescent="0.25">
      <c r="E1864" s="809"/>
      <c r="F1864" s="1004"/>
      <c r="G1864" s="809"/>
    </row>
    <row r="1865" spans="5:7" x14ac:dyDescent="0.25">
      <c r="E1865" s="809"/>
      <c r="F1865" s="1004"/>
      <c r="G1865" s="809"/>
    </row>
    <row r="1866" spans="5:7" x14ac:dyDescent="0.25">
      <c r="E1866" s="809"/>
      <c r="F1866" s="1004"/>
      <c r="G1866" s="809"/>
    </row>
    <row r="1867" spans="5:7" x14ac:dyDescent="0.25">
      <c r="E1867" s="809"/>
      <c r="F1867" s="1004"/>
      <c r="G1867" s="809"/>
    </row>
    <row r="1868" spans="5:7" x14ac:dyDescent="0.25">
      <c r="E1868" s="809"/>
      <c r="F1868" s="1004"/>
      <c r="G1868" s="809"/>
    </row>
    <row r="1869" spans="5:7" x14ac:dyDescent="0.25">
      <c r="E1869" s="809"/>
      <c r="F1869" s="1004"/>
      <c r="G1869" s="809"/>
    </row>
    <row r="1870" spans="5:7" x14ac:dyDescent="0.25">
      <c r="E1870" s="809"/>
      <c r="F1870" s="1004"/>
      <c r="G1870" s="809"/>
    </row>
    <row r="1871" spans="5:7" x14ac:dyDescent="0.25">
      <c r="E1871" s="809"/>
      <c r="F1871" s="1004"/>
      <c r="G1871" s="809"/>
    </row>
    <row r="1872" spans="5:7" x14ac:dyDescent="0.25">
      <c r="E1872" s="809"/>
      <c r="F1872" s="1004"/>
      <c r="G1872" s="809"/>
    </row>
    <row r="1873" spans="5:7" x14ac:dyDescent="0.25">
      <c r="E1873" s="809"/>
      <c r="F1873" s="1004"/>
      <c r="G1873" s="809"/>
    </row>
    <row r="1874" spans="5:7" x14ac:dyDescent="0.25">
      <c r="E1874" s="809"/>
      <c r="F1874" s="1004"/>
      <c r="G1874" s="809"/>
    </row>
    <row r="1875" spans="5:7" x14ac:dyDescent="0.25">
      <c r="E1875" s="809"/>
      <c r="F1875" s="1004"/>
      <c r="G1875" s="809"/>
    </row>
    <row r="1876" spans="5:7" x14ac:dyDescent="0.25">
      <c r="E1876" s="809"/>
      <c r="F1876" s="1004"/>
      <c r="G1876" s="809"/>
    </row>
    <row r="1877" spans="5:7" x14ac:dyDescent="0.25">
      <c r="E1877" s="809"/>
      <c r="F1877" s="1004"/>
      <c r="G1877" s="809"/>
    </row>
    <row r="1878" spans="5:7" x14ac:dyDescent="0.25">
      <c r="E1878" s="809"/>
      <c r="F1878" s="1004"/>
      <c r="G1878" s="809"/>
    </row>
    <row r="1879" spans="5:7" x14ac:dyDescent="0.25">
      <c r="E1879" s="809"/>
      <c r="F1879" s="1004"/>
      <c r="G1879" s="809"/>
    </row>
    <row r="1880" spans="5:7" x14ac:dyDescent="0.25">
      <c r="E1880" s="809"/>
      <c r="F1880" s="1004"/>
      <c r="G1880" s="809"/>
    </row>
    <row r="1881" spans="5:7" x14ac:dyDescent="0.25">
      <c r="E1881" s="809"/>
      <c r="F1881" s="1004"/>
      <c r="G1881" s="809"/>
    </row>
    <row r="1882" spans="5:7" x14ac:dyDescent="0.25">
      <c r="E1882" s="809"/>
      <c r="F1882" s="1004"/>
      <c r="G1882" s="809"/>
    </row>
    <row r="1883" spans="5:7" x14ac:dyDescent="0.25">
      <c r="E1883" s="809"/>
      <c r="F1883" s="1004"/>
      <c r="G1883" s="809"/>
    </row>
    <row r="1884" spans="5:7" x14ac:dyDescent="0.25">
      <c r="E1884" s="809"/>
      <c r="F1884" s="1004"/>
      <c r="G1884" s="809"/>
    </row>
    <row r="1885" spans="5:7" x14ac:dyDescent="0.25">
      <c r="E1885" s="809"/>
      <c r="F1885" s="1004"/>
      <c r="G1885" s="809"/>
    </row>
    <row r="1886" spans="5:7" x14ac:dyDescent="0.25">
      <c r="E1886" s="809"/>
      <c r="F1886" s="1004"/>
      <c r="G1886" s="809"/>
    </row>
    <row r="1887" spans="5:7" x14ac:dyDescent="0.25">
      <c r="E1887" s="809"/>
      <c r="F1887" s="1004"/>
      <c r="G1887" s="809"/>
    </row>
    <row r="1888" spans="5:7" x14ac:dyDescent="0.25">
      <c r="E1888" s="809"/>
      <c r="F1888" s="1004"/>
      <c r="G1888" s="809"/>
    </row>
    <row r="1889" spans="5:7" x14ac:dyDescent="0.25">
      <c r="E1889" s="809"/>
      <c r="F1889" s="1004"/>
      <c r="G1889" s="809"/>
    </row>
    <row r="1890" spans="5:7" x14ac:dyDescent="0.25">
      <c r="E1890" s="809"/>
      <c r="F1890" s="1004"/>
      <c r="G1890" s="809"/>
    </row>
    <row r="1891" spans="5:7" x14ac:dyDescent="0.25">
      <c r="E1891" s="809"/>
      <c r="F1891" s="1004"/>
      <c r="G1891" s="809"/>
    </row>
    <row r="1892" spans="5:7" x14ac:dyDescent="0.25">
      <c r="E1892" s="809"/>
      <c r="F1892" s="1004"/>
      <c r="G1892" s="809"/>
    </row>
    <row r="1893" spans="5:7" x14ac:dyDescent="0.25">
      <c r="E1893" s="809"/>
      <c r="F1893" s="1004"/>
      <c r="G1893" s="809"/>
    </row>
    <row r="1894" spans="5:7" x14ac:dyDescent="0.25">
      <c r="E1894" s="809"/>
      <c r="F1894" s="1004"/>
      <c r="G1894" s="809"/>
    </row>
    <row r="1895" spans="5:7" x14ac:dyDescent="0.25">
      <c r="E1895" s="809"/>
      <c r="F1895" s="1004"/>
      <c r="G1895" s="809"/>
    </row>
    <row r="1896" spans="5:7" x14ac:dyDescent="0.25">
      <c r="E1896" s="809"/>
      <c r="F1896" s="1004"/>
      <c r="G1896" s="809"/>
    </row>
    <row r="1897" spans="5:7" x14ac:dyDescent="0.25">
      <c r="E1897" s="809"/>
      <c r="F1897" s="1004"/>
      <c r="G1897" s="809"/>
    </row>
    <row r="1898" spans="5:7" x14ac:dyDescent="0.25">
      <c r="E1898" s="809"/>
      <c r="F1898" s="1004"/>
      <c r="G1898" s="809"/>
    </row>
    <row r="1899" spans="5:7" x14ac:dyDescent="0.25">
      <c r="E1899" s="809"/>
      <c r="F1899" s="1004"/>
      <c r="G1899" s="809"/>
    </row>
    <row r="1900" spans="5:7" x14ac:dyDescent="0.25">
      <c r="E1900" s="809"/>
      <c r="F1900" s="1004"/>
      <c r="G1900" s="809"/>
    </row>
    <row r="1901" spans="5:7" x14ac:dyDescent="0.25">
      <c r="E1901" s="809"/>
      <c r="F1901" s="1004"/>
      <c r="G1901" s="809"/>
    </row>
    <row r="1902" spans="5:7" x14ac:dyDescent="0.25">
      <c r="E1902" s="809"/>
      <c r="F1902" s="1004"/>
      <c r="G1902" s="809"/>
    </row>
    <row r="1903" spans="5:7" x14ac:dyDescent="0.25">
      <c r="E1903" s="809"/>
      <c r="F1903" s="1004"/>
      <c r="G1903" s="809"/>
    </row>
    <row r="1904" spans="5:7" x14ac:dyDescent="0.25">
      <c r="E1904" s="809"/>
      <c r="F1904" s="1004"/>
      <c r="G1904" s="809"/>
    </row>
    <row r="1905" spans="5:7" x14ac:dyDescent="0.25">
      <c r="E1905" s="809"/>
      <c r="F1905" s="1004"/>
      <c r="G1905" s="809"/>
    </row>
    <row r="1906" spans="5:7" x14ac:dyDescent="0.25">
      <c r="E1906" s="809"/>
      <c r="F1906" s="1004"/>
      <c r="G1906" s="809"/>
    </row>
    <row r="1907" spans="5:7" x14ac:dyDescent="0.25">
      <c r="E1907" s="809"/>
      <c r="F1907" s="1004"/>
      <c r="G1907" s="809"/>
    </row>
    <row r="1908" spans="5:7" x14ac:dyDescent="0.25">
      <c r="E1908" s="809"/>
      <c r="F1908" s="1004"/>
      <c r="G1908" s="809"/>
    </row>
    <row r="1909" spans="5:7" x14ac:dyDescent="0.25">
      <c r="E1909" s="809"/>
      <c r="F1909" s="1004"/>
      <c r="G1909" s="809"/>
    </row>
    <row r="1910" spans="5:7" x14ac:dyDescent="0.25">
      <c r="E1910" s="809"/>
      <c r="F1910" s="1004"/>
      <c r="G1910" s="809"/>
    </row>
    <row r="1911" spans="5:7" x14ac:dyDescent="0.25">
      <c r="E1911" s="809"/>
      <c r="F1911" s="1004"/>
      <c r="G1911" s="809"/>
    </row>
    <row r="1912" spans="5:7" x14ac:dyDescent="0.25">
      <c r="E1912" s="809"/>
      <c r="F1912" s="1004"/>
      <c r="G1912" s="809"/>
    </row>
    <row r="1913" spans="5:7" x14ac:dyDescent="0.25">
      <c r="E1913" s="809"/>
      <c r="F1913" s="1004"/>
      <c r="G1913" s="809"/>
    </row>
    <row r="1914" spans="5:7" x14ac:dyDescent="0.25">
      <c r="E1914" s="809"/>
      <c r="F1914" s="1004"/>
      <c r="G1914" s="809"/>
    </row>
    <row r="1915" spans="5:7" x14ac:dyDescent="0.25">
      <c r="E1915" s="809"/>
      <c r="F1915" s="1004"/>
      <c r="G1915" s="809"/>
    </row>
    <row r="1916" spans="5:7" x14ac:dyDescent="0.25">
      <c r="E1916" s="809"/>
      <c r="F1916" s="1004"/>
      <c r="G1916" s="809"/>
    </row>
    <row r="1917" spans="5:7" x14ac:dyDescent="0.25">
      <c r="E1917" s="809"/>
      <c r="F1917" s="1004"/>
      <c r="G1917" s="809"/>
    </row>
    <row r="1918" spans="5:7" x14ac:dyDescent="0.25">
      <c r="E1918" s="809"/>
      <c r="F1918" s="1004"/>
      <c r="G1918" s="809"/>
    </row>
    <row r="1919" spans="5:7" x14ac:dyDescent="0.25">
      <c r="E1919" s="809"/>
      <c r="F1919" s="1004"/>
      <c r="G1919" s="809"/>
    </row>
    <row r="1920" spans="5:7" x14ac:dyDescent="0.25">
      <c r="E1920" s="809"/>
      <c r="F1920" s="1004"/>
      <c r="G1920" s="809"/>
    </row>
    <row r="1921" spans="5:7" x14ac:dyDescent="0.25">
      <c r="E1921" s="809"/>
      <c r="F1921" s="1004"/>
      <c r="G1921" s="809"/>
    </row>
    <row r="1922" spans="5:7" x14ac:dyDescent="0.25">
      <c r="E1922" s="809"/>
      <c r="F1922" s="1004"/>
      <c r="G1922" s="809"/>
    </row>
    <row r="1923" spans="5:7" x14ac:dyDescent="0.25">
      <c r="E1923" s="809"/>
      <c r="F1923" s="1004"/>
      <c r="G1923" s="809"/>
    </row>
    <row r="1924" spans="5:7" x14ac:dyDescent="0.25">
      <c r="E1924" s="809"/>
      <c r="F1924" s="1004"/>
      <c r="G1924" s="809"/>
    </row>
    <row r="1925" spans="5:7" x14ac:dyDescent="0.25">
      <c r="E1925" s="809"/>
      <c r="F1925" s="1004"/>
      <c r="G1925" s="809"/>
    </row>
    <row r="1926" spans="5:7" x14ac:dyDescent="0.25">
      <c r="E1926" s="809"/>
      <c r="F1926" s="1004"/>
      <c r="G1926" s="809"/>
    </row>
    <row r="1927" spans="5:7" x14ac:dyDescent="0.25">
      <c r="E1927" s="809"/>
      <c r="F1927" s="1004"/>
      <c r="G1927" s="809"/>
    </row>
    <row r="1928" spans="5:7" x14ac:dyDescent="0.25">
      <c r="E1928" s="809"/>
      <c r="F1928" s="1004"/>
      <c r="G1928" s="809"/>
    </row>
    <row r="1929" spans="5:7" x14ac:dyDescent="0.25">
      <c r="E1929" s="809"/>
      <c r="F1929" s="1004"/>
      <c r="G1929" s="809"/>
    </row>
    <row r="1930" spans="5:7" x14ac:dyDescent="0.25">
      <c r="E1930" s="809"/>
      <c r="F1930" s="1004"/>
      <c r="G1930" s="809"/>
    </row>
    <row r="1931" spans="5:7" x14ac:dyDescent="0.25">
      <c r="E1931" s="809"/>
      <c r="F1931" s="1004"/>
      <c r="G1931" s="809"/>
    </row>
    <row r="1932" spans="5:7" x14ac:dyDescent="0.25">
      <c r="E1932" s="809"/>
      <c r="F1932" s="1004"/>
      <c r="G1932" s="809"/>
    </row>
    <row r="1933" spans="5:7" x14ac:dyDescent="0.25">
      <c r="E1933" s="809"/>
      <c r="F1933" s="1004"/>
      <c r="G1933" s="809"/>
    </row>
    <row r="1934" spans="5:7" x14ac:dyDescent="0.25">
      <c r="E1934" s="809"/>
      <c r="F1934" s="1004"/>
      <c r="G1934" s="809"/>
    </row>
    <row r="1935" spans="5:7" x14ac:dyDescent="0.25">
      <c r="E1935" s="809"/>
      <c r="F1935" s="1004"/>
      <c r="G1935" s="809"/>
    </row>
    <row r="1936" spans="5:7" x14ac:dyDescent="0.25">
      <c r="E1936" s="809"/>
      <c r="F1936" s="1004"/>
      <c r="G1936" s="809"/>
    </row>
    <row r="1937" spans="5:7" x14ac:dyDescent="0.25">
      <c r="E1937" s="809"/>
      <c r="F1937" s="1004"/>
      <c r="G1937" s="809"/>
    </row>
    <row r="1938" spans="5:7" x14ac:dyDescent="0.25">
      <c r="E1938" s="809"/>
      <c r="F1938" s="1004"/>
      <c r="G1938" s="809"/>
    </row>
    <row r="1939" spans="5:7" x14ac:dyDescent="0.25">
      <c r="E1939" s="809"/>
      <c r="F1939" s="1004"/>
      <c r="G1939" s="809"/>
    </row>
    <row r="1940" spans="5:7" x14ac:dyDescent="0.25">
      <c r="E1940" s="809"/>
      <c r="F1940" s="1004"/>
      <c r="G1940" s="809"/>
    </row>
    <row r="1941" spans="5:7" x14ac:dyDescent="0.25">
      <c r="E1941" s="809"/>
      <c r="F1941" s="1004"/>
      <c r="G1941" s="809"/>
    </row>
    <row r="1942" spans="5:7" x14ac:dyDescent="0.25">
      <c r="E1942" s="809"/>
      <c r="F1942" s="1004"/>
      <c r="G1942" s="809"/>
    </row>
    <row r="1943" spans="5:7" x14ac:dyDescent="0.25">
      <c r="E1943" s="809"/>
      <c r="F1943" s="1004"/>
      <c r="G1943" s="809"/>
    </row>
    <row r="1944" spans="5:7" x14ac:dyDescent="0.25">
      <c r="E1944" s="809"/>
      <c r="F1944" s="1004"/>
      <c r="G1944" s="809"/>
    </row>
    <row r="1945" spans="5:7" x14ac:dyDescent="0.25">
      <c r="E1945" s="809"/>
      <c r="F1945" s="1004"/>
      <c r="G1945" s="809"/>
    </row>
    <row r="1946" spans="5:7" x14ac:dyDescent="0.25">
      <c r="E1946" s="809"/>
      <c r="F1946" s="1004"/>
      <c r="G1946" s="809"/>
    </row>
    <row r="1947" spans="5:7" x14ac:dyDescent="0.25">
      <c r="E1947" s="809"/>
      <c r="F1947" s="1004"/>
      <c r="G1947" s="809"/>
    </row>
    <row r="1948" spans="5:7" x14ac:dyDescent="0.25">
      <c r="E1948" s="809"/>
      <c r="F1948" s="1004"/>
      <c r="G1948" s="809"/>
    </row>
    <row r="1949" spans="5:7" x14ac:dyDescent="0.25">
      <c r="E1949" s="809"/>
      <c r="F1949" s="1004"/>
      <c r="G1949" s="809"/>
    </row>
    <row r="1950" spans="5:7" x14ac:dyDescent="0.25">
      <c r="E1950" s="809"/>
      <c r="F1950" s="1004"/>
      <c r="G1950" s="809"/>
    </row>
    <row r="1951" spans="5:7" x14ac:dyDescent="0.25">
      <c r="E1951" s="809"/>
      <c r="F1951" s="1004"/>
      <c r="G1951" s="809"/>
    </row>
    <row r="1952" spans="5:7" x14ac:dyDescent="0.25">
      <c r="E1952" s="809"/>
      <c r="F1952" s="1004"/>
      <c r="G1952" s="809"/>
    </row>
    <row r="1953" spans="5:7" x14ac:dyDescent="0.25">
      <c r="E1953" s="809"/>
      <c r="F1953" s="1004"/>
      <c r="G1953" s="809"/>
    </row>
    <row r="1954" spans="5:7" x14ac:dyDescent="0.25">
      <c r="E1954" s="809"/>
      <c r="F1954" s="1004"/>
      <c r="G1954" s="809"/>
    </row>
    <row r="1955" spans="5:7" x14ac:dyDescent="0.25">
      <c r="E1955" s="809"/>
      <c r="F1955" s="1004"/>
      <c r="G1955" s="809"/>
    </row>
    <row r="1956" spans="5:7" x14ac:dyDescent="0.25">
      <c r="E1956" s="809"/>
      <c r="F1956" s="1004"/>
      <c r="G1956" s="809"/>
    </row>
    <row r="1957" spans="5:7" x14ac:dyDescent="0.25">
      <c r="E1957" s="809"/>
      <c r="F1957" s="1004"/>
      <c r="G1957" s="809"/>
    </row>
    <row r="1958" spans="5:7" x14ac:dyDescent="0.25">
      <c r="E1958" s="809"/>
      <c r="F1958" s="1004"/>
      <c r="G1958" s="809"/>
    </row>
    <row r="1959" spans="5:7" x14ac:dyDescent="0.25">
      <c r="E1959" s="809"/>
      <c r="F1959" s="1004"/>
      <c r="G1959" s="809"/>
    </row>
    <row r="1960" spans="5:7" x14ac:dyDescent="0.25">
      <c r="E1960" s="809"/>
      <c r="F1960" s="1004"/>
      <c r="G1960" s="809"/>
    </row>
    <row r="1961" spans="5:7" x14ac:dyDescent="0.25">
      <c r="E1961" s="809"/>
      <c r="F1961" s="1004"/>
      <c r="G1961" s="809"/>
    </row>
    <row r="1962" spans="5:7" x14ac:dyDescent="0.25">
      <c r="E1962" s="809"/>
      <c r="F1962" s="1004"/>
      <c r="G1962" s="809"/>
    </row>
    <row r="1963" spans="5:7" x14ac:dyDescent="0.25">
      <c r="E1963" s="809"/>
      <c r="F1963" s="1004"/>
      <c r="G1963" s="809"/>
    </row>
    <row r="1964" spans="5:7" x14ac:dyDescent="0.25">
      <c r="E1964" s="809"/>
      <c r="F1964" s="1004"/>
      <c r="G1964" s="809"/>
    </row>
    <row r="1965" spans="5:7" x14ac:dyDescent="0.25">
      <c r="E1965" s="809"/>
      <c r="F1965" s="1004"/>
      <c r="G1965" s="809"/>
    </row>
    <row r="1966" spans="5:7" x14ac:dyDescent="0.25">
      <c r="E1966" s="809"/>
      <c r="F1966" s="1004"/>
      <c r="G1966" s="809"/>
    </row>
    <row r="1967" spans="5:7" x14ac:dyDescent="0.25">
      <c r="E1967" s="809"/>
      <c r="F1967" s="1004"/>
      <c r="G1967" s="809"/>
    </row>
    <row r="1968" spans="5:7" x14ac:dyDescent="0.25">
      <c r="E1968" s="809"/>
      <c r="F1968" s="1004"/>
      <c r="G1968" s="809"/>
    </row>
    <row r="1969" spans="5:7" x14ac:dyDescent="0.25">
      <c r="E1969" s="809"/>
      <c r="F1969" s="1004"/>
      <c r="G1969" s="809"/>
    </row>
    <row r="1970" spans="5:7" x14ac:dyDescent="0.25">
      <c r="E1970" s="809"/>
      <c r="F1970" s="1004"/>
      <c r="G1970" s="809"/>
    </row>
    <row r="1971" spans="5:7" x14ac:dyDescent="0.25">
      <c r="E1971" s="809"/>
      <c r="F1971" s="1004"/>
      <c r="G1971" s="809"/>
    </row>
    <row r="1972" spans="5:7" x14ac:dyDescent="0.25">
      <c r="E1972" s="809"/>
      <c r="F1972" s="1004"/>
      <c r="G1972" s="809"/>
    </row>
    <row r="1973" spans="5:7" x14ac:dyDescent="0.25">
      <c r="E1973" s="809"/>
      <c r="F1973" s="1004"/>
      <c r="G1973" s="809"/>
    </row>
    <row r="1974" spans="5:7" x14ac:dyDescent="0.25">
      <c r="E1974" s="809"/>
      <c r="F1974" s="1004"/>
      <c r="G1974" s="809"/>
    </row>
    <row r="1975" spans="5:7" x14ac:dyDescent="0.25">
      <c r="E1975" s="809"/>
      <c r="F1975" s="1004"/>
      <c r="G1975" s="809"/>
    </row>
    <row r="1976" spans="5:7" x14ac:dyDescent="0.25">
      <c r="E1976" s="809"/>
      <c r="F1976" s="1004"/>
      <c r="G1976" s="809"/>
    </row>
    <row r="1977" spans="5:7" x14ac:dyDescent="0.25">
      <c r="E1977" s="809"/>
      <c r="F1977" s="1004"/>
      <c r="G1977" s="809"/>
    </row>
    <row r="1978" spans="5:7" x14ac:dyDescent="0.25">
      <c r="E1978" s="809"/>
      <c r="F1978" s="1004"/>
      <c r="G1978" s="809"/>
    </row>
    <row r="1979" spans="5:7" x14ac:dyDescent="0.25">
      <c r="E1979" s="809"/>
      <c r="F1979" s="1004"/>
      <c r="G1979" s="809"/>
    </row>
    <row r="1980" spans="5:7" x14ac:dyDescent="0.25">
      <c r="E1980" s="809"/>
      <c r="F1980" s="1004"/>
      <c r="G1980" s="809"/>
    </row>
    <row r="1981" spans="5:7" x14ac:dyDescent="0.25">
      <c r="E1981" s="809"/>
      <c r="F1981" s="1004"/>
      <c r="G1981" s="809"/>
    </row>
    <row r="1982" spans="5:7" x14ac:dyDescent="0.25">
      <c r="E1982" s="809"/>
      <c r="F1982" s="1004"/>
      <c r="G1982" s="809"/>
    </row>
    <row r="1983" spans="5:7" x14ac:dyDescent="0.25">
      <c r="E1983" s="809"/>
      <c r="F1983" s="1004"/>
      <c r="G1983" s="809"/>
    </row>
    <row r="1984" spans="5:7" x14ac:dyDescent="0.25">
      <c r="E1984" s="809"/>
      <c r="F1984" s="1004"/>
      <c r="G1984" s="809"/>
    </row>
    <row r="1985" spans="5:7" x14ac:dyDescent="0.25">
      <c r="E1985" s="809"/>
      <c r="F1985" s="1004"/>
      <c r="G1985" s="809"/>
    </row>
    <row r="1986" spans="5:7" x14ac:dyDescent="0.25">
      <c r="E1986" s="809"/>
      <c r="F1986" s="1004"/>
      <c r="G1986" s="809"/>
    </row>
    <row r="1987" spans="5:7" x14ac:dyDescent="0.25">
      <c r="E1987" s="809"/>
      <c r="F1987" s="1004"/>
      <c r="G1987" s="809"/>
    </row>
    <row r="1988" spans="5:7" x14ac:dyDescent="0.25">
      <c r="E1988" s="809"/>
      <c r="F1988" s="1004"/>
      <c r="G1988" s="809"/>
    </row>
    <row r="1989" spans="5:7" x14ac:dyDescent="0.25">
      <c r="E1989" s="809"/>
      <c r="F1989" s="1004"/>
      <c r="G1989" s="809"/>
    </row>
    <row r="1990" spans="5:7" x14ac:dyDescent="0.25">
      <c r="E1990" s="809"/>
      <c r="F1990" s="1004"/>
      <c r="G1990" s="809"/>
    </row>
    <row r="1991" spans="5:7" x14ac:dyDescent="0.25">
      <c r="E1991" s="809"/>
      <c r="F1991" s="1004"/>
      <c r="G1991" s="809"/>
    </row>
    <row r="1992" spans="5:7" x14ac:dyDescent="0.25">
      <c r="E1992" s="809"/>
      <c r="F1992" s="1004"/>
      <c r="G1992" s="809"/>
    </row>
    <row r="1993" spans="5:7" x14ac:dyDescent="0.25">
      <c r="E1993" s="809"/>
      <c r="F1993" s="1004"/>
      <c r="G1993" s="809"/>
    </row>
    <row r="1994" spans="5:7" x14ac:dyDescent="0.25">
      <c r="E1994" s="809"/>
      <c r="F1994" s="1004"/>
      <c r="G1994" s="809"/>
    </row>
    <row r="1995" spans="5:7" x14ac:dyDescent="0.25">
      <c r="E1995" s="809"/>
      <c r="F1995" s="1004"/>
      <c r="G1995" s="809"/>
    </row>
    <row r="1996" spans="5:7" x14ac:dyDescent="0.25">
      <c r="E1996" s="809"/>
      <c r="F1996" s="1004"/>
      <c r="G1996" s="809"/>
    </row>
    <row r="1997" spans="5:7" x14ac:dyDescent="0.25">
      <c r="E1997" s="809"/>
      <c r="F1997" s="1004"/>
      <c r="G1997" s="809"/>
    </row>
    <row r="1998" spans="5:7" x14ac:dyDescent="0.25">
      <c r="E1998" s="809"/>
      <c r="F1998" s="1004"/>
      <c r="G1998" s="809"/>
    </row>
    <row r="1999" spans="5:7" x14ac:dyDescent="0.25">
      <c r="E1999" s="809"/>
      <c r="F1999" s="1004"/>
      <c r="G1999" s="809"/>
    </row>
    <row r="2000" spans="5:7" x14ac:dyDescent="0.25">
      <c r="E2000" s="809"/>
      <c r="F2000" s="1004"/>
      <c r="G2000" s="809"/>
    </row>
    <row r="2001" spans="5:7" x14ac:dyDescent="0.25">
      <c r="E2001" s="809"/>
      <c r="F2001" s="1004"/>
      <c r="G2001" s="809"/>
    </row>
    <row r="2002" spans="5:7" x14ac:dyDescent="0.25">
      <c r="E2002" s="809"/>
      <c r="F2002" s="1004"/>
      <c r="G2002" s="809"/>
    </row>
    <row r="2003" spans="5:7" x14ac:dyDescent="0.25">
      <c r="E2003" s="809"/>
      <c r="F2003" s="1004"/>
      <c r="G2003" s="809"/>
    </row>
    <row r="2004" spans="5:7" x14ac:dyDescent="0.25">
      <c r="E2004" s="809"/>
      <c r="F2004" s="1004"/>
      <c r="G2004" s="809"/>
    </row>
    <row r="2005" spans="5:7" x14ac:dyDescent="0.25">
      <c r="E2005" s="809"/>
      <c r="F2005" s="1004"/>
      <c r="G2005" s="809"/>
    </row>
    <row r="2006" spans="5:7" x14ac:dyDescent="0.25">
      <c r="E2006" s="809"/>
      <c r="F2006" s="1004"/>
      <c r="G2006" s="809"/>
    </row>
    <row r="2007" spans="5:7" x14ac:dyDescent="0.25">
      <c r="E2007" s="809"/>
      <c r="F2007" s="1004"/>
      <c r="G2007" s="809"/>
    </row>
    <row r="2008" spans="5:7" x14ac:dyDescent="0.25">
      <c r="E2008" s="809"/>
      <c r="F2008" s="1004"/>
      <c r="G2008" s="809"/>
    </row>
    <row r="2009" spans="5:7" x14ac:dyDescent="0.25">
      <c r="E2009" s="809"/>
      <c r="F2009" s="1004"/>
      <c r="G2009" s="809"/>
    </row>
    <row r="2010" spans="5:7" x14ac:dyDescent="0.25">
      <c r="E2010" s="809"/>
      <c r="F2010" s="1004"/>
      <c r="G2010" s="809"/>
    </row>
    <row r="2011" spans="5:7" x14ac:dyDescent="0.25">
      <c r="E2011" s="809"/>
      <c r="F2011" s="1004"/>
      <c r="G2011" s="809"/>
    </row>
    <row r="2012" spans="5:7" x14ac:dyDescent="0.25">
      <c r="E2012" s="809"/>
      <c r="F2012" s="1004"/>
      <c r="G2012" s="809"/>
    </row>
    <row r="2013" spans="5:7" x14ac:dyDescent="0.25">
      <c r="E2013" s="809"/>
      <c r="F2013" s="1004"/>
      <c r="G2013" s="809"/>
    </row>
    <row r="2014" spans="5:7" x14ac:dyDescent="0.25">
      <c r="E2014" s="809"/>
      <c r="F2014" s="1004"/>
      <c r="G2014" s="809"/>
    </row>
    <row r="2015" spans="5:7" x14ac:dyDescent="0.25">
      <c r="E2015" s="809"/>
      <c r="F2015" s="1004"/>
      <c r="G2015" s="809"/>
    </row>
    <row r="2016" spans="5:7" x14ac:dyDescent="0.25">
      <c r="E2016" s="809"/>
      <c r="F2016" s="1004"/>
      <c r="G2016" s="809"/>
    </row>
    <row r="2017" spans="5:7" x14ac:dyDescent="0.25">
      <c r="E2017" s="809"/>
      <c r="F2017" s="1004"/>
      <c r="G2017" s="809"/>
    </row>
    <row r="2018" spans="5:7" x14ac:dyDescent="0.25">
      <c r="E2018" s="809"/>
      <c r="F2018" s="1004"/>
      <c r="G2018" s="809"/>
    </row>
    <row r="2019" spans="5:7" x14ac:dyDescent="0.25">
      <c r="E2019" s="809"/>
      <c r="F2019" s="1004"/>
      <c r="G2019" s="809"/>
    </row>
    <row r="2020" spans="5:7" x14ac:dyDescent="0.25">
      <c r="E2020" s="809"/>
      <c r="F2020" s="1004"/>
      <c r="G2020" s="809"/>
    </row>
    <row r="2021" spans="5:7" x14ac:dyDescent="0.25">
      <c r="E2021" s="809"/>
      <c r="F2021" s="1004"/>
      <c r="G2021" s="809"/>
    </row>
    <row r="2022" spans="5:7" x14ac:dyDescent="0.25">
      <c r="E2022" s="809"/>
      <c r="F2022" s="1004"/>
      <c r="G2022" s="809"/>
    </row>
    <row r="2023" spans="5:7" x14ac:dyDescent="0.25">
      <c r="E2023" s="809"/>
      <c r="F2023" s="1004"/>
      <c r="G2023" s="809"/>
    </row>
    <row r="2024" spans="5:7" x14ac:dyDescent="0.25">
      <c r="E2024" s="809"/>
      <c r="F2024" s="1004"/>
      <c r="G2024" s="809"/>
    </row>
    <row r="2025" spans="5:7" x14ac:dyDescent="0.25">
      <c r="E2025" s="809"/>
      <c r="F2025" s="1004"/>
      <c r="G2025" s="809"/>
    </row>
    <row r="2026" spans="5:7" x14ac:dyDescent="0.25">
      <c r="E2026" s="809"/>
      <c r="F2026" s="1004"/>
      <c r="G2026" s="809"/>
    </row>
    <row r="2027" spans="5:7" x14ac:dyDescent="0.25">
      <c r="E2027" s="809"/>
      <c r="F2027" s="1004"/>
      <c r="G2027" s="809"/>
    </row>
    <row r="2028" spans="5:7" x14ac:dyDescent="0.25">
      <c r="E2028" s="809"/>
      <c r="F2028" s="1004"/>
      <c r="G2028" s="809"/>
    </row>
    <row r="2029" spans="5:7" x14ac:dyDescent="0.25">
      <c r="E2029" s="809"/>
      <c r="F2029" s="1004"/>
      <c r="G2029" s="809"/>
    </row>
    <row r="2030" spans="5:7" x14ac:dyDescent="0.25">
      <c r="E2030" s="809"/>
      <c r="F2030" s="1004"/>
      <c r="G2030" s="809"/>
    </row>
    <row r="2031" spans="5:7" x14ac:dyDescent="0.25">
      <c r="E2031" s="809"/>
      <c r="F2031" s="1004"/>
      <c r="G2031" s="809"/>
    </row>
    <row r="2032" spans="5:7" x14ac:dyDescent="0.25">
      <c r="E2032" s="809"/>
      <c r="F2032" s="1004"/>
      <c r="G2032" s="809"/>
    </row>
    <row r="2033" spans="5:7" x14ac:dyDescent="0.25">
      <c r="E2033" s="809"/>
      <c r="F2033" s="1004"/>
      <c r="G2033" s="809"/>
    </row>
    <row r="2034" spans="5:7" x14ac:dyDescent="0.25">
      <c r="E2034" s="809"/>
      <c r="F2034" s="1004"/>
      <c r="G2034" s="809"/>
    </row>
    <row r="2035" spans="5:7" x14ac:dyDescent="0.25">
      <c r="E2035" s="809"/>
      <c r="F2035" s="1004"/>
      <c r="G2035" s="809"/>
    </row>
    <row r="2036" spans="5:7" x14ac:dyDescent="0.25">
      <c r="E2036" s="809"/>
      <c r="F2036" s="1004"/>
      <c r="G2036" s="809"/>
    </row>
    <row r="2037" spans="5:7" x14ac:dyDescent="0.25">
      <c r="E2037" s="809"/>
      <c r="F2037" s="1004"/>
      <c r="G2037" s="809"/>
    </row>
    <row r="2038" spans="5:7" x14ac:dyDescent="0.25">
      <c r="E2038" s="809"/>
      <c r="F2038" s="1004"/>
      <c r="G2038" s="809"/>
    </row>
    <row r="2039" spans="5:7" x14ac:dyDescent="0.25">
      <c r="E2039" s="809"/>
      <c r="F2039" s="1004"/>
      <c r="G2039" s="809"/>
    </row>
    <row r="2040" spans="5:7" x14ac:dyDescent="0.25">
      <c r="E2040" s="809"/>
      <c r="F2040" s="1004"/>
      <c r="G2040" s="809"/>
    </row>
    <row r="2041" spans="5:7" x14ac:dyDescent="0.25">
      <c r="E2041" s="809"/>
      <c r="F2041" s="1004"/>
      <c r="G2041" s="809"/>
    </row>
    <row r="2042" spans="5:7" x14ac:dyDescent="0.25">
      <c r="E2042" s="809"/>
      <c r="F2042" s="1004"/>
      <c r="G2042" s="809"/>
    </row>
    <row r="2043" spans="5:7" x14ac:dyDescent="0.25">
      <c r="E2043" s="809"/>
      <c r="F2043" s="1004"/>
      <c r="G2043" s="809"/>
    </row>
    <row r="2044" spans="5:7" x14ac:dyDescent="0.25">
      <c r="E2044" s="809"/>
      <c r="F2044" s="1004"/>
      <c r="G2044" s="809"/>
    </row>
    <row r="2045" spans="5:7" x14ac:dyDescent="0.25">
      <c r="E2045" s="809"/>
      <c r="F2045" s="1004"/>
      <c r="G2045" s="809"/>
    </row>
    <row r="2046" spans="5:7" x14ac:dyDescent="0.25">
      <c r="E2046" s="809"/>
      <c r="F2046" s="1004"/>
      <c r="G2046" s="809"/>
    </row>
    <row r="2047" spans="5:7" x14ac:dyDescent="0.25">
      <c r="E2047" s="809"/>
      <c r="F2047" s="1004"/>
      <c r="G2047" s="809"/>
    </row>
    <row r="2048" spans="5:7" x14ac:dyDescent="0.25">
      <c r="E2048" s="809"/>
      <c r="F2048" s="1004"/>
      <c r="G2048" s="809"/>
    </row>
    <row r="2049" spans="5:7" x14ac:dyDescent="0.25">
      <c r="E2049" s="809"/>
      <c r="F2049" s="1004"/>
      <c r="G2049" s="809"/>
    </row>
    <row r="2050" spans="5:7" x14ac:dyDescent="0.25">
      <c r="E2050" s="809"/>
      <c r="F2050" s="1004"/>
      <c r="G2050" s="809"/>
    </row>
    <row r="2051" spans="5:7" x14ac:dyDescent="0.25">
      <c r="E2051" s="809"/>
      <c r="F2051" s="1004"/>
      <c r="G2051" s="809"/>
    </row>
    <row r="2052" spans="5:7" x14ac:dyDescent="0.25">
      <c r="E2052" s="809"/>
      <c r="F2052" s="1004"/>
      <c r="G2052" s="809"/>
    </row>
    <row r="2053" spans="5:7" x14ac:dyDescent="0.25">
      <c r="E2053" s="809"/>
      <c r="F2053" s="1004"/>
      <c r="G2053" s="809"/>
    </row>
    <row r="2054" spans="5:7" x14ac:dyDescent="0.25">
      <c r="E2054" s="809"/>
      <c r="F2054" s="1004"/>
      <c r="G2054" s="809"/>
    </row>
    <row r="2055" spans="5:7" x14ac:dyDescent="0.25">
      <c r="E2055" s="809"/>
      <c r="F2055" s="1004"/>
      <c r="G2055" s="809"/>
    </row>
    <row r="2056" spans="5:7" x14ac:dyDescent="0.25">
      <c r="E2056" s="809"/>
      <c r="F2056" s="1004"/>
      <c r="G2056" s="809"/>
    </row>
    <row r="2057" spans="5:7" x14ac:dyDescent="0.25">
      <c r="E2057" s="809"/>
      <c r="F2057" s="1004"/>
      <c r="G2057" s="809"/>
    </row>
    <row r="2058" spans="5:7" x14ac:dyDescent="0.25">
      <c r="E2058" s="809"/>
      <c r="F2058" s="1004"/>
      <c r="G2058" s="809"/>
    </row>
    <row r="2059" spans="5:7" x14ac:dyDescent="0.25">
      <c r="E2059" s="809"/>
      <c r="F2059" s="1004"/>
      <c r="G2059" s="809"/>
    </row>
    <row r="2060" spans="5:7" x14ac:dyDescent="0.25">
      <c r="E2060" s="809"/>
      <c r="F2060" s="1004"/>
      <c r="G2060" s="809"/>
    </row>
    <row r="2061" spans="5:7" x14ac:dyDescent="0.25">
      <c r="E2061" s="809"/>
      <c r="F2061" s="1004"/>
      <c r="G2061" s="809"/>
    </row>
    <row r="2062" spans="5:7" x14ac:dyDescent="0.25">
      <c r="E2062" s="809"/>
      <c r="F2062" s="1004"/>
      <c r="G2062" s="809"/>
    </row>
    <row r="2063" spans="5:7" x14ac:dyDescent="0.25">
      <c r="E2063" s="809"/>
      <c r="F2063" s="1004"/>
      <c r="G2063" s="809"/>
    </row>
    <row r="2064" spans="5:7" x14ac:dyDescent="0.25">
      <c r="E2064" s="809"/>
      <c r="F2064" s="1004"/>
      <c r="G2064" s="809"/>
    </row>
    <row r="2065" spans="5:7" x14ac:dyDescent="0.25">
      <c r="E2065" s="809"/>
      <c r="F2065" s="1004"/>
      <c r="G2065" s="809"/>
    </row>
    <row r="2066" spans="5:7" x14ac:dyDescent="0.25">
      <c r="E2066" s="809"/>
      <c r="F2066" s="1004"/>
      <c r="G2066" s="809"/>
    </row>
    <row r="2067" spans="5:7" x14ac:dyDescent="0.25">
      <c r="E2067" s="809"/>
      <c r="F2067" s="1004"/>
      <c r="G2067" s="809"/>
    </row>
    <row r="2068" spans="5:7" x14ac:dyDescent="0.25">
      <c r="E2068" s="809"/>
      <c r="F2068" s="1004"/>
      <c r="G2068" s="809"/>
    </row>
    <row r="2069" spans="5:7" x14ac:dyDescent="0.25">
      <c r="E2069" s="809"/>
      <c r="F2069" s="1004"/>
      <c r="G2069" s="809"/>
    </row>
    <row r="2070" spans="5:7" x14ac:dyDescent="0.25">
      <c r="E2070" s="809"/>
      <c r="F2070" s="1004"/>
      <c r="G2070" s="809"/>
    </row>
    <row r="2071" spans="5:7" x14ac:dyDescent="0.25">
      <c r="E2071" s="809"/>
      <c r="F2071" s="1004"/>
      <c r="G2071" s="809"/>
    </row>
    <row r="2072" spans="5:7" x14ac:dyDescent="0.25">
      <c r="E2072" s="809"/>
      <c r="F2072" s="1004"/>
      <c r="G2072" s="809"/>
    </row>
    <row r="2073" spans="5:7" x14ac:dyDescent="0.25">
      <c r="E2073" s="809"/>
      <c r="F2073" s="1004"/>
      <c r="G2073" s="809"/>
    </row>
    <row r="2074" spans="5:7" x14ac:dyDescent="0.25">
      <c r="E2074" s="809"/>
      <c r="F2074" s="1004"/>
      <c r="G2074" s="809"/>
    </row>
    <row r="2075" spans="5:7" x14ac:dyDescent="0.25">
      <c r="E2075" s="809"/>
      <c r="F2075" s="1004"/>
      <c r="G2075" s="809"/>
    </row>
    <row r="2076" spans="5:7" x14ac:dyDescent="0.25">
      <c r="E2076" s="809"/>
      <c r="F2076" s="1004"/>
      <c r="G2076" s="809"/>
    </row>
    <row r="2077" spans="5:7" x14ac:dyDescent="0.25">
      <c r="E2077" s="809"/>
      <c r="F2077" s="1004"/>
      <c r="G2077" s="809"/>
    </row>
    <row r="2078" spans="5:7" x14ac:dyDescent="0.25">
      <c r="E2078" s="809"/>
      <c r="F2078" s="1004"/>
      <c r="G2078" s="809"/>
    </row>
    <row r="2079" spans="5:7" x14ac:dyDescent="0.25">
      <c r="E2079" s="809"/>
      <c r="F2079" s="1004"/>
      <c r="G2079" s="809"/>
    </row>
    <row r="2080" spans="5:7" x14ac:dyDescent="0.25">
      <c r="E2080" s="809"/>
      <c r="F2080" s="1004"/>
      <c r="G2080" s="809"/>
    </row>
    <row r="2081" spans="5:7" x14ac:dyDescent="0.25">
      <c r="E2081" s="809"/>
      <c r="F2081" s="1004"/>
      <c r="G2081" s="809"/>
    </row>
    <row r="2082" spans="5:7" x14ac:dyDescent="0.25">
      <c r="E2082" s="809"/>
      <c r="F2082" s="1004"/>
      <c r="G2082" s="809"/>
    </row>
    <row r="2083" spans="5:7" x14ac:dyDescent="0.25">
      <c r="E2083" s="809"/>
      <c r="F2083" s="1004"/>
      <c r="G2083" s="809"/>
    </row>
    <row r="2084" spans="5:7" x14ac:dyDescent="0.25">
      <c r="E2084" s="809"/>
      <c r="F2084" s="1004"/>
      <c r="G2084" s="809"/>
    </row>
    <row r="2085" spans="5:7" x14ac:dyDescent="0.25">
      <c r="E2085" s="809"/>
      <c r="F2085" s="1004"/>
      <c r="G2085" s="809"/>
    </row>
    <row r="2086" spans="5:7" x14ac:dyDescent="0.25">
      <c r="E2086" s="809"/>
      <c r="F2086" s="1004"/>
      <c r="G2086" s="809"/>
    </row>
    <row r="2087" spans="5:7" x14ac:dyDescent="0.25">
      <c r="E2087" s="809"/>
      <c r="F2087" s="1004"/>
      <c r="G2087" s="809"/>
    </row>
    <row r="2088" spans="5:7" x14ac:dyDescent="0.25">
      <c r="E2088" s="809"/>
      <c r="F2088" s="1004"/>
      <c r="G2088" s="809"/>
    </row>
    <row r="2089" spans="5:7" x14ac:dyDescent="0.25">
      <c r="E2089" s="809"/>
      <c r="F2089" s="1004"/>
      <c r="G2089" s="809"/>
    </row>
    <row r="2090" spans="5:7" x14ac:dyDescent="0.25">
      <c r="E2090" s="809"/>
      <c r="F2090" s="1004"/>
      <c r="G2090" s="809"/>
    </row>
    <row r="2091" spans="5:7" x14ac:dyDescent="0.25">
      <c r="E2091" s="809"/>
      <c r="F2091" s="1004"/>
      <c r="G2091" s="809"/>
    </row>
    <row r="2092" spans="5:7" x14ac:dyDescent="0.25">
      <c r="E2092" s="809"/>
      <c r="F2092" s="1004"/>
      <c r="G2092" s="809"/>
    </row>
    <row r="2093" spans="5:7" x14ac:dyDescent="0.25">
      <c r="E2093" s="809"/>
      <c r="F2093" s="1004"/>
      <c r="G2093" s="809"/>
    </row>
    <row r="2094" spans="5:7" x14ac:dyDescent="0.25">
      <c r="E2094" s="809"/>
      <c r="F2094" s="1004"/>
      <c r="G2094" s="809"/>
    </row>
    <row r="2095" spans="5:7" x14ac:dyDescent="0.25">
      <c r="E2095" s="809"/>
      <c r="F2095" s="1004"/>
      <c r="G2095" s="809"/>
    </row>
    <row r="2096" spans="5:7" x14ac:dyDescent="0.25">
      <c r="E2096" s="809"/>
      <c r="F2096" s="1004"/>
      <c r="G2096" s="809"/>
    </row>
    <row r="2097" spans="5:7" x14ac:dyDescent="0.25">
      <c r="E2097" s="809"/>
      <c r="F2097" s="1004"/>
      <c r="G2097" s="809"/>
    </row>
    <row r="2098" spans="5:7" x14ac:dyDescent="0.25">
      <c r="E2098" s="809"/>
      <c r="F2098" s="1004"/>
      <c r="G2098" s="809"/>
    </row>
    <row r="2099" spans="5:7" x14ac:dyDescent="0.25">
      <c r="E2099" s="809"/>
      <c r="F2099" s="1004"/>
      <c r="G2099" s="809"/>
    </row>
    <row r="2100" spans="5:7" x14ac:dyDescent="0.25">
      <c r="E2100" s="809"/>
      <c r="F2100" s="1004"/>
      <c r="G2100" s="809"/>
    </row>
    <row r="2101" spans="5:7" x14ac:dyDescent="0.25">
      <c r="E2101" s="809"/>
      <c r="F2101" s="1004"/>
      <c r="G2101" s="809"/>
    </row>
    <row r="2102" spans="5:7" x14ac:dyDescent="0.25">
      <c r="E2102" s="809"/>
      <c r="F2102" s="1004"/>
      <c r="G2102" s="809"/>
    </row>
    <row r="2103" spans="5:7" x14ac:dyDescent="0.25">
      <c r="E2103" s="809"/>
      <c r="F2103" s="1004"/>
      <c r="G2103" s="809"/>
    </row>
    <row r="2104" spans="5:7" x14ac:dyDescent="0.25">
      <c r="E2104" s="809"/>
      <c r="F2104" s="1004"/>
      <c r="G2104" s="809"/>
    </row>
    <row r="2105" spans="5:7" x14ac:dyDescent="0.25">
      <c r="E2105" s="809"/>
      <c r="F2105" s="1004"/>
      <c r="G2105" s="809"/>
    </row>
    <row r="2106" spans="5:7" x14ac:dyDescent="0.25">
      <c r="E2106" s="809"/>
      <c r="F2106" s="1004"/>
      <c r="G2106" s="809"/>
    </row>
    <row r="2107" spans="5:7" x14ac:dyDescent="0.25">
      <c r="E2107" s="809"/>
      <c r="F2107" s="1004"/>
      <c r="G2107" s="809"/>
    </row>
    <row r="2108" spans="5:7" x14ac:dyDescent="0.25">
      <c r="E2108" s="809"/>
      <c r="F2108" s="1004"/>
      <c r="G2108" s="809"/>
    </row>
    <row r="2109" spans="5:7" x14ac:dyDescent="0.25">
      <c r="E2109" s="809"/>
      <c r="F2109" s="1004"/>
      <c r="G2109" s="809"/>
    </row>
    <row r="2110" spans="5:7" x14ac:dyDescent="0.25">
      <c r="E2110" s="809"/>
      <c r="F2110" s="1004"/>
      <c r="G2110" s="809"/>
    </row>
    <row r="2111" spans="5:7" x14ac:dyDescent="0.25">
      <c r="E2111" s="809"/>
      <c r="F2111" s="1004"/>
      <c r="G2111" s="809"/>
    </row>
    <row r="2112" spans="5:7" x14ac:dyDescent="0.25">
      <c r="E2112" s="809"/>
      <c r="F2112" s="1004"/>
      <c r="G2112" s="809"/>
    </row>
    <row r="2113" spans="5:7" x14ac:dyDescent="0.25">
      <c r="E2113" s="809"/>
      <c r="F2113" s="1004"/>
      <c r="G2113" s="809"/>
    </row>
    <row r="2114" spans="5:7" x14ac:dyDescent="0.25">
      <c r="E2114" s="809"/>
      <c r="F2114" s="1004"/>
      <c r="G2114" s="809"/>
    </row>
    <row r="2115" spans="5:7" x14ac:dyDescent="0.25">
      <c r="E2115" s="809"/>
      <c r="F2115" s="1004"/>
      <c r="G2115" s="809"/>
    </row>
    <row r="2116" spans="5:7" x14ac:dyDescent="0.25">
      <c r="E2116" s="809"/>
      <c r="F2116" s="1004"/>
      <c r="G2116" s="809"/>
    </row>
    <row r="2117" spans="5:7" x14ac:dyDescent="0.25">
      <c r="E2117" s="809"/>
      <c r="F2117" s="1004"/>
      <c r="G2117" s="809"/>
    </row>
    <row r="2118" spans="5:7" x14ac:dyDescent="0.25">
      <c r="E2118" s="809"/>
      <c r="F2118" s="1004"/>
      <c r="G2118" s="809"/>
    </row>
    <row r="2119" spans="5:7" x14ac:dyDescent="0.25">
      <c r="E2119" s="809"/>
      <c r="F2119" s="1004"/>
      <c r="G2119" s="809"/>
    </row>
    <row r="2120" spans="5:7" x14ac:dyDescent="0.25">
      <c r="E2120" s="809"/>
      <c r="F2120" s="1004"/>
      <c r="G2120" s="809"/>
    </row>
    <row r="2121" spans="5:7" x14ac:dyDescent="0.25">
      <c r="E2121" s="809"/>
      <c r="F2121" s="1004"/>
      <c r="G2121" s="809"/>
    </row>
    <row r="2122" spans="5:7" x14ac:dyDescent="0.25">
      <c r="E2122" s="809"/>
      <c r="F2122" s="1004"/>
      <c r="G2122" s="809"/>
    </row>
    <row r="2123" spans="5:7" x14ac:dyDescent="0.25">
      <c r="E2123" s="809"/>
      <c r="F2123" s="1004"/>
      <c r="G2123" s="809"/>
    </row>
    <row r="2124" spans="5:7" x14ac:dyDescent="0.25">
      <c r="E2124" s="809"/>
      <c r="F2124" s="1004"/>
      <c r="G2124" s="809"/>
    </row>
    <row r="2125" spans="5:7" x14ac:dyDescent="0.25">
      <c r="E2125" s="809"/>
      <c r="F2125" s="1004"/>
      <c r="G2125" s="809"/>
    </row>
    <row r="2126" spans="5:7" x14ac:dyDescent="0.25">
      <c r="E2126" s="809"/>
      <c r="F2126" s="1004"/>
      <c r="G2126" s="809"/>
    </row>
    <row r="2127" spans="5:7" x14ac:dyDescent="0.25">
      <c r="E2127" s="809"/>
      <c r="F2127" s="1004"/>
      <c r="G2127" s="809"/>
    </row>
    <row r="2128" spans="5:7" x14ac:dyDescent="0.25">
      <c r="E2128" s="809"/>
      <c r="F2128" s="1004"/>
      <c r="G2128" s="809"/>
    </row>
    <row r="2129" spans="5:7" x14ac:dyDescent="0.25">
      <c r="E2129" s="809"/>
      <c r="F2129" s="1004"/>
      <c r="G2129" s="809"/>
    </row>
    <row r="2130" spans="5:7" x14ac:dyDescent="0.25">
      <c r="E2130" s="809"/>
      <c r="F2130" s="1004"/>
      <c r="G2130" s="809"/>
    </row>
    <row r="2131" spans="5:7" x14ac:dyDescent="0.25">
      <c r="E2131" s="809"/>
      <c r="F2131" s="1004"/>
      <c r="G2131" s="809"/>
    </row>
    <row r="2132" spans="5:7" x14ac:dyDescent="0.25">
      <c r="E2132" s="809"/>
      <c r="F2132" s="1004"/>
      <c r="G2132" s="809"/>
    </row>
    <row r="2133" spans="5:7" x14ac:dyDescent="0.25">
      <c r="E2133" s="809"/>
      <c r="F2133" s="1004"/>
      <c r="G2133" s="809"/>
    </row>
    <row r="2134" spans="5:7" x14ac:dyDescent="0.25">
      <c r="E2134" s="809"/>
      <c r="F2134" s="1004"/>
      <c r="G2134" s="809"/>
    </row>
    <row r="2135" spans="5:7" x14ac:dyDescent="0.25">
      <c r="E2135" s="809"/>
      <c r="F2135" s="1004"/>
      <c r="G2135" s="809"/>
    </row>
    <row r="2136" spans="5:7" x14ac:dyDescent="0.25">
      <c r="E2136" s="809"/>
      <c r="F2136" s="1004"/>
      <c r="G2136" s="809"/>
    </row>
    <row r="2137" spans="5:7" x14ac:dyDescent="0.25">
      <c r="E2137" s="809"/>
      <c r="F2137" s="1004"/>
      <c r="G2137" s="809"/>
    </row>
    <row r="2138" spans="5:7" x14ac:dyDescent="0.25">
      <c r="E2138" s="809"/>
      <c r="F2138" s="1004"/>
      <c r="G2138" s="809"/>
    </row>
    <row r="2139" spans="5:7" x14ac:dyDescent="0.25">
      <c r="E2139" s="809"/>
      <c r="F2139" s="1004"/>
      <c r="G2139" s="809"/>
    </row>
    <row r="2140" spans="5:7" x14ac:dyDescent="0.25">
      <c r="E2140" s="809"/>
      <c r="F2140" s="1004"/>
      <c r="G2140" s="809"/>
    </row>
    <row r="2141" spans="5:7" x14ac:dyDescent="0.25">
      <c r="E2141" s="809"/>
      <c r="F2141" s="1004"/>
      <c r="G2141" s="809"/>
    </row>
    <row r="2142" spans="5:7" x14ac:dyDescent="0.25">
      <c r="E2142" s="809"/>
      <c r="F2142" s="1004"/>
      <c r="G2142" s="809"/>
    </row>
    <row r="2143" spans="5:7" x14ac:dyDescent="0.25">
      <c r="E2143" s="809"/>
      <c r="F2143" s="1004"/>
      <c r="G2143" s="809"/>
    </row>
    <row r="2144" spans="5:7" x14ac:dyDescent="0.25">
      <c r="E2144" s="809"/>
      <c r="F2144" s="1004"/>
      <c r="G2144" s="809"/>
    </row>
    <row r="2145" spans="5:7" x14ac:dyDescent="0.25">
      <c r="E2145" s="809"/>
      <c r="F2145" s="1004"/>
      <c r="G2145" s="809"/>
    </row>
    <row r="2146" spans="5:7" x14ac:dyDescent="0.25">
      <c r="E2146" s="809"/>
      <c r="F2146" s="1004"/>
      <c r="G2146" s="809"/>
    </row>
    <row r="2147" spans="5:7" x14ac:dyDescent="0.25">
      <c r="E2147" s="809"/>
      <c r="F2147" s="1004"/>
      <c r="G2147" s="809"/>
    </row>
    <row r="2148" spans="5:7" x14ac:dyDescent="0.25">
      <c r="E2148" s="809"/>
      <c r="F2148" s="1004"/>
      <c r="G2148" s="809"/>
    </row>
    <row r="2149" spans="5:7" x14ac:dyDescent="0.25">
      <c r="E2149" s="809"/>
      <c r="F2149" s="1004"/>
      <c r="G2149" s="809"/>
    </row>
    <row r="2150" spans="5:7" x14ac:dyDescent="0.25">
      <c r="E2150" s="809"/>
      <c r="F2150" s="1004"/>
      <c r="G2150" s="809"/>
    </row>
    <row r="2151" spans="5:7" x14ac:dyDescent="0.25">
      <c r="E2151" s="809"/>
      <c r="F2151" s="1004"/>
      <c r="G2151" s="809"/>
    </row>
    <row r="2152" spans="5:7" x14ac:dyDescent="0.25">
      <c r="E2152" s="809"/>
      <c r="F2152" s="1004"/>
      <c r="G2152" s="809"/>
    </row>
    <row r="2153" spans="5:7" x14ac:dyDescent="0.25">
      <c r="E2153" s="809"/>
      <c r="F2153" s="1004"/>
      <c r="G2153" s="809"/>
    </row>
    <row r="2154" spans="5:7" x14ac:dyDescent="0.25">
      <c r="E2154" s="809"/>
      <c r="F2154" s="1004"/>
      <c r="G2154" s="809"/>
    </row>
    <row r="2155" spans="5:7" x14ac:dyDescent="0.25">
      <c r="E2155" s="809"/>
      <c r="F2155" s="1004"/>
      <c r="G2155" s="809"/>
    </row>
    <row r="2156" spans="5:7" x14ac:dyDescent="0.25">
      <c r="E2156" s="809"/>
      <c r="F2156" s="1004"/>
      <c r="G2156" s="809"/>
    </row>
    <row r="2157" spans="5:7" x14ac:dyDescent="0.25">
      <c r="E2157" s="809"/>
      <c r="F2157" s="1004"/>
      <c r="G2157" s="809"/>
    </row>
    <row r="2158" spans="5:7" x14ac:dyDescent="0.25">
      <c r="E2158" s="809"/>
      <c r="F2158" s="1004"/>
      <c r="G2158" s="809"/>
    </row>
    <row r="2159" spans="5:7" x14ac:dyDescent="0.25">
      <c r="E2159" s="809"/>
      <c r="F2159" s="1004"/>
      <c r="G2159" s="809"/>
    </row>
    <row r="2160" spans="5:7" x14ac:dyDescent="0.25">
      <c r="E2160" s="809"/>
      <c r="F2160" s="1004"/>
      <c r="G2160" s="809"/>
    </row>
    <row r="2161" spans="5:7" x14ac:dyDescent="0.25">
      <c r="E2161" s="809"/>
      <c r="F2161" s="1004"/>
      <c r="G2161" s="809"/>
    </row>
    <row r="2162" spans="5:7" x14ac:dyDescent="0.25">
      <c r="E2162" s="809"/>
      <c r="F2162" s="1004"/>
      <c r="G2162" s="809"/>
    </row>
    <row r="2163" spans="5:7" x14ac:dyDescent="0.25">
      <c r="E2163" s="809"/>
      <c r="F2163" s="1004"/>
      <c r="G2163" s="809"/>
    </row>
    <row r="2164" spans="5:7" x14ac:dyDescent="0.25">
      <c r="E2164" s="809"/>
      <c r="F2164" s="1004"/>
      <c r="G2164" s="809"/>
    </row>
    <row r="2165" spans="5:7" x14ac:dyDescent="0.25">
      <c r="E2165" s="809"/>
      <c r="F2165" s="1004"/>
      <c r="G2165" s="809"/>
    </row>
    <row r="2166" spans="5:7" x14ac:dyDescent="0.25">
      <c r="E2166" s="809"/>
      <c r="F2166" s="1004"/>
      <c r="G2166" s="809"/>
    </row>
    <row r="2167" spans="5:7" x14ac:dyDescent="0.25">
      <c r="E2167" s="809"/>
      <c r="F2167" s="1004"/>
      <c r="G2167" s="809"/>
    </row>
    <row r="2168" spans="5:7" x14ac:dyDescent="0.25">
      <c r="E2168" s="809"/>
      <c r="F2168" s="1004"/>
      <c r="G2168" s="809"/>
    </row>
    <row r="2169" spans="5:7" x14ac:dyDescent="0.25">
      <c r="E2169" s="809"/>
      <c r="F2169" s="1004"/>
      <c r="G2169" s="809"/>
    </row>
    <row r="2170" spans="5:7" x14ac:dyDescent="0.25">
      <c r="E2170" s="809"/>
      <c r="F2170" s="1004"/>
      <c r="G2170" s="809"/>
    </row>
    <row r="2171" spans="5:7" x14ac:dyDescent="0.25">
      <c r="E2171" s="809"/>
      <c r="F2171" s="1004"/>
      <c r="G2171" s="809"/>
    </row>
    <row r="2172" spans="5:7" x14ac:dyDescent="0.25">
      <c r="E2172" s="809"/>
      <c r="F2172" s="1004"/>
      <c r="G2172" s="809"/>
    </row>
    <row r="2173" spans="5:7" x14ac:dyDescent="0.25">
      <c r="E2173" s="809"/>
      <c r="F2173" s="1004"/>
      <c r="G2173" s="809"/>
    </row>
    <row r="2174" spans="5:7" x14ac:dyDescent="0.25">
      <c r="E2174" s="809"/>
      <c r="F2174" s="1004"/>
      <c r="G2174" s="809"/>
    </row>
    <row r="2175" spans="5:7" x14ac:dyDescent="0.25">
      <c r="E2175" s="809"/>
      <c r="F2175" s="1004"/>
      <c r="G2175" s="809"/>
    </row>
    <row r="2176" spans="5:7" x14ac:dyDescent="0.25">
      <c r="E2176" s="809"/>
      <c r="F2176" s="1004"/>
      <c r="G2176" s="809"/>
    </row>
    <row r="2177" spans="5:7" x14ac:dyDescent="0.25">
      <c r="E2177" s="809"/>
      <c r="F2177" s="1004"/>
      <c r="G2177" s="809"/>
    </row>
    <row r="2178" spans="5:7" x14ac:dyDescent="0.25">
      <c r="E2178" s="809"/>
      <c r="F2178" s="1004"/>
      <c r="G2178" s="809"/>
    </row>
    <row r="2179" spans="5:7" x14ac:dyDescent="0.25">
      <c r="E2179" s="809"/>
      <c r="F2179" s="1004"/>
      <c r="G2179" s="809"/>
    </row>
    <row r="2180" spans="5:7" x14ac:dyDescent="0.25">
      <c r="E2180" s="809"/>
      <c r="F2180" s="1004"/>
      <c r="G2180" s="809"/>
    </row>
    <row r="2181" spans="5:7" x14ac:dyDescent="0.25">
      <c r="E2181" s="809"/>
      <c r="F2181" s="1004"/>
      <c r="G2181" s="809"/>
    </row>
    <row r="2182" spans="5:7" x14ac:dyDescent="0.25">
      <c r="E2182" s="809"/>
      <c r="F2182" s="1004"/>
      <c r="G2182" s="809"/>
    </row>
    <row r="2183" spans="5:7" x14ac:dyDescent="0.25">
      <c r="E2183" s="809"/>
      <c r="F2183" s="1004"/>
      <c r="G2183" s="809"/>
    </row>
    <row r="2184" spans="5:7" x14ac:dyDescent="0.25">
      <c r="E2184" s="809"/>
      <c r="F2184" s="1004"/>
      <c r="G2184" s="809"/>
    </row>
    <row r="2185" spans="5:7" x14ac:dyDescent="0.25">
      <c r="E2185" s="809"/>
      <c r="F2185" s="1004"/>
      <c r="G2185" s="809"/>
    </row>
    <row r="2186" spans="5:7" x14ac:dyDescent="0.25">
      <c r="E2186" s="809"/>
      <c r="F2186" s="1004"/>
      <c r="G2186" s="809"/>
    </row>
    <row r="2187" spans="5:7" x14ac:dyDescent="0.25">
      <c r="E2187" s="809"/>
      <c r="F2187" s="1004"/>
      <c r="G2187" s="809"/>
    </row>
    <row r="2188" spans="5:7" x14ac:dyDescent="0.25">
      <c r="E2188" s="809"/>
      <c r="F2188" s="1004"/>
      <c r="G2188" s="809"/>
    </row>
    <row r="2189" spans="5:7" x14ac:dyDescent="0.25">
      <c r="E2189" s="809"/>
      <c r="F2189" s="1004"/>
      <c r="G2189" s="809"/>
    </row>
    <row r="2190" spans="5:7" x14ac:dyDescent="0.25">
      <c r="E2190" s="809"/>
      <c r="F2190" s="1004"/>
      <c r="G2190" s="809"/>
    </row>
    <row r="2191" spans="5:7" x14ac:dyDescent="0.25">
      <c r="E2191" s="809"/>
      <c r="F2191" s="1004"/>
      <c r="G2191" s="809"/>
    </row>
    <row r="2192" spans="5:7" x14ac:dyDescent="0.25">
      <c r="E2192" s="809"/>
      <c r="F2192" s="1004"/>
      <c r="G2192" s="809"/>
    </row>
    <row r="2193" spans="5:7" x14ac:dyDescent="0.25">
      <c r="E2193" s="809"/>
      <c r="F2193" s="1004"/>
      <c r="G2193" s="809"/>
    </row>
    <row r="2194" spans="5:7" x14ac:dyDescent="0.25">
      <c r="E2194" s="809"/>
      <c r="F2194" s="1004"/>
      <c r="G2194" s="809"/>
    </row>
    <row r="2195" spans="5:7" x14ac:dyDescent="0.25">
      <c r="E2195" s="809"/>
      <c r="F2195" s="1004"/>
      <c r="G2195" s="809"/>
    </row>
    <row r="2196" spans="5:7" x14ac:dyDescent="0.25">
      <c r="E2196" s="809"/>
      <c r="F2196" s="1004"/>
      <c r="G2196" s="809"/>
    </row>
    <row r="2197" spans="5:7" x14ac:dyDescent="0.25">
      <c r="E2197" s="809"/>
      <c r="F2197" s="1004"/>
      <c r="G2197" s="809"/>
    </row>
    <row r="2198" spans="5:7" x14ac:dyDescent="0.25">
      <c r="E2198" s="809"/>
      <c r="F2198" s="1004"/>
      <c r="G2198" s="809"/>
    </row>
    <row r="2199" spans="5:7" x14ac:dyDescent="0.25">
      <c r="E2199" s="809"/>
      <c r="F2199" s="1004"/>
      <c r="G2199" s="809"/>
    </row>
    <row r="2200" spans="5:7" x14ac:dyDescent="0.25">
      <c r="E2200" s="809"/>
      <c r="F2200" s="1004"/>
      <c r="G2200" s="809"/>
    </row>
    <row r="2201" spans="5:7" x14ac:dyDescent="0.25">
      <c r="E2201" s="809"/>
      <c r="F2201" s="1004"/>
      <c r="G2201" s="809"/>
    </row>
    <row r="2202" spans="5:7" x14ac:dyDescent="0.25">
      <c r="E2202" s="809"/>
      <c r="F2202" s="1004"/>
      <c r="G2202" s="809"/>
    </row>
    <row r="2203" spans="5:7" x14ac:dyDescent="0.25">
      <c r="E2203" s="809"/>
      <c r="F2203" s="1004"/>
      <c r="G2203" s="809"/>
    </row>
    <row r="2204" spans="5:7" x14ac:dyDescent="0.25">
      <c r="E2204" s="809"/>
      <c r="F2204" s="1004"/>
      <c r="G2204" s="809"/>
    </row>
    <row r="2205" spans="5:7" x14ac:dyDescent="0.25">
      <c r="E2205" s="809"/>
      <c r="F2205" s="1004"/>
      <c r="G2205" s="809"/>
    </row>
    <row r="2206" spans="5:7" x14ac:dyDescent="0.25">
      <c r="E2206" s="809"/>
      <c r="F2206" s="1004"/>
      <c r="G2206" s="809"/>
    </row>
    <row r="2207" spans="5:7" x14ac:dyDescent="0.25">
      <c r="E2207" s="809"/>
      <c r="F2207" s="1004"/>
      <c r="G2207" s="809"/>
    </row>
    <row r="2208" spans="5:7" x14ac:dyDescent="0.25">
      <c r="E2208" s="809"/>
      <c r="F2208" s="1004"/>
      <c r="G2208" s="809"/>
    </row>
    <row r="2209" spans="5:7" x14ac:dyDescent="0.25">
      <c r="E2209" s="809"/>
      <c r="F2209" s="1004"/>
      <c r="G2209" s="809"/>
    </row>
    <row r="2210" spans="5:7" x14ac:dyDescent="0.25">
      <c r="E2210" s="809"/>
      <c r="F2210" s="1004"/>
      <c r="G2210" s="809"/>
    </row>
    <row r="2211" spans="5:7" x14ac:dyDescent="0.25">
      <c r="E2211" s="809"/>
      <c r="F2211" s="1004"/>
      <c r="G2211" s="809"/>
    </row>
    <row r="2212" spans="5:7" x14ac:dyDescent="0.25">
      <c r="E2212" s="809"/>
      <c r="F2212" s="1004"/>
      <c r="G2212" s="809"/>
    </row>
    <row r="2213" spans="5:7" x14ac:dyDescent="0.25">
      <c r="E2213" s="809"/>
      <c r="F2213" s="1004"/>
      <c r="G2213" s="809"/>
    </row>
    <row r="2214" spans="5:7" x14ac:dyDescent="0.25">
      <c r="E2214" s="809"/>
      <c r="F2214" s="1004"/>
      <c r="G2214" s="809"/>
    </row>
    <row r="2215" spans="5:7" x14ac:dyDescent="0.25">
      <c r="E2215" s="809"/>
      <c r="F2215" s="1004"/>
      <c r="G2215" s="809"/>
    </row>
    <row r="2216" spans="5:7" x14ac:dyDescent="0.25">
      <c r="E2216" s="809"/>
      <c r="F2216" s="1004"/>
      <c r="G2216" s="809"/>
    </row>
    <row r="2217" spans="5:7" x14ac:dyDescent="0.25">
      <c r="E2217" s="809"/>
      <c r="F2217" s="1004"/>
      <c r="G2217" s="809"/>
    </row>
    <row r="2218" spans="5:7" x14ac:dyDescent="0.25">
      <c r="E2218" s="809"/>
      <c r="F2218" s="1004"/>
      <c r="G2218" s="809"/>
    </row>
    <row r="2219" spans="5:7" x14ac:dyDescent="0.25">
      <c r="E2219" s="809"/>
      <c r="F2219" s="1004"/>
      <c r="G2219" s="809"/>
    </row>
    <row r="2220" spans="5:7" x14ac:dyDescent="0.25">
      <c r="E2220" s="809"/>
      <c r="F2220" s="1004"/>
      <c r="G2220" s="809"/>
    </row>
    <row r="2221" spans="5:7" x14ac:dyDescent="0.25">
      <c r="E2221" s="809"/>
      <c r="F2221" s="1004"/>
      <c r="G2221" s="809"/>
    </row>
    <row r="2222" spans="5:7" x14ac:dyDescent="0.25">
      <c r="E2222" s="809"/>
      <c r="F2222" s="1004"/>
      <c r="G2222" s="809"/>
    </row>
    <row r="2223" spans="5:7" x14ac:dyDescent="0.25">
      <c r="E2223" s="809"/>
      <c r="F2223" s="1004"/>
      <c r="G2223" s="809"/>
    </row>
    <row r="2224" spans="5:7" x14ac:dyDescent="0.25">
      <c r="E2224" s="809"/>
      <c r="F2224" s="1004"/>
      <c r="G2224" s="809"/>
    </row>
    <row r="2225" spans="5:7" x14ac:dyDescent="0.25">
      <c r="E2225" s="809"/>
      <c r="F2225" s="1004"/>
      <c r="G2225" s="809"/>
    </row>
    <row r="2226" spans="5:7" x14ac:dyDescent="0.25">
      <c r="E2226" s="809"/>
      <c r="F2226" s="1004"/>
      <c r="G2226" s="809"/>
    </row>
    <row r="2227" spans="5:7" x14ac:dyDescent="0.25">
      <c r="E2227" s="809"/>
      <c r="F2227" s="1004"/>
      <c r="G2227" s="809"/>
    </row>
    <row r="2228" spans="5:7" x14ac:dyDescent="0.25">
      <c r="E2228" s="809"/>
      <c r="F2228" s="1004"/>
      <c r="G2228" s="809"/>
    </row>
    <row r="2229" spans="5:7" x14ac:dyDescent="0.25">
      <c r="E2229" s="809"/>
      <c r="F2229" s="1004"/>
      <c r="G2229" s="809"/>
    </row>
    <row r="2230" spans="5:7" x14ac:dyDescent="0.25">
      <c r="E2230" s="809"/>
      <c r="F2230" s="1004"/>
      <c r="G2230" s="809"/>
    </row>
    <row r="2231" spans="5:7" x14ac:dyDescent="0.25">
      <c r="E2231" s="809"/>
      <c r="F2231" s="1004"/>
      <c r="G2231" s="809"/>
    </row>
    <row r="2232" spans="5:7" x14ac:dyDescent="0.25">
      <c r="E2232" s="809"/>
      <c r="F2232" s="1004"/>
      <c r="G2232" s="809"/>
    </row>
    <row r="2233" spans="5:7" x14ac:dyDescent="0.25">
      <c r="E2233" s="809"/>
      <c r="F2233" s="1004"/>
      <c r="G2233" s="809"/>
    </row>
    <row r="2234" spans="5:7" x14ac:dyDescent="0.25">
      <c r="E2234" s="809"/>
      <c r="F2234" s="1004"/>
      <c r="G2234" s="809"/>
    </row>
    <row r="2235" spans="5:7" x14ac:dyDescent="0.25">
      <c r="E2235" s="809"/>
      <c r="F2235" s="1004"/>
      <c r="G2235" s="809"/>
    </row>
    <row r="2236" spans="5:7" x14ac:dyDescent="0.25">
      <c r="E2236" s="809"/>
      <c r="F2236" s="1004"/>
      <c r="G2236" s="809"/>
    </row>
    <row r="2237" spans="5:7" x14ac:dyDescent="0.25">
      <c r="E2237" s="809"/>
      <c r="F2237" s="1004"/>
      <c r="G2237" s="809"/>
    </row>
    <row r="2238" spans="5:7" x14ac:dyDescent="0.25">
      <c r="E2238" s="809"/>
      <c r="F2238" s="1004"/>
      <c r="G2238" s="809"/>
    </row>
    <row r="2239" spans="5:7" x14ac:dyDescent="0.25">
      <c r="E2239" s="809"/>
      <c r="F2239" s="1004"/>
      <c r="G2239" s="809"/>
    </row>
    <row r="2240" spans="5:7" x14ac:dyDescent="0.25">
      <c r="E2240" s="809"/>
      <c r="F2240" s="1004"/>
      <c r="G2240" s="809"/>
    </row>
    <row r="2241" spans="5:7" x14ac:dyDescent="0.25">
      <c r="E2241" s="809"/>
      <c r="F2241" s="1004"/>
      <c r="G2241" s="809"/>
    </row>
    <row r="2242" spans="5:7" x14ac:dyDescent="0.25">
      <c r="E2242" s="809"/>
      <c r="F2242" s="1004"/>
      <c r="G2242" s="809"/>
    </row>
    <row r="2243" spans="5:7" x14ac:dyDescent="0.25">
      <c r="E2243" s="809"/>
      <c r="F2243" s="1004"/>
      <c r="G2243" s="809"/>
    </row>
    <row r="2244" spans="5:7" x14ac:dyDescent="0.25">
      <c r="E2244" s="809"/>
      <c r="F2244" s="1004"/>
      <c r="G2244" s="809"/>
    </row>
    <row r="2245" spans="5:7" x14ac:dyDescent="0.25">
      <c r="E2245" s="809"/>
      <c r="F2245" s="1004"/>
      <c r="G2245" s="809"/>
    </row>
    <row r="2246" spans="5:7" x14ac:dyDescent="0.25">
      <c r="E2246" s="809"/>
      <c r="F2246" s="1004"/>
      <c r="G2246" s="809"/>
    </row>
    <row r="2247" spans="5:7" x14ac:dyDescent="0.25">
      <c r="E2247" s="809"/>
      <c r="F2247" s="1004"/>
      <c r="G2247" s="809"/>
    </row>
    <row r="2248" spans="5:7" x14ac:dyDescent="0.25">
      <c r="E2248" s="809"/>
      <c r="F2248" s="1004"/>
      <c r="G2248" s="809"/>
    </row>
    <row r="2249" spans="5:7" x14ac:dyDescent="0.25">
      <c r="E2249" s="809"/>
      <c r="F2249" s="1004"/>
      <c r="G2249" s="809"/>
    </row>
    <row r="2250" spans="5:7" x14ac:dyDescent="0.25">
      <c r="E2250" s="809"/>
      <c r="F2250" s="1004"/>
      <c r="G2250" s="809"/>
    </row>
    <row r="2251" spans="5:7" x14ac:dyDescent="0.25">
      <c r="E2251" s="809"/>
      <c r="F2251" s="1004"/>
      <c r="G2251" s="809"/>
    </row>
    <row r="2252" spans="5:7" x14ac:dyDescent="0.25">
      <c r="E2252" s="809"/>
      <c r="F2252" s="1004"/>
      <c r="G2252" s="809"/>
    </row>
    <row r="2253" spans="5:7" x14ac:dyDescent="0.25">
      <c r="E2253" s="809"/>
      <c r="F2253" s="1004"/>
      <c r="G2253" s="809"/>
    </row>
    <row r="2254" spans="5:7" x14ac:dyDescent="0.25">
      <c r="E2254" s="809"/>
      <c r="F2254" s="1004"/>
      <c r="G2254" s="809"/>
    </row>
    <row r="2255" spans="5:7" x14ac:dyDescent="0.25">
      <c r="E2255" s="809"/>
      <c r="F2255" s="1004"/>
      <c r="G2255" s="809"/>
    </row>
    <row r="2256" spans="5:7" x14ac:dyDescent="0.25">
      <c r="E2256" s="809"/>
      <c r="F2256" s="1004"/>
      <c r="G2256" s="809"/>
    </row>
    <row r="2257" spans="5:7" x14ac:dyDescent="0.25">
      <c r="E2257" s="809"/>
      <c r="F2257" s="1004"/>
      <c r="G2257" s="809"/>
    </row>
    <row r="2258" spans="5:7" x14ac:dyDescent="0.25">
      <c r="E2258" s="809"/>
      <c r="F2258" s="1004"/>
      <c r="G2258" s="809"/>
    </row>
    <row r="2259" spans="5:7" x14ac:dyDescent="0.25">
      <c r="E2259" s="809"/>
      <c r="F2259" s="1004"/>
      <c r="G2259" s="809"/>
    </row>
    <row r="2260" spans="5:7" x14ac:dyDescent="0.25">
      <c r="E2260" s="809"/>
      <c r="F2260" s="1004"/>
      <c r="G2260" s="809"/>
    </row>
    <row r="2261" spans="5:7" x14ac:dyDescent="0.25">
      <c r="E2261" s="809"/>
      <c r="F2261" s="1004"/>
      <c r="G2261" s="809"/>
    </row>
    <row r="2262" spans="5:7" x14ac:dyDescent="0.25">
      <c r="E2262" s="809"/>
      <c r="F2262" s="1004"/>
      <c r="G2262" s="809"/>
    </row>
    <row r="2263" spans="5:7" x14ac:dyDescent="0.25">
      <c r="E2263" s="809"/>
      <c r="F2263" s="1004"/>
      <c r="G2263" s="809"/>
    </row>
    <row r="2264" spans="5:7" x14ac:dyDescent="0.25">
      <c r="E2264" s="809"/>
      <c r="F2264" s="1004"/>
      <c r="G2264" s="809"/>
    </row>
    <row r="2265" spans="5:7" x14ac:dyDescent="0.25">
      <c r="E2265" s="809"/>
      <c r="F2265" s="1004"/>
      <c r="G2265" s="809"/>
    </row>
    <row r="2266" spans="5:7" x14ac:dyDescent="0.25">
      <c r="E2266" s="809"/>
      <c r="F2266" s="1004"/>
      <c r="G2266" s="809"/>
    </row>
    <row r="2267" spans="5:7" x14ac:dyDescent="0.25">
      <c r="E2267" s="809"/>
      <c r="F2267" s="1004"/>
      <c r="G2267" s="809"/>
    </row>
    <row r="2268" spans="5:7" x14ac:dyDescent="0.25">
      <c r="E2268" s="809"/>
      <c r="F2268" s="1004"/>
      <c r="G2268" s="809"/>
    </row>
    <row r="2269" spans="5:7" x14ac:dyDescent="0.25">
      <c r="E2269" s="809"/>
      <c r="F2269" s="1004"/>
      <c r="G2269" s="809"/>
    </row>
    <row r="2270" spans="5:7" x14ac:dyDescent="0.25">
      <c r="E2270" s="809"/>
      <c r="F2270" s="1004"/>
      <c r="G2270" s="809"/>
    </row>
    <row r="2271" spans="5:7" x14ac:dyDescent="0.25">
      <c r="E2271" s="809"/>
      <c r="F2271" s="1004"/>
      <c r="G2271" s="809"/>
    </row>
    <row r="2272" spans="5:7" x14ac:dyDescent="0.25">
      <c r="E2272" s="809"/>
      <c r="F2272" s="1004"/>
      <c r="G2272" s="809"/>
    </row>
    <row r="2273" spans="5:7" x14ac:dyDescent="0.25">
      <c r="E2273" s="809"/>
      <c r="F2273" s="1004"/>
      <c r="G2273" s="809"/>
    </row>
    <row r="2274" spans="5:7" x14ac:dyDescent="0.25">
      <c r="E2274" s="809"/>
      <c r="F2274" s="1004"/>
      <c r="G2274" s="809"/>
    </row>
    <row r="2275" spans="5:7" x14ac:dyDescent="0.25">
      <c r="E2275" s="809"/>
      <c r="F2275" s="1004"/>
      <c r="G2275" s="809"/>
    </row>
    <row r="2276" spans="5:7" x14ac:dyDescent="0.25">
      <c r="E2276" s="809"/>
      <c r="F2276" s="1004"/>
      <c r="G2276" s="809"/>
    </row>
    <row r="2277" spans="5:7" x14ac:dyDescent="0.25">
      <c r="E2277" s="809"/>
      <c r="F2277" s="1004"/>
      <c r="G2277" s="809"/>
    </row>
    <row r="2278" spans="5:7" x14ac:dyDescent="0.25">
      <c r="E2278" s="809"/>
      <c r="F2278" s="1004"/>
      <c r="G2278" s="809"/>
    </row>
    <row r="2279" spans="5:7" x14ac:dyDescent="0.25">
      <c r="E2279" s="809"/>
      <c r="F2279" s="1004"/>
      <c r="G2279" s="809"/>
    </row>
    <row r="2280" spans="5:7" x14ac:dyDescent="0.25">
      <c r="E2280" s="809"/>
      <c r="F2280" s="1004"/>
      <c r="G2280" s="809"/>
    </row>
    <row r="2281" spans="5:7" x14ac:dyDescent="0.25">
      <c r="E2281" s="809"/>
      <c r="F2281" s="1004"/>
      <c r="G2281" s="809"/>
    </row>
    <row r="2282" spans="5:7" x14ac:dyDescent="0.25">
      <c r="E2282" s="809"/>
      <c r="F2282" s="1004"/>
      <c r="G2282" s="809"/>
    </row>
    <row r="2283" spans="5:7" x14ac:dyDescent="0.25">
      <c r="E2283" s="809"/>
      <c r="F2283" s="1004"/>
      <c r="G2283" s="809"/>
    </row>
    <row r="2284" spans="5:7" x14ac:dyDescent="0.25">
      <c r="E2284" s="809"/>
      <c r="F2284" s="1004"/>
      <c r="G2284" s="809"/>
    </row>
    <row r="2285" spans="5:7" x14ac:dyDescent="0.25">
      <c r="E2285" s="809"/>
      <c r="F2285" s="1004"/>
      <c r="G2285" s="809"/>
    </row>
    <row r="2286" spans="5:7" x14ac:dyDescent="0.25">
      <c r="E2286" s="809"/>
      <c r="F2286" s="1004"/>
      <c r="G2286" s="809"/>
    </row>
    <row r="2287" spans="5:7" x14ac:dyDescent="0.25">
      <c r="E2287" s="809"/>
      <c r="F2287" s="1004"/>
      <c r="G2287" s="809"/>
    </row>
    <row r="2288" spans="5:7" x14ac:dyDescent="0.25">
      <c r="E2288" s="809"/>
      <c r="F2288" s="1004"/>
      <c r="G2288" s="809"/>
    </row>
    <row r="2289" spans="5:7" x14ac:dyDescent="0.25">
      <c r="E2289" s="809"/>
      <c r="F2289" s="1004"/>
      <c r="G2289" s="809"/>
    </row>
    <row r="2290" spans="5:7" x14ac:dyDescent="0.25">
      <c r="E2290" s="809"/>
      <c r="F2290" s="1004"/>
      <c r="G2290" s="809"/>
    </row>
    <row r="2291" spans="5:7" x14ac:dyDescent="0.25">
      <c r="E2291" s="809"/>
      <c r="F2291" s="1004"/>
      <c r="G2291" s="809"/>
    </row>
    <row r="2292" spans="5:7" x14ac:dyDescent="0.25">
      <c r="E2292" s="809"/>
      <c r="F2292" s="1004"/>
      <c r="G2292" s="809"/>
    </row>
    <row r="2293" spans="5:7" x14ac:dyDescent="0.25">
      <c r="E2293" s="809"/>
      <c r="F2293" s="1004"/>
      <c r="G2293" s="809"/>
    </row>
    <row r="2294" spans="5:7" x14ac:dyDescent="0.25">
      <c r="E2294" s="809"/>
      <c r="F2294" s="1004"/>
      <c r="G2294" s="809"/>
    </row>
    <row r="2295" spans="5:7" x14ac:dyDescent="0.25">
      <c r="E2295" s="809"/>
      <c r="F2295" s="1004"/>
      <c r="G2295" s="809"/>
    </row>
    <row r="2296" spans="5:7" x14ac:dyDescent="0.25">
      <c r="E2296" s="809"/>
      <c r="F2296" s="1004"/>
      <c r="G2296" s="809"/>
    </row>
    <row r="2297" spans="5:7" x14ac:dyDescent="0.25">
      <c r="E2297" s="809"/>
      <c r="F2297" s="1004"/>
      <c r="G2297" s="809"/>
    </row>
    <row r="2298" spans="5:7" x14ac:dyDescent="0.25">
      <c r="E2298" s="809"/>
      <c r="F2298" s="1004"/>
      <c r="G2298" s="809"/>
    </row>
    <row r="2299" spans="5:7" x14ac:dyDescent="0.25">
      <c r="E2299" s="809"/>
      <c r="F2299" s="1004"/>
      <c r="G2299" s="809"/>
    </row>
    <row r="2300" spans="5:7" x14ac:dyDescent="0.25">
      <c r="E2300" s="809"/>
      <c r="F2300" s="1004"/>
      <c r="G2300" s="809"/>
    </row>
    <row r="2301" spans="5:7" x14ac:dyDescent="0.25">
      <c r="E2301" s="809"/>
      <c r="F2301" s="1004"/>
      <c r="G2301" s="809"/>
    </row>
    <row r="2302" spans="5:7" x14ac:dyDescent="0.25">
      <c r="E2302" s="809"/>
      <c r="F2302" s="1004"/>
      <c r="G2302" s="809"/>
    </row>
    <row r="2303" spans="5:7" x14ac:dyDescent="0.25">
      <c r="E2303" s="809"/>
      <c r="F2303" s="1004"/>
      <c r="G2303" s="809"/>
    </row>
    <row r="2304" spans="5:7" x14ac:dyDescent="0.25">
      <c r="E2304" s="809"/>
      <c r="F2304" s="1004"/>
      <c r="G2304" s="809"/>
    </row>
    <row r="2305" spans="5:7" x14ac:dyDescent="0.25">
      <c r="E2305" s="809"/>
      <c r="F2305" s="1004"/>
      <c r="G2305" s="809"/>
    </row>
    <row r="2306" spans="5:7" x14ac:dyDescent="0.25">
      <c r="E2306" s="809"/>
      <c r="F2306" s="1004"/>
      <c r="G2306" s="809"/>
    </row>
    <row r="2307" spans="5:7" x14ac:dyDescent="0.25">
      <c r="E2307" s="809"/>
      <c r="F2307" s="1004"/>
      <c r="G2307" s="809"/>
    </row>
    <row r="2308" spans="5:7" x14ac:dyDescent="0.25">
      <c r="E2308" s="809"/>
      <c r="F2308" s="1004"/>
      <c r="G2308" s="809"/>
    </row>
    <row r="2309" spans="5:7" x14ac:dyDescent="0.25">
      <c r="E2309" s="809"/>
      <c r="F2309" s="1004"/>
      <c r="G2309" s="809"/>
    </row>
    <row r="2310" spans="5:7" x14ac:dyDescent="0.25">
      <c r="E2310" s="809"/>
      <c r="F2310" s="1004"/>
      <c r="G2310" s="809"/>
    </row>
    <row r="2311" spans="5:7" x14ac:dyDescent="0.25">
      <c r="E2311" s="809"/>
      <c r="F2311" s="1004"/>
      <c r="G2311" s="809"/>
    </row>
    <row r="2312" spans="5:7" x14ac:dyDescent="0.25">
      <c r="E2312" s="809"/>
      <c r="F2312" s="1004"/>
      <c r="G2312" s="809"/>
    </row>
    <row r="2313" spans="5:7" x14ac:dyDescent="0.25">
      <c r="E2313" s="809"/>
      <c r="F2313" s="1004"/>
      <c r="G2313" s="809"/>
    </row>
    <row r="2314" spans="5:7" x14ac:dyDescent="0.25">
      <c r="E2314" s="809"/>
      <c r="F2314" s="1004"/>
      <c r="G2314" s="809"/>
    </row>
    <row r="2315" spans="5:7" x14ac:dyDescent="0.25">
      <c r="E2315" s="809"/>
      <c r="F2315" s="1004"/>
      <c r="G2315" s="809"/>
    </row>
    <row r="2316" spans="5:7" x14ac:dyDescent="0.25">
      <c r="E2316" s="809"/>
      <c r="F2316" s="1004"/>
      <c r="G2316" s="809"/>
    </row>
    <row r="2317" spans="5:7" x14ac:dyDescent="0.25">
      <c r="E2317" s="809"/>
      <c r="F2317" s="1004"/>
      <c r="G2317" s="809"/>
    </row>
    <row r="2318" spans="5:7" x14ac:dyDescent="0.25">
      <c r="E2318" s="809"/>
      <c r="F2318" s="1004"/>
      <c r="G2318" s="809"/>
    </row>
    <row r="2319" spans="5:7" x14ac:dyDescent="0.25">
      <c r="E2319" s="809"/>
      <c r="F2319" s="1004"/>
      <c r="G2319" s="809"/>
    </row>
    <row r="2320" spans="5:7" x14ac:dyDescent="0.25">
      <c r="E2320" s="809"/>
      <c r="F2320" s="1004"/>
      <c r="G2320" s="809"/>
    </row>
    <row r="2321" spans="5:7" x14ac:dyDescent="0.25">
      <c r="E2321" s="809"/>
      <c r="F2321" s="1004"/>
      <c r="G2321" s="809"/>
    </row>
    <row r="2322" spans="5:7" x14ac:dyDescent="0.25">
      <c r="E2322" s="809"/>
      <c r="F2322" s="1004"/>
      <c r="G2322" s="809"/>
    </row>
    <row r="2323" spans="5:7" x14ac:dyDescent="0.25">
      <c r="E2323" s="809"/>
      <c r="F2323" s="1004"/>
      <c r="G2323" s="809"/>
    </row>
    <row r="2324" spans="5:7" x14ac:dyDescent="0.25">
      <c r="E2324" s="809"/>
      <c r="F2324" s="1004"/>
      <c r="G2324" s="809"/>
    </row>
    <row r="2325" spans="5:7" x14ac:dyDescent="0.25">
      <c r="E2325" s="809"/>
      <c r="F2325" s="1004"/>
      <c r="G2325" s="809"/>
    </row>
    <row r="2326" spans="5:7" x14ac:dyDescent="0.25">
      <c r="E2326" s="809"/>
      <c r="F2326" s="1004"/>
      <c r="G2326" s="809"/>
    </row>
    <row r="2327" spans="5:7" x14ac:dyDescent="0.25">
      <c r="E2327" s="809"/>
      <c r="F2327" s="1004"/>
      <c r="G2327" s="809"/>
    </row>
    <row r="2328" spans="5:7" x14ac:dyDescent="0.25">
      <c r="E2328" s="809"/>
      <c r="F2328" s="1004"/>
      <c r="G2328" s="809"/>
    </row>
    <row r="2329" spans="5:7" x14ac:dyDescent="0.25">
      <c r="E2329" s="809"/>
      <c r="F2329" s="1004"/>
      <c r="G2329" s="809"/>
    </row>
    <row r="2330" spans="5:7" x14ac:dyDescent="0.25">
      <c r="E2330" s="809"/>
      <c r="F2330" s="1004"/>
      <c r="G2330" s="809"/>
    </row>
    <row r="2331" spans="5:7" x14ac:dyDescent="0.25">
      <c r="E2331" s="809"/>
      <c r="F2331" s="1004"/>
      <c r="G2331" s="809"/>
    </row>
    <row r="2332" spans="5:7" x14ac:dyDescent="0.25">
      <c r="E2332" s="809"/>
      <c r="F2332" s="1004"/>
      <c r="G2332" s="809"/>
    </row>
    <row r="2333" spans="5:7" x14ac:dyDescent="0.25">
      <c r="E2333" s="809"/>
      <c r="F2333" s="1004"/>
      <c r="G2333" s="809"/>
    </row>
    <row r="2334" spans="5:7" x14ac:dyDescent="0.25">
      <c r="E2334" s="809"/>
      <c r="F2334" s="1004"/>
      <c r="G2334" s="809"/>
    </row>
    <row r="2335" spans="5:7" x14ac:dyDescent="0.25">
      <c r="E2335" s="809"/>
      <c r="F2335" s="1004"/>
      <c r="G2335" s="809"/>
    </row>
    <row r="2336" spans="5:7" x14ac:dyDescent="0.25">
      <c r="E2336" s="809"/>
      <c r="F2336" s="1004"/>
      <c r="G2336" s="809"/>
    </row>
    <row r="2337" spans="5:7" x14ac:dyDescent="0.25">
      <c r="E2337" s="809"/>
      <c r="F2337" s="1004"/>
      <c r="G2337" s="809"/>
    </row>
    <row r="2338" spans="5:7" x14ac:dyDescent="0.25">
      <c r="E2338" s="809"/>
      <c r="F2338" s="1004"/>
      <c r="G2338" s="809"/>
    </row>
    <row r="2339" spans="5:7" x14ac:dyDescent="0.25">
      <c r="E2339" s="809"/>
      <c r="F2339" s="1004"/>
      <c r="G2339" s="809"/>
    </row>
    <row r="2340" spans="5:7" x14ac:dyDescent="0.25">
      <c r="E2340" s="809"/>
      <c r="F2340" s="1004"/>
      <c r="G2340" s="809"/>
    </row>
    <row r="2341" spans="5:7" x14ac:dyDescent="0.25">
      <c r="E2341" s="809"/>
      <c r="F2341" s="1004"/>
      <c r="G2341" s="809"/>
    </row>
    <row r="2342" spans="5:7" x14ac:dyDescent="0.25">
      <c r="E2342" s="809"/>
      <c r="F2342" s="1004"/>
      <c r="G2342" s="809"/>
    </row>
    <row r="2343" spans="5:7" x14ac:dyDescent="0.25">
      <c r="E2343" s="809"/>
      <c r="F2343" s="1004"/>
      <c r="G2343" s="809"/>
    </row>
    <row r="2344" spans="5:7" x14ac:dyDescent="0.25">
      <c r="E2344" s="809"/>
      <c r="F2344" s="1004"/>
      <c r="G2344" s="809"/>
    </row>
    <row r="2345" spans="5:7" x14ac:dyDescent="0.25">
      <c r="E2345" s="809"/>
      <c r="F2345" s="1004"/>
      <c r="G2345" s="809"/>
    </row>
    <row r="2346" spans="5:7" x14ac:dyDescent="0.25">
      <c r="E2346" s="809"/>
      <c r="F2346" s="1004"/>
      <c r="G2346" s="809"/>
    </row>
    <row r="2347" spans="5:7" x14ac:dyDescent="0.25">
      <c r="E2347" s="809"/>
      <c r="F2347" s="1004"/>
      <c r="G2347" s="809"/>
    </row>
    <row r="2348" spans="5:7" x14ac:dyDescent="0.25">
      <c r="E2348" s="809"/>
      <c r="F2348" s="1004"/>
      <c r="G2348" s="809"/>
    </row>
    <row r="2349" spans="5:7" x14ac:dyDescent="0.25">
      <c r="E2349" s="809"/>
      <c r="F2349" s="1004"/>
      <c r="G2349" s="809"/>
    </row>
    <row r="2350" spans="5:7" x14ac:dyDescent="0.25">
      <c r="E2350" s="809"/>
      <c r="F2350" s="1004"/>
      <c r="G2350" s="809"/>
    </row>
    <row r="2351" spans="5:7" x14ac:dyDescent="0.25">
      <c r="E2351" s="809"/>
      <c r="F2351" s="1004"/>
      <c r="G2351" s="809"/>
    </row>
    <row r="2352" spans="5:7" x14ac:dyDescent="0.25">
      <c r="E2352" s="809"/>
      <c r="F2352" s="1004"/>
      <c r="G2352" s="809"/>
    </row>
    <row r="2353" spans="5:7" x14ac:dyDescent="0.25">
      <c r="E2353" s="809"/>
      <c r="F2353" s="1004"/>
      <c r="G2353" s="809"/>
    </row>
    <row r="2354" spans="5:7" x14ac:dyDescent="0.25">
      <c r="E2354" s="809"/>
      <c r="F2354" s="1004"/>
      <c r="G2354" s="809"/>
    </row>
    <row r="2355" spans="5:7" x14ac:dyDescent="0.25">
      <c r="E2355" s="809"/>
      <c r="F2355" s="1004"/>
      <c r="G2355" s="809"/>
    </row>
    <row r="2356" spans="5:7" x14ac:dyDescent="0.25">
      <c r="E2356" s="809"/>
      <c r="F2356" s="1004"/>
      <c r="G2356" s="809"/>
    </row>
    <row r="2357" spans="5:7" x14ac:dyDescent="0.25">
      <c r="E2357" s="809"/>
      <c r="F2357" s="1004"/>
      <c r="G2357" s="809"/>
    </row>
  </sheetData>
  <mergeCells count="8">
    <mergeCell ref="A175:E175"/>
    <mergeCell ref="A245:E245"/>
    <mergeCell ref="A1:F1"/>
    <mergeCell ref="A2:F2"/>
    <mergeCell ref="A3:F3"/>
    <mergeCell ref="A4:B4"/>
    <mergeCell ref="A63:E63"/>
    <mergeCell ref="A120:E12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W2359"/>
  <sheetViews>
    <sheetView defaultGridColor="0" view="pageBreakPreview" colorId="22" zoomScale="90" zoomScaleNormal="75" zoomScaleSheetLayoutView="90" workbookViewId="0">
      <pane ySplit="5" topLeftCell="A236" activePane="bottomLeft" state="frozen"/>
      <selection activeCell="A3" sqref="A3:E3"/>
      <selection pane="bottomLeft" activeCell="A2" sqref="A2:F2"/>
    </sheetView>
  </sheetViews>
  <sheetFormatPr defaultColWidth="9.1796875" defaultRowHeight="12.5" x14ac:dyDescent="0.25"/>
  <cols>
    <col min="1" max="1" width="9.26953125" style="309" customWidth="1"/>
    <col min="2" max="2" width="61.7265625" style="583" customWidth="1"/>
    <col min="3" max="3" width="7.7265625" style="309" customWidth="1"/>
    <col min="4" max="4" width="10.81640625" style="808" customWidth="1"/>
    <col min="5" max="5" width="14.453125" style="810" customWidth="1"/>
    <col min="6" max="6" width="14.26953125" style="1005" customWidth="1"/>
    <col min="7" max="7" width="17" style="810" customWidth="1"/>
    <col min="8" max="8" width="15.54296875" style="555" customWidth="1"/>
    <col min="9" max="9" width="14.453125" style="557" customWidth="1"/>
    <col min="10" max="16384" width="9.1796875" style="266"/>
  </cols>
  <sheetData>
    <row r="1" spans="1:8" ht="13" x14ac:dyDescent="0.25">
      <c r="A1" s="2412" t="s">
        <v>0</v>
      </c>
      <c r="B1" s="2412"/>
      <c r="C1" s="2412"/>
      <c r="D1" s="2412"/>
      <c r="E1" s="2412"/>
      <c r="F1" s="2412"/>
      <c r="G1" s="481"/>
      <c r="H1" s="557"/>
    </row>
    <row r="2" spans="1:8" ht="13" x14ac:dyDescent="0.25">
      <c r="A2" s="2372" t="s">
        <v>2561</v>
      </c>
      <c r="B2" s="2372"/>
      <c r="C2" s="2372"/>
      <c r="D2" s="2372"/>
      <c r="E2" s="2372"/>
      <c r="F2" s="2372"/>
      <c r="G2" s="481"/>
    </row>
    <row r="3" spans="1:8" ht="13" x14ac:dyDescent="0.25">
      <c r="A3" s="2386" t="s">
        <v>2077</v>
      </c>
      <c r="B3" s="2386"/>
      <c r="C3" s="2386"/>
      <c r="D3" s="2386"/>
      <c r="E3" s="2386"/>
      <c r="F3" s="2386"/>
      <c r="G3" s="481"/>
    </row>
    <row r="4" spans="1:8" ht="13.9" customHeight="1" x14ac:dyDescent="0.25">
      <c r="A4" s="2481" t="s">
        <v>2521</v>
      </c>
      <c r="B4" s="2481"/>
      <c r="C4" s="3"/>
      <c r="D4" s="4"/>
      <c r="E4" s="8"/>
      <c r="F4" s="998"/>
      <c r="G4" s="742"/>
      <c r="H4" s="749"/>
    </row>
    <row r="5" spans="1:8" ht="13" x14ac:dyDescent="0.25">
      <c r="A5" s="486" t="s">
        <v>741</v>
      </c>
      <c r="B5" s="486" t="s">
        <v>742</v>
      </c>
      <c r="C5" s="486" t="s">
        <v>743</v>
      </c>
      <c r="D5" s="486" t="s">
        <v>744</v>
      </c>
      <c r="E5" s="486" t="s">
        <v>745</v>
      </c>
      <c r="F5" s="659" t="s">
        <v>746</v>
      </c>
      <c r="G5" s="742"/>
      <c r="H5" s="749"/>
    </row>
    <row r="6" spans="1:8" ht="13" x14ac:dyDescent="0.25">
      <c r="A6" s="362"/>
      <c r="B6" s="361"/>
      <c r="C6" s="362"/>
      <c r="D6" s="362"/>
      <c r="E6" s="750"/>
      <c r="F6" s="999"/>
      <c r="G6" s="751"/>
      <c r="H6" s="749"/>
    </row>
    <row r="7" spans="1:8" ht="13.15" customHeight="1" x14ac:dyDescent="0.25">
      <c r="A7" s="275"/>
      <c r="B7" s="752" t="s">
        <v>226</v>
      </c>
      <c r="C7" s="275"/>
      <c r="D7" s="753"/>
      <c r="E7" s="343"/>
      <c r="F7" s="747"/>
      <c r="G7" s="307"/>
    </row>
    <row r="8" spans="1:8" ht="13.15" customHeight="1" x14ac:dyDescent="0.25">
      <c r="A8" s="275"/>
      <c r="B8" s="352"/>
      <c r="C8" s="275"/>
      <c r="D8" s="753"/>
      <c r="E8" s="343"/>
      <c r="F8" s="747"/>
      <c r="G8" s="307"/>
    </row>
    <row r="9" spans="1:8" ht="13.15" customHeight="1" x14ac:dyDescent="0.25">
      <c r="A9" s="275"/>
      <c r="B9" s="752" t="s">
        <v>157</v>
      </c>
      <c r="C9" s="275"/>
      <c r="D9" s="753"/>
      <c r="E9" s="343"/>
      <c r="F9" s="747"/>
      <c r="G9" s="307"/>
    </row>
    <row r="10" spans="1:8" ht="13.15" customHeight="1" x14ac:dyDescent="0.25">
      <c r="A10" s="275" t="s">
        <v>158</v>
      </c>
      <c r="B10" s="352" t="s">
        <v>795</v>
      </c>
      <c r="C10" s="275" t="s">
        <v>796</v>
      </c>
      <c r="D10" s="754">
        <f>0.1*4</f>
        <v>0.4</v>
      </c>
      <c r="E10" s="283"/>
      <c r="F10" s="705">
        <f>D10*E10</f>
        <v>0</v>
      </c>
      <c r="G10" s="755"/>
    </row>
    <row r="11" spans="1:8" ht="13.15" customHeight="1" x14ac:dyDescent="0.25">
      <c r="A11" s="275"/>
      <c r="B11" s="352"/>
      <c r="C11" s="275"/>
      <c r="D11" s="753"/>
      <c r="E11" s="283"/>
      <c r="F11" s="762"/>
      <c r="G11" s="308"/>
    </row>
    <row r="12" spans="1:8" ht="13.15" customHeight="1" x14ac:dyDescent="0.25">
      <c r="A12" s="275"/>
      <c r="B12" s="752" t="s">
        <v>160</v>
      </c>
      <c r="C12" s="275"/>
      <c r="D12" s="753"/>
      <c r="E12" s="283"/>
      <c r="F12" s="762"/>
      <c r="G12" s="308"/>
    </row>
    <row r="13" spans="1:8" ht="13.15" customHeight="1" x14ac:dyDescent="0.25">
      <c r="A13" s="275" t="s">
        <v>162</v>
      </c>
      <c r="B13" s="268" t="s">
        <v>163</v>
      </c>
      <c r="C13" s="275" t="s">
        <v>19</v>
      </c>
      <c r="D13" s="338">
        <v>1</v>
      </c>
      <c r="E13" s="283"/>
      <c r="F13" s="705">
        <f>D13*E13</f>
        <v>0</v>
      </c>
      <c r="G13" s="755"/>
    </row>
    <row r="14" spans="1:8" ht="13.15" customHeight="1" x14ac:dyDescent="0.25">
      <c r="A14" s="275"/>
      <c r="B14" s="268"/>
      <c r="C14" s="275"/>
      <c r="D14" s="338"/>
      <c r="E14" s="283"/>
      <c r="F14" s="762"/>
      <c r="G14" s="308"/>
    </row>
    <row r="15" spans="1:8" ht="13.15" customHeight="1" x14ac:dyDescent="0.25">
      <c r="A15" s="275"/>
      <c r="B15" s="752" t="s">
        <v>164</v>
      </c>
      <c r="C15" s="275"/>
      <c r="D15" s="338"/>
      <c r="E15" s="283"/>
      <c r="F15" s="762"/>
      <c r="G15" s="308"/>
    </row>
    <row r="16" spans="1:8" ht="13.15" customHeight="1" x14ac:dyDescent="0.25">
      <c r="A16" s="275" t="s">
        <v>166</v>
      </c>
      <c r="B16" s="268" t="s">
        <v>167</v>
      </c>
      <c r="C16" s="275" t="s">
        <v>19</v>
      </c>
      <c r="D16" s="338">
        <v>1</v>
      </c>
      <c r="E16" s="283"/>
      <c r="F16" s="705">
        <f>D16*E16</f>
        <v>0</v>
      </c>
      <c r="G16" s="755"/>
    </row>
    <row r="17" spans="1:9" ht="13.15" customHeight="1" x14ac:dyDescent="0.25">
      <c r="A17" s="275"/>
      <c r="B17" s="756"/>
      <c r="C17" s="275"/>
      <c r="D17" s="338"/>
      <c r="E17" s="283"/>
      <c r="F17" s="762"/>
      <c r="G17" s="308"/>
    </row>
    <row r="18" spans="1:9" ht="13.15" customHeight="1" x14ac:dyDescent="0.25">
      <c r="A18" s="275"/>
      <c r="B18" s="268"/>
      <c r="C18" s="275"/>
      <c r="D18" s="338"/>
      <c r="E18" s="283"/>
      <c r="F18" s="762"/>
      <c r="G18" s="308"/>
    </row>
    <row r="19" spans="1:9" ht="13.15" customHeight="1" x14ac:dyDescent="0.25">
      <c r="A19" s="275"/>
      <c r="B19" s="358" t="s">
        <v>239</v>
      </c>
      <c r="C19" s="275"/>
      <c r="D19" s="338"/>
      <c r="E19" s="283"/>
      <c r="F19" s="762"/>
      <c r="G19" s="308"/>
    </row>
    <row r="20" spans="1:9" x14ac:dyDescent="0.25">
      <c r="A20" s="275"/>
      <c r="B20" s="268"/>
      <c r="C20" s="275"/>
      <c r="D20" s="338"/>
      <c r="E20" s="283"/>
      <c r="F20" s="762"/>
      <c r="G20" s="308"/>
    </row>
    <row r="21" spans="1:9" ht="13" x14ac:dyDescent="0.25">
      <c r="A21" s="275"/>
      <c r="B21" s="757" t="s">
        <v>1960</v>
      </c>
      <c r="C21" s="275"/>
      <c r="D21" s="338"/>
      <c r="E21" s="308"/>
      <c r="F21" s="762"/>
      <c r="G21" s="308"/>
    </row>
    <row r="22" spans="1:9" ht="13" x14ac:dyDescent="0.25">
      <c r="A22" s="275"/>
      <c r="B22" s="758" t="s">
        <v>797</v>
      </c>
      <c r="C22" s="275"/>
      <c r="D22" s="338"/>
      <c r="E22" s="308"/>
      <c r="F22" s="762"/>
      <c r="G22" s="308"/>
    </row>
    <row r="23" spans="1:9" ht="15.75" customHeight="1" x14ac:dyDescent="0.25">
      <c r="A23" s="275" t="s">
        <v>798</v>
      </c>
      <c r="B23" s="254" t="s">
        <v>1961</v>
      </c>
      <c r="C23" s="275" t="s">
        <v>125</v>
      </c>
      <c r="D23" s="338" t="s">
        <v>558</v>
      </c>
      <c r="E23" s="308"/>
      <c r="F23" s="762">
        <f>E23*D23</f>
        <v>0</v>
      </c>
      <c r="G23" s="308"/>
      <c r="H23" s="759"/>
      <c r="I23" s="759"/>
    </row>
    <row r="24" spans="1:9" ht="15.75" customHeight="1" x14ac:dyDescent="0.25">
      <c r="A24" s="275" t="s">
        <v>799</v>
      </c>
      <c r="B24" s="254" t="s">
        <v>1664</v>
      </c>
      <c r="C24" s="275" t="s">
        <v>125</v>
      </c>
      <c r="D24" s="338" t="s">
        <v>558</v>
      </c>
      <c r="E24" s="308"/>
      <c r="F24" s="762">
        <f>E24*D24</f>
        <v>0</v>
      </c>
      <c r="G24" s="308"/>
      <c r="H24" s="759"/>
      <c r="I24" s="759"/>
    </row>
    <row r="25" spans="1:9" x14ac:dyDescent="0.25">
      <c r="A25" s="275"/>
      <c r="B25" s="254"/>
      <c r="C25" s="275"/>
      <c r="D25" s="338"/>
      <c r="E25" s="308"/>
      <c r="F25" s="762"/>
      <c r="G25" s="308"/>
      <c r="H25" s="759"/>
      <c r="I25" s="759"/>
    </row>
    <row r="26" spans="1:9" ht="13" x14ac:dyDescent="0.25">
      <c r="A26" s="275"/>
      <c r="B26" s="758" t="s">
        <v>800</v>
      </c>
      <c r="C26" s="275"/>
      <c r="D26" s="338"/>
      <c r="E26" s="308"/>
      <c r="F26" s="762"/>
      <c r="G26" s="308"/>
      <c r="H26" s="759"/>
      <c r="I26" s="759"/>
    </row>
    <row r="27" spans="1:9" ht="18" customHeight="1" x14ac:dyDescent="0.25">
      <c r="A27" s="275" t="s">
        <v>1962</v>
      </c>
      <c r="B27" s="268" t="s">
        <v>802</v>
      </c>
      <c r="C27" s="275" t="s">
        <v>125</v>
      </c>
      <c r="D27" s="338" t="s">
        <v>558</v>
      </c>
      <c r="E27" s="704"/>
      <c r="F27" s="705">
        <f t="shared" ref="F27:F33" si="0">D27*E27</f>
        <v>0</v>
      </c>
      <c r="G27" s="755"/>
      <c r="H27" s="759"/>
      <c r="I27" s="759"/>
    </row>
    <row r="28" spans="1:9" ht="18" customHeight="1" x14ac:dyDescent="0.25">
      <c r="A28" s="275" t="s">
        <v>1963</v>
      </c>
      <c r="B28" s="268" t="s">
        <v>803</v>
      </c>
      <c r="C28" s="275" t="s">
        <v>125</v>
      </c>
      <c r="D28" s="338" t="s">
        <v>558</v>
      </c>
      <c r="E28" s="704"/>
      <c r="F28" s="705">
        <f t="shared" si="0"/>
        <v>0</v>
      </c>
      <c r="G28" s="755"/>
      <c r="H28" s="759"/>
      <c r="I28" s="759"/>
    </row>
    <row r="29" spans="1:9" ht="18" customHeight="1" x14ac:dyDescent="0.25">
      <c r="A29" s="275" t="s">
        <v>1964</v>
      </c>
      <c r="B29" s="268" t="s">
        <v>1965</v>
      </c>
      <c r="C29" s="275" t="s">
        <v>125</v>
      </c>
      <c r="D29" s="338" t="s">
        <v>558</v>
      </c>
      <c r="E29" s="704"/>
      <c r="F29" s="705">
        <f t="shared" si="0"/>
        <v>0</v>
      </c>
      <c r="G29" s="755"/>
      <c r="H29" s="759"/>
      <c r="I29" s="759"/>
    </row>
    <row r="30" spans="1:9" ht="18" customHeight="1" x14ac:dyDescent="0.25">
      <c r="A30" s="275" t="s">
        <v>1966</v>
      </c>
      <c r="B30" s="268" t="s">
        <v>1967</v>
      </c>
      <c r="C30" s="275" t="s">
        <v>125</v>
      </c>
      <c r="D30" s="338" t="s">
        <v>558</v>
      </c>
      <c r="E30" s="704"/>
      <c r="F30" s="705">
        <f t="shared" si="0"/>
        <v>0</v>
      </c>
      <c r="G30" s="755"/>
      <c r="H30" s="759"/>
      <c r="I30" s="759"/>
    </row>
    <row r="31" spans="1:9" ht="18" customHeight="1" x14ac:dyDescent="0.25">
      <c r="A31" s="275" t="s">
        <v>1966</v>
      </c>
      <c r="B31" s="268" t="s">
        <v>1968</v>
      </c>
      <c r="C31" s="275" t="s">
        <v>125</v>
      </c>
      <c r="D31" s="338" t="s">
        <v>558</v>
      </c>
      <c r="E31" s="704"/>
      <c r="F31" s="705">
        <f t="shared" si="0"/>
        <v>0</v>
      </c>
      <c r="G31" s="755"/>
      <c r="H31" s="759"/>
      <c r="I31" s="759"/>
    </row>
    <row r="32" spans="1:9" ht="18" customHeight="1" x14ac:dyDescent="0.25">
      <c r="A32" s="275" t="s">
        <v>1969</v>
      </c>
      <c r="B32" s="268" t="s">
        <v>1970</v>
      </c>
      <c r="C32" s="275" t="s">
        <v>125</v>
      </c>
      <c r="D32" s="747">
        <v>144</v>
      </c>
      <c r="E32" s="704"/>
      <c r="F32" s="705">
        <f t="shared" si="0"/>
        <v>0</v>
      </c>
      <c r="G32" s="755"/>
      <c r="H32" s="759"/>
      <c r="I32" s="759"/>
    </row>
    <row r="33" spans="1:9" ht="18" customHeight="1" x14ac:dyDescent="0.25">
      <c r="A33" s="275" t="s">
        <v>1971</v>
      </c>
      <c r="B33" s="268" t="s">
        <v>1972</v>
      </c>
      <c r="C33" s="275" t="s">
        <v>125</v>
      </c>
      <c r="D33" s="338" t="s">
        <v>558</v>
      </c>
      <c r="E33" s="704"/>
      <c r="F33" s="705">
        <f t="shared" si="0"/>
        <v>0</v>
      </c>
      <c r="G33" s="755"/>
      <c r="H33" s="759"/>
      <c r="I33" s="759"/>
    </row>
    <row r="34" spans="1:9" ht="13.15" customHeight="1" x14ac:dyDescent="0.25">
      <c r="A34" s="275"/>
      <c r="B34" s="268"/>
      <c r="C34" s="275"/>
      <c r="D34" s="747"/>
      <c r="E34" s="704"/>
      <c r="F34" s="705"/>
      <c r="G34" s="755"/>
      <c r="H34" s="759"/>
      <c r="I34" s="759"/>
    </row>
    <row r="35" spans="1:9" ht="13.15" customHeight="1" x14ac:dyDescent="0.25">
      <c r="A35" s="275"/>
      <c r="B35" s="254"/>
      <c r="C35" s="275"/>
      <c r="D35" s="747"/>
      <c r="E35" s="755"/>
      <c r="F35" s="705"/>
      <c r="G35" s="755"/>
      <c r="H35" s="760"/>
      <c r="I35" s="760"/>
    </row>
    <row r="36" spans="1:9" ht="39" x14ac:dyDescent="0.25">
      <c r="A36" s="275"/>
      <c r="B36" s="340" t="s">
        <v>804</v>
      </c>
      <c r="C36" s="275"/>
      <c r="D36" s="747"/>
      <c r="E36" s="755"/>
      <c r="F36" s="705"/>
      <c r="G36" s="755"/>
      <c r="H36" s="760"/>
      <c r="I36" s="761"/>
    </row>
    <row r="37" spans="1:9" ht="19.5" customHeight="1" x14ac:dyDescent="0.25">
      <c r="A37" s="275" t="s">
        <v>1973</v>
      </c>
      <c r="B37" s="268" t="s">
        <v>1974</v>
      </c>
      <c r="C37" s="275" t="s">
        <v>125</v>
      </c>
      <c r="D37" s="338" t="s">
        <v>558</v>
      </c>
      <c r="E37" s="755"/>
      <c r="F37" s="705">
        <f>D37*E37</f>
        <v>0</v>
      </c>
      <c r="G37" s="755"/>
      <c r="H37" s="760"/>
      <c r="I37" s="761"/>
    </row>
    <row r="38" spans="1:9" ht="19.5" customHeight="1" x14ac:dyDescent="0.25">
      <c r="A38" s="275" t="s">
        <v>1975</v>
      </c>
      <c r="B38" s="268" t="s">
        <v>1976</v>
      </c>
      <c r="C38" s="275" t="s">
        <v>125</v>
      </c>
      <c r="D38" s="338" t="s">
        <v>558</v>
      </c>
      <c r="E38" s="704"/>
      <c r="F38" s="705">
        <f>D38*E38</f>
        <v>0</v>
      </c>
      <c r="G38" s="755"/>
      <c r="H38" s="760"/>
      <c r="I38" s="761"/>
    </row>
    <row r="39" spans="1:9" ht="19.5" customHeight="1" x14ac:dyDescent="0.25">
      <c r="A39" s="275" t="s">
        <v>1977</v>
      </c>
      <c r="B39" s="268" t="s">
        <v>1978</v>
      </c>
      <c r="C39" s="275" t="s">
        <v>125</v>
      </c>
      <c r="D39" s="338" t="s">
        <v>558</v>
      </c>
      <c r="E39" s="704"/>
      <c r="F39" s="705">
        <f>D39*E39</f>
        <v>0</v>
      </c>
      <c r="G39" s="755"/>
      <c r="H39" s="760"/>
      <c r="I39" s="760"/>
    </row>
    <row r="40" spans="1:9" ht="19.5" customHeight="1" x14ac:dyDescent="0.25">
      <c r="A40" s="275" t="s">
        <v>1979</v>
      </c>
      <c r="B40" s="268" t="s">
        <v>1980</v>
      </c>
      <c r="C40" s="275" t="s">
        <v>125</v>
      </c>
      <c r="D40" s="338" t="s">
        <v>558</v>
      </c>
      <c r="E40" s="704"/>
      <c r="F40" s="705">
        <f>D40*E40</f>
        <v>0</v>
      </c>
      <c r="G40" s="755"/>
      <c r="H40" s="760"/>
      <c r="I40" s="760"/>
    </row>
    <row r="41" spans="1:9" ht="13.15" customHeight="1" x14ac:dyDescent="0.25">
      <c r="A41" s="275"/>
      <c r="B41" s="268"/>
      <c r="C41" s="275"/>
      <c r="D41" s="747"/>
      <c r="E41" s="704"/>
      <c r="F41" s="705"/>
      <c r="G41" s="755"/>
      <c r="H41" s="760"/>
      <c r="I41" s="760"/>
    </row>
    <row r="42" spans="1:9" ht="39" x14ac:dyDescent="0.25">
      <c r="A42" s="275"/>
      <c r="B42" s="341" t="s">
        <v>1619</v>
      </c>
      <c r="C42" s="275"/>
      <c r="D42" s="747"/>
      <c r="E42" s="704"/>
      <c r="F42" s="705"/>
      <c r="G42" s="755"/>
      <c r="H42" s="760"/>
      <c r="I42" s="760"/>
    </row>
    <row r="43" spans="1:9" ht="19.5" customHeight="1" x14ac:dyDescent="0.25">
      <c r="A43" s="342" t="s">
        <v>1447</v>
      </c>
      <c r="B43" s="268" t="s">
        <v>1981</v>
      </c>
      <c r="C43" s="275" t="s">
        <v>125</v>
      </c>
      <c r="D43" s="338" t="s">
        <v>558</v>
      </c>
      <c r="E43" s="704"/>
      <c r="F43" s="705">
        <f t="shared" ref="F43:F45" si="1">D43*E43</f>
        <v>0</v>
      </c>
      <c r="G43" s="755"/>
      <c r="H43" s="760"/>
      <c r="I43" s="760"/>
    </row>
    <row r="44" spans="1:9" ht="19.5" customHeight="1" x14ac:dyDescent="0.25">
      <c r="A44" s="342" t="s">
        <v>1448</v>
      </c>
      <c r="B44" s="268" t="s">
        <v>1982</v>
      </c>
      <c r="C44" s="275" t="s">
        <v>125</v>
      </c>
      <c r="D44" s="338" t="s">
        <v>558</v>
      </c>
      <c r="E44" s="704"/>
      <c r="F44" s="705">
        <f t="shared" si="1"/>
        <v>0</v>
      </c>
      <c r="G44" s="755"/>
    </row>
    <row r="45" spans="1:9" ht="19.5" customHeight="1" x14ac:dyDescent="0.25">
      <c r="A45" s="342" t="s">
        <v>1449</v>
      </c>
      <c r="B45" s="268" t="s">
        <v>1983</v>
      </c>
      <c r="C45" s="275" t="s">
        <v>125</v>
      </c>
      <c r="D45" s="338" t="s">
        <v>558</v>
      </c>
      <c r="E45" s="704"/>
      <c r="F45" s="705">
        <f t="shared" si="1"/>
        <v>0</v>
      </c>
      <c r="G45" s="755"/>
    </row>
    <row r="46" spans="1:9" ht="13.15" customHeight="1" x14ac:dyDescent="0.25">
      <c r="A46" s="275"/>
      <c r="B46" s="268"/>
      <c r="C46" s="275"/>
      <c r="D46" s="747"/>
      <c r="E46" s="704"/>
      <c r="F46" s="705"/>
      <c r="G46" s="755"/>
    </row>
    <row r="47" spans="1:9" ht="13.15" customHeight="1" x14ac:dyDescent="0.25">
      <c r="A47" s="275"/>
      <c r="B47" s="756"/>
      <c r="C47" s="275"/>
      <c r="D47" s="747"/>
      <c r="E47" s="704"/>
      <c r="F47" s="705"/>
      <c r="G47" s="755"/>
    </row>
    <row r="48" spans="1:9" ht="13.15" customHeight="1" x14ac:dyDescent="0.25">
      <c r="A48" s="275"/>
      <c r="B48" s="268"/>
      <c r="C48" s="275"/>
      <c r="D48" s="762"/>
      <c r="E48" s="704"/>
      <c r="F48" s="705"/>
      <c r="G48" s="755"/>
    </row>
    <row r="49" spans="1:10" ht="13.15" customHeight="1" x14ac:dyDescent="0.25">
      <c r="A49" s="275"/>
      <c r="B49" s="752" t="s">
        <v>139</v>
      </c>
      <c r="C49" s="275"/>
      <c r="D49" s="338"/>
      <c r="E49" s="704"/>
      <c r="F49" s="762"/>
      <c r="G49" s="308"/>
    </row>
    <row r="50" spans="1:10" s="473" customFormat="1" x14ac:dyDescent="0.25">
      <c r="A50" s="275"/>
      <c r="B50" s="583"/>
      <c r="C50" s="275"/>
      <c r="D50" s="338"/>
      <c r="E50" s="755"/>
      <c r="F50" s="762"/>
      <c r="G50" s="308"/>
      <c r="H50" s="555"/>
      <c r="I50" s="763"/>
      <c r="J50" s="764"/>
    </row>
    <row r="51" spans="1:10" s="473" customFormat="1" ht="26" x14ac:dyDescent="0.25">
      <c r="A51" s="275"/>
      <c r="B51" s="765" t="s">
        <v>1666</v>
      </c>
      <c r="C51" s="275"/>
      <c r="D51" s="338"/>
      <c r="E51" s="283"/>
      <c r="F51" s="762"/>
      <c r="G51" s="308"/>
      <c r="H51" s="555"/>
      <c r="I51" s="763"/>
      <c r="J51" s="764"/>
    </row>
    <row r="52" spans="1:10" s="473" customFormat="1" ht="13" x14ac:dyDescent="0.25">
      <c r="A52" s="275"/>
      <c r="B52" s="766"/>
      <c r="C52" s="275"/>
      <c r="D52" s="338"/>
      <c r="E52" s="283"/>
      <c r="F52" s="762"/>
      <c r="G52" s="308"/>
      <c r="H52" s="555"/>
      <c r="I52" s="763"/>
      <c r="J52" s="764"/>
    </row>
    <row r="53" spans="1:10" s="473" customFormat="1" ht="13" x14ac:dyDescent="0.25">
      <c r="A53" s="767"/>
      <c r="B53" s="768" t="s">
        <v>175</v>
      </c>
      <c r="C53" s="767"/>
      <c r="D53" s="701"/>
      <c r="E53" s="704"/>
      <c r="F53" s="705"/>
      <c r="G53" s="755"/>
      <c r="H53" s="548"/>
      <c r="I53" s="763"/>
    </row>
    <row r="54" spans="1:10" ht="14.5" x14ac:dyDescent="0.25">
      <c r="A54" s="767" t="s">
        <v>267</v>
      </c>
      <c r="B54" s="769" t="s">
        <v>1667</v>
      </c>
      <c r="C54" s="767" t="s">
        <v>19</v>
      </c>
      <c r="D54" s="770">
        <v>2</v>
      </c>
      <c r="E54" s="704"/>
      <c r="F54" s="705">
        <f t="shared" ref="F54" si="2">D54*E54</f>
        <v>0</v>
      </c>
      <c r="G54" s="771"/>
      <c r="H54" s="772"/>
      <c r="I54" s="763"/>
      <c r="J54" s="773"/>
    </row>
    <row r="55" spans="1:10" x14ac:dyDescent="0.25">
      <c r="A55" s="1006"/>
      <c r="B55" s="1007"/>
      <c r="C55" s="1006"/>
      <c r="D55" s="1008"/>
      <c r="E55" s="704"/>
      <c r="F55" s="705"/>
      <c r="G55" s="771"/>
      <c r="H55" s="772"/>
      <c r="I55" s="763"/>
      <c r="J55" s="773"/>
    </row>
    <row r="56" spans="1:10" ht="13" x14ac:dyDescent="0.3">
      <c r="A56" s="767"/>
      <c r="B56" s="774" t="s">
        <v>806</v>
      </c>
      <c r="C56" s="767"/>
      <c r="D56" s="770"/>
      <c r="E56" s="704"/>
      <c r="F56" s="705"/>
      <c r="G56" s="771"/>
      <c r="H56" s="772"/>
      <c r="I56" s="763"/>
      <c r="J56" s="773"/>
    </row>
    <row r="57" spans="1:10" ht="20.25" customHeight="1" x14ac:dyDescent="0.25">
      <c r="A57" s="767" t="s">
        <v>270</v>
      </c>
      <c r="B57" s="769" t="s">
        <v>807</v>
      </c>
      <c r="C57" s="767" t="s">
        <v>19</v>
      </c>
      <c r="D57" s="338" t="s">
        <v>558</v>
      </c>
      <c r="E57" s="704"/>
      <c r="F57" s="705">
        <f>D57*E57</f>
        <v>0</v>
      </c>
      <c r="G57" s="771"/>
      <c r="H57" s="772"/>
      <c r="I57" s="763"/>
      <c r="J57" s="773"/>
    </row>
    <row r="58" spans="1:10" s="473" customFormat="1" ht="20.25" customHeight="1" x14ac:dyDescent="0.25">
      <c r="A58" s="767" t="s">
        <v>273</v>
      </c>
      <c r="B58" s="769" t="s">
        <v>808</v>
      </c>
      <c r="C58" s="767" t="s">
        <v>19</v>
      </c>
      <c r="D58" s="338" t="s">
        <v>558</v>
      </c>
      <c r="E58" s="704"/>
      <c r="F58" s="705">
        <f t="shared" ref="F58:F69" si="3">D58*E58</f>
        <v>0</v>
      </c>
      <c r="G58" s="771"/>
      <c r="H58" s="772"/>
      <c r="I58" s="763"/>
      <c r="J58" s="764"/>
    </row>
    <row r="59" spans="1:10" s="473" customFormat="1" ht="20.25" customHeight="1" x14ac:dyDescent="0.25">
      <c r="A59" s="767" t="s">
        <v>177</v>
      </c>
      <c r="B59" s="769" t="s">
        <v>809</v>
      </c>
      <c r="C59" s="767" t="s">
        <v>810</v>
      </c>
      <c r="D59" s="338" t="s">
        <v>558</v>
      </c>
      <c r="E59" s="704"/>
      <c r="F59" s="705">
        <f t="shared" si="3"/>
        <v>0</v>
      </c>
      <c r="G59" s="771"/>
      <c r="H59" s="772"/>
      <c r="I59" s="763"/>
      <c r="J59" s="764"/>
    </row>
    <row r="60" spans="1:10" s="473" customFormat="1" ht="20.25" customHeight="1" x14ac:dyDescent="0.25">
      <c r="A60" s="767" t="s">
        <v>1984</v>
      </c>
      <c r="B60" s="769" t="s">
        <v>1668</v>
      </c>
      <c r="C60" s="767" t="s">
        <v>810</v>
      </c>
      <c r="D60" s="338" t="s">
        <v>558</v>
      </c>
      <c r="E60" s="704"/>
      <c r="F60" s="705">
        <f t="shared" si="3"/>
        <v>0</v>
      </c>
      <c r="G60" s="771"/>
      <c r="H60" s="772"/>
      <c r="I60" s="763"/>
      <c r="J60" s="764"/>
    </row>
    <row r="61" spans="1:10" s="473" customFormat="1" ht="20.25" customHeight="1" thickBot="1" x14ac:dyDescent="0.3">
      <c r="A61" s="342" t="s">
        <v>323</v>
      </c>
      <c r="B61" s="775" t="s">
        <v>1985</v>
      </c>
      <c r="C61" s="264" t="s">
        <v>19</v>
      </c>
      <c r="D61" s="338" t="s">
        <v>558</v>
      </c>
      <c r="E61" s="351"/>
      <c r="F61" s="705">
        <f t="shared" si="3"/>
        <v>0</v>
      </c>
      <c r="G61" s="771"/>
      <c r="H61" s="772"/>
      <c r="I61" s="763"/>
      <c r="J61" s="764"/>
    </row>
    <row r="62" spans="1:10" s="473" customFormat="1" ht="13.5" thickTop="1" x14ac:dyDescent="0.25">
      <c r="A62" s="2477" t="s">
        <v>102</v>
      </c>
      <c r="B62" s="2477"/>
      <c r="C62" s="2477"/>
      <c r="D62" s="2477"/>
      <c r="E62" s="2477"/>
      <c r="F62" s="1357">
        <f>SUM(F7:F61)</f>
        <v>0</v>
      </c>
      <c r="G62" s="755"/>
      <c r="H62" s="772"/>
      <c r="I62" s="763"/>
      <c r="J62" s="764"/>
    </row>
    <row r="63" spans="1:10" s="473" customFormat="1" x14ac:dyDescent="0.25">
      <c r="A63" s="342"/>
      <c r="B63" s="775"/>
      <c r="C63" s="264"/>
      <c r="D63" s="309"/>
      <c r="E63" s="351"/>
      <c r="F63" s="705"/>
      <c r="G63" s="771"/>
      <c r="H63" s="772"/>
      <c r="I63" s="763"/>
      <c r="J63" s="764"/>
    </row>
    <row r="64" spans="1:10" s="473" customFormat="1" ht="19.5" customHeight="1" x14ac:dyDescent="0.25">
      <c r="A64" s="342" t="s">
        <v>325</v>
      </c>
      <c r="B64" s="775" t="s">
        <v>1986</v>
      </c>
      <c r="C64" s="264" t="s">
        <v>19</v>
      </c>
      <c r="D64" s="338" t="s">
        <v>558</v>
      </c>
      <c r="E64" s="351"/>
      <c r="F64" s="705">
        <f t="shared" si="3"/>
        <v>0</v>
      </c>
      <c r="G64" s="771"/>
      <c r="H64" s="772"/>
      <c r="I64" s="763"/>
      <c r="J64" s="764"/>
    </row>
    <row r="65" spans="1:10" s="473" customFormat="1" ht="19.5" customHeight="1" x14ac:dyDescent="0.25">
      <c r="A65" s="342" t="s">
        <v>360</v>
      </c>
      <c r="B65" s="775" t="s">
        <v>1987</v>
      </c>
      <c r="C65" s="264" t="s">
        <v>19</v>
      </c>
      <c r="D65" s="338" t="s">
        <v>558</v>
      </c>
      <c r="E65" s="351"/>
      <c r="F65" s="705">
        <f t="shared" si="3"/>
        <v>0</v>
      </c>
      <c r="G65" s="771"/>
      <c r="H65" s="772"/>
      <c r="I65" s="763"/>
      <c r="J65" s="764"/>
    </row>
    <row r="66" spans="1:10" s="473" customFormat="1" ht="19.5" customHeight="1" x14ac:dyDescent="0.25">
      <c r="A66" s="342" t="s">
        <v>511</v>
      </c>
      <c r="B66" s="775" t="s">
        <v>1988</v>
      </c>
      <c r="C66" s="264" t="s">
        <v>19</v>
      </c>
      <c r="D66" s="338" t="s">
        <v>558</v>
      </c>
      <c r="E66" s="351"/>
      <c r="F66" s="705">
        <f t="shared" si="3"/>
        <v>0</v>
      </c>
      <c r="G66" s="771"/>
      <c r="H66" s="772"/>
      <c r="I66" s="763"/>
      <c r="J66" s="764"/>
    </row>
    <row r="67" spans="1:10" s="473" customFormat="1" ht="19.5" customHeight="1" x14ac:dyDescent="0.25">
      <c r="A67" s="342" t="s">
        <v>1989</v>
      </c>
      <c r="B67" s="775" t="s">
        <v>1990</v>
      </c>
      <c r="C67" s="264" t="s">
        <v>19</v>
      </c>
      <c r="D67" s="338" t="s">
        <v>558</v>
      </c>
      <c r="E67" s="351"/>
      <c r="F67" s="705">
        <f t="shared" si="3"/>
        <v>0</v>
      </c>
      <c r="G67" s="771"/>
      <c r="H67" s="772"/>
      <c r="I67" s="763"/>
      <c r="J67" s="764"/>
    </row>
    <row r="68" spans="1:10" s="473" customFormat="1" ht="19.5" customHeight="1" x14ac:dyDescent="0.25">
      <c r="A68" s="342" t="s">
        <v>1991</v>
      </c>
      <c r="B68" s="775" t="s">
        <v>1992</v>
      </c>
      <c r="C68" s="264" t="s">
        <v>19</v>
      </c>
      <c r="D68" s="338" t="s">
        <v>558</v>
      </c>
      <c r="E68" s="351"/>
      <c r="F68" s="705">
        <f t="shared" si="3"/>
        <v>0</v>
      </c>
      <c r="G68" s="771"/>
      <c r="H68" s="772"/>
      <c r="I68" s="763"/>
      <c r="J68" s="764"/>
    </row>
    <row r="69" spans="1:10" s="473" customFormat="1" ht="19.5" customHeight="1" x14ac:dyDescent="0.25">
      <c r="A69" s="342" t="s">
        <v>1993</v>
      </c>
      <c r="B69" s="775" t="s">
        <v>1994</v>
      </c>
      <c r="C69" s="264" t="s">
        <v>19</v>
      </c>
      <c r="D69" s="338" t="s">
        <v>558</v>
      </c>
      <c r="E69" s="351"/>
      <c r="F69" s="705">
        <f t="shared" si="3"/>
        <v>0</v>
      </c>
      <c r="G69" s="771"/>
      <c r="H69" s="772"/>
      <c r="I69" s="763"/>
      <c r="J69" s="764"/>
    </row>
    <row r="70" spans="1:10" s="473" customFormat="1" x14ac:dyDescent="0.25">
      <c r="A70" s="767"/>
      <c r="B70" s="775"/>
      <c r="C70" s="264"/>
      <c r="D70" s="309"/>
      <c r="E70" s="351"/>
      <c r="F70" s="705"/>
      <c r="G70" s="771"/>
      <c r="H70" s="772"/>
      <c r="I70" s="763"/>
      <c r="J70" s="764"/>
    </row>
    <row r="71" spans="1:10" s="473" customFormat="1" ht="13" x14ac:dyDescent="0.25">
      <c r="A71" s="767"/>
      <c r="B71" s="776" t="s">
        <v>811</v>
      </c>
      <c r="C71" s="767"/>
      <c r="D71" s="770"/>
      <c r="E71" s="704"/>
      <c r="F71" s="705"/>
      <c r="G71" s="771"/>
      <c r="H71" s="772"/>
      <c r="I71" s="763"/>
      <c r="J71" s="764"/>
    </row>
    <row r="72" spans="1:10" s="473" customFormat="1" ht="18.75" customHeight="1" x14ac:dyDescent="0.25">
      <c r="A72" s="767" t="s">
        <v>277</v>
      </c>
      <c r="B72" s="498" t="s">
        <v>1995</v>
      </c>
      <c r="C72" s="767" t="s">
        <v>810</v>
      </c>
      <c r="D72" s="338" t="s">
        <v>558</v>
      </c>
      <c r="E72" s="704"/>
      <c r="F72" s="705">
        <f>D72*E72</f>
        <v>0</v>
      </c>
      <c r="G72" s="771"/>
      <c r="H72" s="772"/>
      <c r="I72" s="763"/>
      <c r="J72" s="764"/>
    </row>
    <row r="73" spans="1:10" s="473" customFormat="1" ht="18.75" customHeight="1" x14ac:dyDescent="0.25">
      <c r="A73" s="767" t="s">
        <v>278</v>
      </c>
      <c r="B73" s="498" t="s">
        <v>1996</v>
      </c>
      <c r="C73" s="767" t="s">
        <v>810</v>
      </c>
      <c r="D73" s="338" t="s">
        <v>558</v>
      </c>
      <c r="E73" s="704"/>
      <c r="F73" s="705">
        <f t="shared" ref="F73:F75" si="4">D73*E73</f>
        <v>0</v>
      </c>
      <c r="G73" s="771"/>
      <c r="H73" s="772"/>
      <c r="I73" s="763"/>
      <c r="J73" s="764"/>
    </row>
    <row r="74" spans="1:10" s="473" customFormat="1" ht="18.75" customHeight="1" x14ac:dyDescent="0.25">
      <c r="A74" s="767" t="s">
        <v>280</v>
      </c>
      <c r="B74" s="498" t="s">
        <v>1997</v>
      </c>
      <c r="C74" s="767" t="s">
        <v>810</v>
      </c>
      <c r="D74" s="338" t="s">
        <v>558</v>
      </c>
      <c r="E74" s="704"/>
      <c r="F74" s="705">
        <f t="shared" si="4"/>
        <v>0</v>
      </c>
      <c r="G74" s="771"/>
      <c r="H74" s="772"/>
      <c r="I74" s="763"/>
      <c r="J74" s="764"/>
    </row>
    <row r="75" spans="1:10" s="473" customFormat="1" ht="18.75" customHeight="1" x14ac:dyDescent="0.25">
      <c r="A75" s="767" t="s">
        <v>1998</v>
      </c>
      <c r="B75" s="498" t="s">
        <v>1999</v>
      </c>
      <c r="C75" s="767" t="s">
        <v>810</v>
      </c>
      <c r="D75" s="338" t="s">
        <v>558</v>
      </c>
      <c r="E75" s="704"/>
      <c r="F75" s="705">
        <f t="shared" si="4"/>
        <v>0</v>
      </c>
      <c r="G75" s="771"/>
      <c r="H75" s="772"/>
      <c r="I75" s="763"/>
      <c r="J75" s="764"/>
    </row>
    <row r="76" spans="1:10" s="473" customFormat="1" x14ac:dyDescent="0.25">
      <c r="A76" s="767"/>
      <c r="B76" s="498"/>
      <c r="C76" s="767"/>
      <c r="D76" s="770"/>
      <c r="E76" s="704"/>
      <c r="F76" s="705"/>
      <c r="G76" s="771"/>
      <c r="H76" s="772"/>
      <c r="I76" s="763"/>
      <c r="J76" s="764"/>
    </row>
    <row r="77" spans="1:10" s="473" customFormat="1" ht="13" x14ac:dyDescent="0.25">
      <c r="A77" s="767"/>
      <c r="B77" s="776" t="s">
        <v>813</v>
      </c>
      <c r="C77" s="767"/>
      <c r="D77" s="770"/>
      <c r="E77" s="704"/>
      <c r="F77" s="705"/>
      <c r="G77" s="771"/>
      <c r="H77" s="772"/>
      <c r="I77" s="763"/>
    </row>
    <row r="78" spans="1:10" ht="18" customHeight="1" x14ac:dyDescent="0.25">
      <c r="A78" s="767" t="s">
        <v>2000</v>
      </c>
      <c r="B78" s="498" t="s">
        <v>2001</v>
      </c>
      <c r="C78" s="767" t="s">
        <v>19</v>
      </c>
      <c r="D78" s="338" t="s">
        <v>558</v>
      </c>
      <c r="E78" s="704"/>
      <c r="F78" s="705">
        <f>D78*E78</f>
        <v>0</v>
      </c>
      <c r="G78" s="771"/>
      <c r="H78" s="772"/>
      <c r="I78" s="555"/>
    </row>
    <row r="79" spans="1:10" ht="18" customHeight="1" x14ac:dyDescent="0.25">
      <c r="A79" s="767" t="s">
        <v>2002</v>
      </c>
      <c r="B79" s="498" t="s">
        <v>2003</v>
      </c>
      <c r="C79" s="767" t="s">
        <v>19</v>
      </c>
      <c r="D79" s="338" t="s">
        <v>558</v>
      </c>
      <c r="E79" s="704"/>
      <c r="F79" s="705">
        <f t="shared" ref="F79:F81" si="5">D79*E79</f>
        <v>0</v>
      </c>
      <c r="G79" s="771"/>
      <c r="H79" s="772"/>
      <c r="I79" s="555"/>
    </row>
    <row r="80" spans="1:10" ht="18" customHeight="1" x14ac:dyDescent="0.25">
      <c r="A80" s="767" t="s">
        <v>2004</v>
      </c>
      <c r="B80" s="498" t="s">
        <v>2005</v>
      </c>
      <c r="C80" s="767" t="s">
        <v>19</v>
      </c>
      <c r="D80" s="338" t="s">
        <v>558</v>
      </c>
      <c r="E80" s="704"/>
      <c r="F80" s="705">
        <f t="shared" si="5"/>
        <v>0</v>
      </c>
      <c r="G80" s="771"/>
      <c r="H80" s="772"/>
      <c r="I80" s="555"/>
    </row>
    <row r="81" spans="1:13" ht="18" customHeight="1" x14ac:dyDescent="0.25">
      <c r="A81" s="767" t="s">
        <v>2004</v>
      </c>
      <c r="B81" s="498" t="s">
        <v>2006</v>
      </c>
      <c r="C81" s="767" t="s">
        <v>19</v>
      </c>
      <c r="D81" s="338" t="s">
        <v>558</v>
      </c>
      <c r="E81" s="704"/>
      <c r="F81" s="705">
        <f t="shared" si="5"/>
        <v>0</v>
      </c>
      <c r="G81" s="771"/>
      <c r="H81" s="772"/>
      <c r="I81" s="555"/>
    </row>
    <row r="82" spans="1:13" x14ac:dyDescent="0.25">
      <c r="A82" s="699"/>
      <c r="B82" s="777"/>
      <c r="C82" s="767"/>
      <c r="D82" s="770"/>
      <c r="E82" s="704"/>
      <c r="F82" s="705"/>
      <c r="G82" s="771"/>
      <c r="H82" s="772"/>
      <c r="I82" s="548"/>
      <c r="J82" s="773"/>
    </row>
    <row r="83" spans="1:13" ht="13.15" customHeight="1" x14ac:dyDescent="0.25">
      <c r="A83" s="275"/>
      <c r="B83" s="752" t="s">
        <v>139</v>
      </c>
      <c r="C83" s="275"/>
      <c r="D83" s="338"/>
      <c r="E83" s="704"/>
      <c r="F83" s="762"/>
      <c r="G83" s="308"/>
    </row>
    <row r="84" spans="1:13" s="309" customFormat="1" x14ac:dyDescent="0.25">
      <c r="A84" s="275"/>
      <c r="B84" s="352"/>
      <c r="C84" s="275"/>
      <c r="D84" s="338"/>
      <c r="E84" s="704"/>
      <c r="F84" s="762"/>
      <c r="G84" s="308"/>
      <c r="H84" s="555"/>
      <c r="I84" s="778"/>
    </row>
    <row r="85" spans="1:13" ht="13.15" customHeight="1" x14ac:dyDescent="0.25">
      <c r="A85" s="275"/>
      <c r="B85" s="752" t="s">
        <v>147</v>
      </c>
      <c r="C85" s="275"/>
      <c r="D85" s="338"/>
      <c r="E85" s="283"/>
      <c r="F85" s="762"/>
      <c r="G85" s="308"/>
      <c r="I85" s="778"/>
      <c r="J85" s="309"/>
      <c r="K85" s="309"/>
      <c r="L85" s="309"/>
    </row>
    <row r="86" spans="1:13" ht="26" x14ac:dyDescent="0.25">
      <c r="A86" s="275"/>
      <c r="B86" s="779" t="s">
        <v>818</v>
      </c>
      <c r="C86" s="275"/>
      <c r="D86" s="338"/>
      <c r="E86" s="283"/>
      <c r="F86" s="762"/>
      <c r="G86" s="308"/>
      <c r="I86" s="778"/>
      <c r="J86" s="309"/>
      <c r="K86" s="309"/>
      <c r="L86" s="309"/>
    </row>
    <row r="87" spans="1:13" ht="13.15" customHeight="1" x14ac:dyDescent="0.25">
      <c r="A87" s="699" t="s">
        <v>188</v>
      </c>
      <c r="B87" s="703" t="s">
        <v>819</v>
      </c>
      <c r="C87" s="699" t="s">
        <v>19</v>
      </c>
      <c r="D87" s="701">
        <v>1</v>
      </c>
      <c r="E87" s="704"/>
      <c r="F87" s="705">
        <f>D87*E87</f>
        <v>0</v>
      </c>
      <c r="G87" s="755"/>
      <c r="I87" s="778"/>
      <c r="J87" s="309"/>
      <c r="K87" s="309"/>
      <c r="L87" s="309"/>
    </row>
    <row r="88" spans="1:13" s="309" customFormat="1" x14ac:dyDescent="0.25">
      <c r="A88" s="699"/>
      <c r="B88" s="777"/>
      <c r="C88" s="699"/>
      <c r="D88" s="701"/>
      <c r="E88" s="704"/>
      <c r="F88" s="705"/>
      <c r="G88" s="755"/>
      <c r="H88" s="555"/>
      <c r="I88" s="778"/>
    </row>
    <row r="89" spans="1:13" s="309" customFormat="1" ht="26" x14ac:dyDescent="0.25">
      <c r="A89" s="699"/>
      <c r="B89" s="700" t="s">
        <v>820</v>
      </c>
      <c r="C89" s="699"/>
      <c r="D89" s="701"/>
      <c r="E89" s="704"/>
      <c r="F89" s="705"/>
      <c r="G89" s="755"/>
      <c r="H89" s="555"/>
      <c r="I89" s="778"/>
    </row>
    <row r="90" spans="1:13" s="309" customFormat="1" ht="18" customHeight="1" x14ac:dyDescent="0.25">
      <c r="A90" s="699" t="s">
        <v>1669</v>
      </c>
      <c r="B90" s="777" t="s">
        <v>817</v>
      </c>
      <c r="C90" s="699" t="s">
        <v>19</v>
      </c>
      <c r="D90" s="338" t="s">
        <v>558</v>
      </c>
      <c r="E90" s="704"/>
      <c r="F90" s="705">
        <f t="shared" ref="F90:F91" si="6">D90*E90</f>
        <v>0</v>
      </c>
      <c r="G90" s="755"/>
      <c r="H90" s="555"/>
      <c r="I90" s="778"/>
    </row>
    <row r="91" spans="1:13" s="309" customFormat="1" ht="18" customHeight="1" x14ac:dyDescent="0.25">
      <c r="A91" s="699" t="s">
        <v>2007</v>
      </c>
      <c r="B91" s="777" t="s">
        <v>2008</v>
      </c>
      <c r="C91" s="699" t="s">
        <v>19</v>
      </c>
      <c r="D91" s="338" t="s">
        <v>558</v>
      </c>
      <c r="E91" s="704"/>
      <c r="F91" s="705">
        <f t="shared" si="6"/>
        <v>0</v>
      </c>
      <c r="G91" s="755"/>
      <c r="H91" s="555"/>
      <c r="I91" s="778"/>
    </row>
    <row r="92" spans="1:13" s="309" customFormat="1" x14ac:dyDescent="0.25">
      <c r="A92" s="699"/>
      <c r="B92" s="777"/>
      <c r="C92" s="699"/>
      <c r="D92" s="701"/>
      <c r="E92" s="704"/>
      <c r="F92" s="705"/>
      <c r="G92" s="755"/>
      <c r="H92" s="555"/>
      <c r="I92" s="778"/>
    </row>
    <row r="93" spans="1:13" s="309" customFormat="1" ht="26" x14ac:dyDescent="0.25">
      <c r="A93" s="780" t="s">
        <v>821</v>
      </c>
      <c r="B93" s="703" t="s">
        <v>822</v>
      </c>
      <c r="C93" s="781" t="s">
        <v>19</v>
      </c>
      <c r="D93" s="338" t="s">
        <v>558</v>
      </c>
      <c r="E93" s="783"/>
      <c r="F93" s="1000">
        <f>D93*E93</f>
        <v>0</v>
      </c>
      <c r="G93" s="784"/>
      <c r="H93" s="778"/>
      <c r="I93" s="556"/>
      <c r="J93" s="279"/>
      <c r="K93" s="279"/>
      <c r="L93" s="279"/>
      <c r="M93" s="279"/>
    </row>
    <row r="94" spans="1:13" s="309" customFormat="1" x14ac:dyDescent="0.25">
      <c r="A94" s="780"/>
      <c r="B94" s="703"/>
      <c r="C94" s="781"/>
      <c r="D94" s="782"/>
      <c r="E94" s="783"/>
      <c r="F94" s="1000"/>
      <c r="G94" s="784"/>
      <c r="H94" s="778"/>
      <c r="I94" s="556"/>
      <c r="J94" s="279"/>
      <c r="K94" s="279"/>
      <c r="L94" s="279"/>
      <c r="M94" s="279"/>
    </row>
    <row r="95" spans="1:13" s="309" customFormat="1" x14ac:dyDescent="0.25">
      <c r="A95" s="699" t="s">
        <v>1904</v>
      </c>
      <c r="B95" s="703" t="s">
        <v>2009</v>
      </c>
      <c r="C95" s="699" t="s">
        <v>19</v>
      </c>
      <c r="D95" s="338" t="s">
        <v>558</v>
      </c>
      <c r="E95" s="704"/>
      <c r="F95" s="705">
        <f>D95*E95</f>
        <v>0</v>
      </c>
      <c r="G95" s="755"/>
      <c r="H95" s="555"/>
      <c r="I95" s="778"/>
    </row>
    <row r="96" spans="1:13" s="309" customFormat="1" x14ac:dyDescent="0.25">
      <c r="A96" s="699"/>
      <c r="B96" s="703"/>
      <c r="C96" s="699"/>
      <c r="D96" s="701"/>
      <c r="E96" s="704"/>
      <c r="F96" s="705"/>
      <c r="G96" s="755"/>
      <c r="H96" s="555"/>
      <c r="I96" s="778"/>
    </row>
    <row r="97" spans="1:257" s="309" customFormat="1" x14ac:dyDescent="0.25">
      <c r="A97" s="699" t="s">
        <v>823</v>
      </c>
      <c r="B97" s="703" t="s">
        <v>824</v>
      </c>
      <c r="C97" s="699" t="s">
        <v>19</v>
      </c>
      <c r="D97" s="338" t="s">
        <v>558</v>
      </c>
      <c r="E97" s="704"/>
      <c r="F97" s="705">
        <f>D97*E97</f>
        <v>0</v>
      </c>
      <c r="G97" s="755"/>
      <c r="H97" s="778"/>
      <c r="I97" s="556"/>
      <c r="J97" s="279"/>
      <c r="K97" s="279"/>
      <c r="L97" s="279"/>
      <c r="M97" s="279"/>
    </row>
    <row r="98" spans="1:257" x14ac:dyDescent="0.25">
      <c r="A98" s="699"/>
      <c r="B98" s="785"/>
      <c r="C98" s="699"/>
      <c r="D98" s="701"/>
      <c r="E98" s="704"/>
      <c r="F98" s="705"/>
      <c r="G98" s="755"/>
      <c r="H98" s="778"/>
    </row>
    <row r="99" spans="1:257" s="309" customFormat="1" ht="13" x14ac:dyDescent="0.25">
      <c r="A99" s="275"/>
      <c r="B99" s="786" t="s">
        <v>290</v>
      </c>
      <c r="C99" s="275"/>
      <c r="D99" s="338"/>
      <c r="E99" s="283"/>
      <c r="F99" s="762"/>
      <c r="G99" s="308"/>
      <c r="H99" s="778"/>
      <c r="I99" s="787"/>
      <c r="J99" s="587"/>
      <c r="K99" s="587"/>
      <c r="L99" s="587"/>
      <c r="M99" s="587"/>
    </row>
    <row r="100" spans="1:257" s="587" customFormat="1" ht="13" x14ac:dyDescent="0.25">
      <c r="A100" s="699"/>
      <c r="B100" s="766" t="s">
        <v>825</v>
      </c>
      <c r="C100" s="699"/>
      <c r="D100" s="701"/>
      <c r="E100" s="704"/>
      <c r="F100" s="705"/>
      <c r="G100" s="755"/>
      <c r="H100" s="788"/>
      <c r="I100" s="778"/>
      <c r="J100" s="309"/>
      <c r="K100" s="309"/>
      <c r="L100" s="309"/>
      <c r="M100" s="309"/>
    </row>
    <row r="101" spans="1:257" s="587" customFormat="1" ht="17.25" customHeight="1" x14ac:dyDescent="0.25">
      <c r="A101" s="767" t="s">
        <v>203</v>
      </c>
      <c r="B101" s="498" t="s">
        <v>826</v>
      </c>
      <c r="C101" s="789" t="s">
        <v>19</v>
      </c>
      <c r="D101" s="338" t="s">
        <v>558</v>
      </c>
      <c r="E101" s="791"/>
      <c r="F101" s="1000">
        <f>D101*E101</f>
        <v>0</v>
      </c>
      <c r="G101" s="784"/>
      <c r="H101" s="788"/>
      <c r="I101" s="778"/>
      <c r="J101" s="309"/>
      <c r="K101" s="309"/>
      <c r="L101" s="309"/>
      <c r="M101" s="309"/>
    </row>
    <row r="102" spans="1:257" s="587" customFormat="1" ht="17.25" customHeight="1" x14ac:dyDescent="0.25">
      <c r="A102" s="767" t="s">
        <v>827</v>
      </c>
      <c r="B102" s="514" t="s">
        <v>828</v>
      </c>
      <c r="C102" s="767" t="s">
        <v>19</v>
      </c>
      <c r="D102" s="338" t="s">
        <v>558</v>
      </c>
      <c r="E102" s="792"/>
      <c r="F102" s="705">
        <f>D102*E102</f>
        <v>0</v>
      </c>
      <c r="G102" s="755"/>
      <c r="H102" s="555"/>
      <c r="I102" s="778"/>
      <c r="J102" s="309"/>
      <c r="K102" s="309"/>
      <c r="L102" s="309"/>
      <c r="M102" s="309"/>
    </row>
    <row r="103" spans="1:257" s="587" customFormat="1" ht="13" x14ac:dyDescent="0.25">
      <c r="A103" s="699"/>
      <c r="B103" s="777"/>
      <c r="C103" s="699"/>
      <c r="D103" s="701"/>
      <c r="E103" s="704"/>
      <c r="F103" s="705"/>
      <c r="G103" s="755"/>
      <c r="H103" s="778"/>
      <c r="I103" s="778"/>
      <c r="J103" s="309"/>
      <c r="K103" s="309"/>
      <c r="L103" s="309"/>
      <c r="M103" s="309"/>
    </row>
    <row r="104" spans="1:257" s="309" customFormat="1" ht="13" x14ac:dyDescent="0.25">
      <c r="A104" s="780"/>
      <c r="B104" s="766" t="s">
        <v>829</v>
      </c>
      <c r="C104" s="699"/>
      <c r="D104" s="701"/>
      <c r="E104" s="704"/>
      <c r="F104" s="705"/>
      <c r="G104" s="755"/>
      <c r="H104" s="793"/>
      <c r="I104" s="778"/>
    </row>
    <row r="105" spans="1:257" s="309" customFormat="1" ht="17.25" customHeight="1" x14ac:dyDescent="0.25">
      <c r="A105" s="699" t="s">
        <v>779</v>
      </c>
      <c r="B105" s="703" t="s">
        <v>830</v>
      </c>
      <c r="C105" s="699" t="s">
        <v>125</v>
      </c>
      <c r="D105" s="338" t="s">
        <v>558</v>
      </c>
      <c r="E105" s="704"/>
      <c r="F105" s="705">
        <f>D105*E105</f>
        <v>0</v>
      </c>
      <c r="G105" s="755"/>
      <c r="H105" s="778"/>
      <c r="I105" s="778"/>
    </row>
    <row r="106" spans="1:257" s="309" customFormat="1" ht="17.25" customHeight="1" x14ac:dyDescent="0.25">
      <c r="A106" s="699" t="s">
        <v>780</v>
      </c>
      <c r="B106" s="703" t="s">
        <v>831</v>
      </c>
      <c r="C106" s="699" t="s">
        <v>125</v>
      </c>
      <c r="D106" s="338" t="s">
        <v>558</v>
      </c>
      <c r="E106" s="704"/>
      <c r="F106" s="705">
        <f>D106*E106</f>
        <v>0</v>
      </c>
      <c r="G106" s="755"/>
      <c r="H106" s="778"/>
      <c r="I106" s="794"/>
    </row>
    <row r="107" spans="1:257" s="309" customFormat="1" x14ac:dyDescent="0.25">
      <c r="A107" s="699"/>
      <c r="B107" s="703"/>
      <c r="C107" s="699"/>
      <c r="D107" s="701"/>
      <c r="E107" s="704"/>
      <c r="F107" s="705"/>
      <c r="G107" s="755"/>
      <c r="H107" s="793"/>
      <c r="I107" s="557"/>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c r="DM107" s="266"/>
      <c r="DN107" s="266"/>
      <c r="DO107" s="266"/>
      <c r="DP107" s="266"/>
      <c r="DQ107" s="266"/>
      <c r="DR107" s="266"/>
      <c r="DS107" s="266"/>
      <c r="DT107" s="266"/>
      <c r="DU107" s="266"/>
      <c r="DV107" s="266"/>
      <c r="DW107" s="266"/>
      <c r="DX107" s="266"/>
      <c r="DY107" s="266"/>
      <c r="DZ107" s="266"/>
      <c r="EA107" s="266"/>
      <c r="EB107" s="266"/>
      <c r="EC107" s="266"/>
      <c r="ED107" s="266"/>
      <c r="EE107" s="266"/>
      <c r="EF107" s="266"/>
      <c r="EG107" s="266"/>
      <c r="EH107" s="266"/>
      <c r="EI107" s="266"/>
      <c r="EJ107" s="266"/>
      <c r="EK107" s="266"/>
      <c r="EL107" s="266"/>
      <c r="EM107" s="266"/>
      <c r="EN107" s="266"/>
      <c r="EO107" s="266"/>
      <c r="EP107" s="266"/>
      <c r="EQ107" s="266"/>
      <c r="ER107" s="266"/>
      <c r="ES107" s="266"/>
      <c r="ET107" s="266"/>
      <c r="EU107" s="266"/>
      <c r="EV107" s="266"/>
      <c r="EW107" s="266"/>
      <c r="EX107" s="266"/>
      <c r="EY107" s="266"/>
      <c r="EZ107" s="266"/>
      <c r="FA107" s="266"/>
      <c r="FB107" s="266"/>
      <c r="FC107" s="266"/>
      <c r="FD107" s="266"/>
      <c r="FE107" s="266"/>
      <c r="FF107" s="266"/>
      <c r="FG107" s="266"/>
      <c r="FH107" s="266"/>
      <c r="FI107" s="266"/>
      <c r="FJ107" s="266"/>
      <c r="FK107" s="266"/>
      <c r="FL107" s="266"/>
      <c r="FM107" s="266"/>
      <c r="FN107" s="266"/>
      <c r="FO107" s="266"/>
      <c r="FP107" s="266"/>
      <c r="FQ107" s="266"/>
      <c r="FR107" s="266"/>
      <c r="FS107" s="266"/>
      <c r="FT107" s="266"/>
      <c r="FU107" s="266"/>
      <c r="FV107" s="266"/>
      <c r="FW107" s="266"/>
      <c r="FX107" s="266"/>
      <c r="FY107" s="266"/>
      <c r="FZ107" s="266"/>
      <c r="GA107" s="266"/>
      <c r="GB107" s="266"/>
      <c r="GC107" s="266"/>
      <c r="GD107" s="266"/>
      <c r="GE107" s="266"/>
      <c r="GF107" s="266"/>
      <c r="GG107" s="266"/>
      <c r="GH107" s="266"/>
      <c r="GI107" s="266"/>
      <c r="GJ107" s="266"/>
      <c r="GK107" s="266"/>
      <c r="GL107" s="266"/>
      <c r="GM107" s="266"/>
      <c r="GN107" s="266"/>
      <c r="GO107" s="266"/>
      <c r="GP107" s="266"/>
      <c r="GQ107" s="266"/>
      <c r="GR107" s="266"/>
      <c r="GS107" s="266"/>
      <c r="GT107" s="266"/>
      <c r="GU107" s="266"/>
      <c r="GV107" s="266"/>
      <c r="GW107" s="266"/>
      <c r="GX107" s="266"/>
      <c r="GY107" s="266"/>
      <c r="GZ107" s="266"/>
      <c r="HA107" s="266"/>
      <c r="HB107" s="266"/>
      <c r="HC107" s="266"/>
      <c r="HD107" s="266"/>
      <c r="HE107" s="266"/>
      <c r="HF107" s="266"/>
      <c r="HG107" s="266"/>
      <c r="HH107" s="266"/>
      <c r="HI107" s="266"/>
      <c r="HJ107" s="266"/>
      <c r="HK107" s="266"/>
      <c r="HL107" s="266"/>
      <c r="HM107" s="266"/>
      <c r="HN107" s="266"/>
      <c r="HO107" s="266"/>
      <c r="HP107" s="266"/>
      <c r="HQ107" s="266"/>
      <c r="HR107" s="266"/>
      <c r="HS107" s="266"/>
      <c r="HT107" s="266"/>
      <c r="HU107" s="266"/>
      <c r="HV107" s="266"/>
      <c r="HW107" s="266"/>
      <c r="HX107" s="266"/>
      <c r="HY107" s="266"/>
      <c r="HZ107" s="266"/>
      <c r="IA107" s="266"/>
      <c r="IB107" s="266"/>
      <c r="IC107" s="266"/>
      <c r="ID107" s="266"/>
      <c r="IE107" s="266"/>
      <c r="IF107" s="266"/>
      <c r="IG107" s="266"/>
      <c r="IH107" s="266"/>
      <c r="II107" s="266"/>
      <c r="IJ107" s="266"/>
      <c r="IK107" s="266"/>
      <c r="IL107" s="266"/>
      <c r="IM107" s="266"/>
      <c r="IN107" s="266"/>
      <c r="IO107" s="266"/>
      <c r="IP107" s="266"/>
      <c r="IQ107" s="266"/>
      <c r="IR107" s="266"/>
      <c r="IS107" s="266"/>
      <c r="IT107" s="266"/>
      <c r="IU107" s="266"/>
      <c r="IV107" s="266"/>
      <c r="IW107" s="266"/>
    </row>
    <row r="108" spans="1:257" s="309" customFormat="1" ht="13" x14ac:dyDescent="0.25">
      <c r="A108" s="795"/>
      <c r="B108" s="796" t="s">
        <v>2010</v>
      </c>
      <c r="C108" s="699"/>
      <c r="D108" s="699"/>
      <c r="E108" s="797"/>
      <c r="F108" s="702"/>
      <c r="G108" s="798"/>
      <c r="H108" s="787"/>
      <c r="I108" s="557"/>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c r="DM108" s="266"/>
      <c r="DN108" s="266"/>
      <c r="DO108" s="266"/>
      <c r="DP108" s="266"/>
      <c r="DQ108" s="266"/>
      <c r="DR108" s="266"/>
      <c r="DS108" s="266"/>
      <c r="DT108" s="266"/>
      <c r="DU108" s="266"/>
      <c r="DV108" s="266"/>
      <c r="DW108" s="266"/>
      <c r="DX108" s="266"/>
      <c r="DY108" s="266"/>
      <c r="DZ108" s="266"/>
      <c r="EA108" s="266"/>
      <c r="EB108" s="266"/>
      <c r="EC108" s="266"/>
      <c r="ED108" s="266"/>
      <c r="EE108" s="266"/>
      <c r="EF108" s="266"/>
      <c r="EG108" s="266"/>
      <c r="EH108" s="266"/>
      <c r="EI108" s="266"/>
      <c r="EJ108" s="266"/>
      <c r="EK108" s="266"/>
      <c r="EL108" s="266"/>
      <c r="EM108" s="266"/>
      <c r="EN108" s="266"/>
      <c r="EO108" s="266"/>
      <c r="EP108" s="266"/>
      <c r="EQ108" s="266"/>
      <c r="ER108" s="266"/>
      <c r="ES108" s="266"/>
      <c r="ET108" s="266"/>
      <c r="EU108" s="266"/>
      <c r="EV108" s="266"/>
      <c r="EW108" s="266"/>
      <c r="EX108" s="266"/>
      <c r="EY108" s="266"/>
      <c r="EZ108" s="266"/>
      <c r="FA108" s="266"/>
      <c r="FB108" s="266"/>
      <c r="FC108" s="266"/>
      <c r="FD108" s="266"/>
      <c r="FE108" s="266"/>
      <c r="FF108" s="266"/>
      <c r="FG108" s="266"/>
      <c r="FH108" s="266"/>
      <c r="FI108" s="266"/>
      <c r="FJ108" s="266"/>
      <c r="FK108" s="266"/>
      <c r="FL108" s="266"/>
      <c r="FM108" s="266"/>
      <c r="FN108" s="266"/>
      <c r="FO108" s="266"/>
      <c r="FP108" s="266"/>
      <c r="FQ108" s="266"/>
      <c r="FR108" s="266"/>
      <c r="FS108" s="266"/>
      <c r="FT108" s="266"/>
      <c r="FU108" s="266"/>
      <c r="FV108" s="266"/>
      <c r="FW108" s="266"/>
      <c r="FX108" s="266"/>
      <c r="FY108" s="266"/>
      <c r="FZ108" s="266"/>
      <c r="GA108" s="266"/>
      <c r="GB108" s="266"/>
      <c r="GC108" s="266"/>
      <c r="GD108" s="266"/>
      <c r="GE108" s="266"/>
      <c r="GF108" s="266"/>
      <c r="GG108" s="266"/>
      <c r="GH108" s="266"/>
      <c r="GI108" s="266"/>
      <c r="GJ108" s="266"/>
      <c r="GK108" s="266"/>
      <c r="GL108" s="266"/>
      <c r="GM108" s="266"/>
      <c r="GN108" s="266"/>
      <c r="GO108" s="266"/>
      <c r="GP108" s="266"/>
      <c r="GQ108" s="266"/>
      <c r="GR108" s="266"/>
      <c r="GS108" s="266"/>
      <c r="GT108" s="266"/>
      <c r="GU108" s="266"/>
      <c r="GV108" s="266"/>
      <c r="GW108" s="266"/>
      <c r="GX108" s="266"/>
      <c r="GY108" s="266"/>
      <c r="GZ108" s="266"/>
      <c r="HA108" s="266"/>
      <c r="HB108" s="266"/>
      <c r="HC108" s="266"/>
      <c r="HD108" s="266"/>
      <c r="HE108" s="266"/>
      <c r="HF108" s="266"/>
      <c r="HG108" s="266"/>
      <c r="HH108" s="266"/>
      <c r="HI108" s="266"/>
      <c r="HJ108" s="266"/>
      <c r="HK108" s="266"/>
      <c r="HL108" s="266"/>
      <c r="HM108" s="266"/>
      <c r="HN108" s="266"/>
      <c r="HO108" s="266"/>
      <c r="HP108" s="266"/>
      <c r="HQ108" s="266"/>
      <c r="HR108" s="266"/>
      <c r="HS108" s="266"/>
      <c r="HT108" s="266"/>
      <c r="HU108" s="266"/>
      <c r="HV108" s="266"/>
      <c r="HW108" s="266"/>
      <c r="HX108" s="266"/>
      <c r="HY108" s="266"/>
      <c r="HZ108" s="266"/>
      <c r="IA108" s="266"/>
      <c r="IB108" s="266"/>
      <c r="IC108" s="266"/>
      <c r="ID108" s="266"/>
      <c r="IE108" s="266"/>
      <c r="IF108" s="266"/>
      <c r="IG108" s="266"/>
      <c r="IH108" s="266"/>
      <c r="II108" s="266"/>
      <c r="IJ108" s="266"/>
      <c r="IK108" s="266"/>
      <c r="IL108" s="266"/>
      <c r="IM108" s="266"/>
      <c r="IN108" s="266"/>
      <c r="IO108" s="266"/>
      <c r="IP108" s="266"/>
      <c r="IQ108" s="266"/>
      <c r="IR108" s="266"/>
      <c r="IS108" s="266"/>
      <c r="IT108" s="266"/>
      <c r="IU108" s="266"/>
      <c r="IV108" s="266"/>
      <c r="IW108" s="266"/>
    </row>
    <row r="109" spans="1:257" s="309" customFormat="1" ht="18.75" customHeight="1" x14ac:dyDescent="0.25">
      <c r="A109" s="699" t="s">
        <v>832</v>
      </c>
      <c r="B109" s="703" t="s">
        <v>833</v>
      </c>
      <c r="C109" s="699" t="s">
        <v>19</v>
      </c>
      <c r="D109" s="338" t="s">
        <v>558</v>
      </c>
      <c r="E109" s="704"/>
      <c r="F109" s="705">
        <f>E109*D109</f>
        <v>0</v>
      </c>
      <c r="G109" s="755"/>
      <c r="H109" s="787"/>
      <c r="I109" s="557"/>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c r="DM109" s="266"/>
      <c r="DN109" s="266"/>
      <c r="DO109" s="266"/>
      <c r="DP109" s="266"/>
      <c r="DQ109" s="266"/>
      <c r="DR109" s="266"/>
      <c r="DS109" s="266"/>
      <c r="DT109" s="266"/>
      <c r="DU109" s="266"/>
      <c r="DV109" s="266"/>
      <c r="DW109" s="266"/>
      <c r="DX109" s="266"/>
      <c r="DY109" s="266"/>
      <c r="DZ109" s="266"/>
      <c r="EA109" s="266"/>
      <c r="EB109" s="266"/>
      <c r="EC109" s="266"/>
      <c r="ED109" s="266"/>
      <c r="EE109" s="266"/>
      <c r="EF109" s="266"/>
      <c r="EG109" s="266"/>
      <c r="EH109" s="266"/>
      <c r="EI109" s="266"/>
      <c r="EJ109" s="266"/>
      <c r="EK109" s="266"/>
      <c r="EL109" s="266"/>
      <c r="EM109" s="266"/>
      <c r="EN109" s="266"/>
      <c r="EO109" s="266"/>
      <c r="EP109" s="266"/>
      <c r="EQ109" s="266"/>
      <c r="ER109" s="266"/>
      <c r="ES109" s="266"/>
      <c r="ET109" s="266"/>
      <c r="EU109" s="266"/>
      <c r="EV109" s="266"/>
      <c r="EW109" s="266"/>
      <c r="EX109" s="266"/>
      <c r="EY109" s="266"/>
      <c r="EZ109" s="266"/>
      <c r="FA109" s="266"/>
      <c r="FB109" s="266"/>
      <c r="FC109" s="266"/>
      <c r="FD109" s="266"/>
      <c r="FE109" s="266"/>
      <c r="FF109" s="266"/>
      <c r="FG109" s="266"/>
      <c r="FH109" s="266"/>
      <c r="FI109" s="266"/>
      <c r="FJ109" s="266"/>
      <c r="FK109" s="266"/>
      <c r="FL109" s="266"/>
      <c r="FM109" s="266"/>
      <c r="FN109" s="266"/>
      <c r="FO109" s="266"/>
      <c r="FP109" s="266"/>
      <c r="FQ109" s="266"/>
      <c r="FR109" s="266"/>
      <c r="FS109" s="266"/>
      <c r="FT109" s="266"/>
      <c r="FU109" s="266"/>
      <c r="FV109" s="266"/>
      <c r="FW109" s="266"/>
      <c r="FX109" s="266"/>
      <c r="FY109" s="266"/>
      <c r="FZ109" s="266"/>
      <c r="GA109" s="266"/>
      <c r="GB109" s="266"/>
      <c r="GC109" s="266"/>
      <c r="GD109" s="266"/>
      <c r="GE109" s="266"/>
      <c r="GF109" s="266"/>
      <c r="GG109" s="266"/>
      <c r="GH109" s="266"/>
      <c r="GI109" s="266"/>
      <c r="GJ109" s="266"/>
      <c r="GK109" s="266"/>
      <c r="GL109" s="266"/>
      <c r="GM109" s="266"/>
      <c r="GN109" s="266"/>
      <c r="GO109" s="266"/>
      <c r="GP109" s="266"/>
      <c r="GQ109" s="266"/>
      <c r="GR109" s="266"/>
      <c r="GS109" s="266"/>
      <c r="GT109" s="266"/>
      <c r="GU109" s="266"/>
      <c r="GV109" s="266"/>
      <c r="GW109" s="266"/>
      <c r="GX109" s="266"/>
      <c r="GY109" s="266"/>
      <c r="GZ109" s="266"/>
      <c r="HA109" s="266"/>
      <c r="HB109" s="266"/>
      <c r="HC109" s="266"/>
      <c r="HD109" s="266"/>
      <c r="HE109" s="266"/>
      <c r="HF109" s="266"/>
      <c r="HG109" s="266"/>
      <c r="HH109" s="266"/>
      <c r="HI109" s="266"/>
      <c r="HJ109" s="266"/>
      <c r="HK109" s="266"/>
      <c r="HL109" s="266"/>
      <c r="HM109" s="266"/>
      <c r="HN109" s="266"/>
      <c r="HO109" s="266"/>
      <c r="HP109" s="266"/>
      <c r="HQ109" s="266"/>
      <c r="HR109" s="266"/>
      <c r="HS109" s="266"/>
      <c r="HT109" s="266"/>
      <c r="HU109" s="266"/>
      <c r="HV109" s="266"/>
      <c r="HW109" s="266"/>
      <c r="HX109" s="266"/>
      <c r="HY109" s="266"/>
      <c r="HZ109" s="266"/>
      <c r="IA109" s="266"/>
      <c r="IB109" s="266"/>
      <c r="IC109" s="266"/>
      <c r="ID109" s="266"/>
      <c r="IE109" s="266"/>
      <c r="IF109" s="266"/>
      <c r="IG109" s="266"/>
      <c r="IH109" s="266"/>
      <c r="II109" s="266"/>
      <c r="IJ109" s="266"/>
      <c r="IK109" s="266"/>
      <c r="IL109" s="266"/>
      <c r="IM109" s="266"/>
      <c r="IN109" s="266"/>
      <c r="IO109" s="266"/>
      <c r="IP109" s="266"/>
      <c r="IQ109" s="266"/>
      <c r="IR109" s="266"/>
      <c r="IS109" s="266"/>
      <c r="IT109" s="266"/>
      <c r="IU109" s="266"/>
      <c r="IV109" s="266"/>
      <c r="IW109" s="266"/>
    </row>
    <row r="110" spans="1:257" s="309" customFormat="1" ht="18.75" customHeight="1" x14ac:dyDescent="0.25">
      <c r="A110" s="699" t="s">
        <v>834</v>
      </c>
      <c r="B110" s="703" t="s">
        <v>835</v>
      </c>
      <c r="C110" s="699" t="s">
        <v>19</v>
      </c>
      <c r="D110" s="338" t="s">
        <v>558</v>
      </c>
      <c r="E110" s="704"/>
      <c r="F110" s="705">
        <f>E110*D110</f>
        <v>0</v>
      </c>
      <c r="G110" s="755"/>
      <c r="H110" s="787"/>
      <c r="I110" s="557"/>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c r="DM110" s="266"/>
      <c r="DN110" s="266"/>
      <c r="DO110" s="266"/>
      <c r="DP110" s="266"/>
      <c r="DQ110" s="266"/>
      <c r="DR110" s="266"/>
      <c r="DS110" s="266"/>
      <c r="DT110" s="266"/>
      <c r="DU110" s="266"/>
      <c r="DV110" s="266"/>
      <c r="DW110" s="266"/>
      <c r="DX110" s="266"/>
      <c r="DY110" s="266"/>
      <c r="DZ110" s="266"/>
      <c r="EA110" s="266"/>
      <c r="EB110" s="266"/>
      <c r="EC110" s="266"/>
      <c r="ED110" s="266"/>
      <c r="EE110" s="266"/>
      <c r="EF110" s="266"/>
      <c r="EG110" s="266"/>
      <c r="EH110" s="266"/>
      <c r="EI110" s="266"/>
      <c r="EJ110" s="266"/>
      <c r="EK110" s="266"/>
      <c r="EL110" s="266"/>
      <c r="EM110" s="266"/>
      <c r="EN110" s="266"/>
      <c r="EO110" s="266"/>
      <c r="EP110" s="266"/>
      <c r="EQ110" s="266"/>
      <c r="ER110" s="266"/>
      <c r="ES110" s="266"/>
      <c r="ET110" s="266"/>
      <c r="EU110" s="266"/>
      <c r="EV110" s="266"/>
      <c r="EW110" s="266"/>
      <c r="EX110" s="266"/>
      <c r="EY110" s="266"/>
      <c r="EZ110" s="266"/>
      <c r="FA110" s="266"/>
      <c r="FB110" s="266"/>
      <c r="FC110" s="266"/>
      <c r="FD110" s="266"/>
      <c r="FE110" s="266"/>
      <c r="FF110" s="266"/>
      <c r="FG110" s="266"/>
      <c r="FH110" s="266"/>
      <c r="FI110" s="266"/>
      <c r="FJ110" s="266"/>
      <c r="FK110" s="266"/>
      <c r="FL110" s="266"/>
      <c r="FM110" s="266"/>
      <c r="FN110" s="266"/>
      <c r="FO110" s="266"/>
      <c r="FP110" s="266"/>
      <c r="FQ110" s="266"/>
      <c r="FR110" s="266"/>
      <c r="FS110" s="266"/>
      <c r="FT110" s="266"/>
      <c r="FU110" s="266"/>
      <c r="FV110" s="266"/>
      <c r="FW110" s="266"/>
      <c r="FX110" s="266"/>
      <c r="FY110" s="266"/>
      <c r="FZ110" s="266"/>
      <c r="GA110" s="266"/>
      <c r="GB110" s="266"/>
      <c r="GC110" s="266"/>
      <c r="GD110" s="266"/>
      <c r="GE110" s="266"/>
      <c r="GF110" s="266"/>
      <c r="GG110" s="266"/>
      <c r="GH110" s="266"/>
      <c r="GI110" s="266"/>
      <c r="GJ110" s="266"/>
      <c r="GK110" s="266"/>
      <c r="GL110" s="266"/>
      <c r="GM110" s="266"/>
      <c r="GN110" s="266"/>
      <c r="GO110" s="266"/>
      <c r="GP110" s="266"/>
      <c r="GQ110" s="266"/>
      <c r="GR110" s="266"/>
      <c r="GS110" s="266"/>
      <c r="GT110" s="266"/>
      <c r="GU110" s="266"/>
      <c r="GV110" s="266"/>
      <c r="GW110" s="266"/>
      <c r="GX110" s="266"/>
      <c r="GY110" s="266"/>
      <c r="GZ110" s="266"/>
      <c r="HA110" s="266"/>
      <c r="HB110" s="266"/>
      <c r="HC110" s="266"/>
      <c r="HD110" s="266"/>
      <c r="HE110" s="266"/>
      <c r="HF110" s="266"/>
      <c r="HG110" s="266"/>
      <c r="HH110" s="266"/>
      <c r="HI110" s="266"/>
      <c r="HJ110" s="266"/>
      <c r="HK110" s="266"/>
      <c r="HL110" s="266"/>
      <c r="HM110" s="266"/>
      <c r="HN110" s="266"/>
      <c r="HO110" s="266"/>
      <c r="HP110" s="266"/>
      <c r="HQ110" s="266"/>
      <c r="HR110" s="266"/>
      <c r="HS110" s="266"/>
      <c r="HT110" s="266"/>
      <c r="HU110" s="266"/>
      <c r="HV110" s="266"/>
      <c r="HW110" s="266"/>
      <c r="HX110" s="266"/>
      <c r="HY110" s="266"/>
      <c r="HZ110" s="266"/>
      <c r="IA110" s="266"/>
      <c r="IB110" s="266"/>
      <c r="IC110" s="266"/>
      <c r="ID110" s="266"/>
      <c r="IE110" s="266"/>
      <c r="IF110" s="266"/>
      <c r="IG110" s="266"/>
      <c r="IH110" s="266"/>
      <c r="II110" s="266"/>
      <c r="IJ110" s="266"/>
      <c r="IK110" s="266"/>
      <c r="IL110" s="266"/>
      <c r="IM110" s="266"/>
      <c r="IN110" s="266"/>
      <c r="IO110" s="266"/>
      <c r="IP110" s="266"/>
      <c r="IQ110" s="266"/>
      <c r="IR110" s="266"/>
      <c r="IS110" s="266"/>
      <c r="IT110" s="266"/>
      <c r="IU110" s="266"/>
      <c r="IV110" s="266"/>
      <c r="IW110" s="266"/>
    </row>
    <row r="111" spans="1:257" s="473" customFormat="1" x14ac:dyDescent="0.25">
      <c r="A111" s="699"/>
      <c r="B111" s="703"/>
      <c r="C111" s="699"/>
      <c r="D111" s="699"/>
      <c r="E111" s="797"/>
      <c r="F111" s="702"/>
      <c r="G111" s="798"/>
      <c r="H111" s="787"/>
      <c r="I111" s="548"/>
    </row>
    <row r="112" spans="1:257" s="473" customFormat="1" ht="26" x14ac:dyDescent="0.25">
      <c r="A112" s="699"/>
      <c r="B112" s="796" t="s">
        <v>836</v>
      </c>
      <c r="C112" s="699"/>
      <c r="D112" s="699"/>
      <c r="E112" s="797"/>
      <c r="F112" s="702"/>
      <c r="G112" s="798"/>
      <c r="H112" s="787"/>
      <c r="I112" s="548"/>
    </row>
    <row r="113" spans="1:9" s="473" customFormat="1" ht="19.5" customHeight="1" x14ac:dyDescent="0.25">
      <c r="A113" s="780" t="s">
        <v>837</v>
      </c>
      <c r="B113" s="703" t="s">
        <v>1670</v>
      </c>
      <c r="C113" s="699" t="s">
        <v>125</v>
      </c>
      <c r="D113" s="338" t="s">
        <v>558</v>
      </c>
      <c r="E113" s="704"/>
      <c r="F113" s="705">
        <f>D113*E113</f>
        <v>0</v>
      </c>
      <c r="G113" s="755"/>
      <c r="H113" s="548"/>
      <c r="I113" s="548"/>
    </row>
    <row r="114" spans="1:9" s="473" customFormat="1" ht="19.5" customHeight="1" x14ac:dyDescent="0.25">
      <c r="A114" s="780" t="s">
        <v>838</v>
      </c>
      <c r="B114" s="703" t="s">
        <v>1671</v>
      </c>
      <c r="C114" s="699" t="s">
        <v>125</v>
      </c>
      <c r="D114" s="338" t="s">
        <v>558</v>
      </c>
      <c r="E114" s="755"/>
      <c r="F114" s="705">
        <f>D114*E114</f>
        <v>0</v>
      </c>
      <c r="G114" s="755"/>
      <c r="H114" s="548"/>
      <c r="I114" s="548"/>
    </row>
    <row r="115" spans="1:9" s="473" customFormat="1" x14ac:dyDescent="0.25">
      <c r="A115" s="780"/>
      <c r="B115" s="703"/>
      <c r="C115" s="699"/>
      <c r="D115" s="701"/>
      <c r="E115" s="309"/>
      <c r="F115" s="705"/>
      <c r="G115" s="755"/>
      <c r="H115" s="548"/>
      <c r="I115" s="548"/>
    </row>
    <row r="116" spans="1:9" s="473" customFormat="1" x14ac:dyDescent="0.25">
      <c r="A116" s="699" t="s">
        <v>839</v>
      </c>
      <c r="B116" s="703" t="s">
        <v>840</v>
      </c>
      <c r="C116" s="699" t="s">
        <v>125</v>
      </c>
      <c r="D116" s="338" t="s">
        <v>558</v>
      </c>
      <c r="E116" s="704"/>
      <c r="F116" s="705">
        <f>D116*E116</f>
        <v>0</v>
      </c>
      <c r="G116" s="755"/>
      <c r="H116" s="548"/>
      <c r="I116" s="548"/>
    </row>
    <row r="117" spans="1:9" s="473" customFormat="1" x14ac:dyDescent="0.25">
      <c r="A117" s="699"/>
      <c r="B117" s="703"/>
      <c r="C117" s="699"/>
      <c r="D117" s="699"/>
      <c r="E117" s="704"/>
      <c r="F117" s="705"/>
      <c r="G117" s="755"/>
      <c r="H117" s="548"/>
      <c r="I117" s="548"/>
    </row>
    <row r="118" spans="1:9" s="473" customFormat="1" x14ac:dyDescent="0.25">
      <c r="A118" s="699"/>
      <c r="B118" s="703"/>
      <c r="C118" s="699"/>
      <c r="D118" s="699"/>
      <c r="E118" s="704"/>
      <c r="F118" s="705"/>
      <c r="G118" s="755"/>
      <c r="H118" s="548"/>
      <c r="I118" s="548"/>
    </row>
    <row r="119" spans="1:9" s="473" customFormat="1" ht="13" thickBot="1" x14ac:dyDescent="0.3">
      <c r="A119" s="699"/>
      <c r="B119" s="703"/>
      <c r="C119" s="699"/>
      <c r="D119" s="699"/>
      <c r="E119" s="704"/>
      <c r="F119" s="705"/>
      <c r="G119" s="755"/>
      <c r="H119" s="548"/>
      <c r="I119" s="548"/>
    </row>
    <row r="120" spans="1:9" s="473" customFormat="1" ht="13.5" thickTop="1" x14ac:dyDescent="0.25">
      <c r="A120" s="2477" t="s">
        <v>102</v>
      </c>
      <c r="B120" s="2477"/>
      <c r="C120" s="2477"/>
      <c r="D120" s="2477"/>
      <c r="E120" s="2477"/>
      <c r="F120" s="1357">
        <f>SUM(F63:F119)</f>
        <v>0</v>
      </c>
      <c r="G120" s="755"/>
      <c r="H120" s="548"/>
      <c r="I120" s="548"/>
    </row>
    <row r="121" spans="1:9" s="309" customFormat="1" x14ac:dyDescent="0.25">
      <c r="A121" s="699"/>
      <c r="B121" s="703"/>
      <c r="C121" s="699"/>
      <c r="D121" s="699"/>
      <c r="E121" s="797"/>
      <c r="F121" s="705"/>
      <c r="G121" s="755"/>
      <c r="H121" s="548"/>
      <c r="I121" s="778"/>
    </row>
    <row r="122" spans="1:9" s="309" customFormat="1" ht="13" x14ac:dyDescent="0.25">
      <c r="A122" s="795"/>
      <c r="B122" s="799" t="s">
        <v>841</v>
      </c>
      <c r="C122" s="699"/>
      <c r="D122" s="699"/>
      <c r="E122" s="797"/>
      <c r="F122" s="705"/>
      <c r="G122" s="755"/>
      <c r="H122" s="548"/>
      <c r="I122" s="778"/>
    </row>
    <row r="123" spans="1:9" s="309" customFormat="1" ht="17.25" customHeight="1" x14ac:dyDescent="0.25">
      <c r="A123" s="699" t="s">
        <v>842</v>
      </c>
      <c r="B123" s="703" t="s">
        <v>843</v>
      </c>
      <c r="C123" s="699" t="s">
        <v>125</v>
      </c>
      <c r="D123" s="701">
        <v>10</v>
      </c>
      <c r="E123" s="704"/>
      <c r="F123" s="705">
        <f>D123*E123</f>
        <v>0</v>
      </c>
      <c r="G123" s="755"/>
      <c r="H123" s="778"/>
      <c r="I123" s="778"/>
    </row>
    <row r="124" spans="1:9" s="309" customFormat="1" ht="17.25" customHeight="1" x14ac:dyDescent="0.25">
      <c r="A124" s="699" t="s">
        <v>844</v>
      </c>
      <c r="B124" s="703" t="s">
        <v>845</v>
      </c>
      <c r="C124" s="699" t="s">
        <v>19</v>
      </c>
      <c r="D124" s="338" t="s">
        <v>558</v>
      </c>
      <c r="E124" s="704"/>
      <c r="F124" s="705">
        <f>D124*E124</f>
        <v>0</v>
      </c>
      <c r="G124" s="755"/>
      <c r="H124" s="778"/>
      <c r="I124" s="778"/>
    </row>
    <row r="125" spans="1:9" s="309" customFormat="1" x14ac:dyDescent="0.25">
      <c r="A125" s="795"/>
      <c r="B125" s="703"/>
      <c r="C125" s="699"/>
      <c r="D125" s="699"/>
      <c r="E125" s="704"/>
      <c r="F125" s="705"/>
      <c r="G125" s="755"/>
      <c r="H125" s="778"/>
      <c r="I125" s="778"/>
    </row>
    <row r="126" spans="1:9" s="309" customFormat="1" x14ac:dyDescent="0.25">
      <c r="A126" s="699" t="s">
        <v>847</v>
      </c>
      <c r="B126" s="703" t="s">
        <v>848</v>
      </c>
      <c r="C126" s="699" t="s">
        <v>125</v>
      </c>
      <c r="D126" s="338" t="s">
        <v>558</v>
      </c>
      <c r="E126" s="704"/>
      <c r="F126" s="705">
        <f>D126*E126</f>
        <v>0</v>
      </c>
      <c r="G126" s="755"/>
      <c r="H126" s="778"/>
      <c r="I126" s="778"/>
    </row>
    <row r="127" spans="1:9" s="309" customFormat="1" ht="13" x14ac:dyDescent="0.25">
      <c r="A127" s="699"/>
      <c r="B127" s="766"/>
      <c r="C127" s="699"/>
      <c r="D127" s="701"/>
      <c r="E127" s="704"/>
      <c r="F127" s="705"/>
      <c r="G127" s="755"/>
      <c r="H127" s="778"/>
      <c r="I127" s="778"/>
    </row>
    <row r="128" spans="1:9" s="309" customFormat="1" ht="13" x14ac:dyDescent="0.25">
      <c r="A128" s="795"/>
      <c r="B128" s="800" t="s">
        <v>2011</v>
      </c>
      <c r="C128" s="699"/>
      <c r="D128" s="699"/>
      <c r="E128" s="797"/>
      <c r="F128" s="702"/>
      <c r="G128" s="798"/>
      <c r="H128" s="778"/>
      <c r="I128" s="778"/>
    </row>
    <row r="129" spans="1:9" s="309" customFormat="1" ht="19.5" customHeight="1" x14ac:dyDescent="0.25">
      <c r="A129" s="699" t="s">
        <v>849</v>
      </c>
      <c r="B129" s="703" t="s">
        <v>850</v>
      </c>
      <c r="C129" s="699" t="s">
        <v>19</v>
      </c>
      <c r="D129" s="338" t="s">
        <v>558</v>
      </c>
      <c r="E129" s="704"/>
      <c r="F129" s="702">
        <f>E129*D129</f>
        <v>0</v>
      </c>
      <c r="G129" s="798"/>
      <c r="H129" s="778"/>
      <c r="I129" s="778"/>
    </row>
    <row r="130" spans="1:9" s="309" customFormat="1" ht="19.5" customHeight="1" x14ac:dyDescent="0.25">
      <c r="A130" s="699" t="s">
        <v>851</v>
      </c>
      <c r="B130" s="703" t="s">
        <v>852</v>
      </c>
      <c r="C130" s="699" t="s">
        <v>19</v>
      </c>
      <c r="D130" s="699">
        <v>1</v>
      </c>
      <c r="E130" s="704"/>
      <c r="F130" s="702">
        <f>E130*D130</f>
        <v>0</v>
      </c>
      <c r="G130" s="798"/>
      <c r="H130" s="778"/>
      <c r="I130" s="778"/>
    </row>
    <row r="131" spans="1:9" s="473" customFormat="1" x14ac:dyDescent="0.25">
      <c r="A131" s="795"/>
      <c r="B131" s="801"/>
      <c r="C131" s="699"/>
      <c r="D131" s="699"/>
      <c r="E131" s="797"/>
      <c r="F131" s="702"/>
      <c r="G131" s="798"/>
      <c r="H131" s="778"/>
      <c r="I131" s="548"/>
    </row>
    <row r="132" spans="1:9" s="473" customFormat="1" x14ac:dyDescent="0.25">
      <c r="A132" s="699" t="s">
        <v>853</v>
      </c>
      <c r="B132" s="703" t="s">
        <v>1468</v>
      </c>
      <c r="C132" s="699" t="s">
        <v>19</v>
      </c>
      <c r="D132" s="338" t="s">
        <v>558</v>
      </c>
      <c r="E132" s="704"/>
      <c r="F132" s="702">
        <f>E132*D132</f>
        <v>0</v>
      </c>
      <c r="G132" s="798"/>
      <c r="H132" s="548"/>
      <c r="I132" s="548"/>
    </row>
    <row r="133" spans="1:9" s="473" customFormat="1" x14ac:dyDescent="0.25">
      <c r="A133" s="699"/>
      <c r="B133" s="785"/>
      <c r="C133" s="699"/>
      <c r="D133" s="699"/>
      <c r="E133" s="797"/>
      <c r="F133" s="702"/>
      <c r="G133" s="798"/>
      <c r="H133" s="548"/>
      <c r="I133" s="548"/>
    </row>
    <row r="134" spans="1:9" s="473" customFormat="1" x14ac:dyDescent="0.25">
      <c r="A134" s="699"/>
      <c r="B134" s="703"/>
      <c r="C134" s="699"/>
      <c r="D134" s="699"/>
      <c r="E134" s="797"/>
      <c r="F134" s="702"/>
      <c r="G134" s="798"/>
      <c r="H134" s="548"/>
      <c r="I134" s="548"/>
    </row>
    <row r="135" spans="1:9" s="473" customFormat="1" ht="26" x14ac:dyDescent="0.25">
      <c r="A135" s="795"/>
      <c r="B135" s="766" t="s">
        <v>854</v>
      </c>
      <c r="C135" s="699"/>
      <c r="D135" s="699"/>
      <c r="E135" s="797"/>
      <c r="F135" s="702"/>
      <c r="G135" s="798"/>
      <c r="H135" s="548"/>
      <c r="I135" s="548"/>
    </row>
    <row r="136" spans="1:9" s="473" customFormat="1" x14ac:dyDescent="0.25">
      <c r="A136" s="795"/>
      <c r="B136" s="703"/>
      <c r="C136" s="699"/>
      <c r="D136" s="699"/>
      <c r="E136" s="797"/>
      <c r="F136" s="702"/>
      <c r="G136" s="798"/>
      <c r="H136" s="548"/>
      <c r="I136" s="548"/>
    </row>
    <row r="137" spans="1:9" s="473" customFormat="1" ht="12" customHeight="1" x14ac:dyDescent="0.25">
      <c r="A137" s="795"/>
      <c r="B137" s="766" t="s">
        <v>855</v>
      </c>
      <c r="C137" s="699"/>
      <c r="D137" s="699"/>
      <c r="E137" s="797"/>
      <c r="F137" s="702"/>
      <c r="G137" s="798"/>
      <c r="H137" s="548"/>
      <c r="I137" s="548"/>
    </row>
    <row r="138" spans="1:9" s="473" customFormat="1" ht="17.25" customHeight="1" x14ac:dyDescent="0.25">
      <c r="A138" s="699" t="s">
        <v>208</v>
      </c>
      <c r="B138" s="703" t="s">
        <v>856</v>
      </c>
      <c r="C138" s="699" t="s">
        <v>857</v>
      </c>
      <c r="D138" s="699">
        <v>1</v>
      </c>
      <c r="E138" s="704"/>
      <c r="F138" s="702">
        <f>E138*D138</f>
        <v>0</v>
      </c>
      <c r="G138" s="798"/>
      <c r="H138" s="548"/>
      <c r="I138" s="548"/>
    </row>
    <row r="139" spans="1:9" s="473" customFormat="1" ht="17.25" customHeight="1" x14ac:dyDescent="0.25">
      <c r="A139" s="699" t="s">
        <v>858</v>
      </c>
      <c r="B139" s="703" t="s">
        <v>859</v>
      </c>
      <c r="C139" s="699" t="s">
        <v>857</v>
      </c>
      <c r="D139" s="338" t="s">
        <v>558</v>
      </c>
      <c r="E139" s="704"/>
      <c r="F139" s="702">
        <f>E139*D139</f>
        <v>0</v>
      </c>
      <c r="G139" s="798"/>
      <c r="H139" s="548"/>
      <c r="I139" s="548"/>
    </row>
    <row r="140" spans="1:9" s="473" customFormat="1" x14ac:dyDescent="0.25">
      <c r="A140" s="699"/>
      <c r="B140" s="703"/>
      <c r="C140" s="699"/>
      <c r="D140" s="699"/>
      <c r="E140" s="704"/>
      <c r="F140" s="702"/>
      <c r="G140" s="798"/>
      <c r="H140" s="548"/>
      <c r="I140" s="548"/>
    </row>
    <row r="141" spans="1:9" s="473" customFormat="1" ht="26" x14ac:dyDescent="0.25">
      <c r="B141" s="766" t="s">
        <v>2012</v>
      </c>
      <c r="C141" s="699"/>
      <c r="D141" s="699"/>
      <c r="E141" s="704"/>
      <c r="F141" s="702"/>
      <c r="G141" s="798"/>
      <c r="H141" s="548"/>
      <c r="I141" s="548"/>
    </row>
    <row r="142" spans="1:9" s="473" customFormat="1" x14ac:dyDescent="0.25">
      <c r="A142" s="699" t="s">
        <v>2013</v>
      </c>
      <c r="B142" s="703" t="s">
        <v>2014</v>
      </c>
      <c r="C142" s="699" t="s">
        <v>125</v>
      </c>
      <c r="D142" s="338" t="s">
        <v>558</v>
      </c>
      <c r="E142" s="704"/>
      <c r="F142" s="702">
        <f>E142*D142</f>
        <v>0</v>
      </c>
      <c r="G142" s="798"/>
      <c r="H142" s="548"/>
      <c r="I142" s="548"/>
    </row>
    <row r="143" spans="1:9" s="473" customFormat="1" x14ac:dyDescent="0.25">
      <c r="A143" s="699"/>
      <c r="B143" s="703"/>
      <c r="C143" s="699"/>
      <c r="D143" s="699"/>
      <c r="E143" s="704"/>
      <c r="F143" s="702"/>
      <c r="G143" s="798"/>
      <c r="H143" s="548"/>
      <c r="I143" s="548"/>
    </row>
    <row r="144" spans="1:9" s="473" customFormat="1" ht="13" x14ac:dyDescent="0.25">
      <c r="A144" s="795"/>
      <c r="B144" s="766" t="s">
        <v>1469</v>
      </c>
      <c r="C144" s="699"/>
      <c r="D144" s="699"/>
      <c r="E144" s="797"/>
      <c r="F144" s="702"/>
      <c r="G144" s="798"/>
      <c r="H144" s="548"/>
      <c r="I144" s="548"/>
    </row>
    <row r="145" spans="1:10" s="473" customFormat="1" x14ac:dyDescent="0.25">
      <c r="A145" s="699" t="s">
        <v>2015</v>
      </c>
      <c r="B145" s="703" t="s">
        <v>860</v>
      </c>
      <c r="C145" s="699" t="s">
        <v>125</v>
      </c>
      <c r="D145" s="338" t="s">
        <v>558</v>
      </c>
      <c r="E145" s="704"/>
      <c r="F145" s="702">
        <f>E145*D145</f>
        <v>0</v>
      </c>
      <c r="G145" s="798"/>
      <c r="H145" s="555"/>
      <c r="I145" s="548"/>
    </row>
    <row r="146" spans="1:10" s="473" customFormat="1" x14ac:dyDescent="0.25">
      <c r="A146" s="699"/>
      <c r="B146" s="703"/>
      <c r="C146" s="699"/>
      <c r="D146" s="699"/>
      <c r="E146" s="704"/>
      <c r="F146" s="1001"/>
      <c r="G146" s="798"/>
      <c r="H146" s="548"/>
      <c r="I146" s="548"/>
    </row>
    <row r="147" spans="1:10" s="473" customFormat="1" ht="13" x14ac:dyDescent="0.25">
      <c r="A147" s="699"/>
      <c r="B147" s="766" t="s">
        <v>861</v>
      </c>
      <c r="C147" s="699"/>
      <c r="D147" s="699"/>
      <c r="E147" s="704"/>
      <c r="F147" s="702"/>
      <c r="G147" s="798"/>
      <c r="H147" s="548"/>
      <c r="I147" s="548"/>
    </row>
    <row r="148" spans="1:10" s="473" customFormat="1" ht="18.75" customHeight="1" x14ac:dyDescent="0.25">
      <c r="A148" s="699" t="s">
        <v>862</v>
      </c>
      <c r="B148" s="703" t="s">
        <v>863</v>
      </c>
      <c r="C148" s="699" t="s">
        <v>19</v>
      </c>
      <c r="D148" s="699">
        <v>1</v>
      </c>
      <c r="E148" s="704"/>
      <c r="F148" s="702">
        <f>E148*D148</f>
        <v>0</v>
      </c>
      <c r="G148" s="798"/>
      <c r="H148" s="548"/>
      <c r="I148" s="548"/>
    </row>
    <row r="149" spans="1:10" s="473" customFormat="1" ht="18.75" customHeight="1" x14ac:dyDescent="0.25">
      <c r="A149" s="699" t="s">
        <v>864</v>
      </c>
      <c r="B149" s="703" t="s">
        <v>865</v>
      </c>
      <c r="C149" s="699" t="s">
        <v>19</v>
      </c>
      <c r="D149" s="338" t="s">
        <v>558</v>
      </c>
      <c r="E149" s="704"/>
      <c r="F149" s="702">
        <f>E149*D149</f>
        <v>0</v>
      </c>
      <c r="G149" s="798"/>
      <c r="H149" s="548"/>
      <c r="I149" s="548"/>
    </row>
    <row r="150" spans="1:10" s="473" customFormat="1" ht="18.75" customHeight="1" x14ac:dyDescent="0.25">
      <c r="A150" s="699" t="s">
        <v>866</v>
      </c>
      <c r="B150" s="703" t="s">
        <v>867</v>
      </c>
      <c r="C150" s="699" t="s">
        <v>19</v>
      </c>
      <c r="D150" s="338" t="s">
        <v>558</v>
      </c>
      <c r="E150" s="704"/>
      <c r="F150" s="705">
        <f t="shared" ref="F150" si="7">D150*E150</f>
        <v>0</v>
      </c>
      <c r="G150" s="755"/>
      <c r="H150" s="548"/>
      <c r="I150" s="548"/>
      <c r="J150" s="802"/>
    </row>
    <row r="151" spans="1:10" s="473" customFormat="1" x14ac:dyDescent="0.25">
      <c r="A151" s="699"/>
      <c r="B151" s="703"/>
      <c r="C151" s="699"/>
      <c r="D151" s="803"/>
      <c r="E151" s="704"/>
      <c r="F151" s="702"/>
      <c r="G151" s="798"/>
      <c r="H151" s="548"/>
      <c r="I151" s="548"/>
      <c r="J151" s="802"/>
    </row>
    <row r="152" spans="1:10" s="473" customFormat="1" ht="13" x14ac:dyDescent="0.25">
      <c r="A152" s="699"/>
      <c r="B152" s="766" t="s">
        <v>2016</v>
      </c>
      <c r="C152" s="699"/>
      <c r="D152" s="699"/>
      <c r="E152" s="704"/>
      <c r="F152" s="702"/>
      <c r="G152" s="798"/>
      <c r="H152" s="548"/>
      <c r="I152" s="548"/>
    </row>
    <row r="153" spans="1:10" s="473" customFormat="1" x14ac:dyDescent="0.25">
      <c r="A153" s="699"/>
      <c r="B153" s="703"/>
      <c r="C153" s="699"/>
      <c r="D153" s="770"/>
      <c r="E153" s="704"/>
      <c r="F153" s="705"/>
      <c r="G153" s="798"/>
      <c r="H153" s="548"/>
      <c r="I153" s="548"/>
    </row>
    <row r="154" spans="1:10" s="473" customFormat="1" ht="50" x14ac:dyDescent="0.25">
      <c r="A154" s="699"/>
      <c r="B154" s="703" t="s">
        <v>2017</v>
      </c>
      <c r="C154" s="699"/>
      <c r="D154" s="699"/>
      <c r="E154" s="704"/>
      <c r="F154" s="702"/>
      <c r="G154" s="798"/>
      <c r="H154" s="548"/>
      <c r="I154" s="548"/>
    </row>
    <row r="155" spans="1:10" s="473" customFormat="1" x14ac:dyDescent="0.25">
      <c r="A155" s="699"/>
      <c r="B155" s="703"/>
      <c r="C155" s="699"/>
      <c r="D155" s="699"/>
      <c r="E155" s="704"/>
      <c r="F155" s="702"/>
      <c r="G155" s="798"/>
      <c r="H155" s="548"/>
      <c r="I155" s="548"/>
    </row>
    <row r="156" spans="1:10" s="473" customFormat="1" ht="18.75" customHeight="1" x14ac:dyDescent="0.25">
      <c r="A156" s="699" t="s">
        <v>1362</v>
      </c>
      <c r="B156" s="703" t="s">
        <v>1363</v>
      </c>
      <c r="C156" s="699" t="s">
        <v>19</v>
      </c>
      <c r="D156" s="338" t="s">
        <v>558</v>
      </c>
      <c r="E156" s="704"/>
      <c r="F156" s="702">
        <f>D156*E157</f>
        <v>0</v>
      </c>
      <c r="G156" s="798"/>
      <c r="H156" s="548"/>
      <c r="I156" s="548"/>
    </row>
    <row r="157" spans="1:10" s="473" customFormat="1" ht="18.75" customHeight="1" x14ac:dyDescent="0.25">
      <c r="A157" s="699" t="s">
        <v>1364</v>
      </c>
      <c r="B157" s="703" t="s">
        <v>1366</v>
      </c>
      <c r="C157" s="699" t="s">
        <v>19</v>
      </c>
      <c r="D157" s="338" t="s">
        <v>558</v>
      </c>
      <c r="E157" s="704"/>
      <c r="F157" s="702">
        <f>D157*E158</f>
        <v>0</v>
      </c>
      <c r="G157" s="798"/>
      <c r="H157" s="548"/>
      <c r="I157" s="548"/>
    </row>
    <row r="158" spans="1:10" s="473" customFormat="1" ht="18.75" customHeight="1" x14ac:dyDescent="0.25">
      <c r="A158" s="699" t="s">
        <v>1365</v>
      </c>
      <c r="B158" s="703" t="s">
        <v>1367</v>
      </c>
      <c r="C158" s="699" t="s">
        <v>19</v>
      </c>
      <c r="D158" s="338" t="s">
        <v>558</v>
      </c>
      <c r="E158" s="704"/>
      <c r="F158" s="702">
        <f>D158*E158</f>
        <v>0</v>
      </c>
      <c r="G158" s="798"/>
      <c r="H158" s="548"/>
      <c r="I158" s="548"/>
    </row>
    <row r="159" spans="1:10" s="473" customFormat="1" x14ac:dyDescent="0.25">
      <c r="A159" s="699"/>
      <c r="B159" s="703"/>
      <c r="C159" s="699"/>
      <c r="D159" s="699"/>
      <c r="E159" s="704"/>
      <c r="F159" s="702"/>
      <c r="G159" s="798"/>
      <c r="H159" s="548"/>
      <c r="I159" s="548"/>
    </row>
    <row r="160" spans="1:10" s="473" customFormat="1" ht="13" x14ac:dyDescent="0.25">
      <c r="A160" s="699"/>
      <c r="B160" s="766" t="s">
        <v>1368</v>
      </c>
      <c r="C160" s="699"/>
      <c r="D160" s="699"/>
      <c r="E160" s="704"/>
      <c r="F160" s="702"/>
      <c r="G160" s="798"/>
      <c r="H160" s="548"/>
      <c r="I160" s="548"/>
    </row>
    <row r="161" spans="1:9" s="473" customFormat="1" x14ac:dyDescent="0.25">
      <c r="A161" s="699"/>
      <c r="B161" s="703"/>
      <c r="C161" s="699"/>
      <c r="D161" s="699"/>
      <c r="E161" s="704"/>
      <c r="F161" s="705"/>
      <c r="G161" s="798"/>
      <c r="H161" s="548"/>
      <c r="I161" s="548"/>
    </row>
    <row r="162" spans="1:9" s="473" customFormat="1" ht="37.5" x14ac:dyDescent="0.25">
      <c r="A162" s="699"/>
      <c r="B162" s="703" t="s">
        <v>1370</v>
      </c>
      <c r="C162" s="699"/>
      <c r="D162" s="699"/>
      <c r="E162" s="704"/>
      <c r="F162" s="702"/>
      <c r="G162" s="798"/>
      <c r="H162" s="548"/>
      <c r="I162" s="548"/>
    </row>
    <row r="163" spans="1:9" s="473" customFormat="1" x14ac:dyDescent="0.25">
      <c r="A163" s="699"/>
      <c r="B163" s="703"/>
      <c r="C163" s="699"/>
      <c r="D163" s="699"/>
      <c r="E163" s="704"/>
      <c r="F163" s="702"/>
      <c r="G163" s="798"/>
      <c r="H163" s="548"/>
      <c r="I163" s="548"/>
    </row>
    <row r="164" spans="1:9" s="473" customFormat="1" ht="20.25" customHeight="1" x14ac:dyDescent="0.25">
      <c r="A164" s="699" t="s">
        <v>1369</v>
      </c>
      <c r="B164" s="703" t="s">
        <v>1371</v>
      </c>
      <c r="C164" s="699" t="s">
        <v>19</v>
      </c>
      <c r="D164" s="338" t="s">
        <v>558</v>
      </c>
      <c r="E164" s="704"/>
      <c r="F164" s="705">
        <f>D164*E164</f>
        <v>0</v>
      </c>
      <c r="G164" s="798"/>
      <c r="H164" s="548"/>
      <c r="I164" s="548"/>
    </row>
    <row r="165" spans="1:9" s="473" customFormat="1" ht="20.25" customHeight="1" x14ac:dyDescent="0.25">
      <c r="A165" s="699" t="s">
        <v>1372</v>
      </c>
      <c r="B165" s="703" t="s">
        <v>1376</v>
      </c>
      <c r="C165" s="699" t="s">
        <v>19</v>
      </c>
      <c r="D165" s="338" t="s">
        <v>558</v>
      </c>
      <c r="E165" s="704"/>
      <c r="F165" s="702">
        <f>D165*E165</f>
        <v>0</v>
      </c>
      <c r="G165" s="798"/>
      <c r="H165" s="548"/>
      <c r="I165" s="548"/>
    </row>
    <row r="166" spans="1:9" s="473" customFormat="1" ht="20.25" customHeight="1" x14ac:dyDescent="0.25">
      <c r="A166" s="699" t="s">
        <v>1373</v>
      </c>
      <c r="B166" s="703" t="s">
        <v>1377</v>
      </c>
      <c r="C166" s="699" t="s">
        <v>19</v>
      </c>
      <c r="D166" s="338" t="s">
        <v>558</v>
      </c>
      <c r="E166" s="704"/>
      <c r="F166" s="702">
        <f>D166*E166</f>
        <v>0</v>
      </c>
      <c r="G166" s="798"/>
      <c r="H166" s="548"/>
      <c r="I166" s="548"/>
    </row>
    <row r="167" spans="1:9" s="473" customFormat="1" ht="20.25" customHeight="1" x14ac:dyDescent="0.25">
      <c r="A167" s="699" t="s">
        <v>1374</v>
      </c>
      <c r="B167" s="703" t="s">
        <v>1378</v>
      </c>
      <c r="C167" s="699" t="s">
        <v>19</v>
      </c>
      <c r="D167" s="338" t="s">
        <v>558</v>
      </c>
      <c r="E167" s="704"/>
      <c r="F167" s="702">
        <f>D167*E167</f>
        <v>0</v>
      </c>
      <c r="G167" s="798"/>
      <c r="H167" s="548"/>
      <c r="I167" s="548"/>
    </row>
    <row r="168" spans="1:9" s="473" customFormat="1" x14ac:dyDescent="0.25">
      <c r="A168" s="699"/>
      <c r="B168" s="703"/>
      <c r="C168" s="699"/>
      <c r="D168" s="770"/>
      <c r="E168" s="704"/>
      <c r="F168" s="702"/>
      <c r="G168" s="798"/>
      <c r="H168" s="548"/>
      <c r="I168" s="548"/>
    </row>
    <row r="169" spans="1:9" s="473" customFormat="1" x14ac:dyDescent="0.25">
      <c r="A169" s="699"/>
      <c r="B169" s="703"/>
      <c r="C169" s="699"/>
      <c r="D169" s="770"/>
      <c r="E169" s="704"/>
      <c r="F169" s="702"/>
      <c r="G169" s="798"/>
      <c r="H169" s="548"/>
      <c r="I169" s="548"/>
    </row>
    <row r="170" spans="1:9" s="473" customFormat="1" x14ac:dyDescent="0.25">
      <c r="A170" s="699"/>
      <c r="B170" s="703"/>
      <c r="C170" s="699"/>
      <c r="D170" s="1008"/>
      <c r="E170" s="704"/>
      <c r="F170" s="702"/>
      <c r="G170" s="798"/>
      <c r="H170" s="548"/>
      <c r="I170" s="548"/>
    </row>
    <row r="171" spans="1:9" s="473" customFormat="1" x14ac:dyDescent="0.25">
      <c r="A171" s="699"/>
      <c r="B171" s="703"/>
      <c r="C171" s="699"/>
      <c r="D171" s="1008"/>
      <c r="E171" s="704"/>
      <c r="F171" s="702"/>
      <c r="G171" s="798"/>
      <c r="H171" s="548"/>
      <c r="I171" s="548"/>
    </row>
    <row r="172" spans="1:9" s="473" customFormat="1" x14ac:dyDescent="0.25">
      <c r="A172" s="699"/>
      <c r="B172" s="703"/>
      <c r="C172" s="699"/>
      <c r="D172" s="1008"/>
      <c r="E172" s="704"/>
      <c r="F172" s="702"/>
      <c r="G172" s="798"/>
      <c r="H172" s="548"/>
      <c r="I172" s="548"/>
    </row>
    <row r="173" spans="1:9" s="473" customFormat="1" x14ac:dyDescent="0.25">
      <c r="A173" s="699"/>
      <c r="B173" s="703"/>
      <c r="C173" s="699"/>
      <c r="D173" s="1008"/>
      <c r="E173" s="704"/>
      <c r="F173" s="702"/>
      <c r="G173" s="798"/>
      <c r="H173" s="548"/>
      <c r="I173" s="548"/>
    </row>
    <row r="174" spans="1:9" s="473" customFormat="1" x14ac:dyDescent="0.25">
      <c r="A174" s="699"/>
      <c r="B174" s="703"/>
      <c r="C174" s="699"/>
      <c r="D174" s="1008"/>
      <c r="E174" s="704"/>
      <c r="F174" s="702"/>
      <c r="G174" s="798"/>
      <c r="H174" s="548"/>
      <c r="I174" s="548"/>
    </row>
    <row r="175" spans="1:9" s="473" customFormat="1" x14ac:dyDescent="0.25">
      <c r="A175" s="699"/>
      <c r="B175" s="703"/>
      <c r="C175" s="699"/>
      <c r="D175" s="770"/>
      <c r="E175" s="704"/>
      <c r="F175" s="702"/>
      <c r="G175" s="798"/>
      <c r="H175" s="548"/>
      <c r="I175" s="548"/>
    </row>
    <row r="176" spans="1:9" s="473" customFormat="1" ht="13" thickBot="1" x14ac:dyDescent="0.3">
      <c r="A176" s="699"/>
      <c r="B176" s="703"/>
      <c r="C176" s="699"/>
      <c r="D176" s="770"/>
      <c r="E176" s="704"/>
      <c r="F176" s="702"/>
      <c r="G176" s="382"/>
      <c r="H176" s="548"/>
      <c r="I176" s="548"/>
    </row>
    <row r="177" spans="1:257" s="473" customFormat="1" ht="19.149999999999999" customHeight="1" thickTop="1" x14ac:dyDescent="0.25">
      <c r="A177" s="2477" t="s">
        <v>102</v>
      </c>
      <c r="B177" s="2477"/>
      <c r="C177" s="2477"/>
      <c r="D177" s="2477"/>
      <c r="E177" s="2477"/>
      <c r="F177" s="1357">
        <f>SUM(F122:F176)</f>
        <v>0</v>
      </c>
      <c r="G177" s="804"/>
      <c r="H177" s="548"/>
      <c r="I177" s="548"/>
    </row>
    <row r="178" spans="1:257" ht="13" x14ac:dyDescent="0.25">
      <c r="A178" s="275"/>
      <c r="B178" s="786"/>
      <c r="C178" s="275"/>
      <c r="D178" s="338"/>
      <c r="E178" s="283"/>
      <c r="F178" s="762"/>
      <c r="G178" s="308"/>
      <c r="H178" s="548"/>
      <c r="I178" s="548"/>
      <c r="J178" s="473"/>
      <c r="K178" s="473"/>
      <c r="L178" s="473"/>
      <c r="M178" s="473"/>
      <c r="N178" s="473"/>
      <c r="O178" s="473"/>
      <c r="P178" s="473"/>
      <c r="Q178" s="473"/>
      <c r="R178" s="473"/>
      <c r="S178" s="473"/>
      <c r="T178" s="473"/>
      <c r="U178" s="473"/>
      <c r="V178" s="473"/>
      <c r="W178" s="473"/>
      <c r="X178" s="473"/>
      <c r="Y178" s="473"/>
      <c r="Z178" s="473"/>
      <c r="AA178" s="473"/>
      <c r="AB178" s="473"/>
      <c r="AC178" s="473"/>
      <c r="AD178" s="473"/>
      <c r="AE178" s="473"/>
      <c r="AF178" s="473"/>
      <c r="AG178" s="473"/>
      <c r="AH178" s="473"/>
      <c r="AI178" s="473"/>
      <c r="AJ178" s="473"/>
      <c r="AK178" s="473"/>
      <c r="AL178" s="473"/>
      <c r="AM178" s="473"/>
      <c r="AN178" s="473"/>
      <c r="AO178" s="473"/>
      <c r="AP178" s="473"/>
      <c r="AQ178" s="473"/>
      <c r="AR178" s="473"/>
      <c r="AS178" s="473"/>
      <c r="AT178" s="473"/>
      <c r="AU178" s="473"/>
      <c r="AV178" s="473"/>
      <c r="AW178" s="473"/>
      <c r="AX178" s="473"/>
      <c r="AY178" s="473"/>
      <c r="AZ178" s="473"/>
      <c r="BA178" s="473"/>
      <c r="BB178" s="473"/>
      <c r="BC178" s="473"/>
      <c r="BD178" s="473"/>
      <c r="BE178" s="473"/>
      <c r="BF178" s="473"/>
      <c r="BG178" s="473"/>
      <c r="BH178" s="473"/>
      <c r="BI178" s="473"/>
      <c r="BJ178" s="473"/>
      <c r="BK178" s="473"/>
      <c r="BL178" s="473"/>
      <c r="BM178" s="473"/>
      <c r="BN178" s="473"/>
      <c r="BO178" s="473"/>
      <c r="BP178" s="473"/>
      <c r="BQ178" s="473"/>
      <c r="BR178" s="473"/>
      <c r="BS178" s="473"/>
      <c r="BT178" s="473"/>
      <c r="BU178" s="473"/>
      <c r="BV178" s="473"/>
      <c r="BW178" s="473"/>
      <c r="BX178" s="473"/>
      <c r="BY178" s="473"/>
      <c r="BZ178" s="473"/>
      <c r="CA178" s="473"/>
      <c r="CB178" s="473"/>
      <c r="CC178" s="473"/>
      <c r="CD178" s="473"/>
      <c r="CE178" s="473"/>
      <c r="CF178" s="473"/>
      <c r="CG178" s="473"/>
      <c r="CH178" s="473"/>
      <c r="CI178" s="473"/>
      <c r="CJ178" s="473"/>
      <c r="CK178" s="473"/>
      <c r="CL178" s="473"/>
      <c r="CM178" s="473"/>
      <c r="CN178" s="473"/>
      <c r="CO178" s="473"/>
      <c r="CP178" s="473"/>
      <c r="CQ178" s="473"/>
      <c r="CR178" s="473"/>
      <c r="CS178" s="473"/>
      <c r="CT178" s="473"/>
      <c r="CU178" s="473"/>
      <c r="CV178" s="473"/>
      <c r="CW178" s="473"/>
      <c r="CX178" s="473"/>
      <c r="CY178" s="473"/>
      <c r="CZ178" s="473"/>
      <c r="DA178" s="473"/>
      <c r="DB178" s="473"/>
      <c r="DC178" s="473"/>
      <c r="DD178" s="473"/>
      <c r="DE178" s="473"/>
      <c r="DF178" s="473"/>
      <c r="DG178" s="473"/>
      <c r="DH178" s="473"/>
      <c r="DI178" s="473"/>
      <c r="DJ178" s="473"/>
      <c r="DK178" s="473"/>
      <c r="DL178" s="473"/>
      <c r="DM178" s="473"/>
      <c r="DN178" s="473"/>
      <c r="DO178" s="473"/>
      <c r="DP178" s="473"/>
      <c r="DQ178" s="473"/>
      <c r="DR178" s="473"/>
      <c r="DS178" s="473"/>
      <c r="DT178" s="473"/>
      <c r="DU178" s="473"/>
      <c r="DV178" s="473"/>
      <c r="DW178" s="473"/>
      <c r="DX178" s="473"/>
      <c r="DY178" s="473"/>
      <c r="DZ178" s="473"/>
      <c r="EA178" s="473"/>
      <c r="EB178" s="473"/>
      <c r="EC178" s="473"/>
      <c r="ED178" s="473"/>
      <c r="EE178" s="473"/>
      <c r="EF178" s="473"/>
      <c r="EG178" s="473"/>
      <c r="EH178" s="473"/>
      <c r="EI178" s="473"/>
      <c r="EJ178" s="473"/>
      <c r="EK178" s="473"/>
      <c r="EL178" s="473"/>
      <c r="EM178" s="473"/>
      <c r="EN178" s="473"/>
      <c r="EO178" s="473"/>
      <c r="EP178" s="473"/>
      <c r="EQ178" s="473"/>
      <c r="ER178" s="473"/>
      <c r="ES178" s="473"/>
      <c r="ET178" s="473"/>
      <c r="EU178" s="473"/>
      <c r="EV178" s="473"/>
      <c r="EW178" s="473"/>
      <c r="EX178" s="473"/>
      <c r="EY178" s="473"/>
      <c r="EZ178" s="473"/>
      <c r="FA178" s="473"/>
      <c r="FB178" s="473"/>
      <c r="FC178" s="473"/>
      <c r="FD178" s="473"/>
      <c r="FE178" s="473"/>
      <c r="FF178" s="473"/>
      <c r="FG178" s="473"/>
      <c r="FH178" s="473"/>
      <c r="FI178" s="473"/>
      <c r="FJ178" s="473"/>
      <c r="FK178" s="473"/>
      <c r="FL178" s="473"/>
      <c r="FM178" s="473"/>
      <c r="FN178" s="473"/>
      <c r="FO178" s="473"/>
      <c r="FP178" s="473"/>
      <c r="FQ178" s="473"/>
      <c r="FR178" s="473"/>
      <c r="FS178" s="473"/>
      <c r="FT178" s="473"/>
      <c r="FU178" s="473"/>
      <c r="FV178" s="473"/>
      <c r="FW178" s="473"/>
      <c r="FX178" s="473"/>
      <c r="FY178" s="473"/>
      <c r="FZ178" s="473"/>
      <c r="GA178" s="473"/>
      <c r="GB178" s="473"/>
      <c r="GC178" s="473"/>
      <c r="GD178" s="473"/>
      <c r="GE178" s="473"/>
      <c r="GF178" s="473"/>
      <c r="GG178" s="473"/>
      <c r="GH178" s="473"/>
      <c r="GI178" s="473"/>
      <c r="GJ178" s="473"/>
      <c r="GK178" s="473"/>
      <c r="GL178" s="473"/>
      <c r="GM178" s="473"/>
      <c r="GN178" s="473"/>
      <c r="GO178" s="473"/>
      <c r="GP178" s="473"/>
      <c r="GQ178" s="473"/>
      <c r="GR178" s="473"/>
      <c r="GS178" s="473"/>
      <c r="GT178" s="473"/>
      <c r="GU178" s="473"/>
      <c r="GV178" s="473"/>
      <c r="GW178" s="473"/>
      <c r="GX178" s="473"/>
      <c r="GY178" s="473"/>
      <c r="GZ178" s="473"/>
      <c r="HA178" s="473"/>
      <c r="HB178" s="473"/>
      <c r="HC178" s="473"/>
      <c r="HD178" s="473"/>
      <c r="HE178" s="473"/>
      <c r="HF178" s="473"/>
      <c r="HG178" s="473"/>
      <c r="HH178" s="473"/>
      <c r="HI178" s="473"/>
      <c r="HJ178" s="473"/>
      <c r="HK178" s="473"/>
      <c r="HL178" s="473"/>
      <c r="HM178" s="473"/>
      <c r="HN178" s="473"/>
      <c r="HO178" s="473"/>
      <c r="HP178" s="473"/>
      <c r="HQ178" s="473"/>
      <c r="HR178" s="473"/>
      <c r="HS178" s="473"/>
      <c r="HT178" s="473"/>
      <c r="HU178" s="473"/>
      <c r="HV178" s="473"/>
      <c r="HW178" s="473"/>
      <c r="HX178" s="473"/>
      <c r="HY178" s="473"/>
      <c r="HZ178" s="473"/>
      <c r="IA178" s="473"/>
      <c r="IB178" s="473"/>
      <c r="IC178" s="473"/>
      <c r="ID178" s="473"/>
      <c r="IE178" s="473"/>
      <c r="IF178" s="473"/>
      <c r="IG178" s="473"/>
      <c r="IH178" s="473"/>
      <c r="II178" s="473"/>
      <c r="IJ178" s="473"/>
      <c r="IK178" s="473"/>
      <c r="IL178" s="473"/>
      <c r="IM178" s="473"/>
      <c r="IN178" s="473"/>
      <c r="IO178" s="473"/>
      <c r="IP178" s="473"/>
      <c r="IQ178" s="473"/>
      <c r="IR178" s="473"/>
      <c r="IS178" s="473"/>
      <c r="IT178" s="473"/>
      <c r="IU178" s="473"/>
      <c r="IV178" s="473"/>
      <c r="IW178" s="473"/>
    </row>
    <row r="179" spans="1:257" ht="25.15" customHeight="1" x14ac:dyDescent="0.25">
      <c r="A179" s="275"/>
      <c r="B179" s="352"/>
      <c r="C179" s="275"/>
      <c r="D179" s="338"/>
      <c r="E179" s="283"/>
      <c r="F179" s="762"/>
      <c r="G179" s="308"/>
      <c r="H179" s="548"/>
      <c r="I179" s="548"/>
      <c r="J179" s="473"/>
      <c r="K179" s="473"/>
      <c r="L179" s="473"/>
      <c r="M179" s="473"/>
      <c r="N179" s="473"/>
      <c r="O179" s="473"/>
      <c r="P179" s="473"/>
      <c r="Q179" s="473"/>
      <c r="R179" s="473"/>
      <c r="S179" s="473"/>
      <c r="T179" s="473"/>
      <c r="U179" s="473"/>
      <c r="V179" s="473"/>
      <c r="W179" s="473"/>
      <c r="X179" s="473"/>
      <c r="Y179" s="473"/>
      <c r="Z179" s="473"/>
      <c r="AA179" s="473"/>
      <c r="AB179" s="473"/>
      <c r="AC179" s="473"/>
      <c r="AD179" s="473"/>
      <c r="AE179" s="473"/>
      <c r="AF179" s="473"/>
      <c r="AG179" s="473"/>
      <c r="AH179" s="473"/>
      <c r="AI179" s="473"/>
      <c r="AJ179" s="473"/>
      <c r="AK179" s="473"/>
      <c r="AL179" s="473"/>
      <c r="AM179" s="473"/>
      <c r="AN179" s="473"/>
      <c r="AO179" s="473"/>
      <c r="AP179" s="473"/>
      <c r="AQ179" s="473"/>
      <c r="AR179" s="473"/>
      <c r="AS179" s="473"/>
      <c r="AT179" s="473"/>
      <c r="AU179" s="473"/>
      <c r="AV179" s="473"/>
      <c r="AW179" s="473"/>
      <c r="AX179" s="473"/>
      <c r="AY179" s="473"/>
      <c r="AZ179" s="473"/>
      <c r="BA179" s="473"/>
      <c r="BB179" s="473"/>
      <c r="BC179" s="473"/>
      <c r="BD179" s="473"/>
      <c r="BE179" s="473"/>
      <c r="BF179" s="473"/>
      <c r="BG179" s="473"/>
      <c r="BH179" s="473"/>
      <c r="BI179" s="473"/>
      <c r="BJ179" s="473"/>
      <c r="BK179" s="473"/>
      <c r="BL179" s="473"/>
      <c r="BM179" s="473"/>
      <c r="BN179" s="473"/>
      <c r="BO179" s="473"/>
      <c r="BP179" s="473"/>
      <c r="BQ179" s="473"/>
      <c r="BR179" s="473"/>
      <c r="BS179" s="473"/>
      <c r="BT179" s="473"/>
      <c r="BU179" s="473"/>
      <c r="BV179" s="473"/>
      <c r="BW179" s="473"/>
      <c r="BX179" s="473"/>
      <c r="BY179" s="473"/>
      <c r="BZ179" s="473"/>
      <c r="CA179" s="473"/>
      <c r="CB179" s="473"/>
      <c r="CC179" s="473"/>
      <c r="CD179" s="473"/>
      <c r="CE179" s="473"/>
      <c r="CF179" s="473"/>
      <c r="CG179" s="473"/>
      <c r="CH179" s="473"/>
      <c r="CI179" s="473"/>
      <c r="CJ179" s="473"/>
      <c r="CK179" s="473"/>
      <c r="CL179" s="473"/>
      <c r="CM179" s="473"/>
      <c r="CN179" s="473"/>
      <c r="CO179" s="473"/>
      <c r="CP179" s="473"/>
      <c r="CQ179" s="473"/>
      <c r="CR179" s="473"/>
      <c r="CS179" s="473"/>
      <c r="CT179" s="473"/>
      <c r="CU179" s="473"/>
      <c r="CV179" s="473"/>
      <c r="CW179" s="473"/>
      <c r="CX179" s="473"/>
      <c r="CY179" s="473"/>
      <c r="CZ179" s="473"/>
      <c r="DA179" s="473"/>
      <c r="DB179" s="473"/>
      <c r="DC179" s="473"/>
      <c r="DD179" s="473"/>
      <c r="DE179" s="473"/>
      <c r="DF179" s="473"/>
      <c r="DG179" s="473"/>
      <c r="DH179" s="473"/>
      <c r="DI179" s="473"/>
      <c r="DJ179" s="473"/>
      <c r="DK179" s="473"/>
      <c r="DL179" s="473"/>
      <c r="DM179" s="473"/>
      <c r="DN179" s="473"/>
      <c r="DO179" s="473"/>
      <c r="DP179" s="473"/>
      <c r="DQ179" s="473"/>
      <c r="DR179" s="473"/>
      <c r="DS179" s="473"/>
      <c r="DT179" s="473"/>
      <c r="DU179" s="473"/>
      <c r="DV179" s="473"/>
      <c r="DW179" s="473"/>
      <c r="DX179" s="473"/>
      <c r="DY179" s="473"/>
      <c r="DZ179" s="473"/>
      <c r="EA179" s="473"/>
      <c r="EB179" s="473"/>
      <c r="EC179" s="473"/>
      <c r="ED179" s="473"/>
      <c r="EE179" s="473"/>
      <c r="EF179" s="473"/>
      <c r="EG179" s="473"/>
      <c r="EH179" s="473"/>
      <c r="EI179" s="473"/>
      <c r="EJ179" s="473"/>
      <c r="EK179" s="473"/>
      <c r="EL179" s="473"/>
      <c r="EM179" s="473"/>
      <c r="EN179" s="473"/>
      <c r="EO179" s="473"/>
      <c r="EP179" s="473"/>
      <c r="EQ179" s="473"/>
      <c r="ER179" s="473"/>
      <c r="ES179" s="473"/>
      <c r="ET179" s="473"/>
      <c r="EU179" s="473"/>
      <c r="EV179" s="473"/>
      <c r="EW179" s="473"/>
      <c r="EX179" s="473"/>
      <c r="EY179" s="473"/>
      <c r="EZ179" s="473"/>
      <c r="FA179" s="473"/>
      <c r="FB179" s="473"/>
      <c r="FC179" s="473"/>
      <c r="FD179" s="473"/>
      <c r="FE179" s="473"/>
      <c r="FF179" s="473"/>
      <c r="FG179" s="473"/>
      <c r="FH179" s="473"/>
      <c r="FI179" s="473"/>
      <c r="FJ179" s="473"/>
      <c r="FK179" s="473"/>
      <c r="FL179" s="473"/>
      <c r="FM179" s="473"/>
      <c r="FN179" s="473"/>
      <c r="FO179" s="473"/>
      <c r="FP179" s="473"/>
      <c r="FQ179" s="473"/>
      <c r="FR179" s="473"/>
      <c r="FS179" s="473"/>
      <c r="FT179" s="473"/>
      <c r="FU179" s="473"/>
      <c r="FV179" s="473"/>
      <c r="FW179" s="473"/>
      <c r="FX179" s="473"/>
      <c r="FY179" s="473"/>
      <c r="FZ179" s="473"/>
      <c r="GA179" s="473"/>
      <c r="GB179" s="473"/>
      <c r="GC179" s="473"/>
      <c r="GD179" s="473"/>
      <c r="GE179" s="473"/>
      <c r="GF179" s="473"/>
      <c r="GG179" s="473"/>
      <c r="GH179" s="473"/>
      <c r="GI179" s="473"/>
      <c r="GJ179" s="473"/>
      <c r="GK179" s="473"/>
      <c r="GL179" s="473"/>
      <c r="GM179" s="473"/>
      <c r="GN179" s="473"/>
      <c r="GO179" s="473"/>
      <c r="GP179" s="473"/>
      <c r="GQ179" s="473"/>
      <c r="GR179" s="473"/>
      <c r="GS179" s="473"/>
      <c r="GT179" s="473"/>
      <c r="GU179" s="473"/>
      <c r="GV179" s="473"/>
      <c r="GW179" s="473"/>
      <c r="GX179" s="473"/>
      <c r="GY179" s="473"/>
      <c r="GZ179" s="473"/>
      <c r="HA179" s="473"/>
      <c r="HB179" s="473"/>
      <c r="HC179" s="473"/>
      <c r="HD179" s="473"/>
      <c r="HE179" s="473"/>
      <c r="HF179" s="473"/>
      <c r="HG179" s="473"/>
      <c r="HH179" s="473"/>
      <c r="HI179" s="473"/>
      <c r="HJ179" s="473"/>
      <c r="HK179" s="473"/>
      <c r="HL179" s="473"/>
      <c r="HM179" s="473"/>
      <c r="HN179" s="473"/>
      <c r="HO179" s="473"/>
      <c r="HP179" s="473"/>
      <c r="HQ179" s="473"/>
      <c r="HR179" s="473"/>
      <c r="HS179" s="473"/>
      <c r="HT179" s="473"/>
      <c r="HU179" s="473"/>
      <c r="HV179" s="473"/>
      <c r="HW179" s="473"/>
      <c r="HX179" s="473"/>
      <c r="HY179" s="473"/>
      <c r="HZ179" s="473"/>
      <c r="IA179" s="473"/>
      <c r="IB179" s="473"/>
      <c r="IC179" s="473"/>
      <c r="ID179" s="473"/>
      <c r="IE179" s="473"/>
      <c r="IF179" s="473"/>
      <c r="IG179" s="473"/>
      <c r="IH179" s="473"/>
      <c r="II179" s="473"/>
      <c r="IJ179" s="473"/>
      <c r="IK179" s="473"/>
      <c r="IL179" s="473"/>
      <c r="IM179" s="473"/>
      <c r="IN179" s="473"/>
      <c r="IO179" s="473"/>
      <c r="IP179" s="473"/>
      <c r="IQ179" s="473"/>
      <c r="IR179" s="473"/>
      <c r="IS179" s="473"/>
      <c r="IT179" s="473"/>
      <c r="IU179" s="473"/>
      <c r="IV179" s="473"/>
      <c r="IW179" s="473"/>
    </row>
    <row r="180" spans="1:257" ht="13" x14ac:dyDescent="0.25">
      <c r="A180" s="275"/>
      <c r="B180" s="361" t="s">
        <v>2503</v>
      </c>
      <c r="C180" s="275"/>
      <c r="D180" s="805"/>
      <c r="E180" s="375"/>
      <c r="F180" s="1002"/>
      <c r="G180" s="806"/>
      <c r="H180" s="548"/>
      <c r="I180" s="548"/>
      <c r="J180" s="473"/>
      <c r="K180" s="473"/>
      <c r="L180" s="473"/>
      <c r="M180" s="473"/>
      <c r="N180" s="473"/>
      <c r="O180" s="473"/>
      <c r="P180" s="473"/>
      <c r="Q180" s="473"/>
      <c r="R180" s="473"/>
      <c r="S180" s="473"/>
      <c r="T180" s="473"/>
      <c r="U180" s="473"/>
      <c r="V180" s="473"/>
      <c r="W180" s="473"/>
      <c r="X180" s="473"/>
      <c r="Y180" s="473"/>
      <c r="Z180" s="473"/>
      <c r="AA180" s="473"/>
      <c r="AB180" s="473"/>
      <c r="AC180" s="473"/>
      <c r="AD180" s="473"/>
      <c r="AE180" s="473"/>
      <c r="AF180" s="473"/>
      <c r="AG180" s="473"/>
      <c r="AH180" s="473"/>
      <c r="AI180" s="473"/>
      <c r="AJ180" s="473"/>
      <c r="AK180" s="473"/>
      <c r="AL180" s="473"/>
      <c r="AM180" s="473"/>
      <c r="AN180" s="473"/>
      <c r="AO180" s="473"/>
      <c r="AP180" s="473"/>
      <c r="AQ180" s="473"/>
      <c r="AR180" s="473"/>
      <c r="AS180" s="473"/>
      <c r="AT180" s="473"/>
      <c r="AU180" s="473"/>
      <c r="AV180" s="473"/>
      <c r="AW180" s="473"/>
      <c r="AX180" s="473"/>
      <c r="AY180" s="473"/>
      <c r="AZ180" s="473"/>
      <c r="BA180" s="473"/>
      <c r="BB180" s="473"/>
      <c r="BC180" s="473"/>
      <c r="BD180" s="473"/>
      <c r="BE180" s="473"/>
      <c r="BF180" s="473"/>
      <c r="BG180" s="473"/>
      <c r="BH180" s="473"/>
      <c r="BI180" s="473"/>
      <c r="BJ180" s="473"/>
      <c r="BK180" s="473"/>
      <c r="BL180" s="473"/>
      <c r="BM180" s="473"/>
      <c r="BN180" s="473"/>
      <c r="BO180" s="473"/>
      <c r="BP180" s="473"/>
      <c r="BQ180" s="473"/>
      <c r="BR180" s="473"/>
      <c r="BS180" s="473"/>
      <c r="BT180" s="473"/>
      <c r="BU180" s="473"/>
      <c r="BV180" s="473"/>
      <c r="BW180" s="473"/>
      <c r="BX180" s="473"/>
      <c r="BY180" s="473"/>
      <c r="BZ180" s="473"/>
      <c r="CA180" s="473"/>
      <c r="CB180" s="473"/>
      <c r="CC180" s="473"/>
      <c r="CD180" s="473"/>
      <c r="CE180" s="473"/>
      <c r="CF180" s="473"/>
      <c r="CG180" s="473"/>
      <c r="CH180" s="473"/>
      <c r="CI180" s="473"/>
      <c r="CJ180" s="473"/>
      <c r="CK180" s="473"/>
      <c r="CL180" s="473"/>
      <c r="CM180" s="473"/>
      <c r="CN180" s="473"/>
      <c r="CO180" s="473"/>
      <c r="CP180" s="473"/>
      <c r="CQ180" s="473"/>
      <c r="CR180" s="473"/>
      <c r="CS180" s="473"/>
      <c r="CT180" s="473"/>
      <c r="CU180" s="473"/>
      <c r="CV180" s="473"/>
      <c r="CW180" s="473"/>
      <c r="CX180" s="473"/>
      <c r="CY180" s="473"/>
      <c r="CZ180" s="473"/>
      <c r="DA180" s="473"/>
      <c r="DB180" s="473"/>
      <c r="DC180" s="473"/>
      <c r="DD180" s="473"/>
      <c r="DE180" s="473"/>
      <c r="DF180" s="473"/>
      <c r="DG180" s="473"/>
      <c r="DH180" s="473"/>
      <c r="DI180" s="473"/>
      <c r="DJ180" s="473"/>
      <c r="DK180" s="473"/>
      <c r="DL180" s="473"/>
      <c r="DM180" s="473"/>
      <c r="DN180" s="473"/>
      <c r="DO180" s="473"/>
      <c r="DP180" s="473"/>
      <c r="DQ180" s="473"/>
      <c r="DR180" s="473"/>
      <c r="DS180" s="473"/>
      <c r="DT180" s="473"/>
      <c r="DU180" s="473"/>
      <c r="DV180" s="473"/>
      <c r="DW180" s="473"/>
      <c r="DX180" s="473"/>
      <c r="DY180" s="473"/>
      <c r="DZ180" s="473"/>
      <c r="EA180" s="473"/>
      <c r="EB180" s="473"/>
      <c r="EC180" s="473"/>
      <c r="ED180" s="473"/>
      <c r="EE180" s="473"/>
      <c r="EF180" s="473"/>
      <c r="EG180" s="473"/>
      <c r="EH180" s="473"/>
      <c r="EI180" s="473"/>
      <c r="EJ180" s="473"/>
      <c r="EK180" s="473"/>
      <c r="EL180" s="473"/>
      <c r="EM180" s="473"/>
      <c r="EN180" s="473"/>
      <c r="EO180" s="473"/>
      <c r="EP180" s="473"/>
      <c r="EQ180" s="473"/>
      <c r="ER180" s="473"/>
      <c r="ES180" s="473"/>
      <c r="ET180" s="473"/>
      <c r="EU180" s="473"/>
      <c r="EV180" s="473"/>
      <c r="EW180" s="473"/>
      <c r="EX180" s="473"/>
      <c r="EY180" s="473"/>
      <c r="EZ180" s="473"/>
      <c r="FA180" s="473"/>
      <c r="FB180" s="473"/>
      <c r="FC180" s="473"/>
      <c r="FD180" s="473"/>
      <c r="FE180" s="473"/>
      <c r="FF180" s="473"/>
      <c r="FG180" s="473"/>
      <c r="FH180" s="473"/>
      <c r="FI180" s="473"/>
      <c r="FJ180" s="473"/>
      <c r="FK180" s="473"/>
      <c r="FL180" s="473"/>
      <c r="FM180" s="473"/>
      <c r="FN180" s="473"/>
      <c r="FO180" s="473"/>
      <c r="FP180" s="473"/>
      <c r="FQ180" s="473"/>
      <c r="FR180" s="473"/>
      <c r="FS180" s="473"/>
      <c r="FT180" s="473"/>
      <c r="FU180" s="473"/>
      <c r="FV180" s="473"/>
      <c r="FW180" s="473"/>
      <c r="FX180" s="473"/>
      <c r="FY180" s="473"/>
      <c r="FZ180" s="473"/>
      <c r="GA180" s="473"/>
      <c r="GB180" s="473"/>
      <c r="GC180" s="473"/>
      <c r="GD180" s="473"/>
      <c r="GE180" s="473"/>
      <c r="GF180" s="473"/>
      <c r="GG180" s="473"/>
      <c r="GH180" s="473"/>
      <c r="GI180" s="473"/>
      <c r="GJ180" s="473"/>
      <c r="GK180" s="473"/>
      <c r="GL180" s="473"/>
      <c r="GM180" s="473"/>
      <c r="GN180" s="473"/>
      <c r="GO180" s="473"/>
      <c r="GP180" s="473"/>
      <c r="GQ180" s="473"/>
      <c r="GR180" s="473"/>
      <c r="GS180" s="473"/>
      <c r="GT180" s="473"/>
      <c r="GU180" s="473"/>
      <c r="GV180" s="473"/>
      <c r="GW180" s="473"/>
      <c r="GX180" s="473"/>
      <c r="GY180" s="473"/>
      <c r="GZ180" s="473"/>
      <c r="HA180" s="473"/>
      <c r="HB180" s="473"/>
      <c r="HC180" s="473"/>
      <c r="HD180" s="473"/>
      <c r="HE180" s="473"/>
      <c r="HF180" s="473"/>
      <c r="HG180" s="473"/>
      <c r="HH180" s="473"/>
      <c r="HI180" s="473"/>
      <c r="HJ180" s="473"/>
      <c r="HK180" s="473"/>
      <c r="HL180" s="473"/>
      <c r="HM180" s="473"/>
      <c r="HN180" s="473"/>
      <c r="HO180" s="473"/>
      <c r="HP180" s="473"/>
      <c r="HQ180" s="473"/>
      <c r="HR180" s="473"/>
      <c r="HS180" s="473"/>
      <c r="HT180" s="473"/>
      <c r="HU180" s="473"/>
      <c r="HV180" s="473"/>
      <c r="HW180" s="473"/>
      <c r="HX180" s="473"/>
      <c r="HY180" s="473"/>
      <c r="HZ180" s="473"/>
      <c r="IA180" s="473"/>
      <c r="IB180" s="473"/>
      <c r="IC180" s="473"/>
      <c r="ID180" s="473"/>
      <c r="IE180" s="473"/>
      <c r="IF180" s="473"/>
      <c r="IG180" s="473"/>
      <c r="IH180" s="473"/>
      <c r="II180" s="473"/>
      <c r="IJ180" s="473"/>
      <c r="IK180" s="473"/>
      <c r="IL180" s="473"/>
      <c r="IM180" s="473"/>
      <c r="IN180" s="473"/>
      <c r="IO180" s="473"/>
      <c r="IP180" s="473"/>
      <c r="IQ180" s="473"/>
      <c r="IR180" s="473"/>
      <c r="IS180" s="473"/>
      <c r="IT180" s="473"/>
      <c r="IU180" s="473"/>
      <c r="IV180" s="473"/>
      <c r="IW180" s="473"/>
    </row>
    <row r="181" spans="1:257" ht="25.15" customHeight="1" x14ac:dyDescent="0.25">
      <c r="A181" s="275"/>
      <c r="B181" s="361"/>
      <c r="C181" s="275"/>
      <c r="D181" s="805"/>
      <c r="E181" s="375"/>
      <c r="F181" s="1002"/>
      <c r="G181" s="806"/>
      <c r="H181" s="548"/>
    </row>
    <row r="182" spans="1:257" ht="13" x14ac:dyDescent="0.25">
      <c r="A182" s="275"/>
      <c r="B182" s="361" t="s">
        <v>792</v>
      </c>
      <c r="C182" s="275"/>
      <c r="D182" s="805"/>
      <c r="E182" s="375"/>
      <c r="F182" s="1002"/>
      <c r="G182" s="806"/>
      <c r="H182" s="548"/>
    </row>
    <row r="183" spans="1:257" x14ac:dyDescent="0.25">
      <c r="A183" s="275"/>
      <c r="B183" s="352"/>
      <c r="C183" s="275"/>
      <c r="D183" s="805"/>
      <c r="E183" s="375"/>
      <c r="F183" s="1002"/>
      <c r="G183" s="806"/>
    </row>
    <row r="184" spans="1:257" x14ac:dyDescent="0.25">
      <c r="A184" s="275"/>
      <c r="B184" s="365" t="s">
        <v>972</v>
      </c>
      <c r="C184" s="275"/>
      <c r="D184" s="805"/>
      <c r="E184" s="375"/>
      <c r="F184" s="1002">
        <f>+F62</f>
        <v>0</v>
      </c>
      <c r="G184" s="806"/>
    </row>
    <row r="185" spans="1:257" x14ac:dyDescent="0.25">
      <c r="A185" s="275"/>
      <c r="B185" s="365"/>
      <c r="C185" s="275"/>
      <c r="D185" s="805"/>
      <c r="E185" s="375"/>
      <c r="F185" s="1002"/>
      <c r="G185" s="806"/>
    </row>
    <row r="186" spans="1:257" x14ac:dyDescent="0.25">
      <c r="A186" s="275"/>
      <c r="B186" s="365" t="s">
        <v>973</v>
      </c>
      <c r="C186" s="275"/>
      <c r="D186" s="805"/>
      <c r="E186" s="375"/>
      <c r="F186" s="1002">
        <f>+F120</f>
        <v>0</v>
      </c>
      <c r="G186" s="806"/>
    </row>
    <row r="187" spans="1:257" x14ac:dyDescent="0.25">
      <c r="A187" s="275"/>
      <c r="B187" s="365"/>
      <c r="C187" s="275"/>
      <c r="D187" s="805"/>
      <c r="E187" s="375"/>
      <c r="F187" s="1002"/>
      <c r="G187" s="806"/>
    </row>
    <row r="188" spans="1:257" x14ac:dyDescent="0.25">
      <c r="A188" s="275"/>
      <c r="B188" s="365" t="s">
        <v>974</v>
      </c>
      <c r="C188" s="275"/>
      <c r="D188" s="805"/>
      <c r="E188" s="375"/>
      <c r="F188" s="1002">
        <f>+F177</f>
        <v>0</v>
      </c>
      <c r="G188" s="806"/>
    </row>
    <row r="189" spans="1:257" x14ac:dyDescent="0.25">
      <c r="A189" s="275"/>
      <c r="B189" s="365"/>
      <c r="C189" s="275"/>
      <c r="D189" s="805"/>
      <c r="E189" s="375"/>
      <c r="F189" s="1002"/>
      <c r="G189" s="806"/>
    </row>
    <row r="190" spans="1:257" x14ac:dyDescent="0.25">
      <c r="A190" s="275"/>
      <c r="B190" s="365"/>
      <c r="C190" s="275"/>
      <c r="D190" s="805"/>
      <c r="E190" s="375"/>
      <c r="F190" s="1002"/>
      <c r="G190" s="806"/>
    </row>
    <row r="191" spans="1:257" x14ac:dyDescent="0.25">
      <c r="A191" s="275"/>
      <c r="B191" s="352"/>
      <c r="C191" s="275"/>
      <c r="D191" s="338"/>
      <c r="E191" s="283"/>
      <c r="F191" s="762"/>
      <c r="G191" s="308"/>
    </row>
    <row r="192" spans="1:257" x14ac:dyDescent="0.25">
      <c r="A192" s="275"/>
      <c r="B192" s="352"/>
      <c r="C192" s="275"/>
      <c r="D192" s="338"/>
      <c r="E192" s="283"/>
      <c r="F192" s="762"/>
      <c r="G192" s="308"/>
    </row>
    <row r="193" spans="1:7" x14ac:dyDescent="0.25">
      <c r="A193" s="275"/>
      <c r="B193" s="352"/>
      <c r="C193" s="275"/>
      <c r="D193" s="338"/>
      <c r="E193" s="283"/>
      <c r="F193" s="762"/>
      <c r="G193" s="308"/>
    </row>
    <row r="194" spans="1:7" x14ac:dyDescent="0.25">
      <c r="A194" s="275"/>
      <c r="B194" s="352"/>
      <c r="C194" s="275"/>
      <c r="D194" s="338"/>
      <c r="E194" s="283"/>
      <c r="F194" s="762"/>
      <c r="G194" s="308"/>
    </row>
    <row r="195" spans="1:7" x14ac:dyDescent="0.25">
      <c r="A195" s="275"/>
      <c r="B195" s="352"/>
      <c r="C195" s="275"/>
      <c r="D195" s="338"/>
      <c r="E195" s="283"/>
      <c r="F195" s="762"/>
      <c r="G195" s="308"/>
    </row>
    <row r="196" spans="1:7" x14ac:dyDescent="0.25">
      <c r="A196" s="275"/>
      <c r="B196" s="352"/>
      <c r="C196" s="275"/>
      <c r="D196" s="338"/>
      <c r="E196" s="283"/>
      <c r="F196" s="762"/>
      <c r="G196" s="308"/>
    </row>
    <row r="197" spans="1:7" x14ac:dyDescent="0.25">
      <c r="A197" s="275"/>
      <c r="B197" s="352"/>
      <c r="C197" s="275"/>
      <c r="D197" s="338"/>
      <c r="E197" s="283"/>
      <c r="F197" s="762"/>
      <c r="G197" s="308"/>
    </row>
    <row r="198" spans="1:7" x14ac:dyDescent="0.25">
      <c r="A198" s="275"/>
      <c r="B198" s="352"/>
      <c r="C198" s="275"/>
      <c r="D198" s="338"/>
      <c r="E198" s="283"/>
      <c r="F198" s="762"/>
      <c r="G198" s="308"/>
    </row>
    <row r="199" spans="1:7" x14ac:dyDescent="0.25">
      <c r="A199" s="275"/>
      <c r="B199" s="352"/>
      <c r="C199" s="275"/>
      <c r="D199" s="338"/>
      <c r="E199" s="283"/>
      <c r="F199" s="762"/>
      <c r="G199" s="308"/>
    </row>
    <row r="200" spans="1:7" x14ac:dyDescent="0.25">
      <c r="A200" s="275"/>
      <c r="B200" s="352"/>
      <c r="C200" s="275"/>
      <c r="D200" s="338"/>
      <c r="E200" s="283"/>
      <c r="F200" s="762"/>
      <c r="G200" s="308"/>
    </row>
    <row r="201" spans="1:7" x14ac:dyDescent="0.25">
      <c r="A201" s="275"/>
      <c r="B201" s="352"/>
      <c r="C201" s="275"/>
      <c r="D201" s="338"/>
      <c r="E201" s="283"/>
      <c r="F201" s="762"/>
      <c r="G201" s="308"/>
    </row>
    <row r="202" spans="1:7" x14ac:dyDescent="0.25">
      <c r="A202" s="275"/>
      <c r="B202" s="352"/>
      <c r="C202" s="275"/>
      <c r="D202" s="338"/>
      <c r="E202" s="283"/>
      <c r="F202" s="762"/>
      <c r="G202" s="308"/>
    </row>
    <row r="203" spans="1:7" x14ac:dyDescent="0.25">
      <c r="A203" s="275"/>
      <c r="B203" s="352"/>
      <c r="C203" s="275"/>
      <c r="D203" s="338"/>
      <c r="E203" s="283"/>
      <c r="F203" s="762"/>
      <c r="G203" s="308"/>
    </row>
    <row r="204" spans="1:7" x14ac:dyDescent="0.25">
      <c r="A204" s="275"/>
      <c r="B204" s="352"/>
      <c r="C204" s="275"/>
      <c r="D204" s="338"/>
      <c r="E204" s="283"/>
      <c r="F204" s="762"/>
      <c r="G204" s="308"/>
    </row>
    <row r="205" spans="1:7" x14ac:dyDescent="0.25">
      <c r="A205" s="275"/>
      <c r="B205" s="352"/>
      <c r="C205" s="275"/>
      <c r="D205" s="338"/>
      <c r="E205" s="283"/>
      <c r="F205" s="762"/>
      <c r="G205" s="308"/>
    </row>
    <row r="206" spans="1:7" x14ac:dyDescent="0.25">
      <c r="A206" s="275"/>
      <c r="B206" s="352"/>
      <c r="C206" s="275"/>
      <c r="D206" s="338"/>
      <c r="E206" s="283"/>
      <c r="F206" s="762"/>
      <c r="G206" s="308"/>
    </row>
    <row r="207" spans="1:7" x14ac:dyDescent="0.25">
      <c r="A207" s="275"/>
      <c r="B207" s="352"/>
      <c r="C207" s="275"/>
      <c r="D207" s="338"/>
      <c r="E207" s="283"/>
      <c r="F207" s="762"/>
      <c r="G207" s="308"/>
    </row>
    <row r="208" spans="1:7" x14ac:dyDescent="0.25">
      <c r="A208" s="275"/>
      <c r="B208" s="352"/>
      <c r="C208" s="275"/>
      <c r="D208" s="338"/>
      <c r="E208" s="283"/>
      <c r="F208" s="762"/>
      <c r="G208" s="308"/>
    </row>
    <row r="209" spans="1:7" x14ac:dyDescent="0.25">
      <c r="A209" s="275"/>
      <c r="B209" s="268"/>
      <c r="C209" s="275"/>
      <c r="D209" s="275"/>
      <c r="E209" s="366"/>
      <c r="F209" s="1003"/>
      <c r="G209" s="584"/>
    </row>
    <row r="210" spans="1:7" x14ac:dyDescent="0.25">
      <c r="A210" s="275"/>
      <c r="B210" s="268"/>
      <c r="C210" s="275"/>
      <c r="D210" s="275"/>
      <c r="E210" s="366"/>
      <c r="F210" s="1003"/>
      <c r="G210" s="584"/>
    </row>
    <row r="211" spans="1:7" x14ac:dyDescent="0.25">
      <c r="A211" s="275"/>
      <c r="B211" s="268"/>
      <c r="C211" s="275"/>
      <c r="D211" s="275"/>
      <c r="E211" s="366"/>
      <c r="F211" s="1003"/>
      <c r="G211" s="584"/>
    </row>
    <row r="212" spans="1:7" x14ac:dyDescent="0.25">
      <c r="A212" s="275"/>
      <c r="B212" s="268"/>
      <c r="C212" s="275"/>
      <c r="D212" s="275"/>
      <c r="E212" s="366"/>
      <c r="F212" s="1003"/>
      <c r="G212" s="584"/>
    </row>
    <row r="213" spans="1:7" x14ac:dyDescent="0.25">
      <c r="A213" s="275"/>
      <c r="B213" s="268"/>
      <c r="C213" s="275"/>
      <c r="D213" s="275"/>
      <c r="E213" s="366"/>
      <c r="F213" s="1003"/>
      <c r="G213" s="584"/>
    </row>
    <row r="214" spans="1:7" x14ac:dyDescent="0.25">
      <c r="A214" s="275"/>
      <c r="B214" s="268"/>
      <c r="C214" s="275"/>
      <c r="D214" s="275"/>
      <c r="E214" s="366"/>
      <c r="F214" s="1003"/>
      <c r="G214" s="584"/>
    </row>
    <row r="215" spans="1:7" x14ac:dyDescent="0.25">
      <c r="A215" s="275"/>
      <c r="B215" s="268"/>
      <c r="C215" s="275"/>
      <c r="D215" s="275"/>
      <c r="E215" s="366"/>
      <c r="F215" s="1003"/>
      <c r="G215" s="584"/>
    </row>
    <row r="216" spans="1:7" x14ac:dyDescent="0.25">
      <c r="A216" s="275"/>
      <c r="B216" s="268"/>
      <c r="C216" s="275"/>
      <c r="D216" s="275"/>
      <c r="E216" s="366"/>
      <c r="F216" s="1003"/>
      <c r="G216" s="584"/>
    </row>
    <row r="217" spans="1:7" x14ac:dyDescent="0.25">
      <c r="A217" s="275"/>
      <c r="B217" s="268"/>
      <c r="C217" s="275"/>
      <c r="D217" s="275"/>
      <c r="E217" s="366"/>
      <c r="F217" s="1003"/>
      <c r="G217" s="584"/>
    </row>
    <row r="218" spans="1:7" x14ac:dyDescent="0.25">
      <c r="A218" s="275"/>
      <c r="B218" s="268"/>
      <c r="C218" s="275"/>
      <c r="D218" s="275"/>
      <c r="E218" s="366"/>
      <c r="F218" s="1003"/>
      <c r="G218" s="584"/>
    </row>
    <row r="219" spans="1:7" x14ac:dyDescent="0.25">
      <c r="A219" s="275"/>
      <c r="B219" s="268"/>
      <c r="C219" s="275"/>
      <c r="D219" s="275"/>
      <c r="E219" s="366"/>
      <c r="F219" s="1003"/>
      <c r="G219" s="584"/>
    </row>
    <row r="220" spans="1:7" x14ac:dyDescent="0.25">
      <c r="A220" s="275"/>
      <c r="B220" s="268"/>
      <c r="C220" s="275"/>
      <c r="D220" s="275"/>
      <c r="E220" s="366"/>
      <c r="F220" s="1003"/>
      <c r="G220" s="584"/>
    </row>
    <row r="221" spans="1:7" x14ac:dyDescent="0.25">
      <c r="A221" s="275"/>
      <c r="B221" s="268"/>
      <c r="C221" s="275"/>
      <c r="D221" s="275"/>
      <c r="E221" s="366"/>
      <c r="F221" s="1003"/>
      <c r="G221" s="584"/>
    </row>
    <row r="222" spans="1:7" x14ac:dyDescent="0.25">
      <c r="A222" s="275"/>
      <c r="B222" s="268"/>
      <c r="C222" s="275"/>
      <c r="D222" s="275"/>
      <c r="E222" s="366"/>
      <c r="F222" s="1003"/>
      <c r="G222" s="584"/>
    </row>
    <row r="223" spans="1:7" x14ac:dyDescent="0.25">
      <c r="A223" s="275"/>
      <c r="B223" s="268"/>
      <c r="C223" s="275"/>
      <c r="D223" s="275"/>
      <c r="E223" s="366"/>
      <c r="F223" s="1003"/>
      <c r="G223" s="584"/>
    </row>
    <row r="224" spans="1:7" x14ac:dyDescent="0.25">
      <c r="A224" s="275"/>
      <c r="B224" s="268"/>
      <c r="C224" s="275"/>
      <c r="D224" s="275"/>
      <c r="E224" s="366"/>
      <c r="F224" s="1003"/>
      <c r="G224" s="584"/>
    </row>
    <row r="225" spans="1:7" x14ac:dyDescent="0.25">
      <c r="A225" s="275"/>
      <c r="B225" s="268"/>
      <c r="C225" s="275"/>
      <c r="D225" s="275"/>
      <c r="E225" s="366"/>
      <c r="F225" s="1003"/>
      <c r="G225" s="584"/>
    </row>
    <row r="226" spans="1:7" x14ac:dyDescent="0.25">
      <c r="A226" s="275"/>
      <c r="B226" s="268"/>
      <c r="C226" s="275"/>
      <c r="D226" s="275"/>
      <c r="E226" s="366"/>
      <c r="F226" s="1003"/>
      <c r="G226" s="584"/>
    </row>
    <row r="227" spans="1:7" x14ac:dyDescent="0.25">
      <c r="A227" s="275"/>
      <c r="B227" s="268"/>
      <c r="C227" s="275"/>
      <c r="D227" s="275"/>
      <c r="E227" s="366"/>
      <c r="F227" s="1003"/>
      <c r="G227" s="584"/>
    </row>
    <row r="228" spans="1:7" x14ac:dyDescent="0.25">
      <c r="A228" s="275"/>
      <c r="B228" s="268"/>
      <c r="C228" s="275"/>
      <c r="D228" s="275"/>
      <c r="E228" s="366"/>
      <c r="F228" s="1003"/>
      <c r="G228" s="584"/>
    </row>
    <row r="229" spans="1:7" x14ac:dyDescent="0.25">
      <c r="A229" s="275"/>
      <c r="B229" s="268"/>
      <c r="C229" s="275"/>
      <c r="D229" s="275"/>
      <c r="E229" s="366"/>
      <c r="F229" s="1003"/>
      <c r="G229" s="584"/>
    </row>
    <row r="230" spans="1:7" x14ac:dyDescent="0.25">
      <c r="A230" s="275"/>
      <c r="B230" s="268"/>
      <c r="C230" s="275"/>
      <c r="D230" s="275"/>
      <c r="E230" s="366"/>
      <c r="F230" s="1003"/>
      <c r="G230" s="584"/>
    </row>
    <row r="231" spans="1:7" x14ac:dyDescent="0.25">
      <c r="A231" s="275"/>
      <c r="B231" s="268"/>
      <c r="C231" s="275"/>
      <c r="D231" s="275"/>
      <c r="E231" s="366"/>
      <c r="F231" s="1003"/>
      <c r="G231" s="584"/>
    </row>
    <row r="232" spans="1:7" x14ac:dyDescent="0.25">
      <c r="A232" s="275"/>
      <c r="B232" s="268"/>
      <c r="C232" s="275"/>
      <c r="D232" s="275"/>
      <c r="E232" s="366"/>
      <c r="F232" s="1003"/>
      <c r="G232" s="584"/>
    </row>
    <row r="233" spans="1:7" x14ac:dyDescent="0.25">
      <c r="A233" s="275"/>
      <c r="B233" s="268"/>
      <c r="C233" s="275"/>
      <c r="D233" s="275"/>
      <c r="E233" s="366"/>
      <c r="F233" s="1003"/>
      <c r="G233" s="584"/>
    </row>
    <row r="234" spans="1:7" x14ac:dyDescent="0.25">
      <c r="A234" s="275"/>
      <c r="B234" s="268"/>
      <c r="C234" s="275"/>
      <c r="D234" s="275"/>
      <c r="E234" s="366"/>
      <c r="F234" s="1003"/>
      <c r="G234" s="584"/>
    </row>
    <row r="235" spans="1:7" x14ac:dyDescent="0.25">
      <c r="A235" s="275"/>
      <c r="B235" s="268"/>
      <c r="C235" s="275"/>
      <c r="D235" s="275"/>
      <c r="E235" s="366"/>
      <c r="F235" s="1003"/>
      <c r="G235" s="584"/>
    </row>
    <row r="236" spans="1:7" x14ac:dyDescent="0.25">
      <c r="A236" s="275"/>
      <c r="B236" s="268"/>
      <c r="C236" s="275"/>
      <c r="D236" s="275"/>
      <c r="E236" s="366"/>
      <c r="F236" s="1003"/>
      <c r="G236" s="584"/>
    </row>
    <row r="237" spans="1:7" x14ac:dyDescent="0.25">
      <c r="A237" s="275"/>
      <c r="B237" s="268"/>
      <c r="C237" s="275"/>
      <c r="D237" s="275"/>
      <c r="E237" s="366"/>
      <c r="F237" s="1003"/>
      <c r="G237" s="584"/>
    </row>
    <row r="238" spans="1:7" x14ac:dyDescent="0.25">
      <c r="A238" s="275"/>
      <c r="B238" s="268"/>
      <c r="C238" s="275"/>
      <c r="D238" s="275"/>
      <c r="E238" s="366"/>
      <c r="F238" s="1003"/>
      <c r="G238" s="584"/>
    </row>
    <row r="239" spans="1:7" x14ac:dyDescent="0.25">
      <c r="A239" s="275"/>
      <c r="B239" s="268"/>
      <c r="C239" s="275"/>
      <c r="D239" s="275"/>
      <c r="E239" s="366"/>
      <c r="F239" s="1003"/>
      <c r="G239" s="584"/>
    </row>
    <row r="240" spans="1:7" x14ac:dyDescent="0.25">
      <c r="A240" s="275"/>
      <c r="B240" s="268"/>
      <c r="C240" s="275"/>
      <c r="D240" s="275"/>
      <c r="E240" s="366"/>
      <c r="F240" s="1003"/>
      <c r="G240" s="584"/>
    </row>
    <row r="241" spans="1:7" x14ac:dyDescent="0.25">
      <c r="A241" s="275"/>
      <c r="B241" s="268"/>
      <c r="C241" s="275"/>
      <c r="D241" s="275"/>
      <c r="E241" s="366"/>
      <c r="F241" s="1003"/>
      <c r="G241" s="584"/>
    </row>
    <row r="242" spans="1:7" x14ac:dyDescent="0.25">
      <c r="A242" s="275"/>
      <c r="B242" s="268"/>
      <c r="C242" s="275"/>
      <c r="D242" s="275"/>
      <c r="E242" s="366"/>
      <c r="F242" s="1003"/>
      <c r="G242" s="584"/>
    </row>
    <row r="243" spans="1:7" x14ac:dyDescent="0.25">
      <c r="A243" s="275"/>
      <c r="B243" s="268"/>
      <c r="C243" s="275"/>
      <c r="D243" s="275"/>
      <c r="E243" s="366"/>
      <c r="F243" s="1003"/>
      <c r="G243" s="584"/>
    </row>
    <row r="244" spans="1:7" x14ac:dyDescent="0.25">
      <c r="A244" s="275"/>
      <c r="B244" s="268"/>
      <c r="C244" s="275"/>
      <c r="D244" s="275"/>
      <c r="E244" s="366"/>
      <c r="F244" s="1003"/>
      <c r="G244" s="584"/>
    </row>
    <row r="245" spans="1:7" x14ac:dyDescent="0.25">
      <c r="A245" s="275"/>
      <c r="B245" s="268"/>
      <c r="C245" s="275"/>
      <c r="D245" s="275"/>
      <c r="E245" s="366"/>
      <c r="F245" s="1003"/>
      <c r="G245" s="584"/>
    </row>
    <row r="246" spans="1:7" ht="13" thickBot="1" x14ac:dyDescent="0.3">
      <c r="A246" s="275"/>
      <c r="B246" s="268"/>
      <c r="C246" s="275"/>
      <c r="D246" s="275"/>
      <c r="E246" s="366"/>
      <c r="F246" s="1003"/>
      <c r="G246" s="584"/>
    </row>
    <row r="247" spans="1:7" ht="19.5" customHeight="1" thickTop="1" x14ac:dyDescent="0.25">
      <c r="A247" s="2478" t="s">
        <v>509</v>
      </c>
      <c r="B247" s="2478"/>
      <c r="C247" s="2478"/>
      <c r="D247" s="2478"/>
      <c r="E247" s="2478"/>
      <c r="F247" s="1356">
        <f>SUM(F183:F189)</f>
        <v>0</v>
      </c>
      <c r="G247" s="807"/>
    </row>
    <row r="248" spans="1:7" x14ac:dyDescent="0.25">
      <c r="E248" s="809"/>
      <c r="F248" s="1004"/>
      <c r="G248" s="809"/>
    </row>
    <row r="249" spans="1:7" x14ac:dyDescent="0.25">
      <c r="E249" s="809"/>
      <c r="F249" s="1004"/>
      <c r="G249" s="809"/>
    </row>
    <row r="250" spans="1:7" x14ac:dyDescent="0.25">
      <c r="E250" s="809"/>
      <c r="F250" s="1004"/>
      <c r="G250" s="809"/>
    </row>
    <row r="251" spans="1:7" ht="25.15" customHeight="1" x14ac:dyDescent="0.25">
      <c r="E251" s="809"/>
      <c r="F251" s="1004"/>
      <c r="G251" s="809"/>
    </row>
    <row r="252" spans="1:7" x14ac:dyDescent="0.25">
      <c r="E252" s="809"/>
      <c r="F252" s="1004"/>
      <c r="G252" s="809"/>
    </row>
    <row r="253" spans="1:7" x14ac:dyDescent="0.25">
      <c r="E253" s="809"/>
      <c r="F253" s="1004"/>
      <c r="G253" s="809"/>
    </row>
    <row r="254" spans="1:7" x14ac:dyDescent="0.25">
      <c r="E254" s="809"/>
      <c r="F254" s="1004"/>
      <c r="G254" s="809"/>
    </row>
    <row r="255" spans="1:7" x14ac:dyDescent="0.25">
      <c r="E255" s="809"/>
      <c r="F255" s="1004"/>
      <c r="G255" s="809"/>
    </row>
    <row r="256" spans="1:7" x14ac:dyDescent="0.25">
      <c r="E256" s="809"/>
      <c r="F256" s="1004"/>
      <c r="G256" s="809"/>
    </row>
    <row r="257" spans="5:7" x14ac:dyDescent="0.25">
      <c r="E257" s="809"/>
      <c r="F257" s="1004"/>
      <c r="G257" s="809"/>
    </row>
    <row r="258" spans="5:7" x14ac:dyDescent="0.25">
      <c r="E258" s="809"/>
      <c r="F258" s="1004"/>
      <c r="G258" s="809"/>
    </row>
    <row r="259" spans="5:7" x14ac:dyDescent="0.25">
      <c r="E259" s="809"/>
      <c r="F259" s="1004"/>
      <c r="G259" s="809"/>
    </row>
    <row r="260" spans="5:7" x14ac:dyDescent="0.25">
      <c r="E260" s="809"/>
      <c r="F260" s="1004"/>
      <c r="G260" s="809"/>
    </row>
    <row r="261" spans="5:7" x14ac:dyDescent="0.25">
      <c r="E261" s="809"/>
      <c r="F261" s="1004"/>
      <c r="G261" s="809"/>
    </row>
    <row r="262" spans="5:7" x14ac:dyDescent="0.25">
      <c r="E262" s="809"/>
      <c r="F262" s="1004"/>
      <c r="G262" s="809"/>
    </row>
    <row r="263" spans="5:7" x14ac:dyDescent="0.25">
      <c r="E263" s="809"/>
      <c r="F263" s="1004"/>
      <c r="G263" s="809"/>
    </row>
    <row r="264" spans="5:7" x14ac:dyDescent="0.25">
      <c r="E264" s="809"/>
      <c r="F264" s="1004"/>
      <c r="G264" s="809"/>
    </row>
    <row r="265" spans="5:7" x14ac:dyDescent="0.25">
      <c r="E265" s="809"/>
      <c r="F265" s="1004"/>
      <c r="G265" s="809"/>
    </row>
    <row r="266" spans="5:7" x14ac:dyDescent="0.25">
      <c r="E266" s="809"/>
      <c r="F266" s="1004"/>
      <c r="G266" s="809"/>
    </row>
    <row r="267" spans="5:7" x14ac:dyDescent="0.25">
      <c r="E267" s="809"/>
      <c r="F267" s="1004"/>
      <c r="G267" s="809"/>
    </row>
    <row r="268" spans="5:7" x14ac:dyDescent="0.25">
      <c r="E268" s="809"/>
      <c r="F268" s="1004"/>
      <c r="G268" s="809"/>
    </row>
    <row r="269" spans="5:7" x14ac:dyDescent="0.25">
      <c r="E269" s="809"/>
      <c r="F269" s="1004"/>
      <c r="G269" s="809"/>
    </row>
    <row r="270" spans="5:7" x14ac:dyDescent="0.25">
      <c r="E270" s="809"/>
      <c r="F270" s="1004"/>
      <c r="G270" s="809"/>
    </row>
    <row r="271" spans="5:7" x14ac:dyDescent="0.25">
      <c r="E271" s="809"/>
      <c r="F271" s="1004"/>
      <c r="G271" s="809"/>
    </row>
    <row r="272" spans="5:7" x14ac:dyDescent="0.25">
      <c r="E272" s="809"/>
      <c r="F272" s="1004"/>
      <c r="G272" s="809"/>
    </row>
    <row r="273" spans="5:7" x14ac:dyDescent="0.25">
      <c r="E273" s="809"/>
      <c r="F273" s="1004"/>
      <c r="G273" s="809"/>
    </row>
    <row r="274" spans="5:7" x14ac:dyDescent="0.25">
      <c r="E274" s="809"/>
      <c r="F274" s="1004"/>
      <c r="G274" s="809"/>
    </row>
    <row r="275" spans="5:7" x14ac:dyDescent="0.25">
      <c r="E275" s="809"/>
      <c r="F275" s="1004"/>
      <c r="G275" s="809"/>
    </row>
    <row r="276" spans="5:7" x14ac:dyDescent="0.25">
      <c r="E276" s="809"/>
      <c r="F276" s="1004"/>
      <c r="G276" s="809"/>
    </row>
    <row r="277" spans="5:7" x14ac:dyDescent="0.25">
      <c r="E277" s="809"/>
      <c r="F277" s="1004"/>
      <c r="G277" s="809"/>
    </row>
    <row r="278" spans="5:7" x14ac:dyDescent="0.25">
      <c r="E278" s="809"/>
      <c r="F278" s="1004"/>
      <c r="G278" s="809"/>
    </row>
    <row r="279" spans="5:7" x14ac:dyDescent="0.25">
      <c r="E279" s="809"/>
      <c r="F279" s="1004"/>
      <c r="G279" s="809"/>
    </row>
    <row r="280" spans="5:7" x14ac:dyDescent="0.25">
      <c r="E280" s="809"/>
      <c r="F280" s="1004"/>
      <c r="G280" s="809"/>
    </row>
    <row r="281" spans="5:7" x14ac:dyDescent="0.25">
      <c r="E281" s="809"/>
      <c r="F281" s="1004"/>
      <c r="G281" s="809"/>
    </row>
    <row r="282" spans="5:7" x14ac:dyDescent="0.25">
      <c r="E282" s="809"/>
      <c r="F282" s="1004"/>
      <c r="G282" s="809"/>
    </row>
    <row r="283" spans="5:7" x14ac:dyDescent="0.25">
      <c r="E283" s="809"/>
      <c r="F283" s="1004"/>
      <c r="G283" s="809"/>
    </row>
    <row r="284" spans="5:7" x14ac:dyDescent="0.25">
      <c r="E284" s="809"/>
      <c r="F284" s="1004"/>
      <c r="G284" s="809"/>
    </row>
    <row r="285" spans="5:7" x14ac:dyDescent="0.25">
      <c r="E285" s="809"/>
      <c r="F285" s="1004"/>
      <c r="G285" s="809"/>
    </row>
    <row r="286" spans="5:7" x14ac:dyDescent="0.25">
      <c r="E286" s="809"/>
      <c r="F286" s="1004"/>
      <c r="G286" s="809"/>
    </row>
    <row r="287" spans="5:7" x14ac:dyDescent="0.25">
      <c r="E287" s="809"/>
      <c r="F287" s="1004"/>
      <c r="G287" s="809"/>
    </row>
    <row r="288" spans="5:7" x14ac:dyDescent="0.25">
      <c r="E288" s="809"/>
      <c r="F288" s="1004"/>
      <c r="G288" s="809"/>
    </row>
    <row r="289" spans="5:7" x14ac:dyDescent="0.25">
      <c r="E289" s="809"/>
      <c r="F289" s="1004"/>
      <c r="G289" s="809"/>
    </row>
    <row r="290" spans="5:7" x14ac:dyDescent="0.25">
      <c r="E290" s="809"/>
      <c r="F290" s="1004"/>
      <c r="G290" s="809"/>
    </row>
    <row r="291" spans="5:7" x14ac:dyDescent="0.25">
      <c r="E291" s="809"/>
      <c r="F291" s="1004"/>
      <c r="G291" s="809"/>
    </row>
    <row r="292" spans="5:7" x14ac:dyDescent="0.25">
      <c r="E292" s="809"/>
      <c r="F292" s="1004"/>
      <c r="G292" s="809"/>
    </row>
    <row r="293" spans="5:7" x14ac:dyDescent="0.25">
      <c r="E293" s="809"/>
      <c r="F293" s="1004"/>
      <c r="G293" s="809"/>
    </row>
    <row r="294" spans="5:7" x14ac:dyDescent="0.25">
      <c r="E294" s="809"/>
      <c r="F294" s="1004"/>
      <c r="G294" s="809"/>
    </row>
    <row r="295" spans="5:7" x14ac:dyDescent="0.25">
      <c r="E295" s="809"/>
      <c r="F295" s="1004"/>
      <c r="G295" s="809"/>
    </row>
    <row r="296" spans="5:7" x14ac:dyDescent="0.25">
      <c r="E296" s="809"/>
      <c r="F296" s="1004"/>
      <c r="G296" s="809"/>
    </row>
    <row r="297" spans="5:7" x14ac:dyDescent="0.25">
      <c r="E297" s="809"/>
      <c r="F297" s="1004"/>
      <c r="G297" s="809"/>
    </row>
    <row r="298" spans="5:7" x14ac:dyDescent="0.25">
      <c r="E298" s="809"/>
      <c r="F298" s="1004"/>
      <c r="G298" s="809"/>
    </row>
    <row r="299" spans="5:7" x14ac:dyDescent="0.25">
      <c r="E299" s="809"/>
      <c r="F299" s="1004"/>
      <c r="G299" s="809"/>
    </row>
    <row r="300" spans="5:7" x14ac:dyDescent="0.25">
      <c r="E300" s="809"/>
      <c r="F300" s="1004"/>
      <c r="G300" s="809"/>
    </row>
    <row r="301" spans="5:7" x14ac:dyDescent="0.25">
      <c r="E301" s="809"/>
      <c r="F301" s="1004"/>
      <c r="G301" s="809"/>
    </row>
    <row r="302" spans="5:7" x14ac:dyDescent="0.25">
      <c r="E302" s="809"/>
      <c r="F302" s="1004"/>
      <c r="G302" s="809"/>
    </row>
    <row r="303" spans="5:7" x14ac:dyDescent="0.25">
      <c r="E303" s="809"/>
      <c r="F303" s="1004"/>
      <c r="G303" s="809"/>
    </row>
    <row r="304" spans="5:7" x14ac:dyDescent="0.25">
      <c r="E304" s="809"/>
      <c r="F304" s="1004"/>
      <c r="G304" s="809"/>
    </row>
    <row r="305" spans="5:7" x14ac:dyDescent="0.25">
      <c r="E305" s="809"/>
      <c r="F305" s="1004"/>
      <c r="G305" s="809"/>
    </row>
    <row r="306" spans="5:7" x14ac:dyDescent="0.25">
      <c r="E306" s="809"/>
      <c r="F306" s="1004"/>
      <c r="G306" s="809"/>
    </row>
    <row r="307" spans="5:7" x14ac:dyDescent="0.25">
      <c r="E307" s="809"/>
      <c r="F307" s="1004"/>
      <c r="G307" s="809"/>
    </row>
    <row r="308" spans="5:7" x14ac:dyDescent="0.25">
      <c r="E308" s="809"/>
      <c r="F308" s="1004"/>
      <c r="G308" s="809"/>
    </row>
    <row r="309" spans="5:7" x14ac:dyDescent="0.25">
      <c r="E309" s="809"/>
      <c r="F309" s="1004"/>
      <c r="G309" s="809"/>
    </row>
    <row r="310" spans="5:7" x14ac:dyDescent="0.25">
      <c r="E310" s="809"/>
      <c r="F310" s="1004"/>
      <c r="G310" s="809"/>
    </row>
    <row r="311" spans="5:7" x14ac:dyDescent="0.25">
      <c r="E311" s="809"/>
      <c r="F311" s="1004"/>
      <c r="G311" s="809"/>
    </row>
    <row r="312" spans="5:7" x14ac:dyDescent="0.25">
      <c r="E312" s="809"/>
      <c r="F312" s="1004"/>
      <c r="G312" s="809"/>
    </row>
    <row r="313" spans="5:7" x14ac:dyDescent="0.25">
      <c r="E313" s="809"/>
      <c r="F313" s="1004"/>
      <c r="G313" s="809"/>
    </row>
    <row r="314" spans="5:7" x14ac:dyDescent="0.25">
      <c r="E314" s="809"/>
      <c r="F314" s="1004"/>
      <c r="G314" s="809"/>
    </row>
    <row r="315" spans="5:7" x14ac:dyDescent="0.25">
      <c r="E315" s="809"/>
      <c r="F315" s="1004"/>
      <c r="G315" s="809"/>
    </row>
    <row r="316" spans="5:7" x14ac:dyDescent="0.25">
      <c r="E316" s="809"/>
      <c r="F316" s="1004"/>
      <c r="G316" s="809"/>
    </row>
    <row r="317" spans="5:7" x14ac:dyDescent="0.25">
      <c r="E317" s="809"/>
      <c r="F317" s="1004"/>
      <c r="G317" s="809"/>
    </row>
    <row r="318" spans="5:7" x14ac:dyDescent="0.25">
      <c r="E318" s="809"/>
      <c r="F318" s="1004"/>
      <c r="G318" s="809"/>
    </row>
    <row r="319" spans="5:7" x14ac:dyDescent="0.25">
      <c r="E319" s="809"/>
      <c r="F319" s="1004"/>
      <c r="G319" s="809"/>
    </row>
    <row r="320" spans="5:7" x14ac:dyDescent="0.25">
      <c r="E320" s="809"/>
      <c r="F320" s="1004"/>
      <c r="G320" s="809"/>
    </row>
    <row r="321" spans="5:7" x14ac:dyDescent="0.25">
      <c r="E321" s="809"/>
      <c r="F321" s="1004"/>
      <c r="G321" s="809"/>
    </row>
    <row r="322" spans="5:7" x14ac:dyDescent="0.25">
      <c r="E322" s="809"/>
      <c r="F322" s="1004"/>
      <c r="G322" s="809"/>
    </row>
    <row r="323" spans="5:7" x14ac:dyDescent="0.25">
      <c r="E323" s="809"/>
      <c r="F323" s="1004"/>
      <c r="G323" s="809"/>
    </row>
    <row r="324" spans="5:7" x14ac:dyDescent="0.25">
      <c r="E324" s="809"/>
      <c r="F324" s="1004"/>
      <c r="G324" s="809"/>
    </row>
    <row r="325" spans="5:7" x14ac:dyDescent="0.25">
      <c r="E325" s="809"/>
      <c r="F325" s="1004"/>
      <c r="G325" s="809"/>
    </row>
    <row r="326" spans="5:7" x14ac:dyDescent="0.25">
      <c r="E326" s="809"/>
      <c r="F326" s="1004"/>
      <c r="G326" s="809"/>
    </row>
    <row r="327" spans="5:7" x14ac:dyDescent="0.25">
      <c r="E327" s="809"/>
      <c r="F327" s="1004"/>
      <c r="G327" s="809"/>
    </row>
    <row r="328" spans="5:7" x14ac:dyDescent="0.25">
      <c r="E328" s="809"/>
      <c r="F328" s="1004"/>
      <c r="G328" s="809"/>
    </row>
    <row r="329" spans="5:7" x14ac:dyDescent="0.25">
      <c r="E329" s="809"/>
      <c r="F329" s="1004"/>
      <c r="G329" s="809"/>
    </row>
    <row r="330" spans="5:7" x14ac:dyDescent="0.25">
      <c r="E330" s="809"/>
      <c r="F330" s="1004"/>
      <c r="G330" s="809"/>
    </row>
    <row r="331" spans="5:7" x14ac:dyDescent="0.25">
      <c r="E331" s="809"/>
      <c r="F331" s="1004"/>
      <c r="G331" s="809"/>
    </row>
    <row r="332" spans="5:7" x14ac:dyDescent="0.25">
      <c r="E332" s="809"/>
      <c r="F332" s="1004"/>
      <c r="G332" s="809"/>
    </row>
    <row r="333" spans="5:7" x14ac:dyDescent="0.25">
      <c r="E333" s="809"/>
      <c r="F333" s="1004"/>
      <c r="G333" s="809"/>
    </row>
    <row r="334" spans="5:7" x14ac:dyDescent="0.25">
      <c r="E334" s="809"/>
      <c r="F334" s="1004"/>
      <c r="G334" s="809"/>
    </row>
    <row r="335" spans="5:7" x14ac:dyDescent="0.25">
      <c r="E335" s="809"/>
      <c r="F335" s="1004"/>
      <c r="G335" s="809"/>
    </row>
    <row r="336" spans="5:7" x14ac:dyDescent="0.25">
      <c r="E336" s="809"/>
      <c r="F336" s="1004"/>
      <c r="G336" s="809"/>
    </row>
    <row r="337" spans="5:7" x14ac:dyDescent="0.25">
      <c r="E337" s="809"/>
      <c r="F337" s="1004"/>
      <c r="G337" s="809"/>
    </row>
    <row r="338" spans="5:7" x14ac:dyDescent="0.25">
      <c r="E338" s="809"/>
      <c r="F338" s="1004"/>
      <c r="G338" s="809"/>
    </row>
    <row r="339" spans="5:7" x14ac:dyDescent="0.25">
      <c r="E339" s="809"/>
      <c r="F339" s="1004"/>
      <c r="G339" s="809"/>
    </row>
    <row r="340" spans="5:7" x14ac:dyDescent="0.25">
      <c r="E340" s="809"/>
      <c r="F340" s="1004"/>
      <c r="G340" s="809"/>
    </row>
    <row r="341" spans="5:7" x14ac:dyDescent="0.25">
      <c r="E341" s="809"/>
      <c r="F341" s="1004"/>
      <c r="G341" s="809"/>
    </row>
    <row r="342" spans="5:7" x14ac:dyDescent="0.25">
      <c r="E342" s="809"/>
      <c r="F342" s="1004"/>
      <c r="G342" s="809"/>
    </row>
    <row r="343" spans="5:7" x14ac:dyDescent="0.25">
      <c r="E343" s="809"/>
      <c r="F343" s="1004"/>
      <c r="G343" s="809"/>
    </row>
    <row r="344" spans="5:7" x14ac:dyDescent="0.25">
      <c r="E344" s="809"/>
      <c r="F344" s="1004"/>
      <c r="G344" s="809"/>
    </row>
    <row r="345" spans="5:7" x14ac:dyDescent="0.25">
      <c r="E345" s="809"/>
      <c r="F345" s="1004"/>
      <c r="G345" s="809"/>
    </row>
    <row r="346" spans="5:7" x14ac:dyDescent="0.25">
      <c r="E346" s="809"/>
      <c r="F346" s="1004"/>
      <c r="G346" s="809"/>
    </row>
    <row r="347" spans="5:7" x14ac:dyDescent="0.25">
      <c r="E347" s="809"/>
      <c r="F347" s="1004"/>
      <c r="G347" s="809"/>
    </row>
    <row r="348" spans="5:7" x14ac:dyDescent="0.25">
      <c r="E348" s="809"/>
      <c r="F348" s="1004"/>
      <c r="G348" s="809"/>
    </row>
    <row r="349" spans="5:7" x14ac:dyDescent="0.25">
      <c r="E349" s="809"/>
      <c r="F349" s="1004"/>
      <c r="G349" s="809"/>
    </row>
    <row r="350" spans="5:7" x14ac:dyDescent="0.25">
      <c r="E350" s="809"/>
      <c r="F350" s="1004"/>
      <c r="G350" s="809"/>
    </row>
    <row r="351" spans="5:7" x14ac:dyDescent="0.25">
      <c r="E351" s="809"/>
      <c r="F351" s="1004"/>
      <c r="G351" s="809"/>
    </row>
    <row r="352" spans="5:7" x14ac:dyDescent="0.25">
      <c r="E352" s="809"/>
      <c r="F352" s="1004"/>
      <c r="G352" s="809"/>
    </row>
    <row r="353" spans="5:7" x14ac:dyDescent="0.25">
      <c r="E353" s="809"/>
      <c r="F353" s="1004"/>
      <c r="G353" s="809"/>
    </row>
    <row r="354" spans="5:7" x14ac:dyDescent="0.25">
      <c r="E354" s="809"/>
      <c r="F354" s="1004"/>
      <c r="G354" s="809"/>
    </row>
    <row r="355" spans="5:7" x14ac:dyDescent="0.25">
      <c r="E355" s="809"/>
      <c r="F355" s="1004"/>
      <c r="G355" s="809"/>
    </row>
    <row r="356" spans="5:7" x14ac:dyDescent="0.25">
      <c r="E356" s="809"/>
      <c r="F356" s="1004"/>
      <c r="G356" s="809"/>
    </row>
    <row r="357" spans="5:7" x14ac:dyDescent="0.25">
      <c r="E357" s="809"/>
      <c r="F357" s="1004"/>
      <c r="G357" s="809"/>
    </row>
    <row r="358" spans="5:7" x14ac:dyDescent="0.25">
      <c r="E358" s="809"/>
      <c r="F358" s="1004"/>
      <c r="G358" s="809"/>
    </row>
    <row r="359" spans="5:7" x14ac:dyDescent="0.25">
      <c r="E359" s="809"/>
      <c r="F359" s="1004"/>
      <c r="G359" s="809"/>
    </row>
    <row r="360" spans="5:7" x14ac:dyDescent="0.25">
      <c r="E360" s="809"/>
      <c r="F360" s="1004"/>
      <c r="G360" s="809"/>
    </row>
    <row r="361" spans="5:7" x14ac:dyDescent="0.25">
      <c r="E361" s="809"/>
      <c r="F361" s="1004"/>
      <c r="G361" s="809"/>
    </row>
    <row r="362" spans="5:7" x14ac:dyDescent="0.25">
      <c r="E362" s="809"/>
      <c r="F362" s="1004"/>
      <c r="G362" s="809"/>
    </row>
    <row r="363" spans="5:7" x14ac:dyDescent="0.25">
      <c r="E363" s="809"/>
      <c r="F363" s="1004"/>
      <c r="G363" s="809"/>
    </row>
    <row r="364" spans="5:7" x14ac:dyDescent="0.25">
      <c r="E364" s="809"/>
      <c r="F364" s="1004"/>
      <c r="G364" s="809"/>
    </row>
    <row r="365" spans="5:7" x14ac:dyDescent="0.25">
      <c r="E365" s="809"/>
      <c r="F365" s="1004"/>
      <c r="G365" s="809"/>
    </row>
    <row r="366" spans="5:7" x14ac:dyDescent="0.25">
      <c r="E366" s="809"/>
      <c r="F366" s="1004"/>
      <c r="G366" s="809"/>
    </row>
    <row r="367" spans="5:7" x14ac:dyDescent="0.25">
      <c r="E367" s="809"/>
      <c r="F367" s="1004"/>
      <c r="G367" s="809"/>
    </row>
    <row r="368" spans="5:7" x14ac:dyDescent="0.25">
      <c r="E368" s="809"/>
      <c r="F368" s="1004"/>
      <c r="G368" s="809"/>
    </row>
    <row r="369" spans="5:7" x14ac:dyDescent="0.25">
      <c r="E369" s="809"/>
      <c r="F369" s="1004"/>
      <c r="G369" s="809"/>
    </row>
    <row r="370" spans="5:7" x14ac:dyDescent="0.25">
      <c r="E370" s="809"/>
      <c r="F370" s="1004"/>
      <c r="G370" s="809"/>
    </row>
    <row r="371" spans="5:7" x14ac:dyDescent="0.25">
      <c r="E371" s="809"/>
      <c r="F371" s="1004"/>
      <c r="G371" s="809"/>
    </row>
    <row r="372" spans="5:7" x14ac:dyDescent="0.25">
      <c r="E372" s="809"/>
      <c r="F372" s="1004"/>
      <c r="G372" s="809"/>
    </row>
    <row r="373" spans="5:7" x14ac:dyDescent="0.25">
      <c r="E373" s="809"/>
      <c r="F373" s="1004"/>
      <c r="G373" s="809"/>
    </row>
    <row r="374" spans="5:7" x14ac:dyDescent="0.25">
      <c r="E374" s="809"/>
      <c r="F374" s="1004"/>
      <c r="G374" s="809"/>
    </row>
    <row r="375" spans="5:7" x14ac:dyDescent="0.25">
      <c r="E375" s="809"/>
      <c r="F375" s="1004"/>
      <c r="G375" s="809"/>
    </row>
    <row r="376" spans="5:7" x14ac:dyDescent="0.25">
      <c r="E376" s="809"/>
      <c r="F376" s="1004"/>
      <c r="G376" s="809"/>
    </row>
    <row r="377" spans="5:7" x14ac:dyDescent="0.25">
      <c r="E377" s="809"/>
      <c r="F377" s="1004"/>
      <c r="G377" s="809"/>
    </row>
    <row r="378" spans="5:7" x14ac:dyDescent="0.25">
      <c r="E378" s="809"/>
      <c r="F378" s="1004"/>
      <c r="G378" s="809"/>
    </row>
    <row r="379" spans="5:7" x14ac:dyDescent="0.25">
      <c r="E379" s="809"/>
      <c r="F379" s="1004"/>
      <c r="G379" s="809"/>
    </row>
    <row r="380" spans="5:7" x14ac:dyDescent="0.25">
      <c r="E380" s="809"/>
      <c r="F380" s="1004"/>
      <c r="G380" s="809"/>
    </row>
    <row r="381" spans="5:7" x14ac:dyDescent="0.25">
      <c r="E381" s="809"/>
      <c r="F381" s="1004"/>
      <c r="G381" s="809"/>
    </row>
    <row r="382" spans="5:7" x14ac:dyDescent="0.25">
      <c r="E382" s="809"/>
      <c r="F382" s="1004"/>
      <c r="G382" s="809"/>
    </row>
    <row r="383" spans="5:7" x14ac:dyDescent="0.25">
      <c r="E383" s="809"/>
      <c r="F383" s="1004"/>
      <c r="G383" s="809"/>
    </row>
    <row r="384" spans="5:7" x14ac:dyDescent="0.25">
      <c r="E384" s="809"/>
      <c r="F384" s="1004"/>
      <c r="G384" s="809"/>
    </row>
    <row r="385" spans="5:7" x14ac:dyDescent="0.25">
      <c r="E385" s="809"/>
      <c r="F385" s="1004"/>
      <c r="G385" s="809"/>
    </row>
    <row r="386" spans="5:7" x14ac:dyDescent="0.25">
      <c r="E386" s="809"/>
      <c r="F386" s="1004"/>
      <c r="G386" s="809"/>
    </row>
    <row r="387" spans="5:7" x14ac:dyDescent="0.25">
      <c r="E387" s="809"/>
      <c r="F387" s="1004"/>
      <c r="G387" s="809"/>
    </row>
    <row r="388" spans="5:7" x14ac:dyDescent="0.25">
      <c r="E388" s="809"/>
      <c r="F388" s="1004"/>
      <c r="G388" s="809"/>
    </row>
    <row r="389" spans="5:7" x14ac:dyDescent="0.25">
      <c r="E389" s="809"/>
      <c r="F389" s="1004"/>
      <c r="G389" s="809"/>
    </row>
    <row r="390" spans="5:7" x14ac:dyDescent="0.25">
      <c r="E390" s="809"/>
      <c r="F390" s="1004"/>
      <c r="G390" s="809"/>
    </row>
    <row r="391" spans="5:7" x14ac:dyDescent="0.25">
      <c r="E391" s="809"/>
      <c r="F391" s="1004"/>
      <c r="G391" s="809"/>
    </row>
    <row r="392" spans="5:7" x14ac:dyDescent="0.25">
      <c r="E392" s="809"/>
      <c r="F392" s="1004"/>
      <c r="G392" s="809"/>
    </row>
    <row r="393" spans="5:7" x14ac:dyDescent="0.25">
      <c r="E393" s="809"/>
      <c r="F393" s="1004"/>
      <c r="G393" s="809"/>
    </row>
    <row r="394" spans="5:7" x14ac:dyDescent="0.25">
      <c r="E394" s="809"/>
      <c r="F394" s="1004"/>
      <c r="G394" s="809"/>
    </row>
    <row r="395" spans="5:7" x14ac:dyDescent="0.25">
      <c r="E395" s="809"/>
      <c r="F395" s="1004"/>
      <c r="G395" s="809"/>
    </row>
    <row r="396" spans="5:7" x14ac:dyDescent="0.25">
      <c r="E396" s="809"/>
      <c r="F396" s="1004"/>
      <c r="G396" s="809"/>
    </row>
    <row r="397" spans="5:7" x14ac:dyDescent="0.25">
      <c r="E397" s="809"/>
      <c r="F397" s="1004"/>
      <c r="G397" s="809"/>
    </row>
    <row r="398" spans="5:7" x14ac:dyDescent="0.25">
      <c r="E398" s="809"/>
      <c r="F398" s="1004"/>
      <c r="G398" s="809"/>
    </row>
    <row r="399" spans="5:7" x14ac:dyDescent="0.25">
      <c r="E399" s="809"/>
      <c r="F399" s="1004"/>
      <c r="G399" s="809"/>
    </row>
    <row r="400" spans="5:7" x14ac:dyDescent="0.25">
      <c r="E400" s="809"/>
      <c r="F400" s="1004"/>
      <c r="G400" s="809"/>
    </row>
    <row r="401" spans="5:7" x14ac:dyDescent="0.25">
      <c r="E401" s="809"/>
      <c r="F401" s="1004"/>
      <c r="G401" s="809"/>
    </row>
    <row r="402" spans="5:7" x14ac:dyDescent="0.25">
      <c r="E402" s="809"/>
      <c r="F402" s="1004"/>
      <c r="G402" s="809"/>
    </row>
    <row r="403" spans="5:7" x14ac:dyDescent="0.25">
      <c r="E403" s="809"/>
      <c r="F403" s="1004"/>
      <c r="G403" s="809"/>
    </row>
    <row r="404" spans="5:7" x14ac:dyDescent="0.25">
      <c r="E404" s="809"/>
      <c r="F404" s="1004"/>
      <c r="G404" s="809"/>
    </row>
    <row r="405" spans="5:7" x14ac:dyDescent="0.25">
      <c r="E405" s="809"/>
      <c r="F405" s="1004"/>
      <c r="G405" s="809"/>
    </row>
    <row r="406" spans="5:7" x14ac:dyDescent="0.25">
      <c r="E406" s="809"/>
      <c r="F406" s="1004"/>
      <c r="G406" s="809"/>
    </row>
    <row r="407" spans="5:7" x14ac:dyDescent="0.25">
      <c r="E407" s="809"/>
      <c r="F407" s="1004"/>
      <c r="G407" s="809"/>
    </row>
    <row r="408" spans="5:7" x14ac:dyDescent="0.25">
      <c r="E408" s="809"/>
      <c r="F408" s="1004"/>
      <c r="G408" s="809"/>
    </row>
    <row r="409" spans="5:7" x14ac:dyDescent="0.25">
      <c r="E409" s="809"/>
      <c r="F409" s="1004"/>
      <c r="G409" s="809"/>
    </row>
    <row r="410" spans="5:7" x14ac:dyDescent="0.25">
      <c r="E410" s="809"/>
      <c r="F410" s="1004"/>
      <c r="G410" s="809"/>
    </row>
    <row r="411" spans="5:7" x14ac:dyDescent="0.25">
      <c r="E411" s="809"/>
      <c r="F411" s="1004"/>
      <c r="G411" s="809"/>
    </row>
    <row r="412" spans="5:7" x14ac:dyDescent="0.25">
      <c r="E412" s="809"/>
      <c r="F412" s="1004"/>
      <c r="G412" s="809"/>
    </row>
    <row r="413" spans="5:7" x14ac:dyDescent="0.25">
      <c r="E413" s="809"/>
      <c r="F413" s="1004"/>
      <c r="G413" s="809"/>
    </row>
    <row r="414" spans="5:7" x14ac:dyDescent="0.25">
      <c r="E414" s="809"/>
      <c r="F414" s="1004"/>
      <c r="G414" s="809"/>
    </row>
    <row r="415" spans="5:7" x14ac:dyDescent="0.25">
      <c r="E415" s="809"/>
      <c r="F415" s="1004"/>
      <c r="G415" s="809"/>
    </row>
    <row r="416" spans="5:7" x14ac:dyDescent="0.25">
      <c r="E416" s="809"/>
      <c r="F416" s="1004"/>
      <c r="G416" s="809"/>
    </row>
    <row r="417" spans="5:7" x14ac:dyDescent="0.25">
      <c r="E417" s="809"/>
      <c r="F417" s="1004"/>
      <c r="G417" s="809"/>
    </row>
    <row r="418" spans="5:7" x14ac:dyDescent="0.25">
      <c r="E418" s="809"/>
      <c r="F418" s="1004"/>
      <c r="G418" s="809"/>
    </row>
    <row r="419" spans="5:7" x14ac:dyDescent="0.25">
      <c r="E419" s="809"/>
      <c r="F419" s="1004"/>
      <c r="G419" s="809"/>
    </row>
    <row r="420" spans="5:7" x14ac:dyDescent="0.25">
      <c r="E420" s="809"/>
      <c r="F420" s="1004"/>
      <c r="G420" s="809"/>
    </row>
    <row r="421" spans="5:7" x14ac:dyDescent="0.25">
      <c r="E421" s="809"/>
      <c r="F421" s="1004"/>
      <c r="G421" s="809"/>
    </row>
    <row r="422" spans="5:7" x14ac:dyDescent="0.25">
      <c r="E422" s="809"/>
      <c r="F422" s="1004"/>
      <c r="G422" s="809"/>
    </row>
    <row r="423" spans="5:7" x14ac:dyDescent="0.25">
      <c r="E423" s="809"/>
      <c r="F423" s="1004"/>
      <c r="G423" s="809"/>
    </row>
    <row r="424" spans="5:7" x14ac:dyDescent="0.25">
      <c r="E424" s="809"/>
      <c r="F424" s="1004"/>
      <c r="G424" s="809"/>
    </row>
    <row r="425" spans="5:7" x14ac:dyDescent="0.25">
      <c r="E425" s="809"/>
      <c r="F425" s="1004"/>
      <c r="G425" s="809"/>
    </row>
    <row r="426" spans="5:7" x14ac:dyDescent="0.25">
      <c r="E426" s="809"/>
      <c r="F426" s="1004"/>
      <c r="G426" s="809"/>
    </row>
    <row r="427" spans="5:7" x14ac:dyDescent="0.25">
      <c r="E427" s="809"/>
      <c r="F427" s="1004"/>
      <c r="G427" s="809"/>
    </row>
    <row r="428" spans="5:7" x14ac:dyDescent="0.25">
      <c r="E428" s="809"/>
      <c r="F428" s="1004"/>
      <c r="G428" s="809"/>
    </row>
    <row r="429" spans="5:7" x14ac:dyDescent="0.25">
      <c r="E429" s="809"/>
      <c r="F429" s="1004"/>
      <c r="G429" s="809"/>
    </row>
    <row r="430" spans="5:7" x14ac:dyDescent="0.25">
      <c r="E430" s="809"/>
      <c r="F430" s="1004"/>
      <c r="G430" s="809"/>
    </row>
    <row r="431" spans="5:7" x14ac:dyDescent="0.25">
      <c r="E431" s="809"/>
      <c r="F431" s="1004"/>
      <c r="G431" s="809"/>
    </row>
    <row r="432" spans="5:7" x14ac:dyDescent="0.25">
      <c r="E432" s="809"/>
      <c r="F432" s="1004"/>
      <c r="G432" s="809"/>
    </row>
    <row r="433" spans="5:7" x14ac:dyDescent="0.25">
      <c r="E433" s="809"/>
      <c r="F433" s="1004"/>
      <c r="G433" s="809"/>
    </row>
    <row r="434" spans="5:7" x14ac:dyDescent="0.25">
      <c r="E434" s="809"/>
      <c r="F434" s="1004"/>
      <c r="G434" s="809"/>
    </row>
    <row r="435" spans="5:7" x14ac:dyDescent="0.25">
      <c r="E435" s="809"/>
      <c r="F435" s="1004"/>
      <c r="G435" s="809"/>
    </row>
    <row r="436" spans="5:7" x14ac:dyDescent="0.25">
      <c r="E436" s="809"/>
      <c r="F436" s="1004"/>
      <c r="G436" s="809"/>
    </row>
    <row r="437" spans="5:7" x14ac:dyDescent="0.25">
      <c r="E437" s="809"/>
      <c r="F437" s="1004"/>
      <c r="G437" s="809"/>
    </row>
    <row r="438" spans="5:7" x14ac:dyDescent="0.25">
      <c r="E438" s="809"/>
      <c r="F438" s="1004"/>
      <c r="G438" s="809"/>
    </row>
    <row r="439" spans="5:7" x14ac:dyDescent="0.25">
      <c r="E439" s="809"/>
      <c r="F439" s="1004"/>
      <c r="G439" s="809"/>
    </row>
    <row r="440" spans="5:7" x14ac:dyDescent="0.25">
      <c r="E440" s="809"/>
      <c r="F440" s="1004"/>
      <c r="G440" s="809"/>
    </row>
    <row r="441" spans="5:7" x14ac:dyDescent="0.25">
      <c r="E441" s="809"/>
      <c r="F441" s="1004"/>
      <c r="G441" s="809"/>
    </row>
    <row r="442" spans="5:7" x14ac:dyDescent="0.25">
      <c r="E442" s="809"/>
      <c r="F442" s="1004"/>
      <c r="G442" s="809"/>
    </row>
    <row r="443" spans="5:7" x14ac:dyDescent="0.25">
      <c r="E443" s="809"/>
      <c r="F443" s="1004"/>
      <c r="G443" s="809"/>
    </row>
    <row r="444" spans="5:7" x14ac:dyDescent="0.25">
      <c r="E444" s="809"/>
      <c r="F444" s="1004"/>
      <c r="G444" s="809"/>
    </row>
    <row r="445" spans="5:7" x14ac:dyDescent="0.25">
      <c r="E445" s="809"/>
      <c r="F445" s="1004"/>
      <c r="G445" s="809"/>
    </row>
    <row r="446" spans="5:7" x14ac:dyDescent="0.25">
      <c r="E446" s="809"/>
      <c r="F446" s="1004"/>
      <c r="G446" s="809"/>
    </row>
    <row r="447" spans="5:7" x14ac:dyDescent="0.25">
      <c r="E447" s="809"/>
      <c r="F447" s="1004"/>
      <c r="G447" s="809"/>
    </row>
    <row r="448" spans="5:7" x14ac:dyDescent="0.25">
      <c r="E448" s="809"/>
      <c r="F448" s="1004"/>
      <c r="G448" s="809"/>
    </row>
    <row r="449" spans="5:7" x14ac:dyDescent="0.25">
      <c r="E449" s="809"/>
      <c r="F449" s="1004"/>
      <c r="G449" s="809"/>
    </row>
    <row r="450" spans="5:7" x14ac:dyDescent="0.25">
      <c r="E450" s="809"/>
      <c r="F450" s="1004"/>
      <c r="G450" s="809"/>
    </row>
    <row r="451" spans="5:7" x14ac:dyDescent="0.25">
      <c r="E451" s="809"/>
      <c r="F451" s="1004"/>
      <c r="G451" s="809"/>
    </row>
    <row r="452" spans="5:7" x14ac:dyDescent="0.25">
      <c r="E452" s="809"/>
      <c r="F452" s="1004"/>
      <c r="G452" s="809"/>
    </row>
    <row r="453" spans="5:7" x14ac:dyDescent="0.25">
      <c r="E453" s="809"/>
      <c r="F453" s="1004"/>
      <c r="G453" s="809"/>
    </row>
    <row r="454" spans="5:7" x14ac:dyDescent="0.25">
      <c r="E454" s="809"/>
      <c r="F454" s="1004"/>
      <c r="G454" s="809"/>
    </row>
    <row r="455" spans="5:7" x14ac:dyDescent="0.25">
      <c r="E455" s="809"/>
      <c r="F455" s="1004"/>
      <c r="G455" s="809"/>
    </row>
    <row r="456" spans="5:7" x14ac:dyDescent="0.25">
      <c r="E456" s="809"/>
      <c r="F456" s="1004"/>
      <c r="G456" s="809"/>
    </row>
    <row r="457" spans="5:7" x14ac:dyDescent="0.25">
      <c r="E457" s="809"/>
      <c r="F457" s="1004"/>
      <c r="G457" s="809"/>
    </row>
    <row r="458" spans="5:7" x14ac:dyDescent="0.25">
      <c r="E458" s="809"/>
      <c r="F458" s="1004"/>
      <c r="G458" s="809"/>
    </row>
    <row r="459" spans="5:7" x14ac:dyDescent="0.25">
      <c r="E459" s="809"/>
      <c r="F459" s="1004"/>
      <c r="G459" s="809"/>
    </row>
    <row r="460" spans="5:7" x14ac:dyDescent="0.25">
      <c r="E460" s="809"/>
      <c r="F460" s="1004"/>
      <c r="G460" s="809"/>
    </row>
    <row r="461" spans="5:7" x14ac:dyDescent="0.25">
      <c r="E461" s="809"/>
      <c r="F461" s="1004"/>
      <c r="G461" s="809"/>
    </row>
    <row r="462" spans="5:7" x14ac:dyDescent="0.25">
      <c r="E462" s="809"/>
      <c r="F462" s="1004"/>
      <c r="G462" s="809"/>
    </row>
    <row r="463" spans="5:7" x14ac:dyDescent="0.25">
      <c r="E463" s="809"/>
      <c r="F463" s="1004"/>
      <c r="G463" s="809"/>
    </row>
    <row r="464" spans="5:7" x14ac:dyDescent="0.25">
      <c r="E464" s="809"/>
      <c r="F464" s="1004"/>
      <c r="G464" s="809"/>
    </row>
    <row r="465" spans="5:7" x14ac:dyDescent="0.25">
      <c r="E465" s="809"/>
      <c r="F465" s="1004"/>
      <c r="G465" s="809"/>
    </row>
    <row r="466" spans="5:7" x14ac:dyDescent="0.25">
      <c r="E466" s="809"/>
      <c r="F466" s="1004"/>
      <c r="G466" s="809"/>
    </row>
    <row r="467" spans="5:7" x14ac:dyDescent="0.25">
      <c r="E467" s="809"/>
      <c r="F467" s="1004"/>
      <c r="G467" s="809"/>
    </row>
    <row r="468" spans="5:7" x14ac:dyDescent="0.25">
      <c r="E468" s="809"/>
      <c r="F468" s="1004"/>
      <c r="G468" s="809"/>
    </row>
    <row r="469" spans="5:7" x14ac:dyDescent="0.25">
      <c r="E469" s="809"/>
      <c r="F469" s="1004"/>
      <c r="G469" s="809"/>
    </row>
    <row r="470" spans="5:7" x14ac:dyDescent="0.25">
      <c r="E470" s="809"/>
      <c r="F470" s="1004"/>
      <c r="G470" s="809"/>
    </row>
    <row r="471" spans="5:7" x14ac:dyDescent="0.25">
      <c r="E471" s="809"/>
      <c r="F471" s="1004"/>
      <c r="G471" s="809"/>
    </row>
    <row r="472" spans="5:7" x14ac:dyDescent="0.25">
      <c r="E472" s="809"/>
      <c r="F472" s="1004"/>
      <c r="G472" s="809"/>
    </row>
    <row r="473" spans="5:7" x14ac:dyDescent="0.25">
      <c r="E473" s="809"/>
      <c r="F473" s="1004"/>
      <c r="G473" s="809"/>
    </row>
    <row r="474" spans="5:7" x14ac:dyDescent="0.25">
      <c r="E474" s="809"/>
      <c r="F474" s="1004"/>
      <c r="G474" s="809"/>
    </row>
    <row r="475" spans="5:7" x14ac:dyDescent="0.25">
      <c r="E475" s="809"/>
      <c r="F475" s="1004"/>
      <c r="G475" s="809"/>
    </row>
    <row r="476" spans="5:7" x14ac:dyDescent="0.25">
      <c r="E476" s="809"/>
      <c r="F476" s="1004"/>
      <c r="G476" s="809"/>
    </row>
    <row r="477" spans="5:7" x14ac:dyDescent="0.25">
      <c r="E477" s="809"/>
      <c r="F477" s="1004"/>
      <c r="G477" s="809"/>
    </row>
    <row r="478" spans="5:7" x14ac:dyDescent="0.25">
      <c r="E478" s="809"/>
      <c r="F478" s="1004"/>
      <c r="G478" s="809"/>
    </row>
    <row r="479" spans="5:7" x14ac:dyDescent="0.25">
      <c r="E479" s="809"/>
      <c r="F479" s="1004"/>
      <c r="G479" s="809"/>
    </row>
    <row r="480" spans="5:7" x14ac:dyDescent="0.25">
      <c r="E480" s="809"/>
      <c r="F480" s="1004"/>
      <c r="G480" s="809"/>
    </row>
    <row r="481" spans="5:7" x14ac:dyDescent="0.25">
      <c r="E481" s="809"/>
      <c r="F481" s="1004"/>
      <c r="G481" s="809"/>
    </row>
    <row r="482" spans="5:7" x14ac:dyDescent="0.25">
      <c r="E482" s="809"/>
      <c r="F482" s="1004"/>
      <c r="G482" s="809"/>
    </row>
    <row r="483" spans="5:7" x14ac:dyDescent="0.25">
      <c r="E483" s="809"/>
      <c r="F483" s="1004"/>
      <c r="G483" s="809"/>
    </row>
    <row r="484" spans="5:7" x14ac:dyDescent="0.25">
      <c r="E484" s="809"/>
      <c r="F484" s="1004"/>
      <c r="G484" s="809"/>
    </row>
    <row r="485" spans="5:7" x14ac:dyDescent="0.25">
      <c r="E485" s="809"/>
      <c r="F485" s="1004"/>
      <c r="G485" s="809"/>
    </row>
    <row r="486" spans="5:7" x14ac:dyDescent="0.25">
      <c r="E486" s="809"/>
      <c r="F486" s="1004"/>
      <c r="G486" s="809"/>
    </row>
    <row r="487" spans="5:7" x14ac:dyDescent="0.25">
      <c r="E487" s="809"/>
      <c r="F487" s="1004"/>
      <c r="G487" s="809"/>
    </row>
    <row r="488" spans="5:7" x14ac:dyDescent="0.25">
      <c r="E488" s="809"/>
      <c r="F488" s="1004"/>
      <c r="G488" s="809"/>
    </row>
    <row r="489" spans="5:7" x14ac:dyDescent="0.25">
      <c r="E489" s="809"/>
      <c r="F489" s="1004"/>
      <c r="G489" s="809"/>
    </row>
    <row r="490" spans="5:7" x14ac:dyDescent="0.25">
      <c r="E490" s="809"/>
      <c r="F490" s="1004"/>
      <c r="G490" s="809"/>
    </row>
    <row r="491" spans="5:7" x14ac:dyDescent="0.25">
      <c r="E491" s="809"/>
      <c r="F491" s="1004"/>
      <c r="G491" s="809"/>
    </row>
    <row r="492" spans="5:7" x14ac:dyDescent="0.25">
      <c r="E492" s="809"/>
      <c r="F492" s="1004"/>
      <c r="G492" s="809"/>
    </row>
    <row r="493" spans="5:7" x14ac:dyDescent="0.25">
      <c r="E493" s="809"/>
      <c r="F493" s="1004"/>
      <c r="G493" s="809"/>
    </row>
    <row r="494" spans="5:7" x14ac:dyDescent="0.25">
      <c r="E494" s="809"/>
      <c r="F494" s="1004"/>
      <c r="G494" s="809"/>
    </row>
    <row r="495" spans="5:7" x14ac:dyDescent="0.25">
      <c r="E495" s="809"/>
      <c r="F495" s="1004"/>
      <c r="G495" s="809"/>
    </row>
    <row r="496" spans="5:7" x14ac:dyDescent="0.25">
      <c r="E496" s="809"/>
      <c r="F496" s="1004"/>
      <c r="G496" s="809"/>
    </row>
    <row r="497" spans="5:7" x14ac:dyDescent="0.25">
      <c r="E497" s="809"/>
      <c r="F497" s="1004"/>
      <c r="G497" s="809"/>
    </row>
    <row r="498" spans="5:7" x14ac:dyDescent="0.25">
      <c r="E498" s="809"/>
      <c r="F498" s="1004"/>
      <c r="G498" s="809"/>
    </row>
    <row r="499" spans="5:7" x14ac:dyDescent="0.25">
      <c r="E499" s="809"/>
      <c r="F499" s="1004"/>
      <c r="G499" s="809"/>
    </row>
    <row r="500" spans="5:7" x14ac:dyDescent="0.25">
      <c r="E500" s="809"/>
      <c r="F500" s="1004"/>
      <c r="G500" s="809"/>
    </row>
    <row r="501" spans="5:7" x14ac:dyDescent="0.25">
      <c r="E501" s="809"/>
      <c r="F501" s="1004"/>
      <c r="G501" s="809"/>
    </row>
    <row r="502" spans="5:7" x14ac:dyDescent="0.25">
      <c r="E502" s="809"/>
      <c r="F502" s="1004"/>
      <c r="G502" s="809"/>
    </row>
    <row r="503" spans="5:7" x14ac:dyDescent="0.25">
      <c r="E503" s="809"/>
      <c r="F503" s="1004"/>
      <c r="G503" s="809"/>
    </row>
    <row r="504" spans="5:7" x14ac:dyDescent="0.25">
      <c r="E504" s="809"/>
      <c r="F504" s="1004"/>
      <c r="G504" s="809"/>
    </row>
    <row r="505" spans="5:7" x14ac:dyDescent="0.25">
      <c r="E505" s="809"/>
      <c r="F505" s="1004"/>
      <c r="G505" s="809"/>
    </row>
    <row r="506" spans="5:7" x14ac:dyDescent="0.25">
      <c r="E506" s="809"/>
      <c r="F506" s="1004"/>
      <c r="G506" s="809"/>
    </row>
    <row r="507" spans="5:7" x14ac:dyDescent="0.25">
      <c r="E507" s="809"/>
      <c r="F507" s="1004"/>
      <c r="G507" s="809"/>
    </row>
    <row r="508" spans="5:7" x14ac:dyDescent="0.25">
      <c r="E508" s="809"/>
      <c r="F508" s="1004"/>
      <c r="G508" s="809"/>
    </row>
    <row r="509" spans="5:7" x14ac:dyDescent="0.25">
      <c r="E509" s="809"/>
      <c r="F509" s="1004"/>
      <c r="G509" s="809"/>
    </row>
    <row r="510" spans="5:7" x14ac:dyDescent="0.25">
      <c r="E510" s="809"/>
      <c r="F510" s="1004"/>
      <c r="G510" s="809"/>
    </row>
    <row r="511" spans="5:7" x14ac:dyDescent="0.25">
      <c r="E511" s="809"/>
      <c r="F511" s="1004"/>
      <c r="G511" s="809"/>
    </row>
    <row r="512" spans="5:7" x14ac:dyDescent="0.25">
      <c r="E512" s="809"/>
      <c r="F512" s="1004"/>
      <c r="G512" s="809"/>
    </row>
    <row r="513" spans="5:7" x14ac:dyDescent="0.25">
      <c r="E513" s="809"/>
      <c r="F513" s="1004"/>
      <c r="G513" s="809"/>
    </row>
    <row r="514" spans="5:7" x14ac:dyDescent="0.25">
      <c r="E514" s="809"/>
      <c r="F514" s="1004"/>
      <c r="G514" s="809"/>
    </row>
    <row r="515" spans="5:7" x14ac:dyDescent="0.25">
      <c r="E515" s="809"/>
      <c r="F515" s="1004"/>
      <c r="G515" s="809"/>
    </row>
    <row r="516" spans="5:7" x14ac:dyDescent="0.25">
      <c r="E516" s="809"/>
      <c r="F516" s="1004"/>
      <c r="G516" s="809"/>
    </row>
    <row r="517" spans="5:7" x14ac:dyDescent="0.25">
      <c r="E517" s="809"/>
      <c r="F517" s="1004"/>
      <c r="G517" s="809"/>
    </row>
    <row r="518" spans="5:7" x14ac:dyDescent="0.25">
      <c r="E518" s="809"/>
      <c r="F518" s="1004"/>
      <c r="G518" s="809"/>
    </row>
    <row r="519" spans="5:7" x14ac:dyDescent="0.25">
      <c r="E519" s="809"/>
      <c r="F519" s="1004"/>
      <c r="G519" s="809"/>
    </row>
    <row r="520" spans="5:7" x14ac:dyDescent="0.25">
      <c r="E520" s="809"/>
      <c r="F520" s="1004"/>
      <c r="G520" s="809"/>
    </row>
    <row r="521" spans="5:7" x14ac:dyDescent="0.25">
      <c r="E521" s="809"/>
      <c r="F521" s="1004"/>
      <c r="G521" s="809"/>
    </row>
    <row r="522" spans="5:7" x14ac:dyDescent="0.25">
      <c r="E522" s="809"/>
      <c r="F522" s="1004"/>
      <c r="G522" s="809"/>
    </row>
    <row r="523" spans="5:7" x14ac:dyDescent="0.25">
      <c r="E523" s="809"/>
      <c r="F523" s="1004"/>
      <c r="G523" s="809"/>
    </row>
    <row r="524" spans="5:7" x14ac:dyDescent="0.25">
      <c r="E524" s="809"/>
      <c r="F524" s="1004"/>
      <c r="G524" s="809"/>
    </row>
    <row r="525" spans="5:7" x14ac:dyDescent="0.25">
      <c r="E525" s="809"/>
      <c r="F525" s="1004"/>
      <c r="G525" s="809"/>
    </row>
    <row r="526" spans="5:7" x14ac:dyDescent="0.25">
      <c r="E526" s="809"/>
      <c r="F526" s="1004"/>
      <c r="G526" s="809"/>
    </row>
    <row r="527" spans="5:7" x14ac:dyDescent="0.25">
      <c r="E527" s="809"/>
      <c r="F527" s="1004"/>
      <c r="G527" s="809"/>
    </row>
    <row r="528" spans="5:7" x14ac:dyDescent="0.25">
      <c r="E528" s="809"/>
      <c r="F528" s="1004"/>
      <c r="G528" s="809"/>
    </row>
    <row r="529" spans="5:7" x14ac:dyDescent="0.25">
      <c r="E529" s="809"/>
      <c r="F529" s="1004"/>
      <c r="G529" s="809"/>
    </row>
    <row r="530" spans="5:7" x14ac:dyDescent="0.25">
      <c r="E530" s="809"/>
      <c r="F530" s="1004"/>
      <c r="G530" s="809"/>
    </row>
    <row r="531" spans="5:7" x14ac:dyDescent="0.25">
      <c r="E531" s="809"/>
      <c r="F531" s="1004"/>
      <c r="G531" s="809"/>
    </row>
    <row r="532" spans="5:7" x14ac:dyDescent="0.25">
      <c r="E532" s="809"/>
      <c r="F532" s="1004"/>
      <c r="G532" s="809"/>
    </row>
    <row r="533" spans="5:7" x14ac:dyDescent="0.25">
      <c r="E533" s="809"/>
      <c r="F533" s="1004"/>
      <c r="G533" s="809"/>
    </row>
    <row r="534" spans="5:7" x14ac:dyDescent="0.25">
      <c r="E534" s="809"/>
      <c r="F534" s="1004"/>
      <c r="G534" s="809"/>
    </row>
    <row r="535" spans="5:7" x14ac:dyDescent="0.25">
      <c r="E535" s="809"/>
      <c r="F535" s="1004"/>
      <c r="G535" s="809"/>
    </row>
    <row r="536" spans="5:7" x14ac:dyDescent="0.25">
      <c r="E536" s="809"/>
      <c r="F536" s="1004"/>
      <c r="G536" s="809"/>
    </row>
    <row r="537" spans="5:7" x14ac:dyDescent="0.25">
      <c r="E537" s="809"/>
      <c r="F537" s="1004"/>
      <c r="G537" s="809"/>
    </row>
    <row r="538" spans="5:7" x14ac:dyDescent="0.25">
      <c r="E538" s="809"/>
      <c r="F538" s="1004"/>
      <c r="G538" s="809"/>
    </row>
    <row r="539" spans="5:7" x14ac:dyDescent="0.25">
      <c r="E539" s="809"/>
      <c r="F539" s="1004"/>
      <c r="G539" s="809"/>
    </row>
    <row r="540" spans="5:7" x14ac:dyDescent="0.25">
      <c r="E540" s="809"/>
      <c r="F540" s="1004"/>
      <c r="G540" s="809"/>
    </row>
    <row r="541" spans="5:7" x14ac:dyDescent="0.25">
      <c r="E541" s="809"/>
      <c r="F541" s="1004"/>
      <c r="G541" s="809"/>
    </row>
    <row r="542" spans="5:7" x14ac:dyDescent="0.25">
      <c r="E542" s="809"/>
      <c r="F542" s="1004"/>
      <c r="G542" s="809"/>
    </row>
    <row r="543" spans="5:7" x14ac:dyDescent="0.25">
      <c r="E543" s="809"/>
      <c r="F543" s="1004"/>
      <c r="G543" s="809"/>
    </row>
    <row r="544" spans="5:7" x14ac:dyDescent="0.25">
      <c r="E544" s="809"/>
      <c r="F544" s="1004"/>
      <c r="G544" s="809"/>
    </row>
    <row r="545" spans="5:7" x14ac:dyDescent="0.25">
      <c r="E545" s="809"/>
      <c r="F545" s="1004"/>
      <c r="G545" s="809"/>
    </row>
    <row r="546" spans="5:7" x14ac:dyDescent="0.25">
      <c r="E546" s="809"/>
      <c r="F546" s="1004"/>
      <c r="G546" s="809"/>
    </row>
    <row r="547" spans="5:7" x14ac:dyDescent="0.25">
      <c r="E547" s="809"/>
      <c r="F547" s="1004"/>
      <c r="G547" s="809"/>
    </row>
    <row r="548" spans="5:7" x14ac:dyDescent="0.25">
      <c r="E548" s="809"/>
      <c r="F548" s="1004"/>
      <c r="G548" s="809"/>
    </row>
    <row r="549" spans="5:7" x14ac:dyDescent="0.25">
      <c r="E549" s="809"/>
      <c r="F549" s="1004"/>
      <c r="G549" s="809"/>
    </row>
    <row r="550" spans="5:7" x14ac:dyDescent="0.25">
      <c r="E550" s="809"/>
      <c r="F550" s="1004"/>
      <c r="G550" s="809"/>
    </row>
    <row r="551" spans="5:7" x14ac:dyDescent="0.25">
      <c r="E551" s="809"/>
      <c r="F551" s="1004"/>
      <c r="G551" s="809"/>
    </row>
    <row r="552" spans="5:7" x14ac:dyDescent="0.25">
      <c r="E552" s="809"/>
      <c r="F552" s="1004"/>
      <c r="G552" s="809"/>
    </row>
    <row r="553" spans="5:7" x14ac:dyDescent="0.25">
      <c r="E553" s="809"/>
      <c r="F553" s="1004"/>
      <c r="G553" s="809"/>
    </row>
    <row r="554" spans="5:7" x14ac:dyDescent="0.25">
      <c r="E554" s="809"/>
      <c r="F554" s="1004"/>
      <c r="G554" s="809"/>
    </row>
    <row r="555" spans="5:7" x14ac:dyDescent="0.25">
      <c r="E555" s="809"/>
      <c r="F555" s="1004"/>
      <c r="G555" s="809"/>
    </row>
    <row r="556" spans="5:7" x14ac:dyDescent="0.25">
      <c r="E556" s="809"/>
      <c r="F556" s="1004"/>
      <c r="G556" s="809"/>
    </row>
    <row r="557" spans="5:7" x14ac:dyDescent="0.25">
      <c r="E557" s="809"/>
      <c r="F557" s="1004"/>
      <c r="G557" s="809"/>
    </row>
    <row r="558" spans="5:7" x14ac:dyDescent="0.25">
      <c r="E558" s="809"/>
      <c r="F558" s="1004"/>
      <c r="G558" s="809"/>
    </row>
    <row r="559" spans="5:7" x14ac:dyDescent="0.25">
      <c r="E559" s="809"/>
      <c r="F559" s="1004"/>
      <c r="G559" s="809"/>
    </row>
    <row r="560" spans="5:7" x14ac:dyDescent="0.25">
      <c r="E560" s="809"/>
      <c r="F560" s="1004"/>
      <c r="G560" s="809"/>
    </row>
    <row r="561" spans="5:7" x14ac:dyDescent="0.25">
      <c r="E561" s="809"/>
      <c r="F561" s="1004"/>
      <c r="G561" s="809"/>
    </row>
    <row r="562" spans="5:7" x14ac:dyDescent="0.25">
      <c r="E562" s="809"/>
      <c r="F562" s="1004"/>
      <c r="G562" s="809"/>
    </row>
    <row r="563" spans="5:7" x14ac:dyDescent="0.25">
      <c r="E563" s="809"/>
      <c r="F563" s="1004"/>
      <c r="G563" s="809"/>
    </row>
    <row r="564" spans="5:7" x14ac:dyDescent="0.25">
      <c r="E564" s="809"/>
      <c r="F564" s="1004"/>
      <c r="G564" s="809"/>
    </row>
    <row r="565" spans="5:7" x14ac:dyDescent="0.25">
      <c r="E565" s="809"/>
      <c r="F565" s="1004"/>
      <c r="G565" s="809"/>
    </row>
    <row r="566" spans="5:7" x14ac:dyDescent="0.25">
      <c r="E566" s="809"/>
      <c r="F566" s="1004"/>
      <c r="G566" s="809"/>
    </row>
    <row r="567" spans="5:7" x14ac:dyDescent="0.25">
      <c r="E567" s="809"/>
      <c r="F567" s="1004"/>
      <c r="G567" s="809"/>
    </row>
    <row r="568" spans="5:7" x14ac:dyDescent="0.25">
      <c r="E568" s="809"/>
      <c r="F568" s="1004"/>
      <c r="G568" s="809"/>
    </row>
    <row r="569" spans="5:7" x14ac:dyDescent="0.25">
      <c r="E569" s="809"/>
      <c r="F569" s="1004"/>
      <c r="G569" s="809"/>
    </row>
    <row r="570" spans="5:7" x14ac:dyDescent="0.25">
      <c r="E570" s="809"/>
      <c r="F570" s="1004"/>
      <c r="G570" s="809"/>
    </row>
    <row r="571" spans="5:7" x14ac:dyDescent="0.25">
      <c r="E571" s="809"/>
      <c r="F571" s="1004"/>
      <c r="G571" s="809"/>
    </row>
    <row r="572" spans="5:7" x14ac:dyDescent="0.25">
      <c r="E572" s="809"/>
      <c r="F572" s="1004"/>
      <c r="G572" s="809"/>
    </row>
    <row r="573" spans="5:7" x14ac:dyDescent="0.25">
      <c r="E573" s="809"/>
      <c r="F573" s="1004"/>
      <c r="G573" s="809"/>
    </row>
    <row r="574" spans="5:7" x14ac:dyDescent="0.25">
      <c r="E574" s="809"/>
      <c r="F574" s="1004"/>
      <c r="G574" s="809"/>
    </row>
    <row r="575" spans="5:7" x14ac:dyDescent="0.25">
      <c r="E575" s="809"/>
      <c r="F575" s="1004"/>
      <c r="G575" s="809"/>
    </row>
    <row r="576" spans="5:7" x14ac:dyDescent="0.25">
      <c r="E576" s="809"/>
      <c r="F576" s="1004"/>
      <c r="G576" s="809"/>
    </row>
    <row r="577" spans="5:7" x14ac:dyDescent="0.25">
      <c r="E577" s="809"/>
      <c r="F577" s="1004"/>
      <c r="G577" s="809"/>
    </row>
    <row r="578" spans="5:7" x14ac:dyDescent="0.25">
      <c r="E578" s="809"/>
      <c r="F578" s="1004"/>
      <c r="G578" s="809"/>
    </row>
    <row r="579" spans="5:7" x14ac:dyDescent="0.25">
      <c r="E579" s="809"/>
      <c r="F579" s="1004"/>
      <c r="G579" s="809"/>
    </row>
    <row r="580" spans="5:7" x14ac:dyDescent="0.25">
      <c r="E580" s="809"/>
      <c r="F580" s="1004"/>
      <c r="G580" s="809"/>
    </row>
    <row r="581" spans="5:7" x14ac:dyDescent="0.25">
      <c r="E581" s="809"/>
      <c r="F581" s="1004"/>
      <c r="G581" s="809"/>
    </row>
    <row r="582" spans="5:7" x14ac:dyDescent="0.25">
      <c r="E582" s="809"/>
      <c r="F582" s="1004"/>
      <c r="G582" s="809"/>
    </row>
    <row r="583" spans="5:7" x14ac:dyDescent="0.25">
      <c r="E583" s="809"/>
      <c r="F583" s="1004"/>
      <c r="G583" s="809"/>
    </row>
    <row r="584" spans="5:7" x14ac:dyDescent="0.25">
      <c r="E584" s="809"/>
      <c r="F584" s="1004"/>
      <c r="G584" s="809"/>
    </row>
    <row r="585" spans="5:7" x14ac:dyDescent="0.25">
      <c r="E585" s="809"/>
      <c r="F585" s="1004"/>
      <c r="G585" s="809"/>
    </row>
    <row r="586" spans="5:7" x14ac:dyDescent="0.25">
      <c r="E586" s="809"/>
      <c r="F586" s="1004"/>
      <c r="G586" s="809"/>
    </row>
    <row r="587" spans="5:7" x14ac:dyDescent="0.25">
      <c r="E587" s="809"/>
      <c r="F587" s="1004"/>
      <c r="G587" s="809"/>
    </row>
    <row r="588" spans="5:7" x14ac:dyDescent="0.25">
      <c r="E588" s="809"/>
      <c r="F588" s="1004"/>
      <c r="G588" s="809"/>
    </row>
    <row r="589" spans="5:7" x14ac:dyDescent="0.25">
      <c r="E589" s="809"/>
      <c r="F589" s="1004"/>
      <c r="G589" s="809"/>
    </row>
    <row r="590" spans="5:7" x14ac:dyDescent="0.25">
      <c r="E590" s="809"/>
      <c r="F590" s="1004"/>
      <c r="G590" s="809"/>
    </row>
    <row r="591" spans="5:7" x14ac:dyDescent="0.25">
      <c r="E591" s="809"/>
      <c r="F591" s="1004"/>
      <c r="G591" s="809"/>
    </row>
    <row r="592" spans="5:7" x14ac:dyDescent="0.25">
      <c r="E592" s="809"/>
      <c r="F592" s="1004"/>
      <c r="G592" s="809"/>
    </row>
    <row r="593" spans="5:8" x14ac:dyDescent="0.25">
      <c r="E593" s="809"/>
      <c r="F593" s="1004"/>
      <c r="G593" s="809"/>
    </row>
    <row r="594" spans="5:8" x14ac:dyDescent="0.25">
      <c r="E594" s="809"/>
      <c r="F594" s="1004"/>
      <c r="G594" s="809"/>
    </row>
    <row r="595" spans="5:8" x14ac:dyDescent="0.25">
      <c r="E595" s="809"/>
      <c r="F595" s="1004"/>
      <c r="G595" s="809"/>
      <c r="H595" s="557"/>
    </row>
    <row r="596" spans="5:8" x14ac:dyDescent="0.25">
      <c r="E596" s="809"/>
      <c r="F596" s="1004"/>
      <c r="G596" s="809"/>
    </row>
    <row r="597" spans="5:8" x14ac:dyDescent="0.25">
      <c r="E597" s="809"/>
      <c r="F597" s="1004"/>
      <c r="G597" s="809"/>
    </row>
    <row r="598" spans="5:8" x14ac:dyDescent="0.25">
      <c r="E598" s="809"/>
      <c r="F598" s="1004"/>
      <c r="G598" s="809"/>
    </row>
    <row r="599" spans="5:8" x14ac:dyDescent="0.25">
      <c r="E599" s="809"/>
      <c r="F599" s="1004"/>
      <c r="G599" s="809"/>
    </row>
    <row r="600" spans="5:8" x14ac:dyDescent="0.25">
      <c r="E600" s="809"/>
      <c r="F600" s="1004"/>
      <c r="G600" s="809"/>
    </row>
    <row r="601" spans="5:8" x14ac:dyDescent="0.25">
      <c r="E601" s="809"/>
      <c r="F601" s="1004"/>
      <c r="G601" s="809"/>
    </row>
    <row r="602" spans="5:8" x14ac:dyDescent="0.25">
      <c r="E602" s="809"/>
      <c r="F602" s="1004"/>
      <c r="G602" s="809"/>
    </row>
    <row r="603" spans="5:8" x14ac:dyDescent="0.25">
      <c r="E603" s="809"/>
      <c r="F603" s="1004"/>
      <c r="G603" s="809"/>
    </row>
    <row r="604" spans="5:8" x14ac:dyDescent="0.25">
      <c r="E604" s="809"/>
      <c r="F604" s="1004"/>
      <c r="G604" s="809"/>
    </row>
    <row r="605" spans="5:8" x14ac:dyDescent="0.25">
      <c r="E605" s="809"/>
      <c r="F605" s="1004"/>
      <c r="G605" s="809"/>
    </row>
    <row r="606" spans="5:8" x14ac:dyDescent="0.25">
      <c r="E606" s="809"/>
      <c r="F606" s="1004"/>
      <c r="G606" s="809"/>
    </row>
    <row r="607" spans="5:8" x14ac:dyDescent="0.25">
      <c r="E607" s="809"/>
      <c r="F607" s="1004"/>
      <c r="G607" s="809"/>
    </row>
    <row r="608" spans="5:8" x14ac:dyDescent="0.25">
      <c r="E608" s="809"/>
      <c r="F608" s="1004"/>
      <c r="G608" s="809"/>
    </row>
    <row r="609" spans="5:7" x14ac:dyDescent="0.25">
      <c r="E609" s="809"/>
      <c r="F609" s="1004"/>
      <c r="G609" s="809"/>
    </row>
    <row r="610" spans="5:7" x14ac:dyDescent="0.25">
      <c r="E610" s="809"/>
      <c r="F610" s="1004"/>
      <c r="G610" s="809"/>
    </row>
    <row r="611" spans="5:7" x14ac:dyDescent="0.25">
      <c r="E611" s="809"/>
      <c r="F611" s="1004"/>
      <c r="G611" s="809"/>
    </row>
    <row r="612" spans="5:7" x14ac:dyDescent="0.25">
      <c r="E612" s="809"/>
      <c r="F612" s="1004"/>
      <c r="G612" s="809"/>
    </row>
    <row r="613" spans="5:7" x14ac:dyDescent="0.25">
      <c r="E613" s="809"/>
      <c r="F613" s="1004"/>
      <c r="G613" s="809"/>
    </row>
    <row r="614" spans="5:7" x14ac:dyDescent="0.25">
      <c r="E614" s="809"/>
      <c r="F614" s="1004"/>
      <c r="G614" s="809"/>
    </row>
    <row r="615" spans="5:7" x14ac:dyDescent="0.25">
      <c r="E615" s="809"/>
      <c r="F615" s="1004"/>
      <c r="G615" s="809"/>
    </row>
    <row r="616" spans="5:7" x14ac:dyDescent="0.25">
      <c r="E616" s="809"/>
      <c r="F616" s="1004"/>
      <c r="G616" s="809"/>
    </row>
    <row r="617" spans="5:7" x14ac:dyDescent="0.25">
      <c r="E617" s="809"/>
      <c r="F617" s="1004"/>
      <c r="G617" s="809"/>
    </row>
    <row r="618" spans="5:7" x14ac:dyDescent="0.25">
      <c r="E618" s="809"/>
      <c r="F618" s="1004"/>
      <c r="G618" s="809"/>
    </row>
    <row r="619" spans="5:7" x14ac:dyDescent="0.25">
      <c r="E619" s="809"/>
      <c r="F619" s="1004"/>
      <c r="G619" s="809"/>
    </row>
    <row r="620" spans="5:7" x14ac:dyDescent="0.25">
      <c r="E620" s="809"/>
      <c r="F620" s="1004"/>
      <c r="G620" s="809"/>
    </row>
    <row r="621" spans="5:7" x14ac:dyDescent="0.25">
      <c r="E621" s="809"/>
      <c r="F621" s="1004"/>
      <c r="G621" s="809"/>
    </row>
    <row r="622" spans="5:7" x14ac:dyDescent="0.25">
      <c r="E622" s="809"/>
      <c r="F622" s="1004"/>
      <c r="G622" s="809"/>
    </row>
    <row r="623" spans="5:7" x14ac:dyDescent="0.25">
      <c r="E623" s="809"/>
      <c r="F623" s="1004"/>
      <c r="G623" s="809"/>
    </row>
    <row r="624" spans="5:7" x14ac:dyDescent="0.25">
      <c r="E624" s="809"/>
      <c r="F624" s="1004"/>
      <c r="G624" s="809"/>
    </row>
    <row r="625" spans="5:7" x14ac:dyDescent="0.25">
      <c r="E625" s="809"/>
      <c r="F625" s="1004"/>
      <c r="G625" s="809"/>
    </row>
    <row r="626" spans="5:7" x14ac:dyDescent="0.25">
      <c r="E626" s="809"/>
      <c r="F626" s="1004"/>
      <c r="G626" s="809"/>
    </row>
    <row r="627" spans="5:7" x14ac:dyDescent="0.25">
      <c r="E627" s="809"/>
      <c r="F627" s="1004"/>
      <c r="G627" s="809"/>
    </row>
    <row r="628" spans="5:7" x14ac:dyDescent="0.25">
      <c r="E628" s="809"/>
      <c r="F628" s="1004"/>
      <c r="G628" s="809"/>
    </row>
    <row r="629" spans="5:7" x14ac:dyDescent="0.25">
      <c r="E629" s="809"/>
      <c r="F629" s="1004"/>
      <c r="G629" s="809"/>
    </row>
    <row r="630" spans="5:7" x14ac:dyDescent="0.25">
      <c r="E630" s="809"/>
      <c r="F630" s="1004"/>
      <c r="G630" s="809"/>
    </row>
    <row r="631" spans="5:7" x14ac:dyDescent="0.25">
      <c r="E631" s="809"/>
      <c r="F631" s="1004"/>
      <c r="G631" s="809"/>
    </row>
    <row r="632" spans="5:7" x14ac:dyDescent="0.25">
      <c r="E632" s="809"/>
      <c r="F632" s="1004"/>
      <c r="G632" s="809"/>
    </row>
    <row r="633" spans="5:7" x14ac:dyDescent="0.25">
      <c r="E633" s="809"/>
      <c r="F633" s="1004"/>
      <c r="G633" s="809"/>
    </row>
    <row r="634" spans="5:7" x14ac:dyDescent="0.25">
      <c r="E634" s="809"/>
      <c r="F634" s="1004"/>
      <c r="G634" s="809"/>
    </row>
    <row r="635" spans="5:7" x14ac:dyDescent="0.25">
      <c r="E635" s="809"/>
      <c r="F635" s="1004"/>
      <c r="G635" s="809"/>
    </row>
    <row r="636" spans="5:7" x14ac:dyDescent="0.25">
      <c r="E636" s="809"/>
      <c r="F636" s="1004"/>
      <c r="G636" s="809"/>
    </row>
    <row r="637" spans="5:7" x14ac:dyDescent="0.25">
      <c r="E637" s="809"/>
      <c r="F637" s="1004"/>
      <c r="G637" s="809"/>
    </row>
    <row r="638" spans="5:7" x14ac:dyDescent="0.25">
      <c r="E638" s="809"/>
      <c r="F638" s="1004"/>
      <c r="G638" s="809"/>
    </row>
    <row r="639" spans="5:7" x14ac:dyDescent="0.25">
      <c r="E639" s="809"/>
      <c r="F639" s="1004"/>
      <c r="G639" s="809"/>
    </row>
    <row r="640" spans="5:7" x14ac:dyDescent="0.25">
      <c r="E640" s="809"/>
      <c r="F640" s="1004"/>
      <c r="G640" s="809"/>
    </row>
    <row r="641" spans="5:7" x14ac:dyDescent="0.25">
      <c r="E641" s="809"/>
      <c r="F641" s="1004"/>
      <c r="G641" s="809"/>
    </row>
    <row r="642" spans="5:7" x14ac:dyDescent="0.25">
      <c r="E642" s="809"/>
      <c r="F642" s="1004"/>
      <c r="G642" s="809"/>
    </row>
    <row r="643" spans="5:7" x14ac:dyDescent="0.25">
      <c r="E643" s="809"/>
      <c r="F643" s="1004"/>
      <c r="G643" s="809"/>
    </row>
    <row r="644" spans="5:7" x14ac:dyDescent="0.25">
      <c r="E644" s="809"/>
      <c r="F644" s="1004"/>
      <c r="G644" s="809"/>
    </row>
    <row r="645" spans="5:7" x14ac:dyDescent="0.25">
      <c r="E645" s="809"/>
      <c r="F645" s="1004"/>
      <c r="G645" s="809"/>
    </row>
    <row r="646" spans="5:7" x14ac:dyDescent="0.25">
      <c r="E646" s="809"/>
      <c r="F646" s="1004"/>
      <c r="G646" s="809"/>
    </row>
    <row r="647" spans="5:7" x14ac:dyDescent="0.25">
      <c r="E647" s="809"/>
      <c r="F647" s="1004"/>
      <c r="G647" s="809"/>
    </row>
    <row r="648" spans="5:7" x14ac:dyDescent="0.25">
      <c r="E648" s="809"/>
      <c r="F648" s="1004"/>
      <c r="G648" s="809"/>
    </row>
    <row r="649" spans="5:7" x14ac:dyDescent="0.25">
      <c r="E649" s="809"/>
      <c r="F649" s="1004"/>
      <c r="G649" s="809"/>
    </row>
    <row r="650" spans="5:7" x14ac:dyDescent="0.25">
      <c r="E650" s="809"/>
      <c r="F650" s="1004"/>
      <c r="G650" s="809"/>
    </row>
    <row r="651" spans="5:7" x14ac:dyDescent="0.25">
      <c r="E651" s="809"/>
      <c r="F651" s="1004"/>
      <c r="G651" s="809"/>
    </row>
    <row r="652" spans="5:7" x14ac:dyDescent="0.25">
      <c r="E652" s="809"/>
      <c r="F652" s="1004"/>
      <c r="G652" s="809"/>
    </row>
    <row r="653" spans="5:7" x14ac:dyDescent="0.25">
      <c r="E653" s="809"/>
      <c r="F653" s="1004"/>
      <c r="G653" s="809"/>
    </row>
    <row r="654" spans="5:7" x14ac:dyDescent="0.25">
      <c r="E654" s="809"/>
      <c r="F654" s="1004"/>
      <c r="G654" s="809"/>
    </row>
    <row r="655" spans="5:7" x14ac:dyDescent="0.25">
      <c r="E655" s="809"/>
      <c r="F655" s="1004"/>
      <c r="G655" s="809"/>
    </row>
    <row r="656" spans="5:7" x14ac:dyDescent="0.25">
      <c r="E656" s="809"/>
      <c r="F656" s="1004"/>
      <c r="G656" s="809"/>
    </row>
    <row r="657" spans="5:7" x14ac:dyDescent="0.25">
      <c r="E657" s="809"/>
      <c r="F657" s="1004"/>
      <c r="G657" s="809"/>
    </row>
    <row r="658" spans="5:7" x14ac:dyDescent="0.25">
      <c r="E658" s="809"/>
      <c r="F658" s="1004"/>
      <c r="G658" s="809"/>
    </row>
    <row r="659" spans="5:7" x14ac:dyDescent="0.25">
      <c r="E659" s="809"/>
      <c r="F659" s="1004"/>
      <c r="G659" s="809"/>
    </row>
    <row r="660" spans="5:7" x14ac:dyDescent="0.25">
      <c r="E660" s="809"/>
      <c r="F660" s="1004"/>
      <c r="G660" s="809"/>
    </row>
    <row r="661" spans="5:7" x14ac:dyDescent="0.25">
      <c r="E661" s="809"/>
      <c r="F661" s="1004"/>
      <c r="G661" s="809"/>
    </row>
    <row r="662" spans="5:7" x14ac:dyDescent="0.25">
      <c r="E662" s="809"/>
      <c r="F662" s="1004"/>
      <c r="G662" s="809"/>
    </row>
    <row r="663" spans="5:7" x14ac:dyDescent="0.25">
      <c r="E663" s="809"/>
      <c r="F663" s="1004"/>
      <c r="G663" s="809"/>
    </row>
    <row r="664" spans="5:7" x14ac:dyDescent="0.25">
      <c r="E664" s="809"/>
      <c r="F664" s="1004"/>
      <c r="G664" s="809"/>
    </row>
    <row r="665" spans="5:7" x14ac:dyDescent="0.25">
      <c r="E665" s="809"/>
      <c r="F665" s="1004"/>
      <c r="G665" s="809"/>
    </row>
    <row r="666" spans="5:7" x14ac:dyDescent="0.25">
      <c r="E666" s="809"/>
      <c r="F666" s="1004"/>
      <c r="G666" s="809"/>
    </row>
    <row r="667" spans="5:7" x14ac:dyDescent="0.25">
      <c r="E667" s="809"/>
      <c r="F667" s="1004"/>
      <c r="G667" s="809"/>
    </row>
    <row r="668" spans="5:7" x14ac:dyDescent="0.25">
      <c r="E668" s="809"/>
      <c r="F668" s="1004"/>
      <c r="G668" s="809"/>
    </row>
    <row r="669" spans="5:7" x14ac:dyDescent="0.25">
      <c r="E669" s="809"/>
      <c r="F669" s="1004"/>
      <c r="G669" s="809"/>
    </row>
    <row r="670" spans="5:7" x14ac:dyDescent="0.25">
      <c r="E670" s="809"/>
      <c r="F670" s="1004"/>
      <c r="G670" s="809"/>
    </row>
    <row r="671" spans="5:7" x14ac:dyDescent="0.25">
      <c r="E671" s="809"/>
      <c r="F671" s="1004"/>
      <c r="G671" s="809"/>
    </row>
    <row r="672" spans="5:7" x14ac:dyDescent="0.25">
      <c r="E672" s="809"/>
      <c r="F672" s="1004"/>
      <c r="G672" s="809"/>
    </row>
    <row r="673" spans="5:7" x14ac:dyDescent="0.25">
      <c r="E673" s="809"/>
      <c r="F673" s="1004"/>
      <c r="G673" s="809"/>
    </row>
    <row r="674" spans="5:7" x14ac:dyDescent="0.25">
      <c r="E674" s="809"/>
      <c r="F674" s="1004"/>
      <c r="G674" s="809"/>
    </row>
    <row r="675" spans="5:7" x14ac:dyDescent="0.25">
      <c r="E675" s="809"/>
      <c r="F675" s="1004"/>
      <c r="G675" s="809"/>
    </row>
    <row r="676" spans="5:7" x14ac:dyDescent="0.25">
      <c r="E676" s="809"/>
      <c r="F676" s="1004"/>
      <c r="G676" s="809"/>
    </row>
    <row r="677" spans="5:7" x14ac:dyDescent="0.25">
      <c r="E677" s="809"/>
      <c r="F677" s="1004"/>
      <c r="G677" s="809"/>
    </row>
    <row r="678" spans="5:7" x14ac:dyDescent="0.25">
      <c r="E678" s="809"/>
      <c r="F678" s="1004"/>
      <c r="G678" s="809"/>
    </row>
    <row r="679" spans="5:7" x14ac:dyDescent="0.25">
      <c r="E679" s="809"/>
      <c r="F679" s="1004"/>
      <c r="G679" s="809"/>
    </row>
    <row r="680" spans="5:7" x14ac:dyDescent="0.25">
      <c r="E680" s="809"/>
      <c r="F680" s="1004"/>
      <c r="G680" s="809"/>
    </row>
    <row r="681" spans="5:7" x14ac:dyDescent="0.25">
      <c r="E681" s="809"/>
      <c r="F681" s="1004"/>
      <c r="G681" s="809"/>
    </row>
    <row r="682" spans="5:7" x14ac:dyDescent="0.25">
      <c r="E682" s="809"/>
      <c r="F682" s="1004"/>
      <c r="G682" s="809"/>
    </row>
    <row r="683" spans="5:7" x14ac:dyDescent="0.25">
      <c r="E683" s="809"/>
      <c r="F683" s="1004"/>
      <c r="G683" s="809"/>
    </row>
    <row r="684" spans="5:7" x14ac:dyDescent="0.25">
      <c r="E684" s="809"/>
      <c r="F684" s="1004"/>
      <c r="G684" s="809"/>
    </row>
    <row r="685" spans="5:7" x14ac:dyDescent="0.25">
      <c r="E685" s="809"/>
      <c r="F685" s="1004"/>
      <c r="G685" s="809"/>
    </row>
    <row r="686" spans="5:7" x14ac:dyDescent="0.25">
      <c r="E686" s="809"/>
      <c r="F686" s="1004"/>
      <c r="G686" s="809"/>
    </row>
    <row r="687" spans="5:7" x14ac:dyDescent="0.25">
      <c r="E687" s="809"/>
      <c r="F687" s="1004"/>
      <c r="G687" s="809"/>
    </row>
    <row r="688" spans="5:7" x14ac:dyDescent="0.25">
      <c r="E688" s="809"/>
      <c r="F688" s="1004"/>
      <c r="G688" s="809"/>
    </row>
    <row r="689" spans="5:7" x14ac:dyDescent="0.25">
      <c r="E689" s="809"/>
      <c r="F689" s="1004"/>
      <c r="G689" s="809"/>
    </row>
    <row r="690" spans="5:7" x14ac:dyDescent="0.25">
      <c r="E690" s="809"/>
      <c r="F690" s="1004"/>
      <c r="G690" s="809"/>
    </row>
    <row r="691" spans="5:7" x14ac:dyDescent="0.25">
      <c r="E691" s="809"/>
      <c r="F691" s="1004"/>
      <c r="G691" s="809"/>
    </row>
    <row r="692" spans="5:7" x14ac:dyDescent="0.25">
      <c r="E692" s="809"/>
      <c r="F692" s="1004"/>
      <c r="G692" s="809"/>
    </row>
    <row r="693" spans="5:7" x14ac:dyDescent="0.25">
      <c r="E693" s="809"/>
      <c r="F693" s="1004"/>
      <c r="G693" s="809"/>
    </row>
    <row r="694" spans="5:7" x14ac:dyDescent="0.25">
      <c r="E694" s="809"/>
      <c r="F694" s="1004"/>
      <c r="G694" s="809"/>
    </row>
    <row r="695" spans="5:7" x14ac:dyDescent="0.25">
      <c r="E695" s="809"/>
      <c r="F695" s="1004"/>
      <c r="G695" s="809"/>
    </row>
    <row r="696" spans="5:7" x14ac:dyDescent="0.25">
      <c r="E696" s="809"/>
      <c r="F696" s="1004"/>
      <c r="G696" s="809"/>
    </row>
    <row r="697" spans="5:7" x14ac:dyDescent="0.25">
      <c r="E697" s="809"/>
      <c r="F697" s="1004"/>
      <c r="G697" s="809"/>
    </row>
    <row r="698" spans="5:7" x14ac:dyDescent="0.25">
      <c r="E698" s="809"/>
      <c r="F698" s="1004"/>
      <c r="G698" s="809"/>
    </row>
    <row r="699" spans="5:7" x14ac:dyDescent="0.25">
      <c r="E699" s="809"/>
      <c r="F699" s="1004"/>
      <c r="G699" s="809"/>
    </row>
    <row r="700" spans="5:7" x14ac:dyDescent="0.25">
      <c r="E700" s="809"/>
      <c r="F700" s="1004"/>
      <c r="G700" s="809"/>
    </row>
    <row r="701" spans="5:7" x14ac:dyDescent="0.25">
      <c r="E701" s="809"/>
      <c r="F701" s="1004"/>
      <c r="G701" s="809"/>
    </row>
    <row r="702" spans="5:7" x14ac:dyDescent="0.25">
      <c r="E702" s="809"/>
      <c r="F702" s="1004"/>
      <c r="G702" s="809"/>
    </row>
    <row r="703" spans="5:7" x14ac:dyDescent="0.25">
      <c r="E703" s="809"/>
      <c r="F703" s="1004"/>
      <c r="G703" s="809"/>
    </row>
    <row r="704" spans="5:7" x14ac:dyDescent="0.25">
      <c r="E704" s="809"/>
      <c r="F704" s="1004"/>
      <c r="G704" s="809"/>
    </row>
    <row r="705" spans="5:7" x14ac:dyDescent="0.25">
      <c r="E705" s="809"/>
      <c r="F705" s="1004"/>
      <c r="G705" s="809"/>
    </row>
    <row r="706" spans="5:7" x14ac:dyDescent="0.25">
      <c r="E706" s="809"/>
      <c r="F706" s="1004"/>
      <c r="G706" s="809"/>
    </row>
    <row r="707" spans="5:7" x14ac:dyDescent="0.25">
      <c r="E707" s="809"/>
      <c r="F707" s="1004"/>
      <c r="G707" s="809"/>
    </row>
    <row r="708" spans="5:7" x14ac:dyDescent="0.25">
      <c r="E708" s="809"/>
      <c r="F708" s="1004"/>
      <c r="G708" s="809"/>
    </row>
    <row r="709" spans="5:7" x14ac:dyDescent="0.25">
      <c r="E709" s="809"/>
      <c r="F709" s="1004"/>
      <c r="G709" s="809"/>
    </row>
    <row r="710" spans="5:7" x14ac:dyDescent="0.25">
      <c r="E710" s="809"/>
      <c r="F710" s="1004"/>
      <c r="G710" s="809"/>
    </row>
    <row r="711" spans="5:7" x14ac:dyDescent="0.25">
      <c r="E711" s="809"/>
      <c r="F711" s="1004"/>
      <c r="G711" s="809"/>
    </row>
    <row r="712" spans="5:7" x14ac:dyDescent="0.25">
      <c r="E712" s="809"/>
      <c r="F712" s="1004"/>
      <c r="G712" s="809"/>
    </row>
    <row r="713" spans="5:7" x14ac:dyDescent="0.25">
      <c r="E713" s="809"/>
      <c r="F713" s="1004"/>
      <c r="G713" s="809"/>
    </row>
    <row r="714" spans="5:7" x14ac:dyDescent="0.25">
      <c r="E714" s="809"/>
      <c r="F714" s="1004"/>
      <c r="G714" s="809"/>
    </row>
    <row r="715" spans="5:7" x14ac:dyDescent="0.25">
      <c r="E715" s="809"/>
      <c r="F715" s="1004"/>
      <c r="G715" s="809"/>
    </row>
    <row r="716" spans="5:7" x14ac:dyDescent="0.25">
      <c r="E716" s="809"/>
      <c r="F716" s="1004"/>
      <c r="G716" s="809"/>
    </row>
    <row r="717" spans="5:7" x14ac:dyDescent="0.25">
      <c r="E717" s="809"/>
      <c r="F717" s="1004"/>
      <c r="G717" s="809"/>
    </row>
    <row r="718" spans="5:7" x14ac:dyDescent="0.25">
      <c r="E718" s="809"/>
      <c r="F718" s="1004"/>
      <c r="G718" s="809"/>
    </row>
    <row r="719" spans="5:7" x14ac:dyDescent="0.25">
      <c r="E719" s="809"/>
      <c r="F719" s="1004"/>
      <c r="G719" s="809"/>
    </row>
    <row r="720" spans="5:7" x14ac:dyDescent="0.25">
      <c r="E720" s="809"/>
      <c r="F720" s="1004"/>
      <c r="G720" s="809"/>
    </row>
    <row r="721" spans="5:7" x14ac:dyDescent="0.25">
      <c r="E721" s="809"/>
      <c r="F721" s="1004"/>
      <c r="G721" s="809"/>
    </row>
    <row r="722" spans="5:7" x14ac:dyDescent="0.25">
      <c r="E722" s="809"/>
      <c r="F722" s="1004"/>
      <c r="G722" s="809"/>
    </row>
    <row r="723" spans="5:7" x14ac:dyDescent="0.25">
      <c r="E723" s="809"/>
      <c r="F723" s="1004"/>
      <c r="G723" s="809"/>
    </row>
    <row r="724" spans="5:7" x14ac:dyDescent="0.25">
      <c r="E724" s="809"/>
      <c r="F724" s="1004"/>
      <c r="G724" s="809"/>
    </row>
    <row r="725" spans="5:7" x14ac:dyDescent="0.25">
      <c r="E725" s="809"/>
      <c r="F725" s="1004"/>
      <c r="G725" s="809"/>
    </row>
    <row r="726" spans="5:7" x14ac:dyDescent="0.25">
      <c r="E726" s="809"/>
      <c r="F726" s="1004"/>
      <c r="G726" s="809"/>
    </row>
    <row r="727" spans="5:7" x14ac:dyDescent="0.25">
      <c r="E727" s="809"/>
      <c r="F727" s="1004"/>
      <c r="G727" s="809"/>
    </row>
    <row r="728" spans="5:7" x14ac:dyDescent="0.25">
      <c r="E728" s="809"/>
      <c r="F728" s="1004"/>
      <c r="G728" s="809"/>
    </row>
    <row r="729" spans="5:7" x14ac:dyDescent="0.25">
      <c r="E729" s="809"/>
      <c r="F729" s="1004"/>
      <c r="G729" s="809"/>
    </row>
    <row r="730" spans="5:7" x14ac:dyDescent="0.25">
      <c r="E730" s="809"/>
      <c r="F730" s="1004"/>
      <c r="G730" s="809"/>
    </row>
    <row r="731" spans="5:7" x14ac:dyDescent="0.25">
      <c r="E731" s="809"/>
      <c r="F731" s="1004"/>
      <c r="G731" s="809"/>
    </row>
    <row r="732" spans="5:7" x14ac:dyDescent="0.25">
      <c r="E732" s="809"/>
      <c r="F732" s="1004"/>
      <c r="G732" s="809"/>
    </row>
    <row r="733" spans="5:7" x14ac:dyDescent="0.25">
      <c r="E733" s="809"/>
      <c r="F733" s="1004"/>
      <c r="G733" s="809"/>
    </row>
    <row r="734" spans="5:7" x14ac:dyDescent="0.25">
      <c r="E734" s="809"/>
      <c r="F734" s="1004"/>
      <c r="G734" s="809"/>
    </row>
    <row r="735" spans="5:7" x14ac:dyDescent="0.25">
      <c r="E735" s="809"/>
      <c r="F735" s="1004"/>
      <c r="G735" s="809"/>
    </row>
    <row r="736" spans="5:7" x14ac:dyDescent="0.25">
      <c r="E736" s="809"/>
      <c r="F736" s="1004"/>
      <c r="G736" s="809"/>
    </row>
    <row r="737" spans="5:7" x14ac:dyDescent="0.25">
      <c r="E737" s="809"/>
      <c r="F737" s="1004"/>
      <c r="G737" s="809"/>
    </row>
    <row r="738" spans="5:7" x14ac:dyDescent="0.25">
      <c r="E738" s="809"/>
      <c r="F738" s="1004"/>
      <c r="G738" s="809"/>
    </row>
    <row r="739" spans="5:7" x14ac:dyDescent="0.25">
      <c r="E739" s="809"/>
      <c r="F739" s="1004"/>
      <c r="G739" s="809"/>
    </row>
    <row r="740" spans="5:7" x14ac:dyDescent="0.25">
      <c r="E740" s="809"/>
      <c r="F740" s="1004"/>
      <c r="G740" s="809"/>
    </row>
    <row r="741" spans="5:7" x14ac:dyDescent="0.25">
      <c r="E741" s="809"/>
      <c r="F741" s="1004"/>
      <c r="G741" s="809"/>
    </row>
    <row r="742" spans="5:7" x14ac:dyDescent="0.25">
      <c r="E742" s="809"/>
      <c r="F742" s="1004"/>
      <c r="G742" s="809"/>
    </row>
    <row r="743" spans="5:7" x14ac:dyDescent="0.25">
      <c r="E743" s="809"/>
      <c r="F743" s="1004"/>
      <c r="G743" s="809"/>
    </row>
    <row r="744" spans="5:7" x14ac:dyDescent="0.25">
      <c r="E744" s="809"/>
      <c r="F744" s="1004"/>
      <c r="G744" s="809"/>
    </row>
    <row r="745" spans="5:7" x14ac:dyDescent="0.25">
      <c r="E745" s="809"/>
      <c r="F745" s="1004"/>
      <c r="G745" s="809"/>
    </row>
    <row r="746" spans="5:7" x14ac:dyDescent="0.25">
      <c r="E746" s="809"/>
      <c r="F746" s="1004"/>
      <c r="G746" s="809"/>
    </row>
    <row r="747" spans="5:7" x14ac:dyDescent="0.25">
      <c r="E747" s="809"/>
      <c r="F747" s="1004"/>
      <c r="G747" s="809"/>
    </row>
    <row r="748" spans="5:7" x14ac:dyDescent="0.25">
      <c r="E748" s="809"/>
      <c r="F748" s="1004"/>
      <c r="G748" s="809"/>
    </row>
    <row r="749" spans="5:7" x14ac:dyDescent="0.25">
      <c r="E749" s="809"/>
      <c r="F749" s="1004"/>
      <c r="G749" s="809"/>
    </row>
    <row r="750" spans="5:7" x14ac:dyDescent="0.25">
      <c r="E750" s="809"/>
      <c r="F750" s="1004"/>
      <c r="G750" s="809"/>
    </row>
    <row r="751" spans="5:7" x14ac:dyDescent="0.25">
      <c r="E751" s="809"/>
      <c r="F751" s="1004"/>
      <c r="G751" s="809"/>
    </row>
    <row r="752" spans="5:7" x14ac:dyDescent="0.25">
      <c r="E752" s="809"/>
      <c r="F752" s="1004"/>
      <c r="G752" s="809"/>
    </row>
    <row r="753" spans="5:7" x14ac:dyDescent="0.25">
      <c r="E753" s="809"/>
      <c r="F753" s="1004"/>
      <c r="G753" s="809"/>
    </row>
    <row r="754" spans="5:7" x14ac:dyDescent="0.25">
      <c r="E754" s="809"/>
      <c r="F754" s="1004"/>
      <c r="G754" s="809"/>
    </row>
    <row r="755" spans="5:7" x14ac:dyDescent="0.25">
      <c r="E755" s="809"/>
      <c r="F755" s="1004"/>
      <c r="G755" s="809"/>
    </row>
    <row r="756" spans="5:7" x14ac:dyDescent="0.25">
      <c r="E756" s="809"/>
      <c r="F756" s="1004"/>
      <c r="G756" s="809"/>
    </row>
    <row r="757" spans="5:7" x14ac:dyDescent="0.25">
      <c r="E757" s="809"/>
      <c r="F757" s="1004"/>
      <c r="G757" s="809"/>
    </row>
    <row r="758" spans="5:7" x14ac:dyDescent="0.25">
      <c r="E758" s="809"/>
      <c r="F758" s="1004"/>
      <c r="G758" s="809"/>
    </row>
    <row r="759" spans="5:7" x14ac:dyDescent="0.25">
      <c r="E759" s="809"/>
      <c r="F759" s="1004"/>
      <c r="G759" s="809"/>
    </row>
    <row r="760" spans="5:7" x14ac:dyDescent="0.25">
      <c r="E760" s="809"/>
      <c r="F760" s="1004"/>
      <c r="G760" s="809"/>
    </row>
    <row r="761" spans="5:7" x14ac:dyDescent="0.25">
      <c r="E761" s="809"/>
      <c r="F761" s="1004"/>
      <c r="G761" s="809"/>
    </row>
    <row r="762" spans="5:7" x14ac:dyDescent="0.25">
      <c r="E762" s="809"/>
      <c r="F762" s="1004"/>
      <c r="G762" s="809"/>
    </row>
    <row r="763" spans="5:7" x14ac:dyDescent="0.25">
      <c r="E763" s="809"/>
      <c r="F763" s="1004"/>
      <c r="G763" s="809"/>
    </row>
    <row r="764" spans="5:7" x14ac:dyDescent="0.25">
      <c r="E764" s="809"/>
      <c r="F764" s="1004"/>
      <c r="G764" s="809"/>
    </row>
    <row r="765" spans="5:7" x14ac:dyDescent="0.25">
      <c r="E765" s="809"/>
      <c r="F765" s="1004"/>
      <c r="G765" s="809"/>
    </row>
    <row r="766" spans="5:7" x14ac:dyDescent="0.25">
      <c r="E766" s="809"/>
      <c r="F766" s="1004"/>
      <c r="G766" s="809"/>
    </row>
    <row r="767" spans="5:7" x14ac:dyDescent="0.25">
      <c r="E767" s="809"/>
      <c r="F767" s="1004"/>
      <c r="G767" s="809"/>
    </row>
    <row r="768" spans="5:7" x14ac:dyDescent="0.25">
      <c r="E768" s="809"/>
      <c r="F768" s="1004"/>
      <c r="G768" s="809"/>
    </row>
    <row r="769" spans="5:7" x14ac:dyDescent="0.25">
      <c r="E769" s="809"/>
      <c r="F769" s="1004"/>
      <c r="G769" s="809"/>
    </row>
    <row r="770" spans="5:7" x14ac:dyDescent="0.25">
      <c r="E770" s="809"/>
      <c r="F770" s="1004"/>
      <c r="G770" s="809"/>
    </row>
    <row r="771" spans="5:7" x14ac:dyDescent="0.25">
      <c r="E771" s="809"/>
      <c r="F771" s="1004"/>
      <c r="G771" s="809"/>
    </row>
    <row r="772" spans="5:7" x14ac:dyDescent="0.25">
      <c r="E772" s="809"/>
      <c r="F772" s="1004"/>
      <c r="G772" s="809"/>
    </row>
    <row r="773" spans="5:7" x14ac:dyDescent="0.25">
      <c r="E773" s="809"/>
      <c r="F773" s="1004"/>
      <c r="G773" s="809"/>
    </row>
    <row r="774" spans="5:7" x14ac:dyDescent="0.25">
      <c r="E774" s="809"/>
      <c r="F774" s="1004"/>
      <c r="G774" s="809"/>
    </row>
    <row r="775" spans="5:7" x14ac:dyDescent="0.25">
      <c r="E775" s="809"/>
      <c r="F775" s="1004"/>
      <c r="G775" s="809"/>
    </row>
    <row r="776" spans="5:7" x14ac:dyDescent="0.25">
      <c r="E776" s="809"/>
      <c r="F776" s="1004"/>
      <c r="G776" s="809"/>
    </row>
    <row r="777" spans="5:7" x14ac:dyDescent="0.25">
      <c r="E777" s="809"/>
      <c r="F777" s="1004"/>
      <c r="G777" s="809"/>
    </row>
    <row r="778" spans="5:7" x14ac:dyDescent="0.25">
      <c r="E778" s="809"/>
      <c r="F778" s="1004"/>
      <c r="G778" s="809"/>
    </row>
    <row r="779" spans="5:7" x14ac:dyDescent="0.25">
      <c r="E779" s="809"/>
      <c r="F779" s="1004"/>
      <c r="G779" s="809"/>
    </row>
    <row r="780" spans="5:7" x14ac:dyDescent="0.25">
      <c r="E780" s="809"/>
      <c r="F780" s="1004"/>
      <c r="G780" s="809"/>
    </row>
    <row r="781" spans="5:7" x14ac:dyDescent="0.25">
      <c r="E781" s="809"/>
      <c r="F781" s="1004"/>
      <c r="G781" s="809"/>
    </row>
    <row r="782" spans="5:7" x14ac:dyDescent="0.25">
      <c r="E782" s="809"/>
      <c r="F782" s="1004"/>
      <c r="G782" s="809"/>
    </row>
    <row r="783" spans="5:7" x14ac:dyDescent="0.25">
      <c r="E783" s="809"/>
      <c r="F783" s="1004"/>
      <c r="G783" s="809"/>
    </row>
    <row r="784" spans="5:7" x14ac:dyDescent="0.25">
      <c r="E784" s="809"/>
      <c r="F784" s="1004"/>
      <c r="G784" s="809"/>
    </row>
    <row r="785" spans="5:7" x14ac:dyDescent="0.25">
      <c r="E785" s="809"/>
      <c r="F785" s="1004"/>
      <c r="G785" s="809"/>
    </row>
    <row r="786" spans="5:7" x14ac:dyDescent="0.25">
      <c r="E786" s="809"/>
      <c r="F786" s="1004"/>
      <c r="G786" s="809"/>
    </row>
    <row r="787" spans="5:7" x14ac:dyDescent="0.25">
      <c r="E787" s="809"/>
      <c r="F787" s="1004"/>
      <c r="G787" s="809"/>
    </row>
    <row r="788" spans="5:7" x14ac:dyDescent="0.25">
      <c r="E788" s="809"/>
      <c r="F788" s="1004"/>
      <c r="G788" s="809"/>
    </row>
    <row r="789" spans="5:7" x14ac:dyDescent="0.25">
      <c r="E789" s="809"/>
      <c r="F789" s="1004"/>
      <c r="G789" s="809"/>
    </row>
    <row r="790" spans="5:7" x14ac:dyDescent="0.25">
      <c r="E790" s="809"/>
      <c r="F790" s="1004"/>
      <c r="G790" s="809"/>
    </row>
    <row r="791" spans="5:7" x14ac:dyDescent="0.25">
      <c r="E791" s="809"/>
      <c r="F791" s="1004"/>
      <c r="G791" s="809"/>
    </row>
    <row r="792" spans="5:7" x14ac:dyDescent="0.25">
      <c r="E792" s="809"/>
      <c r="F792" s="1004"/>
      <c r="G792" s="809"/>
    </row>
    <row r="793" spans="5:7" x14ac:dyDescent="0.25">
      <c r="E793" s="809"/>
      <c r="F793" s="1004"/>
      <c r="G793" s="809"/>
    </row>
    <row r="794" spans="5:7" x14ac:dyDescent="0.25">
      <c r="E794" s="809"/>
      <c r="F794" s="1004"/>
      <c r="G794" s="809"/>
    </row>
    <row r="795" spans="5:7" x14ac:dyDescent="0.25">
      <c r="E795" s="809"/>
      <c r="F795" s="1004"/>
      <c r="G795" s="809"/>
    </row>
    <row r="796" spans="5:7" x14ac:dyDescent="0.25">
      <c r="E796" s="809"/>
      <c r="F796" s="1004"/>
      <c r="G796" s="809"/>
    </row>
    <row r="797" spans="5:7" x14ac:dyDescent="0.25">
      <c r="E797" s="809"/>
      <c r="F797" s="1004"/>
      <c r="G797" s="809"/>
    </row>
    <row r="798" spans="5:7" x14ac:dyDescent="0.25">
      <c r="E798" s="809"/>
      <c r="F798" s="1004"/>
      <c r="G798" s="809"/>
    </row>
    <row r="799" spans="5:7" x14ac:dyDescent="0.25">
      <c r="E799" s="809"/>
      <c r="F799" s="1004"/>
      <c r="G799" s="809"/>
    </row>
    <row r="800" spans="5:7" x14ac:dyDescent="0.25">
      <c r="E800" s="809"/>
      <c r="F800" s="1004"/>
      <c r="G800" s="809"/>
    </row>
    <row r="801" spans="5:7" x14ac:dyDescent="0.25">
      <c r="E801" s="809"/>
      <c r="F801" s="1004"/>
      <c r="G801" s="809"/>
    </row>
    <row r="802" spans="5:7" x14ac:dyDescent="0.25">
      <c r="E802" s="809"/>
      <c r="F802" s="1004"/>
      <c r="G802" s="809"/>
    </row>
    <row r="803" spans="5:7" x14ac:dyDescent="0.25">
      <c r="E803" s="809"/>
      <c r="F803" s="1004"/>
      <c r="G803" s="809"/>
    </row>
    <row r="804" spans="5:7" x14ac:dyDescent="0.25">
      <c r="E804" s="809"/>
      <c r="F804" s="1004"/>
      <c r="G804" s="809"/>
    </row>
    <row r="805" spans="5:7" x14ac:dyDescent="0.25">
      <c r="E805" s="809"/>
      <c r="F805" s="1004"/>
      <c r="G805" s="809"/>
    </row>
    <row r="806" spans="5:7" x14ac:dyDescent="0.25">
      <c r="E806" s="809"/>
      <c r="F806" s="1004"/>
      <c r="G806" s="809"/>
    </row>
    <row r="807" spans="5:7" x14ac:dyDescent="0.25">
      <c r="E807" s="809"/>
      <c r="F807" s="1004"/>
      <c r="G807" s="809"/>
    </row>
    <row r="808" spans="5:7" x14ac:dyDescent="0.25">
      <c r="E808" s="809"/>
      <c r="F808" s="1004"/>
      <c r="G808" s="809"/>
    </row>
    <row r="809" spans="5:7" x14ac:dyDescent="0.25">
      <c r="E809" s="809"/>
      <c r="F809" s="1004"/>
      <c r="G809" s="809"/>
    </row>
    <row r="810" spans="5:7" x14ac:dyDescent="0.25">
      <c r="E810" s="809"/>
      <c r="F810" s="1004"/>
      <c r="G810" s="809"/>
    </row>
    <row r="811" spans="5:7" x14ac:dyDescent="0.25">
      <c r="E811" s="809"/>
      <c r="F811" s="1004"/>
      <c r="G811" s="809"/>
    </row>
    <row r="812" spans="5:7" x14ac:dyDescent="0.25">
      <c r="E812" s="809"/>
      <c r="F812" s="1004"/>
      <c r="G812" s="809"/>
    </row>
    <row r="813" spans="5:7" x14ac:dyDescent="0.25">
      <c r="E813" s="809"/>
      <c r="F813" s="1004"/>
      <c r="G813" s="809"/>
    </row>
    <row r="814" spans="5:7" x14ac:dyDescent="0.25">
      <c r="E814" s="809"/>
      <c r="F814" s="1004"/>
      <c r="G814" s="809"/>
    </row>
    <row r="815" spans="5:7" x14ac:dyDescent="0.25">
      <c r="E815" s="809"/>
      <c r="F815" s="1004"/>
      <c r="G815" s="809"/>
    </row>
    <row r="816" spans="5:7" x14ac:dyDescent="0.25">
      <c r="E816" s="809"/>
      <c r="F816" s="1004"/>
      <c r="G816" s="809"/>
    </row>
    <row r="817" spans="5:7" x14ac:dyDescent="0.25">
      <c r="E817" s="809"/>
      <c r="F817" s="1004"/>
      <c r="G817" s="809"/>
    </row>
    <row r="818" spans="5:7" x14ac:dyDescent="0.25">
      <c r="E818" s="809"/>
      <c r="F818" s="1004"/>
      <c r="G818" s="809"/>
    </row>
    <row r="819" spans="5:7" x14ac:dyDescent="0.25">
      <c r="E819" s="809"/>
      <c r="F819" s="1004"/>
      <c r="G819" s="809"/>
    </row>
    <row r="820" spans="5:7" x14ac:dyDescent="0.25">
      <c r="E820" s="809"/>
      <c r="F820" s="1004"/>
      <c r="G820" s="809"/>
    </row>
    <row r="821" spans="5:7" x14ac:dyDescent="0.25">
      <c r="E821" s="809"/>
      <c r="F821" s="1004"/>
      <c r="G821" s="809"/>
    </row>
    <row r="822" spans="5:7" x14ac:dyDescent="0.25">
      <c r="E822" s="809"/>
      <c r="F822" s="1004"/>
      <c r="G822" s="809"/>
    </row>
    <row r="823" spans="5:7" x14ac:dyDescent="0.25">
      <c r="E823" s="809"/>
      <c r="F823" s="1004"/>
      <c r="G823" s="809"/>
    </row>
    <row r="824" spans="5:7" x14ac:dyDescent="0.25">
      <c r="E824" s="809"/>
      <c r="F824" s="1004"/>
      <c r="G824" s="809"/>
    </row>
    <row r="825" spans="5:7" x14ac:dyDescent="0.25">
      <c r="E825" s="809"/>
      <c r="F825" s="1004"/>
      <c r="G825" s="809"/>
    </row>
    <row r="826" spans="5:7" x14ac:dyDescent="0.25">
      <c r="E826" s="809"/>
      <c r="F826" s="1004"/>
      <c r="G826" s="809"/>
    </row>
    <row r="827" spans="5:7" x14ac:dyDescent="0.25">
      <c r="E827" s="809"/>
      <c r="F827" s="1004"/>
      <c r="G827" s="809"/>
    </row>
    <row r="828" spans="5:7" x14ac:dyDescent="0.25">
      <c r="E828" s="809"/>
      <c r="F828" s="1004"/>
      <c r="G828" s="809"/>
    </row>
    <row r="829" spans="5:7" x14ac:dyDescent="0.25">
      <c r="E829" s="809"/>
      <c r="F829" s="1004"/>
      <c r="G829" s="809"/>
    </row>
    <row r="830" spans="5:7" x14ac:dyDescent="0.25">
      <c r="E830" s="809"/>
      <c r="F830" s="1004"/>
      <c r="G830" s="809"/>
    </row>
    <row r="831" spans="5:7" x14ac:dyDescent="0.25">
      <c r="E831" s="809"/>
      <c r="F831" s="1004"/>
      <c r="G831" s="809"/>
    </row>
    <row r="832" spans="5:7" x14ac:dyDescent="0.25">
      <c r="E832" s="809"/>
      <c r="F832" s="1004"/>
      <c r="G832" s="809"/>
    </row>
    <row r="833" spans="5:7" x14ac:dyDescent="0.25">
      <c r="E833" s="809"/>
      <c r="F833" s="1004"/>
      <c r="G833" s="809"/>
    </row>
    <row r="834" spans="5:7" x14ac:dyDescent="0.25">
      <c r="E834" s="809"/>
      <c r="F834" s="1004"/>
      <c r="G834" s="809"/>
    </row>
    <row r="835" spans="5:7" x14ac:dyDescent="0.25">
      <c r="E835" s="809"/>
      <c r="F835" s="1004"/>
      <c r="G835" s="809"/>
    </row>
    <row r="836" spans="5:7" x14ac:dyDescent="0.25">
      <c r="E836" s="809"/>
      <c r="F836" s="1004"/>
      <c r="G836" s="809"/>
    </row>
    <row r="837" spans="5:7" x14ac:dyDescent="0.25">
      <c r="E837" s="809"/>
      <c r="F837" s="1004"/>
      <c r="G837" s="809"/>
    </row>
    <row r="838" spans="5:7" x14ac:dyDescent="0.25">
      <c r="E838" s="809"/>
      <c r="F838" s="1004"/>
      <c r="G838" s="809"/>
    </row>
    <row r="839" spans="5:7" x14ac:dyDescent="0.25">
      <c r="E839" s="809"/>
      <c r="F839" s="1004"/>
      <c r="G839" s="809"/>
    </row>
    <row r="840" spans="5:7" x14ac:dyDescent="0.25">
      <c r="E840" s="809"/>
      <c r="F840" s="1004"/>
      <c r="G840" s="809"/>
    </row>
    <row r="841" spans="5:7" x14ac:dyDescent="0.25">
      <c r="E841" s="809"/>
      <c r="F841" s="1004"/>
      <c r="G841" s="809"/>
    </row>
    <row r="842" spans="5:7" x14ac:dyDescent="0.25">
      <c r="E842" s="809"/>
      <c r="F842" s="1004"/>
      <c r="G842" s="809"/>
    </row>
    <row r="843" spans="5:7" x14ac:dyDescent="0.25">
      <c r="E843" s="809"/>
      <c r="F843" s="1004"/>
      <c r="G843" s="809"/>
    </row>
    <row r="844" spans="5:7" x14ac:dyDescent="0.25">
      <c r="E844" s="809"/>
      <c r="F844" s="1004"/>
      <c r="G844" s="809"/>
    </row>
    <row r="845" spans="5:7" x14ac:dyDescent="0.25">
      <c r="E845" s="809"/>
      <c r="F845" s="1004"/>
      <c r="G845" s="809"/>
    </row>
    <row r="846" spans="5:7" x14ac:dyDescent="0.25">
      <c r="E846" s="809"/>
      <c r="F846" s="1004"/>
      <c r="G846" s="809"/>
    </row>
    <row r="847" spans="5:7" x14ac:dyDescent="0.25">
      <c r="E847" s="809"/>
      <c r="F847" s="1004"/>
      <c r="G847" s="809"/>
    </row>
    <row r="848" spans="5:7" x14ac:dyDescent="0.25">
      <c r="E848" s="809"/>
      <c r="F848" s="1004"/>
      <c r="G848" s="809"/>
    </row>
    <row r="849" spans="5:7" x14ac:dyDescent="0.25">
      <c r="E849" s="809"/>
      <c r="F849" s="1004"/>
      <c r="G849" s="809"/>
    </row>
    <row r="850" spans="5:7" x14ac:dyDescent="0.25">
      <c r="E850" s="809"/>
      <c r="F850" s="1004"/>
      <c r="G850" s="809"/>
    </row>
    <row r="851" spans="5:7" x14ac:dyDescent="0.25">
      <c r="E851" s="809"/>
      <c r="F851" s="1004"/>
      <c r="G851" s="809"/>
    </row>
    <row r="852" spans="5:7" x14ac:dyDescent="0.25">
      <c r="E852" s="809"/>
      <c r="F852" s="1004"/>
      <c r="G852" s="809"/>
    </row>
    <row r="853" spans="5:7" x14ac:dyDescent="0.25">
      <c r="E853" s="809"/>
      <c r="F853" s="1004"/>
      <c r="G853" s="809"/>
    </row>
    <row r="854" spans="5:7" x14ac:dyDescent="0.25">
      <c r="E854" s="809"/>
      <c r="F854" s="1004"/>
      <c r="G854" s="809"/>
    </row>
    <row r="855" spans="5:7" x14ac:dyDescent="0.25">
      <c r="E855" s="809"/>
      <c r="F855" s="1004"/>
      <c r="G855" s="809"/>
    </row>
    <row r="856" spans="5:7" x14ac:dyDescent="0.25">
      <c r="E856" s="809"/>
      <c r="F856" s="1004"/>
      <c r="G856" s="809"/>
    </row>
    <row r="857" spans="5:7" x14ac:dyDescent="0.25">
      <c r="E857" s="809"/>
      <c r="F857" s="1004"/>
      <c r="G857" s="809"/>
    </row>
    <row r="858" spans="5:7" x14ac:dyDescent="0.25">
      <c r="E858" s="809"/>
      <c r="F858" s="1004"/>
      <c r="G858" s="809"/>
    </row>
    <row r="859" spans="5:7" x14ac:dyDescent="0.25">
      <c r="E859" s="809"/>
      <c r="F859" s="1004"/>
      <c r="G859" s="809"/>
    </row>
    <row r="860" spans="5:7" x14ac:dyDescent="0.25">
      <c r="E860" s="809"/>
      <c r="F860" s="1004"/>
      <c r="G860" s="809"/>
    </row>
    <row r="861" spans="5:7" x14ac:dyDescent="0.25">
      <c r="E861" s="809"/>
      <c r="F861" s="1004"/>
      <c r="G861" s="809"/>
    </row>
    <row r="862" spans="5:7" x14ac:dyDescent="0.25">
      <c r="E862" s="809"/>
      <c r="F862" s="1004"/>
      <c r="G862" s="809"/>
    </row>
    <row r="863" spans="5:7" x14ac:dyDescent="0.25">
      <c r="E863" s="809"/>
      <c r="F863" s="1004"/>
      <c r="G863" s="809"/>
    </row>
    <row r="864" spans="5:7" x14ac:dyDescent="0.25">
      <c r="E864" s="809"/>
      <c r="F864" s="1004"/>
      <c r="G864" s="809"/>
    </row>
    <row r="865" spans="5:7" x14ac:dyDescent="0.25">
      <c r="E865" s="809"/>
      <c r="F865" s="1004"/>
      <c r="G865" s="809"/>
    </row>
    <row r="866" spans="5:7" x14ac:dyDescent="0.25">
      <c r="E866" s="809"/>
      <c r="F866" s="1004"/>
      <c r="G866" s="809"/>
    </row>
    <row r="867" spans="5:7" x14ac:dyDescent="0.25">
      <c r="E867" s="809"/>
      <c r="F867" s="1004"/>
      <c r="G867" s="809"/>
    </row>
    <row r="868" spans="5:7" x14ac:dyDescent="0.25">
      <c r="E868" s="809"/>
      <c r="F868" s="1004"/>
      <c r="G868" s="809"/>
    </row>
    <row r="869" spans="5:7" x14ac:dyDescent="0.25">
      <c r="E869" s="809"/>
      <c r="F869" s="1004"/>
      <c r="G869" s="809"/>
    </row>
    <row r="870" spans="5:7" x14ac:dyDescent="0.25">
      <c r="E870" s="809"/>
      <c r="F870" s="1004"/>
      <c r="G870" s="809"/>
    </row>
    <row r="871" spans="5:7" x14ac:dyDescent="0.25">
      <c r="E871" s="809"/>
      <c r="F871" s="1004"/>
      <c r="G871" s="809"/>
    </row>
    <row r="872" spans="5:7" x14ac:dyDescent="0.25">
      <c r="E872" s="809"/>
      <c r="F872" s="1004"/>
      <c r="G872" s="809"/>
    </row>
    <row r="873" spans="5:7" x14ac:dyDescent="0.25">
      <c r="E873" s="809"/>
      <c r="F873" s="1004"/>
      <c r="G873" s="809"/>
    </row>
    <row r="874" spans="5:7" x14ac:dyDescent="0.25">
      <c r="E874" s="809"/>
      <c r="F874" s="1004"/>
      <c r="G874" s="809"/>
    </row>
    <row r="875" spans="5:7" x14ac:dyDescent="0.25">
      <c r="E875" s="809"/>
      <c r="F875" s="1004"/>
      <c r="G875" s="809"/>
    </row>
    <row r="876" spans="5:7" x14ac:dyDescent="0.25">
      <c r="E876" s="809"/>
      <c r="F876" s="1004"/>
      <c r="G876" s="809"/>
    </row>
    <row r="877" spans="5:7" x14ac:dyDescent="0.25">
      <c r="E877" s="809"/>
      <c r="F877" s="1004"/>
      <c r="G877" s="809"/>
    </row>
    <row r="878" spans="5:7" x14ac:dyDescent="0.25">
      <c r="E878" s="809"/>
      <c r="F878" s="1004"/>
      <c r="G878" s="809"/>
    </row>
    <row r="879" spans="5:7" x14ac:dyDescent="0.25">
      <c r="E879" s="809"/>
      <c r="F879" s="1004"/>
      <c r="G879" s="809"/>
    </row>
    <row r="880" spans="5:7" x14ac:dyDescent="0.25">
      <c r="E880" s="809"/>
      <c r="F880" s="1004"/>
      <c r="G880" s="809"/>
    </row>
    <row r="881" spans="5:7" x14ac:dyDescent="0.25">
      <c r="E881" s="809"/>
      <c r="F881" s="1004"/>
      <c r="G881" s="809"/>
    </row>
    <row r="882" spans="5:7" x14ac:dyDescent="0.25">
      <c r="E882" s="809"/>
      <c r="F882" s="1004"/>
      <c r="G882" s="809"/>
    </row>
    <row r="883" spans="5:7" x14ac:dyDescent="0.25">
      <c r="E883" s="809"/>
      <c r="F883" s="1004"/>
      <c r="G883" s="809"/>
    </row>
    <row r="884" spans="5:7" x14ac:dyDescent="0.25">
      <c r="E884" s="809"/>
      <c r="F884" s="1004"/>
      <c r="G884" s="809"/>
    </row>
    <row r="885" spans="5:7" x14ac:dyDescent="0.25">
      <c r="E885" s="809"/>
      <c r="F885" s="1004"/>
      <c r="G885" s="809"/>
    </row>
    <row r="886" spans="5:7" x14ac:dyDescent="0.25">
      <c r="E886" s="809"/>
      <c r="F886" s="1004"/>
      <c r="G886" s="809"/>
    </row>
    <row r="887" spans="5:7" x14ac:dyDescent="0.25">
      <c r="E887" s="809"/>
      <c r="F887" s="1004"/>
      <c r="G887" s="809"/>
    </row>
    <row r="888" spans="5:7" x14ac:dyDescent="0.25">
      <c r="E888" s="809"/>
      <c r="F888" s="1004"/>
      <c r="G888" s="809"/>
    </row>
    <row r="889" spans="5:7" x14ac:dyDescent="0.25">
      <c r="E889" s="809"/>
      <c r="F889" s="1004"/>
      <c r="G889" s="809"/>
    </row>
    <row r="890" spans="5:7" x14ac:dyDescent="0.25">
      <c r="E890" s="809"/>
      <c r="F890" s="1004"/>
      <c r="G890" s="809"/>
    </row>
    <row r="891" spans="5:7" x14ac:dyDescent="0.25">
      <c r="E891" s="809"/>
      <c r="F891" s="1004"/>
      <c r="G891" s="809"/>
    </row>
    <row r="892" spans="5:7" x14ac:dyDescent="0.25">
      <c r="E892" s="809"/>
      <c r="F892" s="1004"/>
      <c r="G892" s="809"/>
    </row>
    <row r="893" spans="5:7" x14ac:dyDescent="0.25">
      <c r="E893" s="809"/>
      <c r="F893" s="1004"/>
      <c r="G893" s="809"/>
    </row>
    <row r="894" spans="5:7" x14ac:dyDescent="0.25">
      <c r="E894" s="809"/>
      <c r="F894" s="1004"/>
      <c r="G894" s="809"/>
    </row>
    <row r="895" spans="5:7" x14ac:dyDescent="0.25">
      <c r="E895" s="809"/>
      <c r="F895" s="1004"/>
      <c r="G895" s="809"/>
    </row>
    <row r="896" spans="5:7" x14ac:dyDescent="0.25">
      <c r="E896" s="809"/>
      <c r="F896" s="1004"/>
      <c r="G896" s="809"/>
    </row>
    <row r="897" spans="5:7" x14ac:dyDescent="0.25">
      <c r="E897" s="809"/>
      <c r="F897" s="1004"/>
      <c r="G897" s="809"/>
    </row>
    <row r="898" spans="5:7" x14ac:dyDescent="0.25">
      <c r="E898" s="809"/>
      <c r="F898" s="1004"/>
      <c r="G898" s="809"/>
    </row>
    <row r="899" spans="5:7" x14ac:dyDescent="0.25">
      <c r="E899" s="809"/>
      <c r="F899" s="1004"/>
      <c r="G899" s="809"/>
    </row>
    <row r="900" spans="5:7" x14ac:dyDescent="0.25">
      <c r="E900" s="809"/>
      <c r="F900" s="1004"/>
      <c r="G900" s="809"/>
    </row>
    <row r="901" spans="5:7" x14ac:dyDescent="0.25">
      <c r="E901" s="809"/>
      <c r="F901" s="1004"/>
      <c r="G901" s="809"/>
    </row>
    <row r="902" spans="5:7" x14ac:dyDescent="0.25">
      <c r="E902" s="809"/>
      <c r="F902" s="1004"/>
      <c r="G902" s="809"/>
    </row>
    <row r="903" spans="5:7" x14ac:dyDescent="0.25">
      <c r="E903" s="809"/>
      <c r="F903" s="1004"/>
      <c r="G903" s="809"/>
    </row>
    <row r="904" spans="5:7" x14ac:dyDescent="0.25">
      <c r="E904" s="809"/>
      <c r="F904" s="1004"/>
      <c r="G904" s="809"/>
    </row>
    <row r="905" spans="5:7" x14ac:dyDescent="0.25">
      <c r="E905" s="809"/>
      <c r="F905" s="1004"/>
      <c r="G905" s="809"/>
    </row>
    <row r="906" spans="5:7" x14ac:dyDescent="0.25">
      <c r="E906" s="809"/>
      <c r="F906" s="1004"/>
      <c r="G906" s="809"/>
    </row>
    <row r="907" spans="5:7" x14ac:dyDescent="0.25">
      <c r="E907" s="809"/>
      <c r="F907" s="1004"/>
      <c r="G907" s="809"/>
    </row>
    <row r="908" spans="5:7" x14ac:dyDescent="0.25">
      <c r="E908" s="809"/>
      <c r="F908" s="1004"/>
      <c r="G908" s="809"/>
    </row>
    <row r="909" spans="5:7" x14ac:dyDescent="0.25">
      <c r="E909" s="809"/>
      <c r="F909" s="1004"/>
      <c r="G909" s="809"/>
    </row>
    <row r="910" spans="5:7" x14ac:dyDescent="0.25">
      <c r="E910" s="809"/>
      <c r="F910" s="1004"/>
      <c r="G910" s="809"/>
    </row>
    <row r="911" spans="5:7" x14ac:dyDescent="0.25">
      <c r="E911" s="809"/>
      <c r="F911" s="1004"/>
      <c r="G911" s="809"/>
    </row>
    <row r="912" spans="5:7" x14ac:dyDescent="0.25">
      <c r="E912" s="809"/>
      <c r="F912" s="1004"/>
      <c r="G912" s="809"/>
    </row>
    <row r="913" spans="5:7" x14ac:dyDescent="0.25">
      <c r="E913" s="809"/>
      <c r="F913" s="1004"/>
      <c r="G913" s="809"/>
    </row>
    <row r="914" spans="5:7" x14ac:dyDescent="0.25">
      <c r="E914" s="809"/>
      <c r="F914" s="1004"/>
      <c r="G914" s="809"/>
    </row>
    <row r="915" spans="5:7" x14ac:dyDescent="0.25">
      <c r="E915" s="809"/>
      <c r="F915" s="1004"/>
      <c r="G915" s="809"/>
    </row>
    <row r="916" spans="5:7" x14ac:dyDescent="0.25">
      <c r="E916" s="809"/>
      <c r="F916" s="1004"/>
      <c r="G916" s="809"/>
    </row>
    <row r="917" spans="5:7" x14ac:dyDescent="0.25">
      <c r="E917" s="809"/>
      <c r="F917" s="1004"/>
      <c r="G917" s="809"/>
    </row>
    <row r="918" spans="5:7" x14ac:dyDescent="0.25">
      <c r="E918" s="809"/>
      <c r="F918" s="1004"/>
      <c r="G918" s="809"/>
    </row>
    <row r="919" spans="5:7" x14ac:dyDescent="0.25">
      <c r="E919" s="809"/>
      <c r="F919" s="1004"/>
      <c r="G919" s="809"/>
    </row>
    <row r="920" spans="5:7" x14ac:dyDescent="0.25">
      <c r="E920" s="809"/>
      <c r="F920" s="1004"/>
      <c r="G920" s="809"/>
    </row>
    <row r="921" spans="5:7" x14ac:dyDescent="0.25">
      <c r="E921" s="809"/>
      <c r="F921" s="1004"/>
      <c r="G921" s="809"/>
    </row>
    <row r="922" spans="5:7" x14ac:dyDescent="0.25">
      <c r="E922" s="809"/>
      <c r="F922" s="1004"/>
      <c r="G922" s="809"/>
    </row>
    <row r="923" spans="5:7" x14ac:dyDescent="0.25">
      <c r="E923" s="809"/>
      <c r="F923" s="1004"/>
      <c r="G923" s="809"/>
    </row>
    <row r="924" spans="5:7" x14ac:dyDescent="0.25">
      <c r="E924" s="809"/>
      <c r="F924" s="1004"/>
      <c r="G924" s="809"/>
    </row>
    <row r="925" spans="5:7" x14ac:dyDescent="0.25">
      <c r="E925" s="809"/>
      <c r="F925" s="1004"/>
      <c r="G925" s="809"/>
    </row>
    <row r="926" spans="5:7" x14ac:dyDescent="0.25">
      <c r="E926" s="809"/>
      <c r="F926" s="1004"/>
      <c r="G926" s="809"/>
    </row>
    <row r="927" spans="5:7" x14ac:dyDescent="0.25">
      <c r="E927" s="809"/>
      <c r="F927" s="1004"/>
      <c r="G927" s="809"/>
    </row>
    <row r="928" spans="5:7" x14ac:dyDescent="0.25">
      <c r="E928" s="809"/>
      <c r="F928" s="1004"/>
      <c r="G928" s="809"/>
    </row>
    <row r="929" spans="5:7" x14ac:dyDescent="0.25">
      <c r="E929" s="809"/>
      <c r="F929" s="1004"/>
      <c r="G929" s="809"/>
    </row>
    <row r="930" spans="5:7" x14ac:dyDescent="0.25">
      <c r="E930" s="809"/>
      <c r="F930" s="1004"/>
      <c r="G930" s="809"/>
    </row>
    <row r="931" spans="5:7" x14ac:dyDescent="0.25">
      <c r="E931" s="809"/>
      <c r="F931" s="1004"/>
      <c r="G931" s="809"/>
    </row>
    <row r="932" spans="5:7" x14ac:dyDescent="0.25">
      <c r="E932" s="809"/>
      <c r="F932" s="1004"/>
      <c r="G932" s="809"/>
    </row>
    <row r="933" spans="5:7" x14ac:dyDescent="0.25">
      <c r="E933" s="809"/>
      <c r="F933" s="1004"/>
      <c r="G933" s="809"/>
    </row>
    <row r="934" spans="5:7" x14ac:dyDescent="0.25">
      <c r="E934" s="809"/>
      <c r="F934" s="1004"/>
      <c r="G934" s="809"/>
    </row>
    <row r="935" spans="5:7" x14ac:dyDescent="0.25">
      <c r="E935" s="809"/>
      <c r="F935" s="1004"/>
      <c r="G935" s="809"/>
    </row>
    <row r="936" spans="5:7" x14ac:dyDescent="0.25">
      <c r="E936" s="809"/>
      <c r="F936" s="1004"/>
      <c r="G936" s="809"/>
    </row>
    <row r="937" spans="5:7" x14ac:dyDescent="0.25">
      <c r="E937" s="809"/>
      <c r="F937" s="1004"/>
      <c r="G937" s="809"/>
    </row>
    <row r="938" spans="5:7" x14ac:dyDescent="0.25">
      <c r="E938" s="809"/>
      <c r="F938" s="1004"/>
      <c r="G938" s="809"/>
    </row>
    <row r="939" spans="5:7" x14ac:dyDescent="0.25">
      <c r="E939" s="809"/>
      <c r="F939" s="1004"/>
      <c r="G939" s="809"/>
    </row>
    <row r="940" spans="5:7" x14ac:dyDescent="0.25">
      <c r="E940" s="809"/>
      <c r="F940" s="1004"/>
      <c r="G940" s="809"/>
    </row>
    <row r="941" spans="5:7" x14ac:dyDescent="0.25">
      <c r="E941" s="809"/>
      <c r="F941" s="1004"/>
      <c r="G941" s="809"/>
    </row>
    <row r="942" spans="5:7" x14ac:dyDescent="0.25">
      <c r="E942" s="809"/>
      <c r="F942" s="1004"/>
      <c r="G942" s="809"/>
    </row>
    <row r="943" spans="5:7" x14ac:dyDescent="0.25">
      <c r="E943" s="809"/>
      <c r="F943" s="1004"/>
      <c r="G943" s="809"/>
    </row>
    <row r="944" spans="5:7" x14ac:dyDescent="0.25">
      <c r="E944" s="809"/>
      <c r="F944" s="1004"/>
      <c r="G944" s="809"/>
    </row>
    <row r="945" spans="5:7" x14ac:dyDescent="0.25">
      <c r="E945" s="809"/>
      <c r="F945" s="1004"/>
      <c r="G945" s="809"/>
    </row>
    <row r="946" spans="5:7" x14ac:dyDescent="0.25">
      <c r="E946" s="809"/>
      <c r="F946" s="1004"/>
      <c r="G946" s="809"/>
    </row>
    <row r="947" spans="5:7" x14ac:dyDescent="0.25">
      <c r="E947" s="809"/>
      <c r="F947" s="1004"/>
      <c r="G947" s="809"/>
    </row>
    <row r="948" spans="5:7" x14ac:dyDescent="0.25">
      <c r="E948" s="809"/>
      <c r="F948" s="1004"/>
      <c r="G948" s="809"/>
    </row>
    <row r="949" spans="5:7" x14ac:dyDescent="0.25">
      <c r="E949" s="809"/>
      <c r="F949" s="1004"/>
      <c r="G949" s="809"/>
    </row>
    <row r="950" spans="5:7" x14ac:dyDescent="0.25">
      <c r="E950" s="809"/>
      <c r="F950" s="1004"/>
      <c r="G950" s="809"/>
    </row>
    <row r="951" spans="5:7" x14ac:dyDescent="0.25">
      <c r="E951" s="809"/>
      <c r="F951" s="1004"/>
      <c r="G951" s="809"/>
    </row>
    <row r="952" spans="5:7" x14ac:dyDescent="0.25">
      <c r="E952" s="809"/>
      <c r="F952" s="1004"/>
      <c r="G952" s="809"/>
    </row>
    <row r="953" spans="5:7" x14ac:dyDescent="0.25">
      <c r="E953" s="809"/>
      <c r="F953" s="1004"/>
      <c r="G953" s="809"/>
    </row>
    <row r="954" spans="5:7" x14ac:dyDescent="0.25">
      <c r="E954" s="809"/>
      <c r="F954" s="1004"/>
      <c r="G954" s="809"/>
    </row>
    <row r="955" spans="5:7" x14ac:dyDescent="0.25">
      <c r="E955" s="809"/>
      <c r="F955" s="1004"/>
      <c r="G955" s="809"/>
    </row>
    <row r="956" spans="5:7" x14ac:dyDescent="0.25">
      <c r="E956" s="809"/>
      <c r="F956" s="1004"/>
      <c r="G956" s="809"/>
    </row>
    <row r="957" spans="5:7" x14ac:dyDescent="0.25">
      <c r="E957" s="809"/>
      <c r="F957" s="1004"/>
      <c r="G957" s="809"/>
    </row>
    <row r="958" spans="5:7" x14ac:dyDescent="0.25">
      <c r="E958" s="809"/>
      <c r="F958" s="1004"/>
      <c r="G958" s="809"/>
    </row>
    <row r="959" spans="5:7" x14ac:dyDescent="0.25">
      <c r="E959" s="809"/>
      <c r="F959" s="1004"/>
      <c r="G959" s="809"/>
    </row>
    <row r="960" spans="5:7" x14ac:dyDescent="0.25">
      <c r="E960" s="809"/>
      <c r="F960" s="1004"/>
      <c r="G960" s="809"/>
    </row>
    <row r="961" spans="5:7" x14ac:dyDescent="0.25">
      <c r="E961" s="809"/>
      <c r="F961" s="1004"/>
      <c r="G961" s="809"/>
    </row>
    <row r="962" spans="5:7" x14ac:dyDescent="0.25">
      <c r="E962" s="809"/>
      <c r="F962" s="1004"/>
      <c r="G962" s="809"/>
    </row>
    <row r="963" spans="5:7" x14ac:dyDescent="0.25">
      <c r="E963" s="809"/>
      <c r="F963" s="1004"/>
      <c r="G963" s="809"/>
    </row>
    <row r="964" spans="5:7" x14ac:dyDescent="0.25">
      <c r="E964" s="809"/>
      <c r="F964" s="1004"/>
      <c r="G964" s="809"/>
    </row>
    <row r="965" spans="5:7" x14ac:dyDescent="0.25">
      <c r="E965" s="809"/>
      <c r="F965" s="1004"/>
      <c r="G965" s="809"/>
    </row>
    <row r="966" spans="5:7" x14ac:dyDescent="0.25">
      <c r="E966" s="809"/>
      <c r="F966" s="1004"/>
      <c r="G966" s="809"/>
    </row>
    <row r="967" spans="5:7" x14ac:dyDescent="0.25">
      <c r="E967" s="809"/>
      <c r="F967" s="1004"/>
      <c r="G967" s="809"/>
    </row>
    <row r="968" spans="5:7" x14ac:dyDescent="0.25">
      <c r="E968" s="809"/>
      <c r="F968" s="1004"/>
      <c r="G968" s="809"/>
    </row>
    <row r="969" spans="5:7" x14ac:dyDescent="0.25">
      <c r="E969" s="809"/>
      <c r="F969" s="1004"/>
      <c r="G969" s="809"/>
    </row>
    <row r="970" spans="5:7" x14ac:dyDescent="0.25">
      <c r="E970" s="809"/>
      <c r="F970" s="1004"/>
      <c r="G970" s="809"/>
    </row>
    <row r="971" spans="5:7" x14ac:dyDescent="0.25">
      <c r="E971" s="809"/>
      <c r="F971" s="1004"/>
      <c r="G971" s="809"/>
    </row>
    <row r="972" spans="5:7" x14ac:dyDescent="0.25">
      <c r="E972" s="809"/>
      <c r="F972" s="1004"/>
      <c r="G972" s="809"/>
    </row>
    <row r="973" spans="5:7" x14ac:dyDescent="0.25">
      <c r="E973" s="809"/>
      <c r="F973" s="1004"/>
      <c r="G973" s="809"/>
    </row>
    <row r="974" spans="5:7" x14ac:dyDescent="0.25">
      <c r="E974" s="809"/>
      <c r="F974" s="1004"/>
      <c r="G974" s="809"/>
    </row>
    <row r="975" spans="5:7" x14ac:dyDescent="0.25">
      <c r="E975" s="809"/>
      <c r="F975" s="1004"/>
      <c r="G975" s="809"/>
    </row>
    <row r="976" spans="5:7" x14ac:dyDescent="0.25">
      <c r="E976" s="809"/>
      <c r="F976" s="1004"/>
      <c r="G976" s="809"/>
    </row>
    <row r="977" spans="5:7" x14ac:dyDescent="0.25">
      <c r="E977" s="809"/>
      <c r="F977" s="1004"/>
      <c r="G977" s="809"/>
    </row>
    <row r="978" spans="5:7" x14ac:dyDescent="0.25">
      <c r="E978" s="809"/>
      <c r="F978" s="1004"/>
      <c r="G978" s="809"/>
    </row>
    <row r="979" spans="5:7" x14ac:dyDescent="0.25">
      <c r="E979" s="809"/>
      <c r="F979" s="1004"/>
      <c r="G979" s="809"/>
    </row>
    <row r="980" spans="5:7" x14ac:dyDescent="0.25">
      <c r="E980" s="809"/>
      <c r="F980" s="1004"/>
      <c r="G980" s="809"/>
    </row>
    <row r="981" spans="5:7" x14ac:dyDescent="0.25">
      <c r="E981" s="809"/>
      <c r="F981" s="1004"/>
      <c r="G981" s="809"/>
    </row>
    <row r="982" spans="5:7" x14ac:dyDescent="0.25">
      <c r="E982" s="809"/>
      <c r="F982" s="1004"/>
      <c r="G982" s="809"/>
    </row>
    <row r="983" spans="5:7" x14ac:dyDescent="0.25">
      <c r="E983" s="809"/>
      <c r="F983" s="1004"/>
      <c r="G983" s="809"/>
    </row>
    <row r="984" spans="5:7" x14ac:dyDescent="0.25">
      <c r="E984" s="809"/>
      <c r="F984" s="1004"/>
      <c r="G984" s="809"/>
    </row>
    <row r="985" spans="5:7" x14ac:dyDescent="0.25">
      <c r="E985" s="809"/>
      <c r="F985" s="1004"/>
      <c r="G985" s="809"/>
    </row>
    <row r="986" spans="5:7" x14ac:dyDescent="0.25">
      <c r="E986" s="809"/>
      <c r="F986" s="1004"/>
      <c r="G986" s="809"/>
    </row>
    <row r="987" spans="5:7" x14ac:dyDescent="0.25">
      <c r="E987" s="809"/>
      <c r="F987" s="1004"/>
      <c r="G987" s="809"/>
    </row>
    <row r="988" spans="5:7" x14ac:dyDescent="0.25">
      <c r="E988" s="809"/>
      <c r="F988" s="1004"/>
      <c r="G988" s="809"/>
    </row>
    <row r="989" spans="5:7" x14ac:dyDescent="0.25">
      <c r="E989" s="809"/>
      <c r="F989" s="1004"/>
      <c r="G989" s="809"/>
    </row>
    <row r="990" spans="5:7" x14ac:dyDescent="0.25">
      <c r="E990" s="809"/>
      <c r="F990" s="1004"/>
      <c r="G990" s="809"/>
    </row>
    <row r="991" spans="5:7" x14ac:dyDescent="0.25">
      <c r="E991" s="809"/>
      <c r="F991" s="1004"/>
      <c r="G991" s="809"/>
    </row>
    <row r="992" spans="5:7" x14ac:dyDescent="0.25">
      <c r="E992" s="809"/>
      <c r="F992" s="1004"/>
      <c r="G992" s="809"/>
    </row>
    <row r="993" spans="5:7" x14ac:dyDescent="0.25">
      <c r="E993" s="809"/>
      <c r="F993" s="1004"/>
      <c r="G993" s="809"/>
    </row>
    <row r="994" spans="5:7" x14ac:dyDescent="0.25">
      <c r="E994" s="809"/>
      <c r="F994" s="1004"/>
      <c r="G994" s="809"/>
    </row>
    <row r="995" spans="5:7" x14ac:dyDescent="0.25">
      <c r="E995" s="809"/>
      <c r="F995" s="1004"/>
      <c r="G995" s="809"/>
    </row>
    <row r="996" spans="5:7" x14ac:dyDescent="0.25">
      <c r="E996" s="809"/>
      <c r="F996" s="1004"/>
      <c r="G996" s="809"/>
    </row>
    <row r="997" spans="5:7" x14ac:dyDescent="0.25">
      <c r="E997" s="809"/>
      <c r="F997" s="1004"/>
      <c r="G997" s="809"/>
    </row>
    <row r="998" spans="5:7" x14ac:dyDescent="0.25">
      <c r="E998" s="809"/>
      <c r="F998" s="1004"/>
      <c r="G998" s="809"/>
    </row>
    <row r="999" spans="5:7" x14ac:dyDescent="0.25">
      <c r="E999" s="809"/>
      <c r="F999" s="1004"/>
      <c r="G999" s="809"/>
    </row>
    <row r="1000" spans="5:7" x14ac:dyDescent="0.25">
      <c r="E1000" s="809"/>
      <c r="F1000" s="1004"/>
      <c r="G1000" s="809"/>
    </row>
    <row r="1001" spans="5:7" x14ac:dyDescent="0.25">
      <c r="E1001" s="809"/>
      <c r="F1001" s="1004"/>
      <c r="G1001" s="809"/>
    </row>
    <row r="1002" spans="5:7" x14ac:dyDescent="0.25">
      <c r="E1002" s="809"/>
      <c r="F1002" s="1004"/>
      <c r="G1002" s="809"/>
    </row>
    <row r="1003" spans="5:7" x14ac:dyDescent="0.25">
      <c r="E1003" s="809"/>
      <c r="F1003" s="1004"/>
      <c r="G1003" s="809"/>
    </row>
    <row r="1004" spans="5:7" x14ac:dyDescent="0.25">
      <c r="E1004" s="809"/>
      <c r="F1004" s="1004"/>
      <c r="G1004" s="809"/>
    </row>
    <row r="1005" spans="5:7" x14ac:dyDescent="0.25">
      <c r="E1005" s="809"/>
      <c r="F1005" s="1004"/>
      <c r="G1005" s="809"/>
    </row>
    <row r="1006" spans="5:7" x14ac:dyDescent="0.25">
      <c r="E1006" s="809"/>
      <c r="F1006" s="1004"/>
      <c r="G1006" s="809"/>
    </row>
    <row r="1007" spans="5:7" x14ac:dyDescent="0.25">
      <c r="E1007" s="809"/>
      <c r="F1007" s="1004"/>
      <c r="G1007" s="809"/>
    </row>
    <row r="1008" spans="5:7" x14ac:dyDescent="0.25">
      <c r="E1008" s="809"/>
      <c r="F1008" s="1004"/>
      <c r="G1008" s="809"/>
    </row>
    <row r="1009" spans="5:7" x14ac:dyDescent="0.25">
      <c r="E1009" s="809"/>
      <c r="F1009" s="1004"/>
      <c r="G1009" s="809"/>
    </row>
    <row r="1010" spans="5:7" x14ac:dyDescent="0.25">
      <c r="E1010" s="809"/>
      <c r="F1010" s="1004"/>
      <c r="G1010" s="809"/>
    </row>
    <row r="1011" spans="5:7" x14ac:dyDescent="0.25">
      <c r="E1011" s="809"/>
      <c r="F1011" s="1004"/>
      <c r="G1011" s="809"/>
    </row>
    <row r="1012" spans="5:7" x14ac:dyDescent="0.25">
      <c r="E1012" s="809"/>
      <c r="F1012" s="1004"/>
      <c r="G1012" s="809"/>
    </row>
    <row r="1013" spans="5:7" x14ac:dyDescent="0.25">
      <c r="E1013" s="809"/>
      <c r="F1013" s="1004"/>
      <c r="G1013" s="809"/>
    </row>
    <row r="1014" spans="5:7" x14ac:dyDescent="0.25">
      <c r="E1014" s="809"/>
      <c r="F1014" s="1004"/>
      <c r="G1014" s="809"/>
    </row>
    <row r="1015" spans="5:7" x14ac:dyDescent="0.25">
      <c r="E1015" s="809"/>
      <c r="F1015" s="1004"/>
      <c r="G1015" s="809"/>
    </row>
    <row r="1016" spans="5:7" x14ac:dyDescent="0.25">
      <c r="E1016" s="809"/>
      <c r="F1016" s="1004"/>
      <c r="G1016" s="809"/>
    </row>
    <row r="1017" spans="5:7" x14ac:dyDescent="0.25">
      <c r="E1017" s="809"/>
      <c r="F1017" s="1004"/>
      <c r="G1017" s="809"/>
    </row>
    <row r="1018" spans="5:7" x14ac:dyDescent="0.25">
      <c r="E1018" s="809"/>
      <c r="F1018" s="1004"/>
      <c r="G1018" s="809"/>
    </row>
    <row r="1019" spans="5:7" x14ac:dyDescent="0.25">
      <c r="E1019" s="809"/>
      <c r="F1019" s="1004"/>
      <c r="G1019" s="809"/>
    </row>
    <row r="1020" spans="5:7" x14ac:dyDescent="0.25">
      <c r="E1020" s="809"/>
      <c r="F1020" s="1004"/>
      <c r="G1020" s="809"/>
    </row>
    <row r="1021" spans="5:7" x14ac:dyDescent="0.25">
      <c r="E1021" s="809"/>
      <c r="F1021" s="1004"/>
      <c r="G1021" s="809"/>
    </row>
    <row r="1022" spans="5:7" x14ac:dyDescent="0.25">
      <c r="E1022" s="809"/>
      <c r="F1022" s="1004"/>
      <c r="G1022" s="809"/>
    </row>
    <row r="1023" spans="5:7" x14ac:dyDescent="0.25">
      <c r="E1023" s="809"/>
      <c r="F1023" s="1004"/>
      <c r="G1023" s="809"/>
    </row>
    <row r="1024" spans="5:7" x14ac:dyDescent="0.25">
      <c r="E1024" s="809"/>
      <c r="F1024" s="1004"/>
      <c r="G1024" s="809"/>
    </row>
    <row r="1025" spans="5:7" x14ac:dyDescent="0.25">
      <c r="E1025" s="809"/>
      <c r="F1025" s="1004"/>
      <c r="G1025" s="809"/>
    </row>
    <row r="1026" spans="5:7" x14ac:dyDescent="0.25">
      <c r="E1026" s="809"/>
      <c r="F1026" s="1004"/>
      <c r="G1026" s="809"/>
    </row>
    <row r="1027" spans="5:7" x14ac:dyDescent="0.25">
      <c r="E1027" s="809"/>
      <c r="F1027" s="1004"/>
      <c r="G1027" s="809"/>
    </row>
    <row r="1028" spans="5:7" x14ac:dyDescent="0.25">
      <c r="E1028" s="809"/>
      <c r="F1028" s="1004"/>
      <c r="G1028" s="809"/>
    </row>
    <row r="1029" spans="5:7" x14ac:dyDescent="0.25">
      <c r="E1029" s="809"/>
      <c r="F1029" s="1004"/>
      <c r="G1029" s="809"/>
    </row>
    <row r="1030" spans="5:7" x14ac:dyDescent="0.25">
      <c r="E1030" s="809"/>
      <c r="F1030" s="1004"/>
      <c r="G1030" s="809"/>
    </row>
    <row r="1031" spans="5:7" x14ac:dyDescent="0.25">
      <c r="E1031" s="809"/>
      <c r="F1031" s="1004"/>
      <c r="G1031" s="809"/>
    </row>
    <row r="1032" spans="5:7" x14ac:dyDescent="0.25">
      <c r="E1032" s="809"/>
      <c r="F1032" s="1004"/>
      <c r="G1032" s="809"/>
    </row>
    <row r="1033" spans="5:7" x14ac:dyDescent="0.25">
      <c r="E1033" s="809"/>
      <c r="F1033" s="1004"/>
      <c r="G1033" s="809"/>
    </row>
    <row r="1034" spans="5:7" x14ac:dyDescent="0.25">
      <c r="E1034" s="809"/>
      <c r="F1034" s="1004"/>
      <c r="G1034" s="809"/>
    </row>
    <row r="1035" spans="5:7" x14ac:dyDescent="0.25">
      <c r="E1035" s="809"/>
      <c r="F1035" s="1004"/>
      <c r="G1035" s="809"/>
    </row>
    <row r="1036" spans="5:7" x14ac:dyDescent="0.25">
      <c r="E1036" s="809"/>
      <c r="F1036" s="1004"/>
      <c r="G1036" s="809"/>
    </row>
    <row r="1037" spans="5:7" x14ac:dyDescent="0.25">
      <c r="E1037" s="809"/>
      <c r="F1037" s="1004"/>
      <c r="G1037" s="809"/>
    </row>
    <row r="1038" spans="5:7" x14ac:dyDescent="0.25">
      <c r="E1038" s="809"/>
      <c r="F1038" s="1004"/>
      <c r="G1038" s="809"/>
    </row>
    <row r="1039" spans="5:7" x14ac:dyDescent="0.25">
      <c r="E1039" s="809"/>
      <c r="F1039" s="1004"/>
      <c r="G1039" s="809"/>
    </row>
    <row r="1040" spans="5:7" x14ac:dyDescent="0.25">
      <c r="E1040" s="809"/>
      <c r="F1040" s="1004"/>
      <c r="G1040" s="809"/>
    </row>
    <row r="1041" spans="5:7" x14ac:dyDescent="0.25">
      <c r="E1041" s="809"/>
      <c r="F1041" s="1004"/>
      <c r="G1041" s="809"/>
    </row>
    <row r="1042" spans="5:7" x14ac:dyDescent="0.25">
      <c r="E1042" s="809"/>
      <c r="F1042" s="1004"/>
      <c r="G1042" s="809"/>
    </row>
    <row r="1043" spans="5:7" x14ac:dyDescent="0.25">
      <c r="E1043" s="809"/>
      <c r="F1043" s="1004"/>
      <c r="G1043" s="809"/>
    </row>
    <row r="1044" spans="5:7" x14ac:dyDescent="0.25">
      <c r="E1044" s="809"/>
      <c r="F1044" s="1004"/>
      <c r="G1044" s="809"/>
    </row>
    <row r="1045" spans="5:7" x14ac:dyDescent="0.25">
      <c r="E1045" s="809"/>
      <c r="F1045" s="1004"/>
      <c r="G1045" s="809"/>
    </row>
    <row r="1046" spans="5:7" x14ac:dyDescent="0.25">
      <c r="E1046" s="809"/>
      <c r="F1046" s="1004"/>
      <c r="G1046" s="809"/>
    </row>
    <row r="1047" spans="5:7" x14ac:dyDescent="0.25">
      <c r="E1047" s="809"/>
      <c r="F1047" s="1004"/>
      <c r="G1047" s="809"/>
    </row>
    <row r="1048" spans="5:7" x14ac:dyDescent="0.25">
      <c r="E1048" s="809"/>
      <c r="F1048" s="1004"/>
      <c r="G1048" s="809"/>
    </row>
    <row r="1049" spans="5:7" x14ac:dyDescent="0.25">
      <c r="E1049" s="809"/>
      <c r="F1049" s="1004"/>
      <c r="G1049" s="809"/>
    </row>
    <row r="1050" spans="5:7" x14ac:dyDescent="0.25">
      <c r="E1050" s="809"/>
      <c r="F1050" s="1004"/>
      <c r="G1050" s="809"/>
    </row>
    <row r="1051" spans="5:7" x14ac:dyDescent="0.25">
      <c r="E1051" s="809"/>
      <c r="F1051" s="1004"/>
      <c r="G1051" s="809"/>
    </row>
    <row r="1052" spans="5:7" x14ac:dyDescent="0.25">
      <c r="E1052" s="809"/>
      <c r="F1052" s="1004"/>
      <c r="G1052" s="809"/>
    </row>
    <row r="1053" spans="5:7" x14ac:dyDescent="0.25">
      <c r="E1053" s="809"/>
      <c r="F1053" s="1004"/>
      <c r="G1053" s="809"/>
    </row>
    <row r="1054" spans="5:7" x14ac:dyDescent="0.25">
      <c r="E1054" s="809"/>
      <c r="F1054" s="1004"/>
      <c r="G1054" s="809"/>
    </row>
    <row r="1055" spans="5:7" x14ac:dyDescent="0.25">
      <c r="E1055" s="809"/>
      <c r="F1055" s="1004"/>
      <c r="G1055" s="809"/>
    </row>
    <row r="1056" spans="5:7" x14ac:dyDescent="0.25">
      <c r="E1056" s="809"/>
      <c r="F1056" s="1004"/>
      <c r="G1056" s="809"/>
    </row>
    <row r="1057" spans="5:7" x14ac:dyDescent="0.25">
      <c r="E1057" s="809"/>
      <c r="F1057" s="1004"/>
      <c r="G1057" s="809"/>
    </row>
    <row r="1058" spans="5:7" x14ac:dyDescent="0.25">
      <c r="E1058" s="809"/>
      <c r="F1058" s="1004"/>
      <c r="G1058" s="809"/>
    </row>
    <row r="1059" spans="5:7" x14ac:dyDescent="0.25">
      <c r="E1059" s="809"/>
      <c r="F1059" s="1004"/>
      <c r="G1059" s="809"/>
    </row>
    <row r="1060" spans="5:7" x14ac:dyDescent="0.25">
      <c r="E1060" s="809"/>
      <c r="F1060" s="1004"/>
      <c r="G1060" s="809"/>
    </row>
    <row r="1061" spans="5:7" x14ac:dyDescent="0.25">
      <c r="E1061" s="809"/>
      <c r="F1061" s="1004"/>
      <c r="G1061" s="809"/>
    </row>
    <row r="1062" spans="5:7" x14ac:dyDescent="0.25">
      <c r="E1062" s="809"/>
      <c r="F1062" s="1004"/>
      <c r="G1062" s="809"/>
    </row>
    <row r="1063" spans="5:7" x14ac:dyDescent="0.25">
      <c r="E1063" s="809"/>
      <c r="F1063" s="1004"/>
      <c r="G1063" s="809"/>
    </row>
    <row r="1064" spans="5:7" x14ac:dyDescent="0.25">
      <c r="E1064" s="809"/>
      <c r="F1064" s="1004"/>
      <c r="G1064" s="809"/>
    </row>
    <row r="1065" spans="5:7" x14ac:dyDescent="0.25">
      <c r="E1065" s="809"/>
      <c r="F1065" s="1004"/>
      <c r="G1065" s="809"/>
    </row>
    <row r="1066" spans="5:7" x14ac:dyDescent="0.25">
      <c r="E1066" s="809"/>
      <c r="F1066" s="1004"/>
      <c r="G1066" s="809"/>
    </row>
    <row r="1067" spans="5:7" x14ac:dyDescent="0.25">
      <c r="E1067" s="809"/>
      <c r="F1067" s="1004"/>
      <c r="G1067" s="809"/>
    </row>
    <row r="1068" spans="5:7" x14ac:dyDescent="0.25">
      <c r="E1068" s="809"/>
      <c r="F1068" s="1004"/>
      <c r="G1068" s="809"/>
    </row>
    <row r="1069" spans="5:7" x14ac:dyDescent="0.25">
      <c r="E1069" s="809"/>
      <c r="F1069" s="1004"/>
      <c r="G1069" s="809"/>
    </row>
    <row r="1070" spans="5:7" x14ac:dyDescent="0.25">
      <c r="E1070" s="809"/>
      <c r="F1070" s="1004"/>
      <c r="G1070" s="809"/>
    </row>
    <row r="1071" spans="5:7" x14ac:dyDescent="0.25">
      <c r="E1071" s="809"/>
      <c r="F1071" s="1004"/>
      <c r="G1071" s="809"/>
    </row>
    <row r="1072" spans="5:7" x14ac:dyDescent="0.25">
      <c r="E1072" s="809"/>
      <c r="F1072" s="1004"/>
      <c r="G1072" s="809"/>
    </row>
    <row r="1073" spans="5:7" x14ac:dyDescent="0.25">
      <c r="E1073" s="809"/>
      <c r="F1073" s="1004"/>
      <c r="G1073" s="809"/>
    </row>
    <row r="1074" spans="5:7" x14ac:dyDescent="0.25">
      <c r="E1074" s="809"/>
      <c r="F1074" s="1004"/>
      <c r="G1074" s="809"/>
    </row>
    <row r="1075" spans="5:7" x14ac:dyDescent="0.25">
      <c r="E1075" s="809"/>
      <c r="F1075" s="1004"/>
      <c r="G1075" s="809"/>
    </row>
    <row r="1076" spans="5:7" x14ac:dyDescent="0.25">
      <c r="E1076" s="809"/>
      <c r="F1076" s="1004"/>
      <c r="G1076" s="809"/>
    </row>
    <row r="1077" spans="5:7" x14ac:dyDescent="0.25">
      <c r="E1077" s="809"/>
      <c r="F1077" s="1004"/>
      <c r="G1077" s="809"/>
    </row>
    <row r="1078" spans="5:7" x14ac:dyDescent="0.25">
      <c r="E1078" s="809"/>
      <c r="F1078" s="1004"/>
      <c r="G1078" s="809"/>
    </row>
    <row r="1079" spans="5:7" x14ac:dyDescent="0.25">
      <c r="E1079" s="809"/>
      <c r="F1079" s="1004"/>
      <c r="G1079" s="809"/>
    </row>
    <row r="1080" spans="5:7" x14ac:dyDescent="0.25">
      <c r="E1080" s="809"/>
      <c r="F1080" s="1004"/>
      <c r="G1080" s="809"/>
    </row>
    <row r="1081" spans="5:7" x14ac:dyDescent="0.25">
      <c r="E1081" s="809"/>
      <c r="F1081" s="1004"/>
      <c r="G1081" s="809"/>
    </row>
    <row r="1082" spans="5:7" x14ac:dyDescent="0.25">
      <c r="E1082" s="809"/>
      <c r="F1082" s="1004"/>
      <c r="G1082" s="809"/>
    </row>
    <row r="1083" spans="5:7" x14ac:dyDescent="0.25">
      <c r="E1083" s="809"/>
      <c r="F1083" s="1004"/>
      <c r="G1083" s="809"/>
    </row>
    <row r="1084" spans="5:7" x14ac:dyDescent="0.25">
      <c r="E1084" s="809"/>
      <c r="F1084" s="1004"/>
      <c r="G1084" s="809"/>
    </row>
    <row r="1085" spans="5:7" x14ac:dyDescent="0.25">
      <c r="E1085" s="809"/>
      <c r="F1085" s="1004"/>
      <c r="G1085" s="809"/>
    </row>
    <row r="1086" spans="5:7" x14ac:dyDescent="0.25">
      <c r="E1086" s="809"/>
      <c r="F1086" s="1004"/>
      <c r="G1086" s="809"/>
    </row>
    <row r="1087" spans="5:7" x14ac:dyDescent="0.25">
      <c r="E1087" s="809"/>
      <c r="F1087" s="1004"/>
      <c r="G1087" s="809"/>
    </row>
    <row r="1088" spans="5:7" x14ac:dyDescent="0.25">
      <c r="E1088" s="809"/>
      <c r="F1088" s="1004"/>
      <c r="G1088" s="809"/>
    </row>
    <row r="1089" spans="5:7" x14ac:dyDescent="0.25">
      <c r="E1089" s="809"/>
      <c r="F1089" s="1004"/>
      <c r="G1089" s="809"/>
    </row>
    <row r="1090" spans="5:7" x14ac:dyDescent="0.25">
      <c r="E1090" s="809"/>
      <c r="F1090" s="1004"/>
      <c r="G1090" s="809"/>
    </row>
    <row r="1091" spans="5:7" x14ac:dyDescent="0.25">
      <c r="E1091" s="809"/>
      <c r="F1091" s="1004"/>
      <c r="G1091" s="809"/>
    </row>
    <row r="1092" spans="5:7" x14ac:dyDescent="0.25">
      <c r="E1092" s="809"/>
      <c r="F1092" s="1004"/>
      <c r="G1092" s="809"/>
    </row>
    <row r="1093" spans="5:7" x14ac:dyDescent="0.25">
      <c r="E1093" s="809"/>
      <c r="F1093" s="1004"/>
      <c r="G1093" s="809"/>
    </row>
    <row r="1094" spans="5:7" x14ac:dyDescent="0.25">
      <c r="E1094" s="809"/>
      <c r="F1094" s="1004"/>
      <c r="G1094" s="809"/>
    </row>
    <row r="1095" spans="5:7" x14ac:dyDescent="0.25">
      <c r="E1095" s="809"/>
      <c r="F1095" s="1004"/>
      <c r="G1095" s="809"/>
    </row>
    <row r="1096" spans="5:7" x14ac:dyDescent="0.25">
      <c r="E1096" s="809"/>
      <c r="F1096" s="1004"/>
      <c r="G1096" s="809"/>
    </row>
    <row r="1097" spans="5:7" x14ac:dyDescent="0.25">
      <c r="E1097" s="809"/>
      <c r="F1097" s="1004"/>
      <c r="G1097" s="809"/>
    </row>
    <row r="1098" spans="5:7" x14ac:dyDescent="0.25">
      <c r="E1098" s="809"/>
      <c r="F1098" s="1004"/>
      <c r="G1098" s="809"/>
    </row>
    <row r="1099" spans="5:7" x14ac:dyDescent="0.25">
      <c r="E1099" s="809"/>
      <c r="F1099" s="1004"/>
      <c r="G1099" s="809"/>
    </row>
    <row r="1100" spans="5:7" x14ac:dyDescent="0.25">
      <c r="E1100" s="809"/>
      <c r="F1100" s="1004"/>
      <c r="G1100" s="809"/>
    </row>
    <row r="1101" spans="5:7" x14ac:dyDescent="0.25">
      <c r="E1101" s="809"/>
      <c r="F1101" s="1004"/>
      <c r="G1101" s="809"/>
    </row>
    <row r="1102" spans="5:7" x14ac:dyDescent="0.25">
      <c r="E1102" s="809"/>
      <c r="F1102" s="1004"/>
      <c r="G1102" s="809"/>
    </row>
    <row r="1103" spans="5:7" x14ac:dyDescent="0.25">
      <c r="E1103" s="809"/>
      <c r="F1103" s="1004"/>
      <c r="G1103" s="809"/>
    </row>
    <row r="1104" spans="5:7" x14ac:dyDescent="0.25">
      <c r="E1104" s="809"/>
      <c r="F1104" s="1004"/>
      <c r="G1104" s="809"/>
    </row>
    <row r="1105" spans="5:7" x14ac:dyDescent="0.25">
      <c r="E1105" s="809"/>
      <c r="F1105" s="1004"/>
      <c r="G1105" s="809"/>
    </row>
    <row r="1106" spans="5:7" x14ac:dyDescent="0.25">
      <c r="E1106" s="809"/>
      <c r="F1106" s="1004"/>
      <c r="G1106" s="809"/>
    </row>
    <row r="1107" spans="5:7" x14ac:dyDescent="0.25">
      <c r="E1107" s="809"/>
      <c r="F1107" s="1004"/>
      <c r="G1107" s="809"/>
    </row>
    <row r="1108" spans="5:7" x14ac:dyDescent="0.25">
      <c r="E1108" s="809"/>
      <c r="F1108" s="1004"/>
      <c r="G1108" s="809"/>
    </row>
    <row r="1109" spans="5:7" x14ac:dyDescent="0.25">
      <c r="E1109" s="809"/>
      <c r="F1109" s="1004"/>
      <c r="G1109" s="809"/>
    </row>
    <row r="1110" spans="5:7" x14ac:dyDescent="0.25">
      <c r="E1110" s="809"/>
      <c r="F1110" s="1004"/>
      <c r="G1110" s="809"/>
    </row>
    <row r="1111" spans="5:7" x14ac:dyDescent="0.25">
      <c r="E1111" s="809"/>
      <c r="F1111" s="1004"/>
      <c r="G1111" s="809"/>
    </row>
    <row r="1112" spans="5:7" x14ac:dyDescent="0.25">
      <c r="E1112" s="809"/>
      <c r="F1112" s="1004"/>
      <c r="G1112" s="809"/>
    </row>
    <row r="1113" spans="5:7" x14ac:dyDescent="0.25">
      <c r="E1113" s="809"/>
      <c r="F1113" s="1004"/>
      <c r="G1113" s="809"/>
    </row>
    <row r="1114" spans="5:7" x14ac:dyDescent="0.25">
      <c r="E1114" s="809"/>
      <c r="F1114" s="1004"/>
      <c r="G1114" s="809"/>
    </row>
    <row r="1115" spans="5:7" x14ac:dyDescent="0.25">
      <c r="E1115" s="809"/>
      <c r="F1115" s="1004"/>
      <c r="G1115" s="809"/>
    </row>
    <row r="1116" spans="5:7" x14ac:dyDescent="0.25">
      <c r="E1116" s="809"/>
      <c r="F1116" s="1004"/>
      <c r="G1116" s="809"/>
    </row>
    <row r="1117" spans="5:7" x14ac:dyDescent="0.25">
      <c r="E1117" s="809"/>
      <c r="F1117" s="1004"/>
      <c r="G1117" s="809"/>
    </row>
    <row r="1118" spans="5:7" x14ac:dyDescent="0.25">
      <c r="E1118" s="809"/>
      <c r="F1118" s="1004"/>
      <c r="G1118" s="809"/>
    </row>
    <row r="1119" spans="5:7" x14ac:dyDescent="0.25">
      <c r="E1119" s="809"/>
      <c r="F1119" s="1004"/>
      <c r="G1119" s="809"/>
    </row>
    <row r="1120" spans="5:7" x14ac:dyDescent="0.25">
      <c r="E1120" s="809"/>
      <c r="F1120" s="1004"/>
      <c r="G1120" s="809"/>
    </row>
    <row r="1121" spans="5:7" x14ac:dyDescent="0.25">
      <c r="E1121" s="809"/>
      <c r="F1121" s="1004"/>
      <c r="G1121" s="809"/>
    </row>
    <row r="1122" spans="5:7" x14ac:dyDescent="0.25">
      <c r="E1122" s="809"/>
      <c r="F1122" s="1004"/>
      <c r="G1122" s="809"/>
    </row>
    <row r="1123" spans="5:7" x14ac:dyDescent="0.25">
      <c r="E1123" s="809"/>
      <c r="F1123" s="1004"/>
      <c r="G1123" s="809"/>
    </row>
    <row r="1124" spans="5:7" x14ac:dyDescent="0.25">
      <c r="E1124" s="809"/>
      <c r="F1124" s="1004"/>
      <c r="G1124" s="809"/>
    </row>
    <row r="1125" spans="5:7" x14ac:dyDescent="0.25">
      <c r="E1125" s="809"/>
      <c r="F1125" s="1004"/>
      <c r="G1125" s="809"/>
    </row>
    <row r="1126" spans="5:7" x14ac:dyDescent="0.25">
      <c r="E1126" s="809"/>
      <c r="F1126" s="1004"/>
      <c r="G1126" s="809"/>
    </row>
    <row r="1127" spans="5:7" x14ac:dyDescent="0.25">
      <c r="E1127" s="809"/>
      <c r="F1127" s="1004"/>
      <c r="G1127" s="809"/>
    </row>
    <row r="1128" spans="5:7" x14ac:dyDescent="0.25">
      <c r="E1128" s="809"/>
      <c r="F1128" s="1004"/>
      <c r="G1128" s="809"/>
    </row>
    <row r="1129" spans="5:7" x14ac:dyDescent="0.25">
      <c r="E1129" s="809"/>
      <c r="F1129" s="1004"/>
      <c r="G1129" s="809"/>
    </row>
    <row r="1130" spans="5:7" x14ac:dyDescent="0.25">
      <c r="E1130" s="809"/>
      <c r="F1130" s="1004"/>
      <c r="G1130" s="809"/>
    </row>
    <row r="1131" spans="5:7" x14ac:dyDescent="0.25">
      <c r="E1131" s="809"/>
      <c r="F1131" s="1004"/>
      <c r="G1131" s="809"/>
    </row>
    <row r="1132" spans="5:7" x14ac:dyDescent="0.25">
      <c r="E1132" s="809"/>
      <c r="F1132" s="1004"/>
      <c r="G1132" s="809"/>
    </row>
    <row r="1133" spans="5:7" x14ac:dyDescent="0.25">
      <c r="E1133" s="809"/>
      <c r="F1133" s="1004"/>
      <c r="G1133" s="809"/>
    </row>
    <row r="1134" spans="5:7" x14ac:dyDescent="0.25">
      <c r="E1134" s="809"/>
      <c r="F1134" s="1004"/>
      <c r="G1134" s="809"/>
    </row>
    <row r="1135" spans="5:7" x14ac:dyDescent="0.25">
      <c r="E1135" s="809"/>
      <c r="F1135" s="1004"/>
      <c r="G1135" s="809"/>
    </row>
    <row r="1136" spans="5:7" x14ac:dyDescent="0.25">
      <c r="E1136" s="809"/>
      <c r="F1136" s="1004"/>
      <c r="G1136" s="809"/>
    </row>
    <row r="1137" spans="5:7" x14ac:dyDescent="0.25">
      <c r="E1137" s="809"/>
      <c r="F1137" s="1004"/>
      <c r="G1137" s="809"/>
    </row>
    <row r="1138" spans="5:7" x14ac:dyDescent="0.25">
      <c r="E1138" s="809"/>
      <c r="F1138" s="1004"/>
      <c r="G1138" s="809"/>
    </row>
    <row r="1139" spans="5:7" x14ac:dyDescent="0.25">
      <c r="E1139" s="809"/>
      <c r="F1139" s="1004"/>
      <c r="G1139" s="809"/>
    </row>
    <row r="1140" spans="5:7" x14ac:dyDescent="0.25">
      <c r="E1140" s="809"/>
      <c r="F1140" s="1004"/>
      <c r="G1140" s="809"/>
    </row>
    <row r="1141" spans="5:7" x14ac:dyDescent="0.25">
      <c r="E1141" s="809"/>
      <c r="F1141" s="1004"/>
      <c r="G1141" s="809"/>
    </row>
    <row r="1142" spans="5:7" x14ac:dyDescent="0.25">
      <c r="E1142" s="809"/>
      <c r="F1142" s="1004"/>
      <c r="G1142" s="809"/>
    </row>
    <row r="1143" spans="5:7" x14ac:dyDescent="0.25">
      <c r="E1143" s="809"/>
      <c r="F1143" s="1004"/>
      <c r="G1143" s="809"/>
    </row>
    <row r="1144" spans="5:7" x14ac:dyDescent="0.25">
      <c r="E1144" s="809"/>
      <c r="F1144" s="1004"/>
      <c r="G1144" s="809"/>
    </row>
    <row r="1145" spans="5:7" x14ac:dyDescent="0.25">
      <c r="E1145" s="809"/>
      <c r="F1145" s="1004"/>
      <c r="G1145" s="809"/>
    </row>
    <row r="1146" spans="5:7" x14ac:dyDescent="0.25">
      <c r="E1146" s="809"/>
      <c r="F1146" s="1004"/>
      <c r="G1146" s="809"/>
    </row>
    <row r="1147" spans="5:7" x14ac:dyDescent="0.25">
      <c r="E1147" s="809"/>
      <c r="F1147" s="1004"/>
      <c r="G1147" s="809"/>
    </row>
    <row r="1148" spans="5:7" x14ac:dyDescent="0.25">
      <c r="E1148" s="809"/>
      <c r="F1148" s="1004"/>
      <c r="G1148" s="809"/>
    </row>
    <row r="1149" spans="5:7" x14ac:dyDescent="0.25">
      <c r="E1149" s="809"/>
      <c r="F1149" s="1004"/>
      <c r="G1149" s="809"/>
    </row>
    <row r="1150" spans="5:7" x14ac:dyDescent="0.25">
      <c r="E1150" s="809"/>
      <c r="F1150" s="1004"/>
      <c r="G1150" s="809"/>
    </row>
    <row r="1151" spans="5:7" x14ac:dyDescent="0.25">
      <c r="E1151" s="809"/>
      <c r="F1151" s="1004"/>
      <c r="G1151" s="809"/>
    </row>
    <row r="1152" spans="5:7" x14ac:dyDescent="0.25">
      <c r="E1152" s="809"/>
      <c r="F1152" s="1004"/>
      <c r="G1152" s="809"/>
    </row>
    <row r="1153" spans="5:7" x14ac:dyDescent="0.25">
      <c r="E1153" s="809"/>
      <c r="F1153" s="1004"/>
      <c r="G1153" s="809"/>
    </row>
    <row r="1154" spans="5:7" x14ac:dyDescent="0.25">
      <c r="E1154" s="809"/>
      <c r="F1154" s="1004"/>
      <c r="G1154" s="809"/>
    </row>
    <row r="1155" spans="5:7" x14ac:dyDescent="0.25">
      <c r="E1155" s="809"/>
      <c r="F1155" s="1004"/>
      <c r="G1155" s="809"/>
    </row>
    <row r="1156" spans="5:7" x14ac:dyDescent="0.25">
      <c r="E1156" s="809"/>
      <c r="F1156" s="1004"/>
      <c r="G1156" s="809"/>
    </row>
    <row r="1157" spans="5:7" x14ac:dyDescent="0.25">
      <c r="E1157" s="809"/>
      <c r="F1157" s="1004"/>
      <c r="G1157" s="809"/>
    </row>
    <row r="1158" spans="5:7" x14ac:dyDescent="0.25">
      <c r="E1158" s="809"/>
      <c r="F1158" s="1004"/>
      <c r="G1158" s="809"/>
    </row>
    <row r="1159" spans="5:7" x14ac:dyDescent="0.25">
      <c r="E1159" s="809"/>
      <c r="F1159" s="1004"/>
      <c r="G1159" s="809"/>
    </row>
    <row r="1160" spans="5:7" x14ac:dyDescent="0.25">
      <c r="E1160" s="809"/>
      <c r="F1160" s="1004"/>
      <c r="G1160" s="809"/>
    </row>
    <row r="1161" spans="5:7" x14ac:dyDescent="0.25">
      <c r="E1161" s="809"/>
      <c r="F1161" s="1004"/>
      <c r="G1161" s="809"/>
    </row>
    <row r="1162" spans="5:7" x14ac:dyDescent="0.25">
      <c r="E1162" s="809"/>
      <c r="F1162" s="1004"/>
      <c r="G1162" s="809"/>
    </row>
    <row r="1163" spans="5:7" x14ac:dyDescent="0.25">
      <c r="E1163" s="809"/>
      <c r="F1163" s="1004"/>
      <c r="G1163" s="809"/>
    </row>
    <row r="1164" spans="5:7" x14ac:dyDescent="0.25">
      <c r="E1164" s="809"/>
      <c r="F1164" s="1004"/>
      <c r="G1164" s="809"/>
    </row>
    <row r="1165" spans="5:7" x14ac:dyDescent="0.25">
      <c r="E1165" s="809"/>
      <c r="F1165" s="1004"/>
      <c r="G1165" s="809"/>
    </row>
    <row r="1166" spans="5:7" x14ac:dyDescent="0.25">
      <c r="E1166" s="809"/>
      <c r="F1166" s="1004"/>
      <c r="G1166" s="809"/>
    </row>
    <row r="1167" spans="5:7" x14ac:dyDescent="0.25">
      <c r="E1167" s="809"/>
      <c r="F1167" s="1004"/>
      <c r="G1167" s="809"/>
    </row>
    <row r="1168" spans="5:7" x14ac:dyDescent="0.25">
      <c r="E1168" s="809"/>
      <c r="F1168" s="1004"/>
      <c r="G1168" s="809"/>
    </row>
    <row r="1169" spans="5:7" x14ac:dyDescent="0.25">
      <c r="E1169" s="809"/>
      <c r="F1169" s="1004"/>
      <c r="G1169" s="809"/>
    </row>
    <row r="1170" spans="5:7" x14ac:dyDescent="0.25">
      <c r="E1170" s="809"/>
      <c r="F1170" s="1004"/>
      <c r="G1170" s="809"/>
    </row>
    <row r="1171" spans="5:7" x14ac:dyDescent="0.25">
      <c r="E1171" s="809"/>
      <c r="F1171" s="1004"/>
      <c r="G1171" s="809"/>
    </row>
    <row r="1172" spans="5:7" x14ac:dyDescent="0.25">
      <c r="E1172" s="809"/>
      <c r="F1172" s="1004"/>
      <c r="G1172" s="809"/>
    </row>
    <row r="1173" spans="5:7" x14ac:dyDescent="0.25">
      <c r="E1173" s="809"/>
      <c r="F1173" s="1004"/>
      <c r="G1173" s="809"/>
    </row>
    <row r="1174" spans="5:7" x14ac:dyDescent="0.25">
      <c r="E1174" s="809"/>
      <c r="F1174" s="1004"/>
      <c r="G1174" s="809"/>
    </row>
    <row r="1175" spans="5:7" x14ac:dyDescent="0.25">
      <c r="E1175" s="809"/>
      <c r="F1175" s="1004"/>
      <c r="G1175" s="809"/>
    </row>
    <row r="1176" spans="5:7" x14ac:dyDescent="0.25">
      <c r="E1176" s="809"/>
      <c r="F1176" s="1004"/>
      <c r="G1176" s="809"/>
    </row>
    <row r="1177" spans="5:7" x14ac:dyDescent="0.25">
      <c r="E1177" s="809"/>
      <c r="F1177" s="1004"/>
      <c r="G1177" s="809"/>
    </row>
    <row r="1178" spans="5:7" x14ac:dyDescent="0.25">
      <c r="E1178" s="809"/>
      <c r="F1178" s="1004"/>
      <c r="G1178" s="809"/>
    </row>
    <row r="1179" spans="5:7" x14ac:dyDescent="0.25">
      <c r="E1179" s="809"/>
      <c r="F1179" s="1004"/>
      <c r="G1179" s="809"/>
    </row>
    <row r="1180" spans="5:7" x14ac:dyDescent="0.25">
      <c r="E1180" s="809"/>
      <c r="F1180" s="1004"/>
      <c r="G1180" s="809"/>
    </row>
    <row r="1181" spans="5:7" x14ac:dyDescent="0.25">
      <c r="E1181" s="809"/>
      <c r="F1181" s="1004"/>
      <c r="G1181" s="809"/>
    </row>
    <row r="1182" spans="5:7" x14ac:dyDescent="0.25">
      <c r="E1182" s="809"/>
      <c r="F1182" s="1004"/>
      <c r="G1182" s="809"/>
    </row>
    <row r="1183" spans="5:7" x14ac:dyDescent="0.25">
      <c r="E1183" s="809"/>
      <c r="F1183" s="1004"/>
      <c r="G1183" s="809"/>
    </row>
    <row r="1184" spans="5:7" x14ac:dyDescent="0.25">
      <c r="E1184" s="809"/>
      <c r="F1184" s="1004"/>
      <c r="G1184" s="809"/>
    </row>
    <row r="1185" spans="5:7" x14ac:dyDescent="0.25">
      <c r="E1185" s="809"/>
      <c r="F1185" s="1004"/>
      <c r="G1185" s="809"/>
    </row>
    <row r="1186" spans="5:7" x14ac:dyDescent="0.25">
      <c r="E1186" s="809"/>
      <c r="F1186" s="1004"/>
      <c r="G1186" s="809"/>
    </row>
    <row r="1187" spans="5:7" x14ac:dyDescent="0.25">
      <c r="E1187" s="809"/>
      <c r="F1187" s="1004"/>
      <c r="G1187" s="809"/>
    </row>
    <row r="1188" spans="5:7" x14ac:dyDescent="0.25">
      <c r="E1188" s="809"/>
      <c r="F1188" s="1004"/>
      <c r="G1188" s="809"/>
    </row>
    <row r="1189" spans="5:7" x14ac:dyDescent="0.25">
      <c r="E1189" s="809"/>
      <c r="F1189" s="1004"/>
      <c r="G1189" s="809"/>
    </row>
    <row r="1190" spans="5:7" x14ac:dyDescent="0.25">
      <c r="E1190" s="809"/>
      <c r="F1190" s="1004"/>
      <c r="G1190" s="809"/>
    </row>
    <row r="1191" spans="5:7" x14ac:dyDescent="0.25">
      <c r="E1191" s="809"/>
      <c r="F1191" s="1004"/>
      <c r="G1191" s="809"/>
    </row>
    <row r="1192" spans="5:7" x14ac:dyDescent="0.25">
      <c r="E1192" s="809"/>
      <c r="F1192" s="1004"/>
      <c r="G1192" s="809"/>
    </row>
    <row r="1193" spans="5:7" x14ac:dyDescent="0.25">
      <c r="E1193" s="809"/>
      <c r="F1193" s="1004"/>
      <c r="G1193" s="809"/>
    </row>
    <row r="1194" spans="5:7" x14ac:dyDescent="0.25">
      <c r="E1194" s="809"/>
      <c r="F1194" s="1004"/>
      <c r="G1194" s="809"/>
    </row>
    <row r="1195" spans="5:7" x14ac:dyDescent="0.25">
      <c r="E1195" s="809"/>
      <c r="F1195" s="1004"/>
      <c r="G1195" s="809"/>
    </row>
    <row r="1196" spans="5:7" x14ac:dyDescent="0.25">
      <c r="E1196" s="809"/>
      <c r="F1196" s="1004"/>
      <c r="G1196" s="809"/>
    </row>
    <row r="1197" spans="5:7" x14ac:dyDescent="0.25">
      <c r="E1197" s="809"/>
      <c r="F1197" s="1004"/>
      <c r="G1197" s="809"/>
    </row>
    <row r="1198" spans="5:7" x14ac:dyDescent="0.25">
      <c r="E1198" s="809"/>
      <c r="F1198" s="1004"/>
      <c r="G1198" s="809"/>
    </row>
    <row r="1199" spans="5:7" x14ac:dyDescent="0.25">
      <c r="E1199" s="809"/>
      <c r="F1199" s="1004"/>
      <c r="G1199" s="809"/>
    </row>
    <row r="1200" spans="5:7" x14ac:dyDescent="0.25">
      <c r="E1200" s="809"/>
      <c r="F1200" s="1004"/>
      <c r="G1200" s="809"/>
    </row>
    <row r="1201" spans="5:7" x14ac:dyDescent="0.25">
      <c r="E1201" s="809"/>
      <c r="F1201" s="1004"/>
      <c r="G1201" s="809"/>
    </row>
    <row r="1202" spans="5:7" x14ac:dyDescent="0.25">
      <c r="E1202" s="809"/>
      <c r="F1202" s="1004"/>
      <c r="G1202" s="809"/>
    </row>
    <row r="1203" spans="5:7" x14ac:dyDescent="0.25">
      <c r="E1203" s="809"/>
      <c r="F1203" s="1004"/>
      <c r="G1203" s="809"/>
    </row>
    <row r="1204" spans="5:7" x14ac:dyDescent="0.25">
      <c r="E1204" s="809"/>
      <c r="F1204" s="1004"/>
      <c r="G1204" s="809"/>
    </row>
    <row r="1205" spans="5:7" x14ac:dyDescent="0.25">
      <c r="E1205" s="809"/>
      <c r="F1205" s="1004"/>
      <c r="G1205" s="809"/>
    </row>
    <row r="1206" spans="5:7" x14ac:dyDescent="0.25">
      <c r="E1206" s="809"/>
      <c r="F1206" s="1004"/>
      <c r="G1206" s="809"/>
    </row>
    <row r="1207" spans="5:7" x14ac:dyDescent="0.25">
      <c r="E1207" s="809"/>
      <c r="F1207" s="1004"/>
      <c r="G1207" s="809"/>
    </row>
    <row r="1208" spans="5:7" x14ac:dyDescent="0.25">
      <c r="E1208" s="809"/>
      <c r="F1208" s="1004"/>
      <c r="G1208" s="809"/>
    </row>
    <row r="1209" spans="5:7" x14ac:dyDescent="0.25">
      <c r="E1209" s="809"/>
      <c r="F1209" s="1004"/>
      <c r="G1209" s="809"/>
    </row>
    <row r="1210" spans="5:7" x14ac:dyDescent="0.25">
      <c r="E1210" s="809"/>
      <c r="F1210" s="1004"/>
      <c r="G1210" s="809"/>
    </row>
    <row r="1211" spans="5:7" x14ac:dyDescent="0.25">
      <c r="E1211" s="809"/>
      <c r="F1211" s="1004"/>
      <c r="G1211" s="809"/>
    </row>
    <row r="1212" spans="5:7" x14ac:dyDescent="0.25">
      <c r="E1212" s="809"/>
      <c r="F1212" s="1004"/>
      <c r="G1212" s="809"/>
    </row>
    <row r="1213" spans="5:7" x14ac:dyDescent="0.25">
      <c r="E1213" s="809"/>
      <c r="F1213" s="1004"/>
      <c r="G1213" s="809"/>
    </row>
    <row r="1214" spans="5:7" x14ac:dyDescent="0.25">
      <c r="E1214" s="809"/>
      <c r="F1214" s="1004"/>
      <c r="G1214" s="809"/>
    </row>
    <row r="1215" spans="5:7" x14ac:dyDescent="0.25">
      <c r="E1215" s="809"/>
      <c r="F1215" s="1004"/>
      <c r="G1215" s="809"/>
    </row>
    <row r="1216" spans="5:7" x14ac:dyDescent="0.25">
      <c r="E1216" s="809"/>
      <c r="F1216" s="1004"/>
      <c r="G1216" s="809"/>
    </row>
    <row r="1217" spans="5:7" x14ac:dyDescent="0.25">
      <c r="E1217" s="809"/>
      <c r="F1217" s="1004"/>
      <c r="G1217" s="809"/>
    </row>
    <row r="1218" spans="5:7" x14ac:dyDescent="0.25">
      <c r="E1218" s="809"/>
      <c r="F1218" s="1004"/>
      <c r="G1218" s="809"/>
    </row>
    <row r="1219" spans="5:7" x14ac:dyDescent="0.25">
      <c r="E1219" s="809"/>
      <c r="F1219" s="1004"/>
      <c r="G1219" s="809"/>
    </row>
    <row r="1220" spans="5:7" x14ac:dyDescent="0.25">
      <c r="E1220" s="809"/>
      <c r="F1220" s="1004"/>
      <c r="G1220" s="809"/>
    </row>
    <row r="1221" spans="5:7" x14ac:dyDescent="0.25">
      <c r="E1221" s="809"/>
      <c r="F1221" s="1004"/>
      <c r="G1221" s="809"/>
    </row>
    <row r="1222" spans="5:7" x14ac:dyDescent="0.25">
      <c r="E1222" s="809"/>
      <c r="F1222" s="1004"/>
      <c r="G1222" s="809"/>
    </row>
    <row r="1223" spans="5:7" x14ac:dyDescent="0.25">
      <c r="E1223" s="809"/>
      <c r="F1223" s="1004"/>
      <c r="G1223" s="809"/>
    </row>
    <row r="1224" spans="5:7" x14ac:dyDescent="0.25">
      <c r="E1224" s="809"/>
      <c r="F1224" s="1004"/>
      <c r="G1224" s="809"/>
    </row>
    <row r="1225" spans="5:7" x14ac:dyDescent="0.25">
      <c r="E1225" s="809"/>
      <c r="F1225" s="1004"/>
      <c r="G1225" s="809"/>
    </row>
    <row r="1226" spans="5:7" x14ac:dyDescent="0.25">
      <c r="E1226" s="809"/>
      <c r="F1226" s="1004"/>
      <c r="G1226" s="809"/>
    </row>
    <row r="1227" spans="5:7" x14ac:dyDescent="0.25">
      <c r="E1227" s="809"/>
      <c r="F1227" s="1004"/>
      <c r="G1227" s="809"/>
    </row>
    <row r="1228" spans="5:7" x14ac:dyDescent="0.25">
      <c r="E1228" s="809"/>
      <c r="F1228" s="1004"/>
      <c r="G1228" s="809"/>
    </row>
    <row r="1229" spans="5:7" x14ac:dyDescent="0.25">
      <c r="E1229" s="809"/>
      <c r="F1229" s="1004"/>
      <c r="G1229" s="809"/>
    </row>
    <row r="1230" spans="5:7" x14ac:dyDescent="0.25">
      <c r="E1230" s="809"/>
      <c r="F1230" s="1004"/>
      <c r="G1230" s="809"/>
    </row>
    <row r="1231" spans="5:7" x14ac:dyDescent="0.25">
      <c r="E1231" s="809"/>
      <c r="F1231" s="1004"/>
      <c r="G1231" s="809"/>
    </row>
    <row r="1232" spans="5:7" x14ac:dyDescent="0.25">
      <c r="E1232" s="809"/>
      <c r="F1232" s="1004"/>
      <c r="G1232" s="809"/>
    </row>
    <row r="1233" spans="5:7" x14ac:dyDescent="0.25">
      <c r="E1233" s="809"/>
      <c r="F1233" s="1004"/>
      <c r="G1233" s="809"/>
    </row>
    <row r="1234" spans="5:7" x14ac:dyDescent="0.25">
      <c r="E1234" s="809"/>
      <c r="F1234" s="1004"/>
      <c r="G1234" s="809"/>
    </row>
    <row r="1235" spans="5:7" x14ac:dyDescent="0.25">
      <c r="E1235" s="809"/>
      <c r="F1235" s="1004"/>
      <c r="G1235" s="809"/>
    </row>
    <row r="1236" spans="5:7" x14ac:dyDescent="0.25">
      <c r="E1236" s="809"/>
      <c r="F1236" s="1004"/>
      <c r="G1236" s="809"/>
    </row>
    <row r="1237" spans="5:7" x14ac:dyDescent="0.25">
      <c r="E1237" s="809"/>
      <c r="F1237" s="1004"/>
      <c r="G1237" s="809"/>
    </row>
    <row r="1238" spans="5:7" x14ac:dyDescent="0.25">
      <c r="E1238" s="809"/>
      <c r="F1238" s="1004"/>
      <c r="G1238" s="809"/>
    </row>
    <row r="1239" spans="5:7" x14ac:dyDescent="0.25">
      <c r="E1239" s="809"/>
      <c r="F1239" s="1004"/>
      <c r="G1239" s="809"/>
    </row>
    <row r="1240" spans="5:7" x14ac:dyDescent="0.25">
      <c r="E1240" s="809"/>
      <c r="F1240" s="1004"/>
      <c r="G1240" s="809"/>
    </row>
    <row r="1241" spans="5:7" x14ac:dyDescent="0.25">
      <c r="E1241" s="809"/>
      <c r="F1241" s="1004"/>
      <c r="G1241" s="809"/>
    </row>
    <row r="1242" spans="5:7" x14ac:dyDescent="0.25">
      <c r="E1242" s="809"/>
      <c r="F1242" s="1004"/>
      <c r="G1242" s="809"/>
    </row>
    <row r="1243" spans="5:7" x14ac:dyDescent="0.25">
      <c r="E1243" s="809"/>
      <c r="F1243" s="1004"/>
      <c r="G1243" s="809"/>
    </row>
    <row r="1244" spans="5:7" x14ac:dyDescent="0.25">
      <c r="E1244" s="809"/>
      <c r="F1244" s="1004"/>
      <c r="G1244" s="809"/>
    </row>
    <row r="1245" spans="5:7" x14ac:dyDescent="0.25">
      <c r="E1245" s="809"/>
      <c r="F1245" s="1004"/>
      <c r="G1245" s="809"/>
    </row>
    <row r="1246" spans="5:7" x14ac:dyDescent="0.25">
      <c r="E1246" s="809"/>
      <c r="F1246" s="1004"/>
      <c r="G1246" s="809"/>
    </row>
    <row r="1247" spans="5:7" x14ac:dyDescent="0.25">
      <c r="E1247" s="809"/>
      <c r="F1247" s="1004"/>
      <c r="G1247" s="809"/>
    </row>
    <row r="1248" spans="5:7" x14ac:dyDescent="0.25">
      <c r="E1248" s="809"/>
      <c r="F1248" s="1004"/>
      <c r="G1248" s="809"/>
    </row>
    <row r="1249" spans="5:7" x14ac:dyDescent="0.25">
      <c r="E1249" s="809"/>
      <c r="F1249" s="1004"/>
      <c r="G1249" s="809"/>
    </row>
    <row r="1250" spans="5:7" x14ac:dyDescent="0.25">
      <c r="E1250" s="809"/>
      <c r="F1250" s="1004"/>
      <c r="G1250" s="809"/>
    </row>
    <row r="1251" spans="5:7" x14ac:dyDescent="0.25">
      <c r="E1251" s="809"/>
      <c r="F1251" s="1004"/>
      <c r="G1251" s="809"/>
    </row>
    <row r="1252" spans="5:7" x14ac:dyDescent="0.25">
      <c r="E1252" s="809"/>
      <c r="F1252" s="1004"/>
      <c r="G1252" s="809"/>
    </row>
    <row r="1253" spans="5:7" x14ac:dyDescent="0.25">
      <c r="E1253" s="809"/>
      <c r="F1253" s="1004"/>
      <c r="G1253" s="809"/>
    </row>
    <row r="1254" spans="5:7" x14ac:dyDescent="0.25">
      <c r="E1254" s="809"/>
      <c r="F1254" s="1004"/>
      <c r="G1254" s="809"/>
    </row>
    <row r="1255" spans="5:7" x14ac:dyDescent="0.25">
      <c r="E1255" s="809"/>
      <c r="F1255" s="1004"/>
      <c r="G1255" s="809"/>
    </row>
    <row r="1256" spans="5:7" x14ac:dyDescent="0.25">
      <c r="E1256" s="809"/>
      <c r="F1256" s="1004"/>
      <c r="G1256" s="809"/>
    </row>
    <row r="1257" spans="5:7" x14ac:dyDescent="0.25">
      <c r="E1257" s="809"/>
      <c r="F1257" s="1004"/>
      <c r="G1257" s="809"/>
    </row>
    <row r="1258" spans="5:7" x14ac:dyDescent="0.25">
      <c r="E1258" s="809"/>
      <c r="F1258" s="1004"/>
      <c r="G1258" s="809"/>
    </row>
    <row r="1259" spans="5:7" x14ac:dyDescent="0.25">
      <c r="E1259" s="809"/>
      <c r="F1259" s="1004"/>
      <c r="G1259" s="809"/>
    </row>
    <row r="1260" spans="5:7" x14ac:dyDescent="0.25">
      <c r="E1260" s="809"/>
      <c r="F1260" s="1004"/>
      <c r="G1260" s="809"/>
    </row>
    <row r="1261" spans="5:7" x14ac:dyDescent="0.25">
      <c r="E1261" s="809"/>
      <c r="F1261" s="1004"/>
      <c r="G1261" s="809"/>
    </row>
    <row r="1262" spans="5:7" x14ac:dyDescent="0.25">
      <c r="E1262" s="809"/>
      <c r="F1262" s="1004"/>
      <c r="G1262" s="809"/>
    </row>
    <row r="1263" spans="5:7" x14ac:dyDescent="0.25">
      <c r="E1263" s="809"/>
      <c r="F1263" s="1004"/>
      <c r="G1263" s="809"/>
    </row>
    <row r="1264" spans="5:7" x14ac:dyDescent="0.25">
      <c r="E1264" s="809"/>
      <c r="F1264" s="1004"/>
      <c r="G1264" s="809"/>
    </row>
    <row r="1265" spans="5:7" x14ac:dyDescent="0.25">
      <c r="E1265" s="809"/>
      <c r="F1265" s="1004"/>
      <c r="G1265" s="809"/>
    </row>
    <row r="1266" spans="5:7" x14ac:dyDescent="0.25">
      <c r="E1266" s="809"/>
      <c r="F1266" s="1004"/>
      <c r="G1266" s="809"/>
    </row>
    <row r="1267" spans="5:7" x14ac:dyDescent="0.25">
      <c r="E1267" s="809"/>
      <c r="F1267" s="1004"/>
      <c r="G1267" s="809"/>
    </row>
    <row r="1268" spans="5:7" x14ac:dyDescent="0.25">
      <c r="E1268" s="809"/>
      <c r="F1268" s="1004"/>
      <c r="G1268" s="809"/>
    </row>
    <row r="1269" spans="5:7" x14ac:dyDescent="0.25">
      <c r="E1269" s="809"/>
      <c r="F1269" s="1004"/>
      <c r="G1269" s="809"/>
    </row>
    <row r="1270" spans="5:7" x14ac:dyDescent="0.25">
      <c r="E1270" s="809"/>
      <c r="F1270" s="1004"/>
      <c r="G1270" s="809"/>
    </row>
    <row r="1271" spans="5:7" x14ac:dyDescent="0.25">
      <c r="E1271" s="809"/>
      <c r="F1271" s="1004"/>
      <c r="G1271" s="809"/>
    </row>
    <row r="1272" spans="5:7" x14ac:dyDescent="0.25">
      <c r="E1272" s="809"/>
      <c r="F1272" s="1004"/>
      <c r="G1272" s="809"/>
    </row>
    <row r="1273" spans="5:7" x14ac:dyDescent="0.25">
      <c r="E1273" s="809"/>
      <c r="F1273" s="1004"/>
      <c r="G1273" s="809"/>
    </row>
    <row r="1274" spans="5:7" x14ac:dyDescent="0.25">
      <c r="E1274" s="809"/>
      <c r="F1274" s="1004"/>
      <c r="G1274" s="809"/>
    </row>
    <row r="1275" spans="5:7" x14ac:dyDescent="0.25">
      <c r="E1275" s="809"/>
      <c r="F1275" s="1004"/>
      <c r="G1275" s="809"/>
    </row>
    <row r="1276" spans="5:7" x14ac:dyDescent="0.25">
      <c r="E1276" s="809"/>
      <c r="F1276" s="1004"/>
      <c r="G1276" s="809"/>
    </row>
    <row r="1277" spans="5:7" x14ac:dyDescent="0.25">
      <c r="E1277" s="809"/>
      <c r="F1277" s="1004"/>
      <c r="G1277" s="809"/>
    </row>
    <row r="1278" spans="5:7" x14ac:dyDescent="0.25">
      <c r="E1278" s="809"/>
      <c r="F1278" s="1004"/>
      <c r="G1278" s="809"/>
    </row>
    <row r="1279" spans="5:7" x14ac:dyDescent="0.25">
      <c r="E1279" s="809"/>
      <c r="F1279" s="1004"/>
      <c r="G1279" s="809"/>
    </row>
    <row r="1280" spans="5:7" x14ac:dyDescent="0.25">
      <c r="E1280" s="809"/>
      <c r="F1280" s="1004"/>
      <c r="G1280" s="809"/>
    </row>
    <row r="1281" spans="5:7" x14ac:dyDescent="0.25">
      <c r="E1281" s="809"/>
      <c r="F1281" s="1004"/>
      <c r="G1281" s="809"/>
    </row>
    <row r="1282" spans="5:7" x14ac:dyDescent="0.25">
      <c r="E1282" s="809"/>
      <c r="F1282" s="1004"/>
      <c r="G1282" s="809"/>
    </row>
    <row r="1283" spans="5:7" x14ac:dyDescent="0.25">
      <c r="E1283" s="809"/>
      <c r="F1283" s="1004"/>
      <c r="G1283" s="809"/>
    </row>
    <row r="1284" spans="5:7" x14ac:dyDescent="0.25">
      <c r="E1284" s="809"/>
      <c r="F1284" s="1004"/>
      <c r="G1284" s="809"/>
    </row>
    <row r="1285" spans="5:7" x14ac:dyDescent="0.25">
      <c r="E1285" s="809"/>
      <c r="F1285" s="1004"/>
      <c r="G1285" s="809"/>
    </row>
    <row r="1286" spans="5:7" x14ac:dyDescent="0.25">
      <c r="E1286" s="809"/>
      <c r="F1286" s="1004"/>
      <c r="G1286" s="809"/>
    </row>
    <row r="1287" spans="5:7" x14ac:dyDescent="0.25">
      <c r="E1287" s="809"/>
      <c r="F1287" s="1004"/>
      <c r="G1287" s="809"/>
    </row>
    <row r="1288" spans="5:7" x14ac:dyDescent="0.25">
      <c r="E1288" s="809"/>
      <c r="F1288" s="1004"/>
      <c r="G1288" s="809"/>
    </row>
    <row r="1289" spans="5:7" x14ac:dyDescent="0.25">
      <c r="E1289" s="809"/>
      <c r="F1289" s="1004"/>
      <c r="G1289" s="809"/>
    </row>
    <row r="1290" spans="5:7" x14ac:dyDescent="0.25">
      <c r="E1290" s="809"/>
      <c r="F1290" s="1004"/>
      <c r="G1290" s="809"/>
    </row>
    <row r="1291" spans="5:7" x14ac:dyDescent="0.25">
      <c r="E1291" s="809"/>
      <c r="F1291" s="1004"/>
      <c r="G1291" s="809"/>
    </row>
    <row r="1292" spans="5:7" x14ac:dyDescent="0.25">
      <c r="E1292" s="809"/>
      <c r="F1292" s="1004"/>
      <c r="G1292" s="809"/>
    </row>
    <row r="1293" spans="5:7" x14ac:dyDescent="0.25">
      <c r="E1293" s="809"/>
      <c r="F1293" s="1004"/>
      <c r="G1293" s="809"/>
    </row>
    <row r="1294" spans="5:7" x14ac:dyDescent="0.25">
      <c r="E1294" s="809"/>
      <c r="F1294" s="1004"/>
      <c r="G1294" s="809"/>
    </row>
    <row r="1295" spans="5:7" x14ac:dyDescent="0.25">
      <c r="E1295" s="809"/>
      <c r="F1295" s="1004"/>
      <c r="G1295" s="809"/>
    </row>
    <row r="1296" spans="5:7" x14ac:dyDescent="0.25">
      <c r="E1296" s="809"/>
      <c r="F1296" s="1004"/>
      <c r="G1296" s="809"/>
    </row>
    <row r="1297" spans="5:7" x14ac:dyDescent="0.25">
      <c r="E1297" s="809"/>
      <c r="F1297" s="1004"/>
      <c r="G1297" s="809"/>
    </row>
    <row r="1298" spans="5:7" x14ac:dyDescent="0.25">
      <c r="E1298" s="809"/>
      <c r="F1298" s="1004"/>
      <c r="G1298" s="809"/>
    </row>
    <row r="1299" spans="5:7" x14ac:dyDescent="0.25">
      <c r="E1299" s="809"/>
      <c r="F1299" s="1004"/>
      <c r="G1299" s="809"/>
    </row>
    <row r="1300" spans="5:7" x14ac:dyDescent="0.25">
      <c r="E1300" s="809"/>
      <c r="F1300" s="1004"/>
      <c r="G1300" s="809"/>
    </row>
    <row r="1301" spans="5:7" x14ac:dyDescent="0.25">
      <c r="E1301" s="809"/>
      <c r="F1301" s="1004"/>
      <c r="G1301" s="809"/>
    </row>
    <row r="1302" spans="5:7" x14ac:dyDescent="0.25">
      <c r="E1302" s="809"/>
      <c r="F1302" s="1004"/>
      <c r="G1302" s="809"/>
    </row>
    <row r="1303" spans="5:7" x14ac:dyDescent="0.25">
      <c r="E1303" s="809"/>
      <c r="F1303" s="1004"/>
      <c r="G1303" s="809"/>
    </row>
    <row r="1304" spans="5:7" x14ac:dyDescent="0.25">
      <c r="E1304" s="809"/>
      <c r="F1304" s="1004"/>
      <c r="G1304" s="809"/>
    </row>
    <row r="1305" spans="5:7" x14ac:dyDescent="0.25">
      <c r="E1305" s="809"/>
      <c r="F1305" s="1004"/>
      <c r="G1305" s="809"/>
    </row>
    <row r="1306" spans="5:7" x14ac:dyDescent="0.25">
      <c r="E1306" s="809"/>
      <c r="F1306" s="1004"/>
      <c r="G1306" s="809"/>
    </row>
    <row r="1307" spans="5:7" x14ac:dyDescent="0.25">
      <c r="E1307" s="809"/>
      <c r="F1307" s="1004"/>
      <c r="G1307" s="809"/>
    </row>
    <row r="1308" spans="5:7" x14ac:dyDescent="0.25">
      <c r="E1308" s="809"/>
      <c r="F1308" s="1004"/>
      <c r="G1308" s="809"/>
    </row>
    <row r="1309" spans="5:7" x14ac:dyDescent="0.25">
      <c r="E1309" s="809"/>
      <c r="F1309" s="1004"/>
      <c r="G1309" s="809"/>
    </row>
    <row r="1310" spans="5:7" x14ac:dyDescent="0.25">
      <c r="E1310" s="809"/>
      <c r="F1310" s="1004"/>
      <c r="G1310" s="809"/>
    </row>
    <row r="1311" spans="5:7" x14ac:dyDescent="0.25">
      <c r="E1311" s="809"/>
      <c r="F1311" s="1004"/>
      <c r="G1311" s="809"/>
    </row>
    <row r="1312" spans="5:7" x14ac:dyDescent="0.25">
      <c r="E1312" s="809"/>
      <c r="F1312" s="1004"/>
      <c r="G1312" s="809"/>
    </row>
    <row r="1313" spans="5:7" x14ac:dyDescent="0.25">
      <c r="E1313" s="809"/>
      <c r="F1313" s="1004"/>
      <c r="G1313" s="809"/>
    </row>
    <row r="1314" spans="5:7" x14ac:dyDescent="0.25">
      <c r="E1314" s="809"/>
      <c r="F1314" s="1004"/>
      <c r="G1314" s="809"/>
    </row>
    <row r="1315" spans="5:7" x14ac:dyDescent="0.25">
      <c r="E1315" s="809"/>
      <c r="F1315" s="1004"/>
      <c r="G1315" s="809"/>
    </row>
    <row r="1316" spans="5:7" x14ac:dyDescent="0.25">
      <c r="E1316" s="809"/>
      <c r="F1316" s="1004"/>
      <c r="G1316" s="809"/>
    </row>
    <row r="1317" spans="5:7" x14ac:dyDescent="0.25">
      <c r="E1317" s="809"/>
      <c r="F1317" s="1004"/>
      <c r="G1317" s="809"/>
    </row>
    <row r="1318" spans="5:7" x14ac:dyDescent="0.25">
      <c r="E1318" s="809"/>
      <c r="F1318" s="1004"/>
      <c r="G1318" s="809"/>
    </row>
    <row r="1319" spans="5:7" x14ac:dyDescent="0.25">
      <c r="E1319" s="809"/>
      <c r="F1319" s="1004"/>
      <c r="G1319" s="809"/>
    </row>
    <row r="1320" spans="5:7" x14ac:dyDescent="0.25">
      <c r="E1320" s="809"/>
      <c r="F1320" s="1004"/>
      <c r="G1320" s="809"/>
    </row>
    <row r="1321" spans="5:7" x14ac:dyDescent="0.25">
      <c r="E1321" s="809"/>
      <c r="F1321" s="1004"/>
      <c r="G1321" s="809"/>
    </row>
    <row r="1322" spans="5:7" x14ac:dyDescent="0.25">
      <c r="E1322" s="809"/>
      <c r="F1322" s="1004"/>
      <c r="G1322" s="809"/>
    </row>
    <row r="1323" spans="5:7" x14ac:dyDescent="0.25">
      <c r="E1323" s="809"/>
      <c r="F1323" s="1004"/>
      <c r="G1323" s="809"/>
    </row>
    <row r="1324" spans="5:7" x14ac:dyDescent="0.25">
      <c r="E1324" s="809"/>
      <c r="F1324" s="1004"/>
      <c r="G1324" s="809"/>
    </row>
    <row r="1325" spans="5:7" x14ac:dyDescent="0.25">
      <c r="E1325" s="809"/>
      <c r="F1325" s="1004"/>
      <c r="G1325" s="809"/>
    </row>
    <row r="1326" spans="5:7" x14ac:dyDescent="0.25">
      <c r="E1326" s="809"/>
      <c r="F1326" s="1004"/>
      <c r="G1326" s="809"/>
    </row>
    <row r="1327" spans="5:7" x14ac:dyDescent="0.25">
      <c r="E1327" s="809"/>
      <c r="F1327" s="1004"/>
      <c r="G1327" s="809"/>
    </row>
    <row r="1328" spans="5:7" x14ac:dyDescent="0.25">
      <c r="E1328" s="809"/>
      <c r="F1328" s="1004"/>
      <c r="G1328" s="809"/>
    </row>
    <row r="1329" spans="5:7" x14ac:dyDescent="0.25">
      <c r="E1329" s="809"/>
      <c r="F1329" s="1004"/>
      <c r="G1329" s="809"/>
    </row>
    <row r="1330" spans="5:7" x14ac:dyDescent="0.25">
      <c r="E1330" s="809"/>
      <c r="F1330" s="1004"/>
      <c r="G1330" s="809"/>
    </row>
    <row r="1331" spans="5:7" x14ac:dyDescent="0.25">
      <c r="E1331" s="809"/>
      <c r="F1331" s="1004"/>
      <c r="G1331" s="809"/>
    </row>
    <row r="1332" spans="5:7" x14ac:dyDescent="0.25">
      <c r="E1332" s="809"/>
      <c r="F1332" s="1004"/>
      <c r="G1332" s="809"/>
    </row>
    <row r="1333" spans="5:7" x14ac:dyDescent="0.25">
      <c r="E1333" s="809"/>
      <c r="F1333" s="1004"/>
      <c r="G1333" s="809"/>
    </row>
    <row r="1334" spans="5:7" x14ac:dyDescent="0.25">
      <c r="E1334" s="809"/>
      <c r="F1334" s="1004"/>
      <c r="G1334" s="809"/>
    </row>
    <row r="1335" spans="5:7" x14ac:dyDescent="0.25">
      <c r="E1335" s="809"/>
      <c r="F1335" s="1004"/>
      <c r="G1335" s="809"/>
    </row>
    <row r="1336" spans="5:7" x14ac:dyDescent="0.25">
      <c r="E1336" s="809"/>
      <c r="F1336" s="1004"/>
      <c r="G1336" s="809"/>
    </row>
    <row r="1337" spans="5:7" x14ac:dyDescent="0.25">
      <c r="E1337" s="809"/>
      <c r="F1337" s="1004"/>
      <c r="G1337" s="809"/>
    </row>
    <row r="1338" spans="5:7" x14ac:dyDescent="0.25">
      <c r="E1338" s="809"/>
      <c r="F1338" s="1004"/>
      <c r="G1338" s="809"/>
    </row>
    <row r="1339" spans="5:7" x14ac:dyDescent="0.25">
      <c r="E1339" s="809"/>
      <c r="F1339" s="1004"/>
      <c r="G1339" s="809"/>
    </row>
    <row r="1340" spans="5:7" x14ac:dyDescent="0.25">
      <c r="E1340" s="809"/>
      <c r="F1340" s="1004"/>
      <c r="G1340" s="809"/>
    </row>
    <row r="1341" spans="5:7" x14ac:dyDescent="0.25">
      <c r="E1341" s="809"/>
      <c r="F1341" s="1004"/>
      <c r="G1341" s="809"/>
    </row>
    <row r="1342" spans="5:7" x14ac:dyDescent="0.25">
      <c r="E1342" s="809"/>
      <c r="F1342" s="1004"/>
      <c r="G1342" s="809"/>
    </row>
    <row r="1343" spans="5:7" x14ac:dyDescent="0.25">
      <c r="E1343" s="809"/>
      <c r="F1343" s="1004"/>
      <c r="G1343" s="809"/>
    </row>
    <row r="1344" spans="5:7" x14ac:dyDescent="0.25">
      <c r="E1344" s="809"/>
      <c r="F1344" s="1004"/>
      <c r="G1344" s="809"/>
    </row>
    <row r="1345" spans="5:7" x14ac:dyDescent="0.25">
      <c r="E1345" s="809"/>
      <c r="F1345" s="1004"/>
      <c r="G1345" s="809"/>
    </row>
    <row r="1346" spans="5:7" x14ac:dyDescent="0.25">
      <c r="E1346" s="809"/>
      <c r="F1346" s="1004"/>
      <c r="G1346" s="809"/>
    </row>
    <row r="1347" spans="5:7" x14ac:dyDescent="0.25">
      <c r="E1347" s="809"/>
      <c r="F1347" s="1004"/>
      <c r="G1347" s="809"/>
    </row>
    <row r="1348" spans="5:7" x14ac:dyDescent="0.25">
      <c r="E1348" s="809"/>
      <c r="F1348" s="1004"/>
      <c r="G1348" s="809"/>
    </row>
    <row r="1349" spans="5:7" x14ac:dyDescent="0.25">
      <c r="E1349" s="809"/>
      <c r="F1349" s="1004"/>
      <c r="G1349" s="809"/>
    </row>
    <row r="1350" spans="5:7" x14ac:dyDescent="0.25">
      <c r="E1350" s="809"/>
      <c r="F1350" s="1004"/>
      <c r="G1350" s="809"/>
    </row>
    <row r="1351" spans="5:7" x14ac:dyDescent="0.25">
      <c r="E1351" s="809"/>
      <c r="F1351" s="1004"/>
      <c r="G1351" s="809"/>
    </row>
    <row r="1352" spans="5:7" x14ac:dyDescent="0.25">
      <c r="E1352" s="809"/>
      <c r="F1352" s="1004"/>
      <c r="G1352" s="809"/>
    </row>
    <row r="1353" spans="5:7" x14ac:dyDescent="0.25">
      <c r="E1353" s="809"/>
      <c r="F1353" s="1004"/>
      <c r="G1353" s="809"/>
    </row>
    <row r="1354" spans="5:7" x14ac:dyDescent="0.25">
      <c r="E1354" s="809"/>
      <c r="F1354" s="1004"/>
      <c r="G1354" s="809"/>
    </row>
    <row r="1355" spans="5:7" x14ac:dyDescent="0.25">
      <c r="E1355" s="809"/>
      <c r="F1355" s="1004"/>
      <c r="G1355" s="809"/>
    </row>
    <row r="1356" spans="5:7" x14ac:dyDescent="0.25">
      <c r="E1356" s="809"/>
      <c r="F1356" s="1004"/>
      <c r="G1356" s="809"/>
    </row>
    <row r="1357" spans="5:7" x14ac:dyDescent="0.25">
      <c r="E1357" s="809"/>
      <c r="F1357" s="1004"/>
      <c r="G1357" s="809"/>
    </row>
    <row r="1358" spans="5:7" x14ac:dyDescent="0.25">
      <c r="E1358" s="809"/>
      <c r="F1358" s="1004"/>
      <c r="G1358" s="809"/>
    </row>
    <row r="1359" spans="5:7" x14ac:dyDescent="0.25">
      <c r="E1359" s="809"/>
      <c r="F1359" s="1004"/>
      <c r="G1359" s="809"/>
    </row>
    <row r="1360" spans="5:7" x14ac:dyDescent="0.25">
      <c r="E1360" s="809"/>
      <c r="F1360" s="1004"/>
      <c r="G1360" s="809"/>
    </row>
    <row r="1361" spans="5:7" x14ac:dyDescent="0.25">
      <c r="E1361" s="809"/>
      <c r="F1361" s="1004"/>
      <c r="G1361" s="809"/>
    </row>
    <row r="1362" spans="5:7" x14ac:dyDescent="0.25">
      <c r="E1362" s="809"/>
      <c r="F1362" s="1004"/>
      <c r="G1362" s="809"/>
    </row>
    <row r="1363" spans="5:7" x14ac:dyDescent="0.25">
      <c r="E1363" s="809"/>
      <c r="F1363" s="1004"/>
      <c r="G1363" s="809"/>
    </row>
    <row r="1364" spans="5:7" x14ac:dyDescent="0.25">
      <c r="E1364" s="809"/>
      <c r="F1364" s="1004"/>
      <c r="G1364" s="809"/>
    </row>
    <row r="1365" spans="5:7" x14ac:dyDescent="0.25">
      <c r="E1365" s="809"/>
      <c r="F1365" s="1004"/>
      <c r="G1365" s="809"/>
    </row>
    <row r="1366" spans="5:7" x14ac:dyDescent="0.25">
      <c r="E1366" s="809"/>
      <c r="F1366" s="1004"/>
      <c r="G1366" s="809"/>
    </row>
    <row r="1367" spans="5:7" x14ac:dyDescent="0.25">
      <c r="E1367" s="809"/>
      <c r="F1367" s="1004"/>
      <c r="G1367" s="809"/>
    </row>
    <row r="1368" spans="5:7" x14ac:dyDescent="0.25">
      <c r="E1368" s="809"/>
      <c r="F1368" s="1004"/>
      <c r="G1368" s="809"/>
    </row>
    <row r="1369" spans="5:7" x14ac:dyDescent="0.25">
      <c r="E1369" s="809"/>
      <c r="F1369" s="1004"/>
      <c r="G1369" s="809"/>
    </row>
    <row r="1370" spans="5:7" x14ac:dyDescent="0.25">
      <c r="E1370" s="809"/>
      <c r="F1370" s="1004"/>
      <c r="G1370" s="809"/>
    </row>
    <row r="1371" spans="5:7" x14ac:dyDescent="0.25">
      <c r="E1371" s="809"/>
      <c r="F1371" s="1004"/>
      <c r="G1371" s="809"/>
    </row>
    <row r="1372" spans="5:7" x14ac:dyDescent="0.25">
      <c r="E1372" s="809"/>
      <c r="F1372" s="1004"/>
      <c r="G1372" s="809"/>
    </row>
    <row r="1373" spans="5:7" x14ac:dyDescent="0.25">
      <c r="E1373" s="809"/>
      <c r="F1373" s="1004"/>
      <c r="G1373" s="809"/>
    </row>
    <row r="1374" spans="5:7" x14ac:dyDescent="0.25">
      <c r="E1374" s="809"/>
      <c r="F1374" s="1004"/>
      <c r="G1374" s="809"/>
    </row>
    <row r="1375" spans="5:7" x14ac:dyDescent="0.25">
      <c r="E1375" s="809"/>
      <c r="F1375" s="1004"/>
      <c r="G1375" s="809"/>
    </row>
    <row r="1376" spans="5:7" x14ac:dyDescent="0.25">
      <c r="E1376" s="809"/>
      <c r="F1376" s="1004"/>
      <c r="G1376" s="809"/>
    </row>
    <row r="1377" spans="5:7" x14ac:dyDescent="0.25">
      <c r="E1377" s="809"/>
      <c r="F1377" s="1004"/>
      <c r="G1377" s="809"/>
    </row>
    <row r="1378" spans="5:7" x14ac:dyDescent="0.25">
      <c r="E1378" s="809"/>
      <c r="F1378" s="1004"/>
      <c r="G1378" s="809"/>
    </row>
    <row r="1379" spans="5:7" x14ac:dyDescent="0.25">
      <c r="E1379" s="809"/>
      <c r="F1379" s="1004"/>
      <c r="G1379" s="809"/>
    </row>
    <row r="1380" spans="5:7" x14ac:dyDescent="0.25">
      <c r="E1380" s="809"/>
      <c r="F1380" s="1004"/>
      <c r="G1380" s="809"/>
    </row>
    <row r="1381" spans="5:7" x14ac:dyDescent="0.25">
      <c r="E1381" s="809"/>
      <c r="F1381" s="1004"/>
      <c r="G1381" s="809"/>
    </row>
    <row r="1382" spans="5:7" x14ac:dyDescent="0.25">
      <c r="E1382" s="809"/>
      <c r="F1382" s="1004"/>
      <c r="G1382" s="809"/>
    </row>
    <row r="1383" spans="5:7" x14ac:dyDescent="0.25">
      <c r="E1383" s="809"/>
      <c r="F1383" s="1004"/>
      <c r="G1383" s="809"/>
    </row>
    <row r="1384" spans="5:7" x14ac:dyDescent="0.25">
      <c r="E1384" s="809"/>
      <c r="F1384" s="1004"/>
      <c r="G1384" s="809"/>
    </row>
    <row r="1385" spans="5:7" x14ac:dyDescent="0.25">
      <c r="E1385" s="809"/>
      <c r="F1385" s="1004"/>
      <c r="G1385" s="809"/>
    </row>
    <row r="1386" spans="5:7" x14ac:dyDescent="0.25">
      <c r="E1386" s="809"/>
      <c r="F1386" s="1004"/>
      <c r="G1386" s="809"/>
    </row>
    <row r="1387" spans="5:7" x14ac:dyDescent="0.25">
      <c r="E1387" s="809"/>
      <c r="F1387" s="1004"/>
      <c r="G1387" s="809"/>
    </row>
    <row r="1388" spans="5:7" x14ac:dyDescent="0.25">
      <c r="E1388" s="809"/>
      <c r="F1388" s="1004"/>
      <c r="G1388" s="809"/>
    </row>
    <row r="1389" spans="5:7" x14ac:dyDescent="0.25">
      <c r="E1389" s="809"/>
      <c r="F1389" s="1004"/>
      <c r="G1389" s="809"/>
    </row>
    <row r="1390" spans="5:7" x14ac:dyDescent="0.25">
      <c r="E1390" s="809"/>
      <c r="F1390" s="1004"/>
      <c r="G1390" s="809"/>
    </row>
    <row r="1391" spans="5:7" x14ac:dyDescent="0.25">
      <c r="E1391" s="809"/>
      <c r="F1391" s="1004"/>
      <c r="G1391" s="809"/>
    </row>
    <row r="1392" spans="5:7" x14ac:dyDescent="0.25">
      <c r="E1392" s="809"/>
      <c r="F1392" s="1004"/>
      <c r="G1392" s="809"/>
    </row>
    <row r="1393" spans="5:7" x14ac:dyDescent="0.25">
      <c r="E1393" s="809"/>
      <c r="F1393" s="1004"/>
      <c r="G1393" s="809"/>
    </row>
    <row r="1394" spans="5:7" x14ac:dyDescent="0.25">
      <c r="E1394" s="809"/>
      <c r="F1394" s="1004"/>
      <c r="G1394" s="809"/>
    </row>
    <row r="1395" spans="5:7" x14ac:dyDescent="0.25">
      <c r="E1395" s="809"/>
      <c r="F1395" s="1004"/>
      <c r="G1395" s="809"/>
    </row>
    <row r="1396" spans="5:7" x14ac:dyDescent="0.25">
      <c r="E1396" s="809"/>
      <c r="F1396" s="1004"/>
      <c r="G1396" s="809"/>
    </row>
    <row r="1397" spans="5:7" x14ac:dyDescent="0.25">
      <c r="E1397" s="809"/>
      <c r="F1397" s="1004"/>
      <c r="G1397" s="809"/>
    </row>
    <row r="1398" spans="5:7" x14ac:dyDescent="0.25">
      <c r="E1398" s="809"/>
      <c r="F1398" s="1004"/>
      <c r="G1398" s="809"/>
    </row>
    <row r="1399" spans="5:7" x14ac:dyDescent="0.25">
      <c r="E1399" s="809"/>
      <c r="F1399" s="1004"/>
      <c r="G1399" s="809"/>
    </row>
    <row r="1400" spans="5:7" x14ac:dyDescent="0.25">
      <c r="E1400" s="809"/>
      <c r="F1400" s="1004"/>
      <c r="G1400" s="809"/>
    </row>
    <row r="1401" spans="5:7" x14ac:dyDescent="0.25">
      <c r="E1401" s="809"/>
      <c r="F1401" s="1004"/>
      <c r="G1401" s="809"/>
    </row>
    <row r="1402" spans="5:7" x14ac:dyDescent="0.25">
      <c r="E1402" s="809"/>
      <c r="F1402" s="1004"/>
      <c r="G1402" s="809"/>
    </row>
    <row r="1403" spans="5:7" x14ac:dyDescent="0.25">
      <c r="E1403" s="809"/>
      <c r="F1403" s="1004"/>
      <c r="G1403" s="809"/>
    </row>
    <row r="1404" spans="5:7" x14ac:dyDescent="0.25">
      <c r="E1404" s="809"/>
      <c r="F1404" s="1004"/>
      <c r="G1404" s="809"/>
    </row>
    <row r="1405" spans="5:7" x14ac:dyDescent="0.25">
      <c r="E1405" s="809"/>
      <c r="F1405" s="1004"/>
      <c r="G1405" s="809"/>
    </row>
    <row r="1406" spans="5:7" x14ac:dyDescent="0.25">
      <c r="E1406" s="809"/>
      <c r="F1406" s="1004"/>
      <c r="G1406" s="809"/>
    </row>
    <row r="1407" spans="5:7" x14ac:dyDescent="0.25">
      <c r="E1407" s="809"/>
      <c r="F1407" s="1004"/>
      <c r="G1407" s="809"/>
    </row>
    <row r="1408" spans="5:7" x14ac:dyDescent="0.25">
      <c r="E1408" s="809"/>
      <c r="F1408" s="1004"/>
      <c r="G1408" s="809"/>
    </row>
    <row r="1409" spans="5:7" x14ac:dyDescent="0.25">
      <c r="E1409" s="809"/>
      <c r="F1409" s="1004"/>
      <c r="G1409" s="809"/>
    </row>
    <row r="1410" spans="5:7" x14ac:dyDescent="0.25">
      <c r="E1410" s="809"/>
      <c r="F1410" s="1004"/>
      <c r="G1410" s="809"/>
    </row>
    <row r="1411" spans="5:7" x14ac:dyDescent="0.25">
      <c r="E1411" s="809"/>
      <c r="F1411" s="1004"/>
      <c r="G1411" s="809"/>
    </row>
    <row r="1412" spans="5:7" x14ac:dyDescent="0.25">
      <c r="E1412" s="809"/>
      <c r="F1412" s="1004"/>
      <c r="G1412" s="809"/>
    </row>
    <row r="1413" spans="5:7" x14ac:dyDescent="0.25">
      <c r="E1413" s="809"/>
      <c r="F1413" s="1004"/>
      <c r="G1413" s="809"/>
    </row>
    <row r="1414" spans="5:7" x14ac:dyDescent="0.25">
      <c r="E1414" s="809"/>
      <c r="F1414" s="1004"/>
      <c r="G1414" s="809"/>
    </row>
    <row r="1415" spans="5:7" x14ac:dyDescent="0.25">
      <c r="E1415" s="809"/>
      <c r="F1415" s="1004"/>
      <c r="G1415" s="809"/>
    </row>
    <row r="1416" spans="5:7" x14ac:dyDescent="0.25">
      <c r="E1416" s="809"/>
      <c r="F1416" s="1004"/>
      <c r="G1416" s="809"/>
    </row>
    <row r="1417" spans="5:7" x14ac:dyDescent="0.25">
      <c r="E1417" s="809"/>
      <c r="F1417" s="1004"/>
      <c r="G1417" s="809"/>
    </row>
    <row r="1418" spans="5:7" x14ac:dyDescent="0.25">
      <c r="E1418" s="809"/>
      <c r="F1418" s="1004"/>
      <c r="G1418" s="809"/>
    </row>
    <row r="1419" spans="5:7" x14ac:dyDescent="0.25">
      <c r="E1419" s="809"/>
      <c r="F1419" s="1004"/>
      <c r="G1419" s="809"/>
    </row>
    <row r="1420" spans="5:7" x14ac:dyDescent="0.25">
      <c r="E1420" s="809"/>
      <c r="F1420" s="1004"/>
      <c r="G1420" s="809"/>
    </row>
    <row r="1421" spans="5:7" x14ac:dyDescent="0.25">
      <c r="E1421" s="809"/>
      <c r="F1421" s="1004"/>
      <c r="G1421" s="809"/>
    </row>
    <row r="1422" spans="5:7" x14ac:dyDescent="0.25">
      <c r="E1422" s="809"/>
      <c r="F1422" s="1004"/>
      <c r="G1422" s="809"/>
    </row>
    <row r="1423" spans="5:7" x14ac:dyDescent="0.25">
      <c r="E1423" s="809"/>
      <c r="F1423" s="1004"/>
      <c r="G1423" s="809"/>
    </row>
    <row r="1424" spans="5:7" x14ac:dyDescent="0.25">
      <c r="E1424" s="809"/>
      <c r="F1424" s="1004"/>
      <c r="G1424" s="809"/>
    </row>
    <row r="1425" spans="5:7" x14ac:dyDescent="0.25">
      <c r="E1425" s="809"/>
      <c r="F1425" s="1004"/>
      <c r="G1425" s="809"/>
    </row>
    <row r="1426" spans="5:7" x14ac:dyDescent="0.25">
      <c r="E1426" s="809"/>
      <c r="F1426" s="1004"/>
      <c r="G1426" s="809"/>
    </row>
    <row r="1427" spans="5:7" x14ac:dyDescent="0.25">
      <c r="E1427" s="809"/>
      <c r="F1427" s="1004"/>
      <c r="G1427" s="809"/>
    </row>
    <row r="1428" spans="5:7" x14ac:dyDescent="0.25">
      <c r="E1428" s="809"/>
      <c r="F1428" s="1004"/>
      <c r="G1428" s="809"/>
    </row>
    <row r="1429" spans="5:7" x14ac:dyDescent="0.25">
      <c r="E1429" s="809"/>
      <c r="F1429" s="1004"/>
      <c r="G1429" s="809"/>
    </row>
    <row r="1430" spans="5:7" x14ac:dyDescent="0.25">
      <c r="E1430" s="809"/>
      <c r="F1430" s="1004"/>
      <c r="G1430" s="809"/>
    </row>
    <row r="1431" spans="5:7" x14ac:dyDescent="0.25">
      <c r="E1431" s="809"/>
      <c r="F1431" s="1004"/>
      <c r="G1431" s="809"/>
    </row>
    <row r="1432" spans="5:7" x14ac:dyDescent="0.25">
      <c r="E1432" s="809"/>
      <c r="F1432" s="1004"/>
      <c r="G1432" s="809"/>
    </row>
    <row r="1433" spans="5:7" x14ac:dyDescent="0.25">
      <c r="E1433" s="809"/>
      <c r="F1433" s="1004"/>
      <c r="G1433" s="809"/>
    </row>
    <row r="1434" spans="5:7" x14ac:dyDescent="0.25">
      <c r="E1434" s="809"/>
      <c r="F1434" s="1004"/>
      <c r="G1434" s="809"/>
    </row>
    <row r="1435" spans="5:7" x14ac:dyDescent="0.25">
      <c r="E1435" s="809"/>
      <c r="F1435" s="1004"/>
      <c r="G1435" s="809"/>
    </row>
    <row r="1436" spans="5:7" x14ac:dyDescent="0.25">
      <c r="E1436" s="809"/>
      <c r="F1436" s="1004"/>
      <c r="G1436" s="809"/>
    </row>
    <row r="1437" spans="5:7" x14ac:dyDescent="0.25">
      <c r="E1437" s="809"/>
      <c r="F1437" s="1004"/>
      <c r="G1437" s="809"/>
    </row>
    <row r="1438" spans="5:7" x14ac:dyDescent="0.25">
      <c r="E1438" s="809"/>
      <c r="F1438" s="1004"/>
      <c r="G1438" s="809"/>
    </row>
    <row r="1439" spans="5:7" x14ac:dyDescent="0.25">
      <c r="E1439" s="809"/>
      <c r="F1439" s="1004"/>
      <c r="G1439" s="809"/>
    </row>
    <row r="1440" spans="5:7" x14ac:dyDescent="0.25">
      <c r="E1440" s="809"/>
      <c r="F1440" s="1004"/>
      <c r="G1440" s="809"/>
    </row>
    <row r="1441" spans="5:7" x14ac:dyDescent="0.25">
      <c r="E1441" s="809"/>
      <c r="F1441" s="1004"/>
      <c r="G1441" s="809"/>
    </row>
    <row r="1442" spans="5:7" x14ac:dyDescent="0.25">
      <c r="E1442" s="809"/>
      <c r="F1442" s="1004"/>
      <c r="G1442" s="809"/>
    </row>
    <row r="1443" spans="5:7" x14ac:dyDescent="0.25">
      <c r="E1443" s="809"/>
      <c r="F1443" s="1004"/>
      <c r="G1443" s="809"/>
    </row>
    <row r="1444" spans="5:7" x14ac:dyDescent="0.25">
      <c r="E1444" s="809"/>
      <c r="F1444" s="1004"/>
      <c r="G1444" s="809"/>
    </row>
    <row r="1445" spans="5:7" x14ac:dyDescent="0.25">
      <c r="E1445" s="809"/>
      <c r="F1445" s="1004"/>
      <c r="G1445" s="809"/>
    </row>
    <row r="1446" spans="5:7" x14ac:dyDescent="0.25">
      <c r="E1446" s="809"/>
      <c r="F1446" s="1004"/>
      <c r="G1446" s="809"/>
    </row>
    <row r="1447" spans="5:7" x14ac:dyDescent="0.25">
      <c r="E1447" s="809"/>
      <c r="F1447" s="1004"/>
      <c r="G1447" s="809"/>
    </row>
    <row r="1448" spans="5:7" x14ac:dyDescent="0.25">
      <c r="E1448" s="809"/>
      <c r="F1448" s="1004"/>
      <c r="G1448" s="809"/>
    </row>
    <row r="1449" spans="5:7" x14ac:dyDescent="0.25">
      <c r="E1449" s="809"/>
      <c r="F1449" s="1004"/>
      <c r="G1449" s="809"/>
    </row>
    <row r="1450" spans="5:7" x14ac:dyDescent="0.25">
      <c r="E1450" s="809"/>
      <c r="F1450" s="1004"/>
      <c r="G1450" s="809"/>
    </row>
    <row r="1451" spans="5:7" x14ac:dyDescent="0.25">
      <c r="E1451" s="809"/>
      <c r="F1451" s="1004"/>
      <c r="G1451" s="809"/>
    </row>
    <row r="1452" spans="5:7" x14ac:dyDescent="0.25">
      <c r="E1452" s="809"/>
      <c r="F1452" s="1004"/>
      <c r="G1452" s="809"/>
    </row>
    <row r="1453" spans="5:7" x14ac:dyDescent="0.25">
      <c r="E1453" s="809"/>
      <c r="F1453" s="1004"/>
      <c r="G1453" s="809"/>
    </row>
    <row r="1454" spans="5:7" x14ac:dyDescent="0.25">
      <c r="E1454" s="809"/>
      <c r="F1454" s="1004"/>
      <c r="G1454" s="809"/>
    </row>
    <row r="1455" spans="5:7" x14ac:dyDescent="0.25">
      <c r="E1455" s="809"/>
      <c r="F1455" s="1004"/>
      <c r="G1455" s="809"/>
    </row>
    <row r="1456" spans="5:7" x14ac:dyDescent="0.25">
      <c r="E1456" s="809"/>
      <c r="F1456" s="1004"/>
      <c r="G1456" s="809"/>
    </row>
    <row r="1457" spans="5:7" x14ac:dyDescent="0.25">
      <c r="E1457" s="809"/>
      <c r="F1457" s="1004"/>
      <c r="G1457" s="809"/>
    </row>
    <row r="1458" spans="5:7" x14ac:dyDescent="0.25">
      <c r="E1458" s="809"/>
      <c r="F1458" s="1004"/>
      <c r="G1458" s="809"/>
    </row>
    <row r="1459" spans="5:7" x14ac:dyDescent="0.25">
      <c r="E1459" s="809"/>
      <c r="F1459" s="1004"/>
      <c r="G1459" s="809"/>
    </row>
    <row r="1460" spans="5:7" x14ac:dyDescent="0.25">
      <c r="E1460" s="809"/>
      <c r="F1460" s="1004"/>
      <c r="G1460" s="809"/>
    </row>
    <row r="1461" spans="5:7" x14ac:dyDescent="0.25">
      <c r="E1461" s="809"/>
      <c r="F1461" s="1004"/>
      <c r="G1461" s="809"/>
    </row>
    <row r="1462" spans="5:7" x14ac:dyDescent="0.25">
      <c r="E1462" s="809"/>
      <c r="F1462" s="1004"/>
      <c r="G1462" s="809"/>
    </row>
    <row r="1463" spans="5:7" x14ac:dyDescent="0.25">
      <c r="E1463" s="809"/>
      <c r="F1463" s="1004"/>
      <c r="G1463" s="809"/>
    </row>
    <row r="1464" spans="5:7" x14ac:dyDescent="0.25">
      <c r="E1464" s="809"/>
      <c r="F1464" s="1004"/>
      <c r="G1464" s="809"/>
    </row>
    <row r="1465" spans="5:7" x14ac:dyDescent="0.25">
      <c r="E1465" s="809"/>
      <c r="F1465" s="1004"/>
      <c r="G1465" s="809"/>
    </row>
    <row r="1466" spans="5:7" x14ac:dyDescent="0.25">
      <c r="E1466" s="809"/>
      <c r="F1466" s="1004"/>
      <c r="G1466" s="809"/>
    </row>
    <row r="1467" spans="5:7" x14ac:dyDescent="0.25">
      <c r="E1467" s="809"/>
      <c r="F1467" s="1004"/>
      <c r="G1467" s="809"/>
    </row>
    <row r="1468" spans="5:7" x14ac:dyDescent="0.25">
      <c r="E1468" s="809"/>
      <c r="F1468" s="1004"/>
      <c r="G1468" s="809"/>
    </row>
    <row r="1469" spans="5:7" x14ac:dyDescent="0.25">
      <c r="E1469" s="809"/>
      <c r="F1469" s="1004"/>
      <c r="G1469" s="809"/>
    </row>
    <row r="1470" spans="5:7" x14ac:dyDescent="0.25">
      <c r="E1470" s="809"/>
      <c r="F1470" s="1004"/>
      <c r="G1470" s="809"/>
    </row>
    <row r="1471" spans="5:7" x14ac:dyDescent="0.25">
      <c r="E1471" s="809"/>
      <c r="F1471" s="1004"/>
      <c r="G1471" s="809"/>
    </row>
    <row r="1472" spans="5:7" x14ac:dyDescent="0.25">
      <c r="E1472" s="809"/>
      <c r="F1472" s="1004"/>
      <c r="G1472" s="809"/>
    </row>
    <row r="1473" spans="5:7" x14ac:dyDescent="0.25">
      <c r="E1473" s="809"/>
      <c r="F1473" s="1004"/>
      <c r="G1473" s="809"/>
    </row>
    <row r="1474" spans="5:7" x14ac:dyDescent="0.25">
      <c r="E1474" s="809"/>
      <c r="F1474" s="1004"/>
      <c r="G1474" s="809"/>
    </row>
    <row r="1475" spans="5:7" x14ac:dyDescent="0.25">
      <c r="E1475" s="809"/>
      <c r="F1475" s="1004"/>
      <c r="G1475" s="809"/>
    </row>
    <row r="1476" spans="5:7" x14ac:dyDescent="0.25">
      <c r="E1476" s="809"/>
      <c r="F1476" s="1004"/>
      <c r="G1476" s="809"/>
    </row>
    <row r="1477" spans="5:7" x14ac:dyDescent="0.25">
      <c r="E1477" s="809"/>
      <c r="F1477" s="1004"/>
      <c r="G1477" s="809"/>
    </row>
    <row r="1478" spans="5:7" x14ac:dyDescent="0.25">
      <c r="E1478" s="809"/>
      <c r="F1478" s="1004"/>
      <c r="G1478" s="809"/>
    </row>
    <row r="1479" spans="5:7" x14ac:dyDescent="0.25">
      <c r="E1479" s="809"/>
      <c r="F1479" s="1004"/>
      <c r="G1479" s="809"/>
    </row>
    <row r="1480" spans="5:7" x14ac:dyDescent="0.25">
      <c r="E1480" s="809"/>
      <c r="F1480" s="1004"/>
      <c r="G1480" s="809"/>
    </row>
    <row r="1481" spans="5:7" x14ac:dyDescent="0.25">
      <c r="E1481" s="809"/>
      <c r="F1481" s="1004"/>
      <c r="G1481" s="809"/>
    </row>
    <row r="1482" spans="5:7" x14ac:dyDescent="0.25">
      <c r="E1482" s="809"/>
      <c r="F1482" s="1004"/>
      <c r="G1482" s="809"/>
    </row>
    <row r="1483" spans="5:7" x14ac:dyDescent="0.25">
      <c r="E1483" s="809"/>
      <c r="F1483" s="1004"/>
      <c r="G1483" s="809"/>
    </row>
    <row r="1484" spans="5:7" x14ac:dyDescent="0.25">
      <c r="E1484" s="809"/>
      <c r="F1484" s="1004"/>
      <c r="G1484" s="809"/>
    </row>
    <row r="1485" spans="5:7" x14ac:dyDescent="0.25">
      <c r="E1485" s="809"/>
      <c r="F1485" s="1004"/>
      <c r="G1485" s="809"/>
    </row>
    <row r="1486" spans="5:7" x14ac:dyDescent="0.25">
      <c r="E1486" s="809"/>
      <c r="F1486" s="1004"/>
      <c r="G1486" s="809"/>
    </row>
    <row r="1487" spans="5:7" x14ac:dyDescent="0.25">
      <c r="E1487" s="809"/>
      <c r="F1487" s="1004"/>
      <c r="G1487" s="809"/>
    </row>
    <row r="1488" spans="5:7" x14ac:dyDescent="0.25">
      <c r="E1488" s="809"/>
      <c r="F1488" s="1004"/>
      <c r="G1488" s="809"/>
    </row>
    <row r="1489" spans="5:7" x14ac:dyDescent="0.25">
      <c r="E1489" s="809"/>
      <c r="F1489" s="1004"/>
      <c r="G1489" s="809"/>
    </row>
    <row r="1490" spans="5:7" x14ac:dyDescent="0.25">
      <c r="E1490" s="809"/>
      <c r="F1490" s="1004"/>
      <c r="G1490" s="809"/>
    </row>
    <row r="1491" spans="5:7" x14ac:dyDescent="0.25">
      <c r="E1491" s="809"/>
      <c r="F1491" s="1004"/>
      <c r="G1491" s="809"/>
    </row>
    <row r="1492" spans="5:7" x14ac:dyDescent="0.25">
      <c r="E1492" s="809"/>
      <c r="F1492" s="1004"/>
      <c r="G1492" s="809"/>
    </row>
    <row r="1493" spans="5:7" x14ac:dyDescent="0.25">
      <c r="E1493" s="809"/>
      <c r="F1493" s="1004"/>
      <c r="G1493" s="809"/>
    </row>
    <row r="1494" spans="5:7" x14ac:dyDescent="0.25">
      <c r="E1494" s="809"/>
      <c r="F1494" s="1004"/>
      <c r="G1494" s="809"/>
    </row>
    <row r="1495" spans="5:7" x14ac:dyDescent="0.25">
      <c r="E1495" s="809"/>
      <c r="F1495" s="1004"/>
      <c r="G1495" s="809"/>
    </row>
    <row r="1496" spans="5:7" x14ac:dyDescent="0.25">
      <c r="E1496" s="809"/>
      <c r="F1496" s="1004"/>
      <c r="G1496" s="809"/>
    </row>
    <row r="1497" spans="5:7" x14ac:dyDescent="0.25">
      <c r="E1497" s="809"/>
      <c r="F1497" s="1004"/>
      <c r="G1497" s="809"/>
    </row>
    <row r="1498" spans="5:7" x14ac:dyDescent="0.25">
      <c r="E1498" s="809"/>
      <c r="F1498" s="1004"/>
      <c r="G1498" s="809"/>
    </row>
    <row r="1499" spans="5:7" x14ac:dyDescent="0.25">
      <c r="E1499" s="809"/>
      <c r="F1499" s="1004"/>
      <c r="G1499" s="809"/>
    </row>
    <row r="1500" spans="5:7" x14ac:dyDescent="0.25">
      <c r="E1500" s="809"/>
      <c r="F1500" s="1004"/>
      <c r="G1500" s="809"/>
    </row>
    <row r="1501" spans="5:7" x14ac:dyDescent="0.25">
      <c r="E1501" s="809"/>
      <c r="F1501" s="1004"/>
      <c r="G1501" s="809"/>
    </row>
    <row r="1502" spans="5:7" x14ac:dyDescent="0.25">
      <c r="E1502" s="809"/>
      <c r="F1502" s="1004"/>
      <c r="G1502" s="809"/>
    </row>
    <row r="1503" spans="5:7" x14ac:dyDescent="0.25">
      <c r="E1503" s="809"/>
      <c r="F1503" s="1004"/>
      <c r="G1503" s="809"/>
    </row>
    <row r="1504" spans="5:7" x14ac:dyDescent="0.25">
      <c r="E1504" s="809"/>
      <c r="F1504" s="1004"/>
      <c r="G1504" s="809"/>
    </row>
    <row r="1505" spans="5:7" x14ac:dyDescent="0.25">
      <c r="E1505" s="809"/>
      <c r="F1505" s="1004"/>
      <c r="G1505" s="809"/>
    </row>
    <row r="1506" spans="5:7" x14ac:dyDescent="0.25">
      <c r="E1506" s="809"/>
      <c r="F1506" s="1004"/>
      <c r="G1506" s="809"/>
    </row>
    <row r="1507" spans="5:7" x14ac:dyDescent="0.25">
      <c r="E1507" s="809"/>
      <c r="F1507" s="1004"/>
      <c r="G1507" s="809"/>
    </row>
    <row r="1508" spans="5:7" x14ac:dyDescent="0.25">
      <c r="E1508" s="809"/>
      <c r="F1508" s="1004"/>
      <c r="G1508" s="809"/>
    </row>
    <row r="1509" spans="5:7" x14ac:dyDescent="0.25">
      <c r="E1509" s="809"/>
      <c r="F1509" s="1004"/>
      <c r="G1509" s="809"/>
    </row>
    <row r="1510" spans="5:7" x14ac:dyDescent="0.25">
      <c r="E1510" s="809"/>
      <c r="F1510" s="1004"/>
      <c r="G1510" s="809"/>
    </row>
    <row r="1511" spans="5:7" x14ac:dyDescent="0.25">
      <c r="E1511" s="809"/>
      <c r="F1511" s="1004"/>
      <c r="G1511" s="809"/>
    </row>
    <row r="1512" spans="5:7" x14ac:dyDescent="0.25">
      <c r="E1512" s="809"/>
      <c r="F1512" s="1004"/>
      <c r="G1512" s="809"/>
    </row>
    <row r="1513" spans="5:7" x14ac:dyDescent="0.25">
      <c r="E1513" s="809"/>
      <c r="F1513" s="1004"/>
      <c r="G1513" s="809"/>
    </row>
    <row r="1514" spans="5:7" x14ac:dyDescent="0.25">
      <c r="E1514" s="809"/>
      <c r="F1514" s="1004"/>
      <c r="G1514" s="809"/>
    </row>
    <row r="1515" spans="5:7" x14ac:dyDescent="0.25">
      <c r="E1515" s="809"/>
      <c r="F1515" s="1004"/>
      <c r="G1515" s="809"/>
    </row>
    <row r="1516" spans="5:7" x14ac:dyDescent="0.25">
      <c r="E1516" s="809"/>
      <c r="F1516" s="1004"/>
      <c r="G1516" s="809"/>
    </row>
    <row r="1517" spans="5:7" x14ac:dyDescent="0.25">
      <c r="E1517" s="809"/>
      <c r="F1517" s="1004"/>
      <c r="G1517" s="809"/>
    </row>
    <row r="1518" spans="5:7" x14ac:dyDescent="0.25">
      <c r="E1518" s="809"/>
      <c r="F1518" s="1004"/>
      <c r="G1518" s="809"/>
    </row>
    <row r="1519" spans="5:7" x14ac:dyDescent="0.25">
      <c r="E1519" s="809"/>
      <c r="F1519" s="1004"/>
      <c r="G1519" s="809"/>
    </row>
    <row r="1520" spans="5:7" x14ac:dyDescent="0.25">
      <c r="E1520" s="809"/>
      <c r="F1520" s="1004"/>
      <c r="G1520" s="809"/>
    </row>
    <row r="1521" spans="5:7" x14ac:dyDescent="0.25">
      <c r="E1521" s="809"/>
      <c r="F1521" s="1004"/>
      <c r="G1521" s="809"/>
    </row>
    <row r="1522" spans="5:7" x14ac:dyDescent="0.25">
      <c r="E1522" s="809"/>
      <c r="F1522" s="1004"/>
      <c r="G1522" s="809"/>
    </row>
    <row r="1523" spans="5:7" x14ac:dyDescent="0.25">
      <c r="E1523" s="809"/>
      <c r="F1523" s="1004"/>
      <c r="G1523" s="809"/>
    </row>
    <row r="1524" spans="5:7" x14ac:dyDescent="0.25">
      <c r="E1524" s="809"/>
      <c r="F1524" s="1004"/>
      <c r="G1524" s="809"/>
    </row>
    <row r="1525" spans="5:7" x14ac:dyDescent="0.25">
      <c r="E1525" s="809"/>
      <c r="F1525" s="1004"/>
      <c r="G1525" s="809"/>
    </row>
    <row r="1526" spans="5:7" x14ac:dyDescent="0.25">
      <c r="E1526" s="809"/>
      <c r="F1526" s="1004"/>
      <c r="G1526" s="809"/>
    </row>
    <row r="1527" spans="5:7" x14ac:dyDescent="0.25">
      <c r="E1527" s="809"/>
      <c r="F1527" s="1004"/>
      <c r="G1527" s="809"/>
    </row>
    <row r="1528" spans="5:7" x14ac:dyDescent="0.25">
      <c r="E1528" s="809"/>
      <c r="F1528" s="1004"/>
      <c r="G1528" s="809"/>
    </row>
    <row r="1529" spans="5:7" x14ac:dyDescent="0.25">
      <c r="E1529" s="809"/>
      <c r="F1529" s="1004"/>
      <c r="G1529" s="809"/>
    </row>
    <row r="1530" spans="5:7" x14ac:dyDescent="0.25">
      <c r="E1530" s="809"/>
      <c r="F1530" s="1004"/>
      <c r="G1530" s="809"/>
    </row>
    <row r="1531" spans="5:7" x14ac:dyDescent="0.25">
      <c r="E1531" s="809"/>
      <c r="F1531" s="1004"/>
      <c r="G1531" s="809"/>
    </row>
    <row r="1532" spans="5:7" x14ac:dyDescent="0.25">
      <c r="E1532" s="809"/>
      <c r="F1532" s="1004"/>
      <c r="G1532" s="809"/>
    </row>
    <row r="1533" spans="5:7" x14ac:dyDescent="0.25">
      <c r="E1533" s="809"/>
      <c r="F1533" s="1004"/>
      <c r="G1533" s="809"/>
    </row>
    <row r="1534" spans="5:7" x14ac:dyDescent="0.25">
      <c r="E1534" s="809"/>
      <c r="F1534" s="1004"/>
      <c r="G1534" s="809"/>
    </row>
    <row r="1535" spans="5:7" x14ac:dyDescent="0.25">
      <c r="E1535" s="809"/>
      <c r="F1535" s="1004"/>
      <c r="G1535" s="809"/>
    </row>
    <row r="1536" spans="5:7" x14ac:dyDescent="0.25">
      <c r="E1536" s="809"/>
      <c r="F1536" s="1004"/>
      <c r="G1536" s="809"/>
    </row>
    <row r="1537" spans="5:7" x14ac:dyDescent="0.25">
      <c r="E1537" s="809"/>
      <c r="F1537" s="1004"/>
      <c r="G1537" s="809"/>
    </row>
    <row r="1538" spans="5:7" x14ac:dyDescent="0.25">
      <c r="E1538" s="809"/>
      <c r="F1538" s="1004"/>
      <c r="G1538" s="809"/>
    </row>
    <row r="1539" spans="5:7" x14ac:dyDescent="0.25">
      <c r="E1539" s="809"/>
      <c r="F1539" s="1004"/>
      <c r="G1539" s="809"/>
    </row>
    <row r="1540" spans="5:7" x14ac:dyDescent="0.25">
      <c r="E1540" s="809"/>
      <c r="F1540" s="1004"/>
      <c r="G1540" s="809"/>
    </row>
    <row r="1541" spans="5:7" x14ac:dyDescent="0.25">
      <c r="E1541" s="809"/>
      <c r="F1541" s="1004"/>
      <c r="G1541" s="809"/>
    </row>
    <row r="1542" spans="5:7" x14ac:dyDescent="0.25">
      <c r="E1542" s="809"/>
      <c r="F1542" s="1004"/>
      <c r="G1542" s="809"/>
    </row>
    <row r="1543" spans="5:7" x14ac:dyDescent="0.25">
      <c r="E1543" s="809"/>
      <c r="F1543" s="1004"/>
      <c r="G1543" s="809"/>
    </row>
    <row r="1544" spans="5:7" x14ac:dyDescent="0.25">
      <c r="E1544" s="809"/>
      <c r="F1544" s="1004"/>
      <c r="G1544" s="809"/>
    </row>
    <row r="1545" spans="5:7" x14ac:dyDescent="0.25">
      <c r="E1545" s="809"/>
      <c r="F1545" s="1004"/>
      <c r="G1545" s="809"/>
    </row>
    <row r="1546" spans="5:7" x14ac:dyDescent="0.25">
      <c r="E1546" s="809"/>
      <c r="F1546" s="1004"/>
      <c r="G1546" s="809"/>
    </row>
    <row r="1547" spans="5:7" x14ac:dyDescent="0.25">
      <c r="E1547" s="809"/>
      <c r="F1547" s="1004"/>
      <c r="G1547" s="809"/>
    </row>
    <row r="1548" spans="5:7" x14ac:dyDescent="0.25">
      <c r="E1548" s="809"/>
      <c r="F1548" s="1004"/>
      <c r="G1548" s="809"/>
    </row>
    <row r="1549" spans="5:7" x14ac:dyDescent="0.25">
      <c r="E1549" s="809"/>
      <c r="F1549" s="1004"/>
      <c r="G1549" s="809"/>
    </row>
    <row r="1550" spans="5:7" x14ac:dyDescent="0.25">
      <c r="E1550" s="809"/>
      <c r="F1550" s="1004"/>
      <c r="G1550" s="809"/>
    </row>
    <row r="1551" spans="5:7" x14ac:dyDescent="0.25">
      <c r="E1551" s="809"/>
      <c r="F1551" s="1004"/>
      <c r="G1551" s="809"/>
    </row>
    <row r="1552" spans="5:7" x14ac:dyDescent="0.25">
      <c r="E1552" s="809"/>
      <c r="F1552" s="1004"/>
      <c r="G1552" s="809"/>
    </row>
    <row r="1553" spans="5:7" x14ac:dyDescent="0.25">
      <c r="E1553" s="809"/>
      <c r="F1553" s="1004"/>
      <c r="G1553" s="809"/>
    </row>
    <row r="1554" spans="5:7" x14ac:dyDescent="0.25">
      <c r="E1554" s="809"/>
      <c r="F1554" s="1004"/>
      <c r="G1554" s="809"/>
    </row>
    <row r="1555" spans="5:7" x14ac:dyDescent="0.25">
      <c r="E1555" s="809"/>
      <c r="F1555" s="1004"/>
      <c r="G1555" s="809"/>
    </row>
    <row r="1556" spans="5:7" x14ac:dyDescent="0.25">
      <c r="E1556" s="809"/>
      <c r="F1556" s="1004"/>
      <c r="G1556" s="809"/>
    </row>
    <row r="1557" spans="5:7" x14ac:dyDescent="0.25">
      <c r="E1557" s="809"/>
      <c r="F1557" s="1004"/>
      <c r="G1557" s="809"/>
    </row>
    <row r="1558" spans="5:7" x14ac:dyDescent="0.25">
      <c r="E1558" s="809"/>
      <c r="F1558" s="1004"/>
      <c r="G1558" s="809"/>
    </row>
    <row r="1559" spans="5:7" x14ac:dyDescent="0.25">
      <c r="E1559" s="809"/>
      <c r="F1559" s="1004"/>
      <c r="G1559" s="809"/>
    </row>
    <row r="1560" spans="5:7" x14ac:dyDescent="0.25">
      <c r="E1560" s="809"/>
      <c r="F1560" s="1004"/>
      <c r="G1560" s="809"/>
    </row>
    <row r="1561" spans="5:7" x14ac:dyDescent="0.25">
      <c r="E1561" s="809"/>
      <c r="F1561" s="1004"/>
      <c r="G1561" s="809"/>
    </row>
    <row r="1562" spans="5:7" x14ac:dyDescent="0.25">
      <c r="E1562" s="809"/>
      <c r="F1562" s="1004"/>
      <c r="G1562" s="809"/>
    </row>
    <row r="1563" spans="5:7" x14ac:dyDescent="0.25">
      <c r="E1563" s="809"/>
      <c r="F1563" s="1004"/>
      <c r="G1563" s="809"/>
    </row>
    <row r="1564" spans="5:7" x14ac:dyDescent="0.25">
      <c r="E1564" s="809"/>
      <c r="F1564" s="1004"/>
      <c r="G1564" s="809"/>
    </row>
    <row r="1565" spans="5:7" x14ac:dyDescent="0.25">
      <c r="E1565" s="809"/>
      <c r="F1565" s="1004"/>
      <c r="G1565" s="809"/>
    </row>
    <row r="1566" spans="5:7" x14ac:dyDescent="0.25">
      <c r="E1566" s="809"/>
      <c r="F1566" s="1004"/>
      <c r="G1566" s="809"/>
    </row>
    <row r="1567" spans="5:7" x14ac:dyDescent="0.25">
      <c r="E1567" s="809"/>
      <c r="F1567" s="1004"/>
      <c r="G1567" s="809"/>
    </row>
    <row r="1568" spans="5:7" x14ac:dyDescent="0.25">
      <c r="E1568" s="809"/>
      <c r="F1568" s="1004"/>
      <c r="G1568" s="809"/>
    </row>
    <row r="1569" spans="5:7" x14ac:dyDescent="0.25">
      <c r="E1569" s="809"/>
      <c r="F1569" s="1004"/>
      <c r="G1569" s="809"/>
    </row>
    <row r="1570" spans="5:7" x14ac:dyDescent="0.25">
      <c r="E1570" s="809"/>
      <c r="F1570" s="1004"/>
      <c r="G1570" s="809"/>
    </row>
    <row r="1571" spans="5:7" x14ac:dyDescent="0.25">
      <c r="E1571" s="809"/>
      <c r="F1571" s="1004"/>
      <c r="G1571" s="809"/>
    </row>
    <row r="1572" spans="5:7" x14ac:dyDescent="0.25">
      <c r="E1572" s="809"/>
      <c r="F1572" s="1004"/>
      <c r="G1572" s="809"/>
    </row>
    <row r="1573" spans="5:7" x14ac:dyDescent="0.25">
      <c r="E1573" s="809"/>
      <c r="F1573" s="1004"/>
      <c r="G1573" s="809"/>
    </row>
    <row r="1574" spans="5:7" x14ac:dyDescent="0.25">
      <c r="E1574" s="809"/>
      <c r="F1574" s="1004"/>
      <c r="G1574" s="809"/>
    </row>
    <row r="1575" spans="5:7" x14ac:dyDescent="0.25">
      <c r="E1575" s="809"/>
      <c r="F1575" s="1004"/>
      <c r="G1575" s="809"/>
    </row>
    <row r="1576" spans="5:7" x14ac:dyDescent="0.25">
      <c r="E1576" s="809"/>
      <c r="F1576" s="1004"/>
      <c r="G1576" s="809"/>
    </row>
    <row r="1577" spans="5:7" x14ac:dyDescent="0.25">
      <c r="E1577" s="809"/>
      <c r="F1577" s="1004"/>
      <c r="G1577" s="809"/>
    </row>
    <row r="1578" spans="5:7" x14ac:dyDescent="0.25">
      <c r="E1578" s="809"/>
      <c r="F1578" s="1004"/>
      <c r="G1578" s="809"/>
    </row>
    <row r="1579" spans="5:7" x14ac:dyDescent="0.25">
      <c r="E1579" s="809"/>
      <c r="F1579" s="1004"/>
      <c r="G1579" s="809"/>
    </row>
    <row r="1580" spans="5:7" x14ac:dyDescent="0.25">
      <c r="E1580" s="809"/>
      <c r="F1580" s="1004"/>
      <c r="G1580" s="809"/>
    </row>
    <row r="1581" spans="5:7" x14ac:dyDescent="0.25">
      <c r="E1581" s="809"/>
      <c r="F1581" s="1004"/>
      <c r="G1581" s="809"/>
    </row>
    <row r="1582" spans="5:7" x14ac:dyDescent="0.25">
      <c r="E1582" s="809"/>
      <c r="F1582" s="1004"/>
      <c r="G1582" s="809"/>
    </row>
    <row r="1583" spans="5:7" x14ac:dyDescent="0.25">
      <c r="E1583" s="809"/>
      <c r="F1583" s="1004"/>
      <c r="G1583" s="809"/>
    </row>
    <row r="1584" spans="5:7" x14ac:dyDescent="0.25">
      <c r="E1584" s="809"/>
      <c r="F1584" s="1004"/>
      <c r="G1584" s="809"/>
    </row>
    <row r="1585" spans="5:7" x14ac:dyDescent="0.25">
      <c r="E1585" s="809"/>
      <c r="F1585" s="1004"/>
      <c r="G1585" s="809"/>
    </row>
    <row r="1586" spans="5:7" x14ac:dyDescent="0.25">
      <c r="E1586" s="809"/>
      <c r="F1586" s="1004"/>
      <c r="G1586" s="809"/>
    </row>
    <row r="1587" spans="5:7" x14ac:dyDescent="0.25">
      <c r="E1587" s="809"/>
      <c r="F1587" s="1004"/>
      <c r="G1587" s="809"/>
    </row>
    <row r="1588" spans="5:7" x14ac:dyDescent="0.25">
      <c r="E1588" s="809"/>
      <c r="F1588" s="1004"/>
      <c r="G1588" s="809"/>
    </row>
    <row r="1589" spans="5:7" x14ac:dyDescent="0.25">
      <c r="E1589" s="809"/>
      <c r="F1589" s="1004"/>
      <c r="G1589" s="809"/>
    </row>
    <row r="1590" spans="5:7" x14ac:dyDescent="0.25">
      <c r="E1590" s="809"/>
      <c r="F1590" s="1004"/>
      <c r="G1590" s="809"/>
    </row>
    <row r="1591" spans="5:7" x14ac:dyDescent="0.25">
      <c r="E1591" s="809"/>
      <c r="F1591" s="1004"/>
      <c r="G1591" s="809"/>
    </row>
    <row r="1592" spans="5:7" x14ac:dyDescent="0.25">
      <c r="E1592" s="809"/>
      <c r="F1592" s="1004"/>
      <c r="G1592" s="809"/>
    </row>
    <row r="1593" spans="5:7" x14ac:dyDescent="0.25">
      <c r="E1593" s="809"/>
      <c r="F1593" s="1004"/>
      <c r="G1593" s="809"/>
    </row>
    <row r="1594" spans="5:7" x14ac:dyDescent="0.25">
      <c r="E1594" s="809"/>
      <c r="F1594" s="1004"/>
      <c r="G1594" s="809"/>
    </row>
    <row r="1595" spans="5:7" x14ac:dyDescent="0.25">
      <c r="E1595" s="809"/>
      <c r="F1595" s="1004"/>
      <c r="G1595" s="809"/>
    </row>
    <row r="1596" spans="5:7" x14ac:dyDescent="0.25">
      <c r="E1596" s="809"/>
      <c r="F1596" s="1004"/>
      <c r="G1596" s="809"/>
    </row>
    <row r="1597" spans="5:7" x14ac:dyDescent="0.25">
      <c r="E1597" s="809"/>
      <c r="F1597" s="1004"/>
      <c r="G1597" s="809"/>
    </row>
    <row r="1598" spans="5:7" x14ac:dyDescent="0.25">
      <c r="E1598" s="809"/>
      <c r="F1598" s="1004"/>
      <c r="G1598" s="809"/>
    </row>
    <row r="1599" spans="5:7" x14ac:dyDescent="0.25">
      <c r="E1599" s="809"/>
      <c r="F1599" s="1004"/>
      <c r="G1599" s="809"/>
    </row>
    <row r="1600" spans="5:7" x14ac:dyDescent="0.25">
      <c r="E1600" s="809"/>
      <c r="F1600" s="1004"/>
      <c r="G1600" s="809"/>
    </row>
    <row r="1601" spans="5:7" x14ac:dyDescent="0.25">
      <c r="E1601" s="809"/>
      <c r="F1601" s="1004"/>
      <c r="G1601" s="809"/>
    </row>
    <row r="1602" spans="5:7" x14ac:dyDescent="0.25">
      <c r="E1602" s="809"/>
      <c r="F1602" s="1004"/>
      <c r="G1602" s="809"/>
    </row>
    <row r="1603" spans="5:7" x14ac:dyDescent="0.25">
      <c r="E1603" s="809"/>
      <c r="F1603" s="1004"/>
      <c r="G1603" s="809"/>
    </row>
    <row r="1604" spans="5:7" x14ac:dyDescent="0.25">
      <c r="E1604" s="809"/>
      <c r="F1604" s="1004"/>
      <c r="G1604" s="809"/>
    </row>
    <row r="1605" spans="5:7" x14ac:dyDescent="0.25">
      <c r="E1605" s="809"/>
      <c r="F1605" s="1004"/>
      <c r="G1605" s="809"/>
    </row>
    <row r="1606" spans="5:7" x14ac:dyDescent="0.25">
      <c r="E1606" s="809"/>
      <c r="F1606" s="1004"/>
      <c r="G1606" s="809"/>
    </row>
    <row r="1607" spans="5:7" x14ac:dyDescent="0.25">
      <c r="E1607" s="809"/>
      <c r="F1607" s="1004"/>
      <c r="G1607" s="809"/>
    </row>
    <row r="1608" spans="5:7" x14ac:dyDescent="0.25">
      <c r="E1608" s="809"/>
      <c r="F1608" s="1004"/>
      <c r="G1608" s="809"/>
    </row>
    <row r="1609" spans="5:7" x14ac:dyDescent="0.25">
      <c r="E1609" s="809"/>
      <c r="F1609" s="1004"/>
      <c r="G1609" s="809"/>
    </row>
    <row r="1610" spans="5:7" x14ac:dyDescent="0.25">
      <c r="E1610" s="809"/>
      <c r="F1610" s="1004"/>
      <c r="G1610" s="809"/>
    </row>
    <row r="1611" spans="5:7" x14ac:dyDescent="0.25">
      <c r="E1611" s="809"/>
      <c r="F1611" s="1004"/>
      <c r="G1611" s="809"/>
    </row>
    <row r="1612" spans="5:7" x14ac:dyDescent="0.25">
      <c r="E1612" s="809"/>
      <c r="F1612" s="1004"/>
      <c r="G1612" s="809"/>
    </row>
    <row r="1613" spans="5:7" x14ac:dyDescent="0.25">
      <c r="E1613" s="809"/>
      <c r="F1613" s="1004"/>
      <c r="G1613" s="809"/>
    </row>
    <row r="1614" spans="5:7" x14ac:dyDescent="0.25">
      <c r="E1614" s="809"/>
      <c r="F1614" s="1004"/>
      <c r="G1614" s="809"/>
    </row>
    <row r="1615" spans="5:7" x14ac:dyDescent="0.25">
      <c r="E1615" s="809"/>
      <c r="F1615" s="1004"/>
      <c r="G1615" s="809"/>
    </row>
    <row r="1616" spans="5:7" x14ac:dyDescent="0.25">
      <c r="E1616" s="809"/>
      <c r="F1616" s="1004"/>
      <c r="G1616" s="809"/>
    </row>
    <row r="1617" spans="5:7" x14ac:dyDescent="0.25">
      <c r="E1617" s="809"/>
      <c r="F1617" s="1004"/>
      <c r="G1617" s="809"/>
    </row>
    <row r="1618" spans="5:7" x14ac:dyDescent="0.25">
      <c r="E1618" s="809"/>
      <c r="F1618" s="1004"/>
      <c r="G1618" s="809"/>
    </row>
    <row r="1619" spans="5:7" x14ac:dyDescent="0.25">
      <c r="E1619" s="809"/>
      <c r="F1619" s="1004"/>
      <c r="G1619" s="809"/>
    </row>
    <row r="1620" spans="5:7" x14ac:dyDescent="0.25">
      <c r="E1620" s="809"/>
      <c r="F1620" s="1004"/>
      <c r="G1620" s="809"/>
    </row>
    <row r="1621" spans="5:7" x14ac:dyDescent="0.25">
      <c r="E1621" s="809"/>
      <c r="F1621" s="1004"/>
      <c r="G1621" s="809"/>
    </row>
    <row r="1622" spans="5:7" x14ac:dyDescent="0.25">
      <c r="E1622" s="809"/>
      <c r="F1622" s="1004"/>
      <c r="G1622" s="809"/>
    </row>
    <row r="1623" spans="5:7" x14ac:dyDescent="0.25">
      <c r="E1623" s="809"/>
      <c r="F1623" s="1004"/>
      <c r="G1623" s="809"/>
    </row>
    <row r="1624" spans="5:7" x14ac:dyDescent="0.25">
      <c r="E1624" s="809"/>
      <c r="F1624" s="1004"/>
      <c r="G1624" s="809"/>
    </row>
    <row r="1625" spans="5:7" x14ac:dyDescent="0.25">
      <c r="E1625" s="809"/>
      <c r="F1625" s="1004"/>
      <c r="G1625" s="809"/>
    </row>
    <row r="1626" spans="5:7" x14ac:dyDescent="0.25">
      <c r="E1626" s="809"/>
      <c r="F1626" s="1004"/>
      <c r="G1626" s="809"/>
    </row>
    <row r="1627" spans="5:7" x14ac:dyDescent="0.25">
      <c r="E1627" s="809"/>
      <c r="F1627" s="1004"/>
      <c r="G1627" s="809"/>
    </row>
    <row r="1628" spans="5:7" x14ac:dyDescent="0.25">
      <c r="E1628" s="809"/>
      <c r="F1628" s="1004"/>
      <c r="G1628" s="809"/>
    </row>
    <row r="1629" spans="5:7" x14ac:dyDescent="0.25">
      <c r="E1629" s="809"/>
      <c r="F1629" s="1004"/>
      <c r="G1629" s="809"/>
    </row>
    <row r="1630" spans="5:7" x14ac:dyDescent="0.25">
      <c r="E1630" s="809"/>
      <c r="F1630" s="1004"/>
      <c r="G1630" s="809"/>
    </row>
    <row r="1631" spans="5:7" x14ac:dyDescent="0.25">
      <c r="E1631" s="809"/>
      <c r="F1631" s="1004"/>
      <c r="G1631" s="809"/>
    </row>
    <row r="1632" spans="5:7" x14ac:dyDescent="0.25">
      <c r="E1632" s="809"/>
      <c r="F1632" s="1004"/>
      <c r="G1632" s="809"/>
    </row>
    <row r="1633" spans="5:7" x14ac:dyDescent="0.25">
      <c r="E1633" s="809"/>
      <c r="F1633" s="1004"/>
      <c r="G1633" s="809"/>
    </row>
    <row r="1634" spans="5:7" x14ac:dyDescent="0.25">
      <c r="E1634" s="809"/>
      <c r="F1634" s="1004"/>
      <c r="G1634" s="809"/>
    </row>
    <row r="1635" spans="5:7" x14ac:dyDescent="0.25">
      <c r="E1635" s="809"/>
      <c r="F1635" s="1004"/>
      <c r="G1635" s="809"/>
    </row>
    <row r="1636" spans="5:7" x14ac:dyDescent="0.25">
      <c r="E1636" s="809"/>
      <c r="F1636" s="1004"/>
      <c r="G1636" s="809"/>
    </row>
    <row r="1637" spans="5:7" x14ac:dyDescent="0.25">
      <c r="E1637" s="809"/>
      <c r="F1637" s="1004"/>
      <c r="G1637" s="809"/>
    </row>
    <row r="1638" spans="5:7" x14ac:dyDescent="0.25">
      <c r="E1638" s="809"/>
      <c r="F1638" s="1004"/>
      <c r="G1638" s="809"/>
    </row>
    <row r="1639" spans="5:7" x14ac:dyDescent="0.25">
      <c r="E1639" s="809"/>
      <c r="F1639" s="1004"/>
      <c r="G1639" s="809"/>
    </row>
    <row r="1640" spans="5:7" x14ac:dyDescent="0.25">
      <c r="E1640" s="809"/>
      <c r="F1640" s="1004"/>
      <c r="G1640" s="809"/>
    </row>
    <row r="1641" spans="5:7" x14ac:dyDescent="0.25">
      <c r="E1641" s="809"/>
      <c r="F1641" s="1004"/>
      <c r="G1641" s="809"/>
    </row>
    <row r="1642" spans="5:7" x14ac:dyDescent="0.25">
      <c r="E1642" s="809"/>
      <c r="F1642" s="1004"/>
      <c r="G1642" s="809"/>
    </row>
    <row r="1643" spans="5:7" x14ac:dyDescent="0.25">
      <c r="E1643" s="809"/>
      <c r="F1643" s="1004"/>
      <c r="G1643" s="809"/>
    </row>
    <row r="1644" spans="5:7" x14ac:dyDescent="0.25">
      <c r="E1644" s="809"/>
      <c r="F1644" s="1004"/>
      <c r="G1644" s="809"/>
    </row>
    <row r="1645" spans="5:7" x14ac:dyDescent="0.25">
      <c r="E1645" s="809"/>
      <c r="F1645" s="1004"/>
      <c r="G1645" s="809"/>
    </row>
    <row r="1646" spans="5:7" x14ac:dyDescent="0.25">
      <c r="E1646" s="809"/>
      <c r="F1646" s="1004"/>
      <c r="G1646" s="809"/>
    </row>
    <row r="1647" spans="5:7" x14ac:dyDescent="0.25">
      <c r="E1647" s="809"/>
      <c r="F1647" s="1004"/>
      <c r="G1647" s="809"/>
    </row>
    <row r="1648" spans="5:7" x14ac:dyDescent="0.25">
      <c r="E1648" s="809"/>
      <c r="F1648" s="1004"/>
      <c r="G1648" s="809"/>
    </row>
    <row r="1649" spans="5:7" x14ac:dyDescent="0.25">
      <c r="E1649" s="809"/>
      <c r="F1649" s="1004"/>
      <c r="G1649" s="809"/>
    </row>
    <row r="1650" spans="5:7" x14ac:dyDescent="0.25">
      <c r="E1650" s="809"/>
      <c r="F1650" s="1004"/>
      <c r="G1650" s="809"/>
    </row>
    <row r="1651" spans="5:7" x14ac:dyDescent="0.25">
      <c r="E1651" s="809"/>
      <c r="F1651" s="1004"/>
      <c r="G1651" s="809"/>
    </row>
    <row r="1652" spans="5:7" x14ac:dyDescent="0.25">
      <c r="E1652" s="809"/>
      <c r="F1652" s="1004"/>
      <c r="G1652" s="809"/>
    </row>
    <row r="1653" spans="5:7" x14ac:dyDescent="0.25">
      <c r="E1653" s="809"/>
      <c r="F1653" s="1004"/>
      <c r="G1653" s="809"/>
    </row>
    <row r="1654" spans="5:7" x14ac:dyDescent="0.25">
      <c r="E1654" s="809"/>
      <c r="F1654" s="1004"/>
      <c r="G1654" s="809"/>
    </row>
    <row r="1655" spans="5:7" x14ac:dyDescent="0.25">
      <c r="E1655" s="809"/>
      <c r="F1655" s="1004"/>
      <c r="G1655" s="809"/>
    </row>
    <row r="1656" spans="5:7" x14ac:dyDescent="0.25">
      <c r="E1656" s="809"/>
      <c r="F1656" s="1004"/>
      <c r="G1656" s="809"/>
    </row>
    <row r="1657" spans="5:7" x14ac:dyDescent="0.25">
      <c r="E1657" s="809"/>
      <c r="F1657" s="1004"/>
      <c r="G1657" s="809"/>
    </row>
    <row r="1658" spans="5:7" x14ac:dyDescent="0.25">
      <c r="E1658" s="809"/>
      <c r="F1658" s="1004"/>
      <c r="G1658" s="809"/>
    </row>
    <row r="1659" spans="5:7" x14ac:dyDescent="0.25">
      <c r="E1659" s="809"/>
      <c r="F1659" s="1004"/>
      <c r="G1659" s="809"/>
    </row>
    <row r="1660" spans="5:7" x14ac:dyDescent="0.25">
      <c r="E1660" s="809"/>
      <c r="F1660" s="1004"/>
      <c r="G1660" s="809"/>
    </row>
    <row r="1661" spans="5:7" x14ac:dyDescent="0.25">
      <c r="E1661" s="809"/>
      <c r="F1661" s="1004"/>
      <c r="G1661" s="809"/>
    </row>
    <row r="1662" spans="5:7" x14ac:dyDescent="0.25">
      <c r="E1662" s="809"/>
      <c r="F1662" s="1004"/>
      <c r="G1662" s="809"/>
    </row>
    <row r="1663" spans="5:7" x14ac:dyDescent="0.25">
      <c r="E1663" s="809"/>
      <c r="F1663" s="1004"/>
      <c r="G1663" s="809"/>
    </row>
    <row r="1664" spans="5:7" x14ac:dyDescent="0.25">
      <c r="E1664" s="809"/>
      <c r="F1664" s="1004"/>
      <c r="G1664" s="809"/>
    </row>
    <row r="1665" spans="5:7" x14ac:dyDescent="0.25">
      <c r="E1665" s="809"/>
      <c r="F1665" s="1004"/>
      <c r="G1665" s="809"/>
    </row>
    <row r="1666" spans="5:7" x14ac:dyDescent="0.25">
      <c r="E1666" s="809"/>
      <c r="F1666" s="1004"/>
      <c r="G1666" s="809"/>
    </row>
    <row r="1667" spans="5:7" x14ac:dyDescent="0.25">
      <c r="E1667" s="809"/>
      <c r="F1667" s="1004"/>
      <c r="G1667" s="809"/>
    </row>
    <row r="1668" spans="5:7" x14ac:dyDescent="0.25">
      <c r="E1668" s="809"/>
      <c r="F1668" s="1004"/>
      <c r="G1668" s="809"/>
    </row>
    <row r="1669" spans="5:7" x14ac:dyDescent="0.25">
      <c r="E1669" s="809"/>
      <c r="F1669" s="1004"/>
      <c r="G1669" s="809"/>
    </row>
    <row r="1670" spans="5:7" x14ac:dyDescent="0.25">
      <c r="E1670" s="809"/>
      <c r="F1670" s="1004"/>
      <c r="G1670" s="809"/>
    </row>
    <row r="1671" spans="5:7" x14ac:dyDescent="0.25">
      <c r="E1671" s="809"/>
      <c r="F1671" s="1004"/>
      <c r="G1671" s="809"/>
    </row>
    <row r="1672" spans="5:7" x14ac:dyDescent="0.25">
      <c r="E1672" s="809"/>
      <c r="F1672" s="1004"/>
      <c r="G1672" s="809"/>
    </row>
    <row r="1673" spans="5:7" x14ac:dyDescent="0.25">
      <c r="E1673" s="809"/>
      <c r="F1673" s="1004"/>
      <c r="G1673" s="809"/>
    </row>
    <row r="1674" spans="5:7" x14ac:dyDescent="0.25">
      <c r="E1674" s="809"/>
      <c r="F1674" s="1004"/>
      <c r="G1674" s="809"/>
    </row>
    <row r="1675" spans="5:7" x14ac:dyDescent="0.25">
      <c r="E1675" s="809"/>
      <c r="F1675" s="1004"/>
      <c r="G1675" s="809"/>
    </row>
    <row r="1676" spans="5:7" x14ac:dyDescent="0.25">
      <c r="E1676" s="809"/>
      <c r="F1676" s="1004"/>
      <c r="G1676" s="809"/>
    </row>
    <row r="1677" spans="5:7" x14ac:dyDescent="0.25">
      <c r="E1677" s="809"/>
      <c r="F1677" s="1004"/>
      <c r="G1677" s="809"/>
    </row>
    <row r="1678" spans="5:7" x14ac:dyDescent="0.25">
      <c r="E1678" s="809"/>
      <c r="F1678" s="1004"/>
      <c r="G1678" s="809"/>
    </row>
    <row r="1679" spans="5:7" x14ac:dyDescent="0.25">
      <c r="E1679" s="809"/>
      <c r="F1679" s="1004"/>
      <c r="G1679" s="809"/>
    </row>
    <row r="1680" spans="5:7" x14ac:dyDescent="0.25">
      <c r="E1680" s="809"/>
      <c r="F1680" s="1004"/>
      <c r="G1680" s="809"/>
    </row>
    <row r="1681" spans="5:7" x14ac:dyDescent="0.25">
      <c r="E1681" s="809"/>
      <c r="F1681" s="1004"/>
      <c r="G1681" s="809"/>
    </row>
    <row r="1682" spans="5:7" x14ac:dyDescent="0.25">
      <c r="E1682" s="809"/>
      <c r="F1682" s="1004"/>
      <c r="G1682" s="809"/>
    </row>
    <row r="1683" spans="5:7" x14ac:dyDescent="0.25">
      <c r="E1683" s="809"/>
      <c r="F1683" s="1004"/>
      <c r="G1683" s="809"/>
    </row>
    <row r="1684" spans="5:7" x14ac:dyDescent="0.25">
      <c r="E1684" s="809"/>
      <c r="F1684" s="1004"/>
      <c r="G1684" s="809"/>
    </row>
    <row r="1685" spans="5:7" x14ac:dyDescent="0.25">
      <c r="E1685" s="809"/>
      <c r="F1685" s="1004"/>
      <c r="G1685" s="809"/>
    </row>
    <row r="1686" spans="5:7" x14ac:dyDescent="0.25">
      <c r="E1686" s="809"/>
      <c r="F1686" s="1004"/>
      <c r="G1686" s="809"/>
    </row>
    <row r="1687" spans="5:7" x14ac:dyDescent="0.25">
      <c r="E1687" s="809"/>
      <c r="F1687" s="1004"/>
      <c r="G1687" s="809"/>
    </row>
    <row r="1688" spans="5:7" x14ac:dyDescent="0.25">
      <c r="E1688" s="809"/>
      <c r="F1688" s="1004"/>
      <c r="G1688" s="809"/>
    </row>
    <row r="1689" spans="5:7" x14ac:dyDescent="0.25">
      <c r="E1689" s="809"/>
      <c r="F1689" s="1004"/>
      <c r="G1689" s="809"/>
    </row>
    <row r="1690" spans="5:7" x14ac:dyDescent="0.25">
      <c r="E1690" s="809"/>
      <c r="F1690" s="1004"/>
      <c r="G1690" s="809"/>
    </row>
    <row r="1691" spans="5:7" x14ac:dyDescent="0.25">
      <c r="E1691" s="809"/>
      <c r="F1691" s="1004"/>
      <c r="G1691" s="809"/>
    </row>
    <row r="1692" spans="5:7" x14ac:dyDescent="0.25">
      <c r="E1692" s="809"/>
      <c r="F1692" s="1004"/>
      <c r="G1692" s="809"/>
    </row>
    <row r="1693" spans="5:7" x14ac:dyDescent="0.25">
      <c r="E1693" s="809"/>
      <c r="F1693" s="1004"/>
      <c r="G1693" s="809"/>
    </row>
    <row r="1694" spans="5:7" x14ac:dyDescent="0.25">
      <c r="E1694" s="809"/>
      <c r="F1694" s="1004"/>
      <c r="G1694" s="809"/>
    </row>
    <row r="1695" spans="5:7" x14ac:dyDescent="0.25">
      <c r="E1695" s="809"/>
      <c r="F1695" s="1004"/>
      <c r="G1695" s="809"/>
    </row>
    <row r="1696" spans="5:7" x14ac:dyDescent="0.25">
      <c r="E1696" s="809"/>
      <c r="F1696" s="1004"/>
      <c r="G1696" s="809"/>
    </row>
    <row r="1697" spans="5:7" x14ac:dyDescent="0.25">
      <c r="E1697" s="809"/>
      <c r="F1697" s="1004"/>
      <c r="G1697" s="809"/>
    </row>
    <row r="1698" spans="5:7" x14ac:dyDescent="0.25">
      <c r="E1698" s="809"/>
      <c r="F1698" s="1004"/>
      <c r="G1698" s="809"/>
    </row>
    <row r="1699" spans="5:7" x14ac:dyDescent="0.25">
      <c r="E1699" s="809"/>
      <c r="F1699" s="1004"/>
      <c r="G1699" s="809"/>
    </row>
    <row r="1700" spans="5:7" x14ac:dyDescent="0.25">
      <c r="E1700" s="809"/>
      <c r="F1700" s="1004"/>
      <c r="G1700" s="809"/>
    </row>
    <row r="1701" spans="5:7" x14ac:dyDescent="0.25">
      <c r="E1701" s="809"/>
      <c r="F1701" s="1004"/>
      <c r="G1701" s="809"/>
    </row>
    <row r="1702" spans="5:7" x14ac:dyDescent="0.25">
      <c r="E1702" s="809"/>
      <c r="F1702" s="1004"/>
      <c r="G1702" s="809"/>
    </row>
    <row r="1703" spans="5:7" x14ac:dyDescent="0.25">
      <c r="E1703" s="809"/>
      <c r="F1703" s="1004"/>
      <c r="G1703" s="809"/>
    </row>
    <row r="1704" spans="5:7" x14ac:dyDescent="0.25">
      <c r="E1704" s="809"/>
      <c r="F1704" s="1004"/>
      <c r="G1704" s="809"/>
    </row>
    <row r="1705" spans="5:7" x14ac:dyDescent="0.25">
      <c r="E1705" s="809"/>
      <c r="F1705" s="1004"/>
      <c r="G1705" s="809"/>
    </row>
    <row r="1706" spans="5:7" x14ac:dyDescent="0.25">
      <c r="E1706" s="809"/>
      <c r="F1706" s="1004"/>
      <c r="G1706" s="809"/>
    </row>
    <row r="1707" spans="5:7" x14ac:dyDescent="0.25">
      <c r="E1707" s="809"/>
      <c r="F1707" s="1004"/>
      <c r="G1707" s="809"/>
    </row>
    <row r="1708" spans="5:7" x14ac:dyDescent="0.25">
      <c r="E1708" s="809"/>
      <c r="F1708" s="1004"/>
      <c r="G1708" s="809"/>
    </row>
    <row r="1709" spans="5:7" x14ac:dyDescent="0.25">
      <c r="E1709" s="809"/>
      <c r="F1709" s="1004"/>
      <c r="G1709" s="809"/>
    </row>
    <row r="1710" spans="5:7" x14ac:dyDescent="0.25">
      <c r="E1710" s="809"/>
      <c r="F1710" s="1004"/>
      <c r="G1710" s="809"/>
    </row>
    <row r="1711" spans="5:7" x14ac:dyDescent="0.25">
      <c r="E1711" s="809"/>
      <c r="F1711" s="1004"/>
      <c r="G1711" s="809"/>
    </row>
    <row r="1712" spans="5:7" x14ac:dyDescent="0.25">
      <c r="E1712" s="809"/>
      <c r="F1712" s="1004"/>
      <c r="G1712" s="809"/>
    </row>
    <row r="1713" spans="5:7" x14ac:dyDescent="0.25">
      <c r="E1713" s="809"/>
      <c r="F1713" s="1004"/>
      <c r="G1713" s="809"/>
    </row>
    <row r="1714" spans="5:7" x14ac:dyDescent="0.25">
      <c r="E1714" s="809"/>
      <c r="F1714" s="1004"/>
      <c r="G1714" s="809"/>
    </row>
    <row r="1715" spans="5:7" x14ac:dyDescent="0.25">
      <c r="E1715" s="809"/>
      <c r="F1715" s="1004"/>
      <c r="G1715" s="809"/>
    </row>
    <row r="1716" spans="5:7" x14ac:dyDescent="0.25">
      <c r="E1716" s="809"/>
      <c r="F1716" s="1004"/>
      <c r="G1716" s="809"/>
    </row>
    <row r="1717" spans="5:7" x14ac:dyDescent="0.25">
      <c r="E1717" s="809"/>
      <c r="F1717" s="1004"/>
      <c r="G1717" s="809"/>
    </row>
    <row r="1718" spans="5:7" x14ac:dyDescent="0.25">
      <c r="E1718" s="809"/>
      <c r="F1718" s="1004"/>
      <c r="G1718" s="809"/>
    </row>
    <row r="1719" spans="5:7" x14ac:dyDescent="0.25">
      <c r="E1719" s="809"/>
      <c r="F1719" s="1004"/>
      <c r="G1719" s="809"/>
    </row>
    <row r="1720" spans="5:7" x14ac:dyDescent="0.25">
      <c r="E1720" s="809"/>
      <c r="F1720" s="1004"/>
      <c r="G1720" s="809"/>
    </row>
    <row r="1721" spans="5:7" x14ac:dyDescent="0.25">
      <c r="E1721" s="809"/>
      <c r="F1721" s="1004"/>
      <c r="G1721" s="809"/>
    </row>
    <row r="1722" spans="5:7" x14ac:dyDescent="0.25">
      <c r="E1722" s="809"/>
      <c r="F1722" s="1004"/>
      <c r="G1722" s="809"/>
    </row>
    <row r="1723" spans="5:7" x14ac:dyDescent="0.25">
      <c r="E1723" s="809"/>
      <c r="F1723" s="1004"/>
      <c r="G1723" s="809"/>
    </row>
    <row r="1724" spans="5:7" x14ac:dyDescent="0.25">
      <c r="E1724" s="809"/>
      <c r="F1724" s="1004"/>
      <c r="G1724" s="809"/>
    </row>
    <row r="1725" spans="5:7" x14ac:dyDescent="0.25">
      <c r="E1725" s="809"/>
      <c r="F1725" s="1004"/>
      <c r="G1725" s="809"/>
    </row>
    <row r="1726" spans="5:7" x14ac:dyDescent="0.25">
      <c r="E1726" s="809"/>
      <c r="F1726" s="1004"/>
      <c r="G1726" s="809"/>
    </row>
    <row r="1727" spans="5:7" x14ac:dyDescent="0.25">
      <c r="E1727" s="809"/>
      <c r="F1727" s="1004"/>
      <c r="G1727" s="809"/>
    </row>
    <row r="1728" spans="5:7" x14ac:dyDescent="0.25">
      <c r="E1728" s="809"/>
      <c r="F1728" s="1004"/>
      <c r="G1728" s="809"/>
    </row>
    <row r="1729" spans="5:7" x14ac:dyDescent="0.25">
      <c r="E1729" s="809"/>
      <c r="F1729" s="1004"/>
      <c r="G1729" s="809"/>
    </row>
    <row r="1730" spans="5:7" x14ac:dyDescent="0.25">
      <c r="E1730" s="809"/>
      <c r="F1730" s="1004"/>
      <c r="G1730" s="809"/>
    </row>
    <row r="1731" spans="5:7" x14ac:dyDescent="0.25">
      <c r="E1731" s="809"/>
      <c r="F1731" s="1004"/>
      <c r="G1731" s="809"/>
    </row>
    <row r="1732" spans="5:7" x14ac:dyDescent="0.25">
      <c r="E1732" s="809"/>
      <c r="F1732" s="1004"/>
      <c r="G1732" s="809"/>
    </row>
    <row r="1733" spans="5:7" x14ac:dyDescent="0.25">
      <c r="E1733" s="809"/>
      <c r="F1733" s="1004"/>
      <c r="G1733" s="809"/>
    </row>
    <row r="1734" spans="5:7" x14ac:dyDescent="0.25">
      <c r="E1734" s="809"/>
      <c r="F1734" s="1004"/>
      <c r="G1734" s="809"/>
    </row>
    <row r="1735" spans="5:7" x14ac:dyDescent="0.25">
      <c r="E1735" s="809"/>
      <c r="F1735" s="1004"/>
      <c r="G1735" s="809"/>
    </row>
    <row r="1736" spans="5:7" x14ac:dyDescent="0.25">
      <c r="E1736" s="809"/>
      <c r="F1736" s="1004"/>
      <c r="G1736" s="809"/>
    </row>
    <row r="1737" spans="5:7" x14ac:dyDescent="0.25">
      <c r="E1737" s="809"/>
      <c r="F1737" s="1004"/>
      <c r="G1737" s="809"/>
    </row>
    <row r="1738" spans="5:7" x14ac:dyDescent="0.25">
      <c r="E1738" s="809"/>
      <c r="F1738" s="1004"/>
      <c r="G1738" s="809"/>
    </row>
    <row r="1739" spans="5:7" x14ac:dyDescent="0.25">
      <c r="E1739" s="809"/>
      <c r="F1739" s="1004"/>
      <c r="G1739" s="809"/>
    </row>
    <row r="1740" spans="5:7" x14ac:dyDescent="0.25">
      <c r="E1740" s="809"/>
      <c r="F1740" s="1004"/>
      <c r="G1740" s="809"/>
    </row>
    <row r="1741" spans="5:7" x14ac:dyDescent="0.25">
      <c r="E1741" s="809"/>
      <c r="F1741" s="1004"/>
      <c r="G1741" s="809"/>
    </row>
    <row r="1742" spans="5:7" x14ac:dyDescent="0.25">
      <c r="E1742" s="809"/>
      <c r="F1742" s="1004"/>
      <c r="G1742" s="809"/>
    </row>
    <row r="1743" spans="5:7" x14ac:dyDescent="0.25">
      <c r="E1743" s="809"/>
      <c r="F1743" s="1004"/>
      <c r="G1743" s="809"/>
    </row>
    <row r="1744" spans="5:7" x14ac:dyDescent="0.25">
      <c r="E1744" s="809"/>
      <c r="F1744" s="1004"/>
      <c r="G1744" s="809"/>
    </row>
    <row r="1745" spans="5:7" x14ac:dyDescent="0.25">
      <c r="E1745" s="809"/>
      <c r="F1745" s="1004"/>
      <c r="G1745" s="809"/>
    </row>
    <row r="1746" spans="5:7" x14ac:dyDescent="0.25">
      <c r="E1746" s="809"/>
      <c r="F1746" s="1004"/>
      <c r="G1746" s="809"/>
    </row>
    <row r="1747" spans="5:7" x14ac:dyDescent="0.25">
      <c r="E1747" s="809"/>
      <c r="F1747" s="1004"/>
      <c r="G1747" s="809"/>
    </row>
    <row r="1748" spans="5:7" x14ac:dyDescent="0.25">
      <c r="E1748" s="809"/>
      <c r="F1748" s="1004"/>
      <c r="G1748" s="809"/>
    </row>
    <row r="1749" spans="5:7" x14ac:dyDescent="0.25">
      <c r="E1749" s="809"/>
      <c r="F1749" s="1004"/>
      <c r="G1749" s="809"/>
    </row>
    <row r="1750" spans="5:7" x14ac:dyDescent="0.25">
      <c r="E1750" s="809"/>
      <c r="F1750" s="1004"/>
      <c r="G1750" s="809"/>
    </row>
    <row r="1751" spans="5:7" x14ac:dyDescent="0.25">
      <c r="E1751" s="809"/>
      <c r="F1751" s="1004"/>
      <c r="G1751" s="809"/>
    </row>
    <row r="1752" spans="5:7" x14ac:dyDescent="0.25">
      <c r="E1752" s="809"/>
      <c r="F1752" s="1004"/>
      <c r="G1752" s="809"/>
    </row>
    <row r="1753" spans="5:7" x14ac:dyDescent="0.25">
      <c r="E1753" s="809"/>
      <c r="F1753" s="1004"/>
      <c r="G1753" s="809"/>
    </row>
    <row r="1754" spans="5:7" x14ac:dyDescent="0.25">
      <c r="E1754" s="809"/>
      <c r="F1754" s="1004"/>
      <c r="G1754" s="809"/>
    </row>
    <row r="1755" spans="5:7" x14ac:dyDescent="0.25">
      <c r="E1755" s="809"/>
      <c r="F1755" s="1004"/>
      <c r="G1755" s="809"/>
    </row>
    <row r="1756" spans="5:7" x14ac:dyDescent="0.25">
      <c r="E1756" s="809"/>
      <c r="F1756" s="1004"/>
      <c r="G1756" s="809"/>
    </row>
    <row r="1757" spans="5:7" x14ac:dyDescent="0.25">
      <c r="E1757" s="809"/>
      <c r="F1757" s="1004"/>
      <c r="G1757" s="809"/>
    </row>
    <row r="1758" spans="5:7" x14ac:dyDescent="0.25">
      <c r="E1758" s="809"/>
      <c r="F1758" s="1004"/>
      <c r="G1758" s="809"/>
    </row>
    <row r="1759" spans="5:7" x14ac:dyDescent="0.25">
      <c r="E1759" s="809"/>
      <c r="F1759" s="1004"/>
      <c r="G1759" s="809"/>
    </row>
    <row r="1760" spans="5:7" x14ac:dyDescent="0.25">
      <c r="E1760" s="809"/>
      <c r="F1760" s="1004"/>
      <c r="G1760" s="809"/>
    </row>
    <row r="1761" spans="5:7" x14ac:dyDescent="0.25">
      <c r="E1761" s="809"/>
      <c r="F1761" s="1004"/>
      <c r="G1761" s="809"/>
    </row>
    <row r="1762" spans="5:7" x14ac:dyDescent="0.25">
      <c r="E1762" s="809"/>
      <c r="F1762" s="1004"/>
      <c r="G1762" s="809"/>
    </row>
    <row r="1763" spans="5:7" x14ac:dyDescent="0.25">
      <c r="E1763" s="809"/>
      <c r="F1763" s="1004"/>
      <c r="G1763" s="809"/>
    </row>
    <row r="1764" spans="5:7" x14ac:dyDescent="0.25">
      <c r="E1764" s="809"/>
      <c r="F1764" s="1004"/>
      <c r="G1764" s="809"/>
    </row>
    <row r="1765" spans="5:7" x14ac:dyDescent="0.25">
      <c r="E1765" s="809"/>
      <c r="F1765" s="1004"/>
      <c r="G1765" s="809"/>
    </row>
    <row r="1766" spans="5:7" x14ac:dyDescent="0.25">
      <c r="E1766" s="809"/>
      <c r="F1766" s="1004"/>
      <c r="G1766" s="809"/>
    </row>
    <row r="1767" spans="5:7" x14ac:dyDescent="0.25">
      <c r="E1767" s="809"/>
      <c r="F1767" s="1004"/>
      <c r="G1767" s="809"/>
    </row>
    <row r="1768" spans="5:7" x14ac:dyDescent="0.25">
      <c r="E1768" s="809"/>
      <c r="F1768" s="1004"/>
      <c r="G1768" s="809"/>
    </row>
    <row r="1769" spans="5:7" x14ac:dyDescent="0.25">
      <c r="E1769" s="809"/>
      <c r="F1769" s="1004"/>
      <c r="G1769" s="809"/>
    </row>
    <row r="1770" spans="5:7" x14ac:dyDescent="0.25">
      <c r="E1770" s="809"/>
      <c r="F1770" s="1004"/>
      <c r="G1770" s="809"/>
    </row>
    <row r="1771" spans="5:7" x14ac:dyDescent="0.25">
      <c r="E1771" s="809"/>
      <c r="F1771" s="1004"/>
      <c r="G1771" s="809"/>
    </row>
    <row r="1772" spans="5:7" x14ac:dyDescent="0.25">
      <c r="E1772" s="809"/>
      <c r="F1772" s="1004"/>
      <c r="G1772" s="809"/>
    </row>
    <row r="1773" spans="5:7" x14ac:dyDescent="0.25">
      <c r="E1773" s="809"/>
      <c r="F1773" s="1004"/>
      <c r="G1773" s="809"/>
    </row>
    <row r="1774" spans="5:7" x14ac:dyDescent="0.25">
      <c r="E1774" s="809"/>
      <c r="F1774" s="1004"/>
      <c r="G1774" s="809"/>
    </row>
    <row r="1775" spans="5:7" x14ac:dyDescent="0.25">
      <c r="E1775" s="809"/>
      <c r="F1775" s="1004"/>
      <c r="G1775" s="809"/>
    </row>
    <row r="1776" spans="5:7" x14ac:dyDescent="0.25">
      <c r="E1776" s="809"/>
      <c r="F1776" s="1004"/>
      <c r="G1776" s="809"/>
    </row>
    <row r="1777" spans="5:7" x14ac:dyDescent="0.25">
      <c r="E1777" s="809"/>
      <c r="F1777" s="1004"/>
      <c r="G1777" s="809"/>
    </row>
    <row r="1778" spans="5:7" x14ac:dyDescent="0.25">
      <c r="E1778" s="809"/>
      <c r="F1778" s="1004"/>
      <c r="G1778" s="809"/>
    </row>
    <row r="1779" spans="5:7" x14ac:dyDescent="0.25">
      <c r="E1779" s="809"/>
      <c r="F1779" s="1004"/>
      <c r="G1779" s="809"/>
    </row>
    <row r="1780" spans="5:7" x14ac:dyDescent="0.25">
      <c r="E1780" s="809"/>
      <c r="F1780" s="1004"/>
      <c r="G1780" s="809"/>
    </row>
    <row r="1781" spans="5:7" x14ac:dyDescent="0.25">
      <c r="E1781" s="809"/>
      <c r="F1781" s="1004"/>
      <c r="G1781" s="809"/>
    </row>
    <row r="1782" spans="5:7" x14ac:dyDescent="0.25">
      <c r="E1782" s="809"/>
      <c r="F1782" s="1004"/>
      <c r="G1782" s="809"/>
    </row>
    <row r="1783" spans="5:7" x14ac:dyDescent="0.25">
      <c r="E1783" s="809"/>
      <c r="F1783" s="1004"/>
      <c r="G1783" s="809"/>
    </row>
    <row r="1784" spans="5:7" x14ac:dyDescent="0.25">
      <c r="E1784" s="809"/>
      <c r="F1784" s="1004"/>
      <c r="G1784" s="809"/>
    </row>
    <row r="1785" spans="5:7" x14ac:dyDescent="0.25">
      <c r="E1785" s="809"/>
      <c r="F1785" s="1004"/>
      <c r="G1785" s="809"/>
    </row>
    <row r="1786" spans="5:7" x14ac:dyDescent="0.25">
      <c r="E1786" s="809"/>
      <c r="F1786" s="1004"/>
      <c r="G1786" s="809"/>
    </row>
    <row r="1787" spans="5:7" x14ac:dyDescent="0.25">
      <c r="E1787" s="809"/>
      <c r="F1787" s="1004"/>
      <c r="G1787" s="809"/>
    </row>
    <row r="1788" spans="5:7" x14ac:dyDescent="0.25">
      <c r="E1788" s="809"/>
      <c r="F1788" s="1004"/>
      <c r="G1788" s="809"/>
    </row>
    <row r="1789" spans="5:7" x14ac:dyDescent="0.25">
      <c r="E1789" s="809"/>
      <c r="F1789" s="1004"/>
      <c r="G1789" s="809"/>
    </row>
    <row r="1790" spans="5:7" x14ac:dyDescent="0.25">
      <c r="E1790" s="809"/>
      <c r="F1790" s="1004"/>
      <c r="G1790" s="809"/>
    </row>
    <row r="1791" spans="5:7" x14ac:dyDescent="0.25">
      <c r="E1791" s="809"/>
      <c r="F1791" s="1004"/>
      <c r="G1791" s="809"/>
    </row>
    <row r="1792" spans="5:7" x14ac:dyDescent="0.25">
      <c r="E1792" s="809"/>
      <c r="F1792" s="1004"/>
      <c r="G1792" s="809"/>
    </row>
    <row r="1793" spans="5:7" x14ac:dyDescent="0.25">
      <c r="E1793" s="809"/>
      <c r="F1793" s="1004"/>
      <c r="G1793" s="809"/>
    </row>
    <row r="1794" spans="5:7" x14ac:dyDescent="0.25">
      <c r="E1794" s="809"/>
      <c r="F1794" s="1004"/>
      <c r="G1794" s="809"/>
    </row>
    <row r="1795" spans="5:7" x14ac:dyDescent="0.25">
      <c r="E1795" s="809"/>
      <c r="F1795" s="1004"/>
      <c r="G1795" s="809"/>
    </row>
    <row r="1796" spans="5:7" x14ac:dyDescent="0.25">
      <c r="E1796" s="809"/>
      <c r="F1796" s="1004"/>
      <c r="G1796" s="809"/>
    </row>
    <row r="1797" spans="5:7" x14ac:dyDescent="0.25">
      <c r="E1797" s="809"/>
      <c r="F1797" s="1004"/>
      <c r="G1797" s="809"/>
    </row>
    <row r="1798" spans="5:7" x14ac:dyDescent="0.25">
      <c r="E1798" s="809"/>
      <c r="F1798" s="1004"/>
      <c r="G1798" s="809"/>
    </row>
    <row r="1799" spans="5:7" x14ac:dyDescent="0.25">
      <c r="E1799" s="809"/>
      <c r="F1799" s="1004"/>
      <c r="G1799" s="809"/>
    </row>
    <row r="1800" spans="5:7" x14ac:dyDescent="0.25">
      <c r="E1800" s="809"/>
      <c r="F1800" s="1004"/>
      <c r="G1800" s="809"/>
    </row>
    <row r="1801" spans="5:7" x14ac:dyDescent="0.25">
      <c r="E1801" s="809"/>
      <c r="F1801" s="1004"/>
      <c r="G1801" s="809"/>
    </row>
    <row r="1802" spans="5:7" x14ac:dyDescent="0.25">
      <c r="E1802" s="809"/>
      <c r="F1802" s="1004"/>
      <c r="G1802" s="809"/>
    </row>
    <row r="1803" spans="5:7" x14ac:dyDescent="0.25">
      <c r="E1803" s="809"/>
      <c r="F1803" s="1004"/>
      <c r="G1803" s="809"/>
    </row>
    <row r="1804" spans="5:7" x14ac:dyDescent="0.25">
      <c r="E1804" s="809"/>
      <c r="F1804" s="1004"/>
      <c r="G1804" s="809"/>
    </row>
    <row r="1805" spans="5:7" x14ac:dyDescent="0.25">
      <c r="E1805" s="809"/>
      <c r="F1805" s="1004"/>
      <c r="G1805" s="809"/>
    </row>
    <row r="1806" spans="5:7" x14ac:dyDescent="0.25">
      <c r="E1806" s="809"/>
      <c r="F1806" s="1004"/>
      <c r="G1806" s="809"/>
    </row>
    <row r="1807" spans="5:7" x14ac:dyDescent="0.25">
      <c r="E1807" s="809"/>
      <c r="F1807" s="1004"/>
      <c r="G1807" s="809"/>
    </row>
    <row r="1808" spans="5:7" x14ac:dyDescent="0.25">
      <c r="E1808" s="809"/>
      <c r="F1808" s="1004"/>
      <c r="G1808" s="809"/>
    </row>
    <row r="1809" spans="5:7" x14ac:dyDescent="0.25">
      <c r="E1809" s="809"/>
      <c r="F1809" s="1004"/>
      <c r="G1809" s="809"/>
    </row>
    <row r="1810" spans="5:7" x14ac:dyDescent="0.25">
      <c r="E1810" s="809"/>
      <c r="F1810" s="1004"/>
      <c r="G1810" s="809"/>
    </row>
    <row r="1811" spans="5:7" x14ac:dyDescent="0.25">
      <c r="E1811" s="809"/>
      <c r="F1811" s="1004"/>
      <c r="G1811" s="809"/>
    </row>
    <row r="1812" spans="5:7" x14ac:dyDescent="0.25">
      <c r="E1812" s="809"/>
      <c r="F1812" s="1004"/>
      <c r="G1812" s="809"/>
    </row>
    <row r="1813" spans="5:7" x14ac:dyDescent="0.25">
      <c r="E1813" s="809"/>
      <c r="F1813" s="1004"/>
      <c r="G1813" s="809"/>
    </row>
    <row r="1814" spans="5:7" x14ac:dyDescent="0.25">
      <c r="E1814" s="809"/>
      <c r="F1814" s="1004"/>
      <c r="G1814" s="809"/>
    </row>
    <row r="1815" spans="5:7" x14ac:dyDescent="0.25">
      <c r="E1815" s="809"/>
      <c r="F1815" s="1004"/>
      <c r="G1815" s="809"/>
    </row>
    <row r="1816" spans="5:7" x14ac:dyDescent="0.25">
      <c r="E1816" s="809"/>
      <c r="F1816" s="1004"/>
      <c r="G1816" s="809"/>
    </row>
    <row r="1817" spans="5:7" x14ac:dyDescent="0.25">
      <c r="E1817" s="809"/>
      <c r="F1817" s="1004"/>
      <c r="G1817" s="809"/>
    </row>
    <row r="1818" spans="5:7" x14ac:dyDescent="0.25">
      <c r="E1818" s="809"/>
      <c r="F1818" s="1004"/>
      <c r="G1818" s="809"/>
    </row>
    <row r="1819" spans="5:7" x14ac:dyDescent="0.25">
      <c r="E1819" s="809"/>
      <c r="F1819" s="1004"/>
      <c r="G1819" s="809"/>
    </row>
    <row r="1820" spans="5:7" x14ac:dyDescent="0.25">
      <c r="E1820" s="809"/>
      <c r="F1820" s="1004"/>
      <c r="G1820" s="809"/>
    </row>
    <row r="1821" spans="5:7" x14ac:dyDescent="0.25">
      <c r="E1821" s="809"/>
      <c r="F1821" s="1004"/>
      <c r="G1821" s="809"/>
    </row>
    <row r="1822" spans="5:7" x14ac:dyDescent="0.25">
      <c r="E1822" s="809"/>
      <c r="F1822" s="1004"/>
      <c r="G1822" s="809"/>
    </row>
    <row r="1823" spans="5:7" x14ac:dyDescent="0.25">
      <c r="E1823" s="809"/>
      <c r="F1823" s="1004"/>
      <c r="G1823" s="809"/>
    </row>
    <row r="1824" spans="5:7" x14ac:dyDescent="0.25">
      <c r="E1824" s="809"/>
      <c r="F1824" s="1004"/>
      <c r="G1824" s="809"/>
    </row>
    <row r="1825" spans="5:7" x14ac:dyDescent="0.25">
      <c r="E1825" s="809"/>
      <c r="F1825" s="1004"/>
      <c r="G1825" s="809"/>
    </row>
    <row r="1826" spans="5:7" x14ac:dyDescent="0.25">
      <c r="E1826" s="809"/>
      <c r="F1826" s="1004"/>
      <c r="G1826" s="809"/>
    </row>
    <row r="1827" spans="5:7" x14ac:dyDescent="0.25">
      <c r="E1827" s="809"/>
      <c r="F1827" s="1004"/>
      <c r="G1827" s="809"/>
    </row>
    <row r="1828" spans="5:7" x14ac:dyDescent="0.25">
      <c r="E1828" s="809"/>
      <c r="F1828" s="1004"/>
      <c r="G1828" s="809"/>
    </row>
    <row r="1829" spans="5:7" x14ac:dyDescent="0.25">
      <c r="E1829" s="809"/>
      <c r="F1829" s="1004"/>
      <c r="G1829" s="809"/>
    </row>
    <row r="1830" spans="5:7" x14ac:dyDescent="0.25">
      <c r="E1830" s="809"/>
      <c r="F1830" s="1004"/>
      <c r="G1830" s="809"/>
    </row>
    <row r="1831" spans="5:7" x14ac:dyDescent="0.25">
      <c r="E1831" s="809"/>
      <c r="F1831" s="1004"/>
      <c r="G1831" s="809"/>
    </row>
    <row r="1832" spans="5:7" x14ac:dyDescent="0.25">
      <c r="E1832" s="809"/>
      <c r="F1832" s="1004"/>
      <c r="G1832" s="809"/>
    </row>
    <row r="1833" spans="5:7" x14ac:dyDescent="0.25">
      <c r="E1833" s="809"/>
      <c r="F1833" s="1004"/>
      <c r="G1833" s="809"/>
    </row>
    <row r="1834" spans="5:7" x14ac:dyDescent="0.25">
      <c r="E1834" s="809"/>
      <c r="F1834" s="1004"/>
      <c r="G1834" s="809"/>
    </row>
    <row r="1835" spans="5:7" x14ac:dyDescent="0.25">
      <c r="E1835" s="809"/>
      <c r="F1835" s="1004"/>
      <c r="G1835" s="809"/>
    </row>
    <row r="1836" spans="5:7" x14ac:dyDescent="0.25">
      <c r="E1836" s="809"/>
      <c r="F1836" s="1004"/>
      <c r="G1836" s="809"/>
    </row>
    <row r="1837" spans="5:7" x14ac:dyDescent="0.25">
      <c r="E1837" s="809"/>
      <c r="F1837" s="1004"/>
      <c r="G1837" s="809"/>
    </row>
    <row r="1838" spans="5:7" x14ac:dyDescent="0.25">
      <c r="E1838" s="809"/>
      <c r="F1838" s="1004"/>
      <c r="G1838" s="809"/>
    </row>
    <row r="1839" spans="5:7" x14ac:dyDescent="0.25">
      <c r="E1839" s="809"/>
      <c r="F1839" s="1004"/>
      <c r="G1839" s="809"/>
    </row>
    <row r="1840" spans="5:7" x14ac:dyDescent="0.25">
      <c r="E1840" s="809"/>
      <c r="F1840" s="1004"/>
      <c r="G1840" s="809"/>
    </row>
    <row r="1841" spans="5:7" x14ac:dyDescent="0.25">
      <c r="E1841" s="809"/>
      <c r="F1841" s="1004"/>
      <c r="G1841" s="809"/>
    </row>
    <row r="1842" spans="5:7" x14ac:dyDescent="0.25">
      <c r="E1842" s="809"/>
      <c r="F1842" s="1004"/>
      <c r="G1842" s="809"/>
    </row>
    <row r="1843" spans="5:7" x14ac:dyDescent="0.25">
      <c r="E1843" s="809"/>
      <c r="F1843" s="1004"/>
      <c r="G1843" s="809"/>
    </row>
    <row r="1844" spans="5:7" x14ac:dyDescent="0.25">
      <c r="E1844" s="809"/>
      <c r="F1844" s="1004"/>
      <c r="G1844" s="809"/>
    </row>
    <row r="1845" spans="5:7" x14ac:dyDescent="0.25">
      <c r="E1845" s="809"/>
      <c r="F1845" s="1004"/>
      <c r="G1845" s="809"/>
    </row>
    <row r="1846" spans="5:7" x14ac:dyDescent="0.25">
      <c r="E1846" s="809"/>
      <c r="F1846" s="1004"/>
      <c r="G1846" s="809"/>
    </row>
    <row r="1847" spans="5:7" x14ac:dyDescent="0.25">
      <c r="E1847" s="809"/>
      <c r="F1847" s="1004"/>
      <c r="G1847" s="809"/>
    </row>
    <row r="1848" spans="5:7" x14ac:dyDescent="0.25">
      <c r="E1848" s="809"/>
      <c r="F1848" s="1004"/>
      <c r="G1848" s="809"/>
    </row>
    <row r="1849" spans="5:7" x14ac:dyDescent="0.25">
      <c r="E1849" s="809"/>
      <c r="F1849" s="1004"/>
      <c r="G1849" s="809"/>
    </row>
    <row r="1850" spans="5:7" x14ac:dyDescent="0.25">
      <c r="E1850" s="809"/>
      <c r="F1850" s="1004"/>
      <c r="G1850" s="809"/>
    </row>
    <row r="1851" spans="5:7" x14ac:dyDescent="0.25">
      <c r="E1851" s="809"/>
      <c r="F1851" s="1004"/>
      <c r="G1851" s="809"/>
    </row>
    <row r="1852" spans="5:7" x14ac:dyDescent="0.25">
      <c r="E1852" s="809"/>
      <c r="F1852" s="1004"/>
      <c r="G1852" s="809"/>
    </row>
    <row r="1853" spans="5:7" x14ac:dyDescent="0.25">
      <c r="E1853" s="809"/>
      <c r="F1853" s="1004"/>
      <c r="G1853" s="809"/>
    </row>
    <row r="1854" spans="5:7" x14ac:dyDescent="0.25">
      <c r="E1854" s="809"/>
      <c r="F1854" s="1004"/>
      <c r="G1854" s="809"/>
    </row>
    <row r="1855" spans="5:7" x14ac:dyDescent="0.25">
      <c r="E1855" s="809"/>
      <c r="F1855" s="1004"/>
      <c r="G1855" s="809"/>
    </row>
    <row r="1856" spans="5:7" x14ac:dyDescent="0.25">
      <c r="E1856" s="809"/>
      <c r="F1856" s="1004"/>
      <c r="G1856" s="809"/>
    </row>
    <row r="1857" spans="5:7" x14ac:dyDescent="0.25">
      <c r="E1857" s="809"/>
      <c r="F1857" s="1004"/>
      <c r="G1857" s="809"/>
    </row>
    <row r="1858" spans="5:7" x14ac:dyDescent="0.25">
      <c r="E1858" s="809"/>
      <c r="F1858" s="1004"/>
      <c r="G1858" s="809"/>
    </row>
    <row r="1859" spans="5:7" x14ac:dyDescent="0.25">
      <c r="E1859" s="809"/>
      <c r="F1859" s="1004"/>
      <c r="G1859" s="809"/>
    </row>
    <row r="1860" spans="5:7" x14ac:dyDescent="0.25">
      <c r="E1860" s="809"/>
      <c r="F1860" s="1004"/>
      <c r="G1860" s="809"/>
    </row>
    <row r="1861" spans="5:7" x14ac:dyDescent="0.25">
      <c r="E1861" s="809"/>
      <c r="F1861" s="1004"/>
      <c r="G1861" s="809"/>
    </row>
    <row r="1862" spans="5:7" x14ac:dyDescent="0.25">
      <c r="E1862" s="809"/>
      <c r="F1862" s="1004"/>
      <c r="G1862" s="809"/>
    </row>
    <row r="1863" spans="5:7" x14ac:dyDescent="0.25">
      <c r="E1863" s="809"/>
      <c r="F1863" s="1004"/>
      <c r="G1863" s="809"/>
    </row>
    <row r="1864" spans="5:7" x14ac:dyDescent="0.25">
      <c r="E1864" s="809"/>
      <c r="F1864" s="1004"/>
      <c r="G1864" s="809"/>
    </row>
    <row r="1865" spans="5:7" x14ac:dyDescent="0.25">
      <c r="E1865" s="809"/>
      <c r="F1865" s="1004"/>
      <c r="G1865" s="809"/>
    </row>
    <row r="1866" spans="5:7" x14ac:dyDescent="0.25">
      <c r="E1866" s="809"/>
      <c r="F1866" s="1004"/>
      <c r="G1866" s="809"/>
    </row>
    <row r="1867" spans="5:7" x14ac:dyDescent="0.25">
      <c r="E1867" s="809"/>
      <c r="F1867" s="1004"/>
      <c r="G1867" s="809"/>
    </row>
    <row r="1868" spans="5:7" x14ac:dyDescent="0.25">
      <c r="E1868" s="809"/>
      <c r="F1868" s="1004"/>
      <c r="G1868" s="809"/>
    </row>
    <row r="1869" spans="5:7" x14ac:dyDescent="0.25">
      <c r="E1869" s="809"/>
      <c r="F1869" s="1004"/>
      <c r="G1869" s="809"/>
    </row>
    <row r="1870" spans="5:7" x14ac:dyDescent="0.25">
      <c r="E1870" s="809"/>
      <c r="F1870" s="1004"/>
      <c r="G1870" s="809"/>
    </row>
    <row r="1871" spans="5:7" x14ac:dyDescent="0.25">
      <c r="E1871" s="809"/>
      <c r="F1871" s="1004"/>
      <c r="G1871" s="809"/>
    </row>
    <row r="1872" spans="5:7" x14ac:dyDescent="0.25">
      <c r="E1872" s="809"/>
      <c r="F1872" s="1004"/>
      <c r="G1872" s="809"/>
    </row>
    <row r="1873" spans="5:7" x14ac:dyDescent="0.25">
      <c r="E1873" s="809"/>
      <c r="F1873" s="1004"/>
      <c r="G1873" s="809"/>
    </row>
    <row r="1874" spans="5:7" x14ac:dyDescent="0.25">
      <c r="E1874" s="809"/>
      <c r="F1874" s="1004"/>
      <c r="G1874" s="809"/>
    </row>
    <row r="1875" spans="5:7" x14ac:dyDescent="0.25">
      <c r="E1875" s="809"/>
      <c r="F1875" s="1004"/>
      <c r="G1875" s="809"/>
    </row>
    <row r="1876" spans="5:7" x14ac:dyDescent="0.25">
      <c r="E1876" s="809"/>
      <c r="F1876" s="1004"/>
      <c r="G1876" s="809"/>
    </row>
    <row r="1877" spans="5:7" x14ac:dyDescent="0.25">
      <c r="E1877" s="809"/>
      <c r="F1877" s="1004"/>
      <c r="G1877" s="809"/>
    </row>
    <row r="1878" spans="5:7" x14ac:dyDescent="0.25">
      <c r="E1878" s="809"/>
      <c r="F1878" s="1004"/>
      <c r="G1878" s="809"/>
    </row>
    <row r="1879" spans="5:7" x14ac:dyDescent="0.25">
      <c r="E1879" s="809"/>
      <c r="F1879" s="1004"/>
      <c r="G1879" s="809"/>
    </row>
    <row r="1880" spans="5:7" x14ac:dyDescent="0.25">
      <c r="E1880" s="809"/>
      <c r="F1880" s="1004"/>
      <c r="G1880" s="809"/>
    </row>
    <row r="1881" spans="5:7" x14ac:dyDescent="0.25">
      <c r="E1881" s="809"/>
      <c r="F1881" s="1004"/>
      <c r="G1881" s="809"/>
    </row>
    <row r="1882" spans="5:7" x14ac:dyDescent="0.25">
      <c r="E1882" s="809"/>
      <c r="F1882" s="1004"/>
      <c r="G1882" s="809"/>
    </row>
    <row r="1883" spans="5:7" x14ac:dyDescent="0.25">
      <c r="E1883" s="809"/>
      <c r="F1883" s="1004"/>
      <c r="G1883" s="809"/>
    </row>
    <row r="1884" spans="5:7" x14ac:dyDescent="0.25">
      <c r="E1884" s="809"/>
      <c r="F1884" s="1004"/>
      <c r="G1884" s="809"/>
    </row>
    <row r="1885" spans="5:7" x14ac:dyDescent="0.25">
      <c r="E1885" s="809"/>
      <c r="F1885" s="1004"/>
      <c r="G1885" s="809"/>
    </row>
    <row r="1886" spans="5:7" x14ac:dyDescent="0.25">
      <c r="E1886" s="809"/>
      <c r="F1886" s="1004"/>
      <c r="G1886" s="809"/>
    </row>
    <row r="1887" spans="5:7" x14ac:dyDescent="0.25">
      <c r="E1887" s="809"/>
      <c r="F1887" s="1004"/>
      <c r="G1887" s="809"/>
    </row>
    <row r="1888" spans="5:7" x14ac:dyDescent="0.25">
      <c r="E1888" s="809"/>
      <c r="F1888" s="1004"/>
      <c r="G1888" s="809"/>
    </row>
    <row r="1889" spans="5:7" x14ac:dyDescent="0.25">
      <c r="E1889" s="809"/>
      <c r="F1889" s="1004"/>
      <c r="G1889" s="809"/>
    </row>
    <row r="1890" spans="5:7" x14ac:dyDescent="0.25">
      <c r="E1890" s="809"/>
      <c r="F1890" s="1004"/>
      <c r="G1890" s="809"/>
    </row>
    <row r="1891" spans="5:7" x14ac:dyDescent="0.25">
      <c r="E1891" s="809"/>
      <c r="F1891" s="1004"/>
      <c r="G1891" s="809"/>
    </row>
    <row r="1892" spans="5:7" x14ac:dyDescent="0.25">
      <c r="E1892" s="809"/>
      <c r="F1892" s="1004"/>
      <c r="G1892" s="809"/>
    </row>
    <row r="1893" spans="5:7" x14ac:dyDescent="0.25">
      <c r="E1893" s="809"/>
      <c r="F1893" s="1004"/>
      <c r="G1893" s="809"/>
    </row>
    <row r="1894" spans="5:7" x14ac:dyDescent="0.25">
      <c r="E1894" s="809"/>
      <c r="F1894" s="1004"/>
      <c r="G1894" s="809"/>
    </row>
    <row r="1895" spans="5:7" x14ac:dyDescent="0.25">
      <c r="E1895" s="809"/>
      <c r="F1895" s="1004"/>
      <c r="G1895" s="809"/>
    </row>
    <row r="1896" spans="5:7" x14ac:dyDescent="0.25">
      <c r="E1896" s="809"/>
      <c r="F1896" s="1004"/>
      <c r="G1896" s="809"/>
    </row>
    <row r="1897" spans="5:7" x14ac:dyDescent="0.25">
      <c r="E1897" s="809"/>
      <c r="F1897" s="1004"/>
      <c r="G1897" s="809"/>
    </row>
    <row r="1898" spans="5:7" x14ac:dyDescent="0.25">
      <c r="E1898" s="809"/>
      <c r="F1898" s="1004"/>
      <c r="G1898" s="809"/>
    </row>
    <row r="1899" spans="5:7" x14ac:dyDescent="0.25">
      <c r="E1899" s="809"/>
      <c r="F1899" s="1004"/>
      <c r="G1899" s="809"/>
    </row>
    <row r="1900" spans="5:7" x14ac:dyDescent="0.25">
      <c r="E1900" s="809"/>
      <c r="F1900" s="1004"/>
      <c r="G1900" s="809"/>
    </row>
    <row r="1901" spans="5:7" x14ac:dyDescent="0.25">
      <c r="E1901" s="809"/>
      <c r="F1901" s="1004"/>
      <c r="G1901" s="809"/>
    </row>
    <row r="1902" spans="5:7" x14ac:dyDescent="0.25">
      <c r="E1902" s="809"/>
      <c r="F1902" s="1004"/>
      <c r="G1902" s="809"/>
    </row>
    <row r="1903" spans="5:7" x14ac:dyDescent="0.25">
      <c r="E1903" s="809"/>
      <c r="F1903" s="1004"/>
      <c r="G1903" s="809"/>
    </row>
    <row r="1904" spans="5:7" x14ac:dyDescent="0.25">
      <c r="E1904" s="809"/>
      <c r="F1904" s="1004"/>
      <c r="G1904" s="809"/>
    </row>
    <row r="1905" spans="5:7" x14ac:dyDescent="0.25">
      <c r="E1905" s="809"/>
      <c r="F1905" s="1004"/>
      <c r="G1905" s="809"/>
    </row>
    <row r="1906" spans="5:7" x14ac:dyDescent="0.25">
      <c r="E1906" s="809"/>
      <c r="F1906" s="1004"/>
      <c r="G1906" s="809"/>
    </row>
    <row r="1907" spans="5:7" x14ac:dyDescent="0.25">
      <c r="E1907" s="809"/>
      <c r="F1907" s="1004"/>
      <c r="G1907" s="809"/>
    </row>
    <row r="1908" spans="5:7" x14ac:dyDescent="0.25">
      <c r="E1908" s="809"/>
      <c r="F1908" s="1004"/>
      <c r="G1908" s="809"/>
    </row>
    <row r="1909" spans="5:7" x14ac:dyDescent="0.25">
      <c r="E1909" s="809"/>
      <c r="F1909" s="1004"/>
      <c r="G1909" s="809"/>
    </row>
    <row r="1910" spans="5:7" x14ac:dyDescent="0.25">
      <c r="E1910" s="809"/>
      <c r="F1910" s="1004"/>
      <c r="G1910" s="809"/>
    </row>
    <row r="1911" spans="5:7" x14ac:dyDescent="0.25">
      <c r="E1911" s="809"/>
      <c r="F1911" s="1004"/>
      <c r="G1911" s="809"/>
    </row>
    <row r="1912" spans="5:7" x14ac:dyDescent="0.25">
      <c r="E1912" s="809"/>
      <c r="F1912" s="1004"/>
      <c r="G1912" s="809"/>
    </row>
    <row r="1913" spans="5:7" x14ac:dyDescent="0.25">
      <c r="E1913" s="809"/>
      <c r="F1913" s="1004"/>
      <c r="G1913" s="809"/>
    </row>
    <row r="1914" spans="5:7" x14ac:dyDescent="0.25">
      <c r="E1914" s="809"/>
      <c r="F1914" s="1004"/>
      <c r="G1914" s="809"/>
    </row>
    <row r="1915" spans="5:7" x14ac:dyDescent="0.25">
      <c r="E1915" s="809"/>
      <c r="F1915" s="1004"/>
      <c r="G1915" s="809"/>
    </row>
    <row r="1916" spans="5:7" x14ac:dyDescent="0.25">
      <c r="E1916" s="809"/>
      <c r="F1916" s="1004"/>
      <c r="G1916" s="809"/>
    </row>
    <row r="1917" spans="5:7" x14ac:dyDescent="0.25">
      <c r="E1917" s="809"/>
      <c r="F1917" s="1004"/>
      <c r="G1917" s="809"/>
    </row>
    <row r="1918" spans="5:7" x14ac:dyDescent="0.25">
      <c r="E1918" s="809"/>
      <c r="F1918" s="1004"/>
      <c r="G1918" s="809"/>
    </row>
    <row r="1919" spans="5:7" x14ac:dyDescent="0.25">
      <c r="E1919" s="809"/>
      <c r="F1919" s="1004"/>
      <c r="G1919" s="809"/>
    </row>
    <row r="1920" spans="5:7" x14ac:dyDescent="0.25">
      <c r="E1920" s="809"/>
      <c r="F1920" s="1004"/>
      <c r="G1920" s="809"/>
    </row>
    <row r="1921" spans="5:7" x14ac:dyDescent="0.25">
      <c r="E1921" s="809"/>
      <c r="F1921" s="1004"/>
      <c r="G1921" s="809"/>
    </row>
    <row r="1922" spans="5:7" x14ac:dyDescent="0.25">
      <c r="E1922" s="809"/>
      <c r="F1922" s="1004"/>
      <c r="G1922" s="809"/>
    </row>
    <row r="1923" spans="5:7" x14ac:dyDescent="0.25">
      <c r="E1923" s="809"/>
      <c r="F1923" s="1004"/>
      <c r="G1923" s="809"/>
    </row>
    <row r="1924" spans="5:7" x14ac:dyDescent="0.25">
      <c r="E1924" s="809"/>
      <c r="F1924" s="1004"/>
      <c r="G1924" s="809"/>
    </row>
    <row r="1925" spans="5:7" x14ac:dyDescent="0.25">
      <c r="E1925" s="809"/>
      <c r="F1925" s="1004"/>
      <c r="G1925" s="809"/>
    </row>
    <row r="1926" spans="5:7" x14ac:dyDescent="0.25">
      <c r="E1926" s="809"/>
      <c r="F1926" s="1004"/>
      <c r="G1926" s="809"/>
    </row>
    <row r="1927" spans="5:7" x14ac:dyDescent="0.25">
      <c r="E1927" s="809"/>
      <c r="F1927" s="1004"/>
      <c r="G1927" s="809"/>
    </row>
    <row r="1928" spans="5:7" x14ac:dyDescent="0.25">
      <c r="E1928" s="809"/>
      <c r="F1928" s="1004"/>
      <c r="G1928" s="809"/>
    </row>
    <row r="1929" spans="5:7" x14ac:dyDescent="0.25">
      <c r="E1929" s="809"/>
      <c r="F1929" s="1004"/>
      <c r="G1929" s="809"/>
    </row>
    <row r="1930" spans="5:7" x14ac:dyDescent="0.25">
      <c r="E1930" s="809"/>
      <c r="F1930" s="1004"/>
      <c r="G1930" s="809"/>
    </row>
    <row r="1931" spans="5:7" x14ac:dyDescent="0.25">
      <c r="E1931" s="809"/>
      <c r="F1931" s="1004"/>
      <c r="G1931" s="809"/>
    </row>
    <row r="1932" spans="5:7" x14ac:dyDescent="0.25">
      <c r="E1932" s="809"/>
      <c r="F1932" s="1004"/>
      <c r="G1932" s="809"/>
    </row>
    <row r="1933" spans="5:7" x14ac:dyDescent="0.25">
      <c r="E1933" s="809"/>
      <c r="F1933" s="1004"/>
      <c r="G1933" s="809"/>
    </row>
    <row r="1934" spans="5:7" x14ac:dyDescent="0.25">
      <c r="E1934" s="809"/>
      <c r="F1934" s="1004"/>
      <c r="G1934" s="809"/>
    </row>
    <row r="1935" spans="5:7" x14ac:dyDescent="0.25">
      <c r="E1935" s="809"/>
      <c r="F1935" s="1004"/>
      <c r="G1935" s="809"/>
    </row>
    <row r="1936" spans="5:7" x14ac:dyDescent="0.25">
      <c r="E1936" s="809"/>
      <c r="F1936" s="1004"/>
      <c r="G1936" s="809"/>
    </row>
    <row r="1937" spans="5:7" x14ac:dyDescent="0.25">
      <c r="E1937" s="809"/>
      <c r="F1937" s="1004"/>
      <c r="G1937" s="809"/>
    </row>
    <row r="1938" spans="5:7" x14ac:dyDescent="0.25">
      <c r="E1938" s="809"/>
      <c r="F1938" s="1004"/>
      <c r="G1938" s="809"/>
    </row>
    <row r="1939" spans="5:7" x14ac:dyDescent="0.25">
      <c r="E1939" s="809"/>
      <c r="F1939" s="1004"/>
      <c r="G1939" s="809"/>
    </row>
    <row r="1940" spans="5:7" x14ac:dyDescent="0.25">
      <c r="E1940" s="809"/>
      <c r="F1940" s="1004"/>
      <c r="G1940" s="809"/>
    </row>
    <row r="1941" spans="5:7" x14ac:dyDescent="0.25">
      <c r="E1941" s="809"/>
      <c r="F1941" s="1004"/>
      <c r="G1941" s="809"/>
    </row>
    <row r="1942" spans="5:7" x14ac:dyDescent="0.25">
      <c r="E1942" s="809"/>
      <c r="F1942" s="1004"/>
      <c r="G1942" s="809"/>
    </row>
    <row r="1943" spans="5:7" x14ac:dyDescent="0.25">
      <c r="E1943" s="809"/>
      <c r="F1943" s="1004"/>
      <c r="G1943" s="809"/>
    </row>
    <row r="1944" spans="5:7" x14ac:dyDescent="0.25">
      <c r="E1944" s="809"/>
      <c r="F1944" s="1004"/>
      <c r="G1944" s="809"/>
    </row>
    <row r="1945" spans="5:7" x14ac:dyDescent="0.25">
      <c r="E1945" s="809"/>
      <c r="F1945" s="1004"/>
      <c r="G1945" s="809"/>
    </row>
    <row r="1946" spans="5:7" x14ac:dyDescent="0.25">
      <c r="E1946" s="809"/>
      <c r="F1946" s="1004"/>
      <c r="G1946" s="809"/>
    </row>
    <row r="1947" spans="5:7" x14ac:dyDescent="0.25">
      <c r="E1947" s="809"/>
      <c r="F1947" s="1004"/>
      <c r="G1947" s="809"/>
    </row>
    <row r="1948" spans="5:7" x14ac:dyDescent="0.25">
      <c r="E1948" s="809"/>
      <c r="F1948" s="1004"/>
      <c r="G1948" s="809"/>
    </row>
    <row r="1949" spans="5:7" x14ac:dyDescent="0.25">
      <c r="E1949" s="809"/>
      <c r="F1949" s="1004"/>
      <c r="G1949" s="809"/>
    </row>
    <row r="1950" spans="5:7" x14ac:dyDescent="0.25">
      <c r="E1950" s="809"/>
      <c r="F1950" s="1004"/>
      <c r="G1950" s="809"/>
    </row>
    <row r="1951" spans="5:7" x14ac:dyDescent="0.25">
      <c r="E1951" s="809"/>
      <c r="F1951" s="1004"/>
      <c r="G1951" s="809"/>
    </row>
    <row r="1952" spans="5:7" x14ac:dyDescent="0.25">
      <c r="E1952" s="809"/>
      <c r="F1952" s="1004"/>
      <c r="G1952" s="809"/>
    </row>
    <row r="1953" spans="5:7" x14ac:dyDescent="0.25">
      <c r="E1953" s="809"/>
      <c r="F1953" s="1004"/>
      <c r="G1953" s="809"/>
    </row>
    <row r="1954" spans="5:7" x14ac:dyDescent="0.25">
      <c r="E1954" s="809"/>
      <c r="F1954" s="1004"/>
      <c r="G1954" s="809"/>
    </row>
    <row r="1955" spans="5:7" x14ac:dyDescent="0.25">
      <c r="E1955" s="809"/>
      <c r="F1955" s="1004"/>
      <c r="G1955" s="809"/>
    </row>
    <row r="1956" spans="5:7" x14ac:dyDescent="0.25">
      <c r="E1956" s="809"/>
      <c r="F1956" s="1004"/>
      <c r="G1956" s="809"/>
    </row>
    <row r="1957" spans="5:7" x14ac:dyDescent="0.25">
      <c r="E1957" s="809"/>
      <c r="F1957" s="1004"/>
      <c r="G1957" s="809"/>
    </row>
    <row r="1958" spans="5:7" x14ac:dyDescent="0.25">
      <c r="E1958" s="809"/>
      <c r="F1958" s="1004"/>
      <c r="G1958" s="809"/>
    </row>
    <row r="1959" spans="5:7" x14ac:dyDescent="0.25">
      <c r="E1959" s="809"/>
      <c r="F1959" s="1004"/>
      <c r="G1959" s="809"/>
    </row>
    <row r="1960" spans="5:7" x14ac:dyDescent="0.25">
      <c r="E1960" s="809"/>
      <c r="F1960" s="1004"/>
      <c r="G1960" s="809"/>
    </row>
    <row r="1961" spans="5:7" x14ac:dyDescent="0.25">
      <c r="E1961" s="809"/>
      <c r="F1961" s="1004"/>
      <c r="G1961" s="809"/>
    </row>
    <row r="1962" spans="5:7" x14ac:dyDescent="0.25">
      <c r="E1962" s="809"/>
      <c r="F1962" s="1004"/>
      <c r="G1962" s="809"/>
    </row>
    <row r="1963" spans="5:7" x14ac:dyDescent="0.25">
      <c r="E1963" s="809"/>
      <c r="F1963" s="1004"/>
      <c r="G1963" s="809"/>
    </row>
    <row r="1964" spans="5:7" x14ac:dyDescent="0.25">
      <c r="E1964" s="809"/>
      <c r="F1964" s="1004"/>
      <c r="G1964" s="809"/>
    </row>
    <row r="1965" spans="5:7" x14ac:dyDescent="0.25">
      <c r="E1965" s="809"/>
      <c r="F1965" s="1004"/>
      <c r="G1965" s="809"/>
    </row>
    <row r="1966" spans="5:7" x14ac:dyDescent="0.25">
      <c r="E1966" s="809"/>
      <c r="F1966" s="1004"/>
      <c r="G1966" s="809"/>
    </row>
    <row r="1967" spans="5:7" x14ac:dyDescent="0.25">
      <c r="E1967" s="809"/>
      <c r="F1967" s="1004"/>
      <c r="G1967" s="809"/>
    </row>
    <row r="1968" spans="5:7" x14ac:dyDescent="0.25">
      <c r="E1968" s="809"/>
      <c r="F1968" s="1004"/>
      <c r="G1968" s="809"/>
    </row>
    <row r="1969" spans="5:7" x14ac:dyDescent="0.25">
      <c r="E1969" s="809"/>
      <c r="F1969" s="1004"/>
      <c r="G1969" s="809"/>
    </row>
    <row r="1970" spans="5:7" x14ac:dyDescent="0.25">
      <c r="E1970" s="809"/>
      <c r="F1970" s="1004"/>
      <c r="G1970" s="809"/>
    </row>
    <row r="1971" spans="5:7" x14ac:dyDescent="0.25">
      <c r="E1971" s="809"/>
      <c r="F1971" s="1004"/>
      <c r="G1971" s="809"/>
    </row>
    <row r="1972" spans="5:7" x14ac:dyDescent="0.25">
      <c r="E1972" s="809"/>
      <c r="F1972" s="1004"/>
      <c r="G1972" s="809"/>
    </row>
    <row r="1973" spans="5:7" x14ac:dyDescent="0.25">
      <c r="E1973" s="809"/>
      <c r="F1973" s="1004"/>
      <c r="G1973" s="809"/>
    </row>
    <row r="1974" spans="5:7" x14ac:dyDescent="0.25">
      <c r="E1974" s="809"/>
      <c r="F1974" s="1004"/>
      <c r="G1974" s="809"/>
    </row>
    <row r="1975" spans="5:7" x14ac:dyDescent="0.25">
      <c r="E1975" s="809"/>
      <c r="F1975" s="1004"/>
      <c r="G1975" s="809"/>
    </row>
    <row r="1976" spans="5:7" x14ac:dyDescent="0.25">
      <c r="E1976" s="809"/>
      <c r="F1976" s="1004"/>
      <c r="G1976" s="809"/>
    </row>
    <row r="1977" spans="5:7" x14ac:dyDescent="0.25">
      <c r="E1977" s="809"/>
      <c r="F1977" s="1004"/>
      <c r="G1977" s="809"/>
    </row>
    <row r="1978" spans="5:7" x14ac:dyDescent="0.25">
      <c r="E1978" s="809"/>
      <c r="F1978" s="1004"/>
      <c r="G1978" s="809"/>
    </row>
    <row r="1979" spans="5:7" x14ac:dyDescent="0.25">
      <c r="E1979" s="809"/>
      <c r="F1979" s="1004"/>
      <c r="G1979" s="809"/>
    </row>
    <row r="1980" spans="5:7" x14ac:dyDescent="0.25">
      <c r="E1980" s="809"/>
      <c r="F1980" s="1004"/>
      <c r="G1980" s="809"/>
    </row>
    <row r="1981" spans="5:7" x14ac:dyDescent="0.25">
      <c r="E1981" s="809"/>
      <c r="F1981" s="1004"/>
      <c r="G1981" s="809"/>
    </row>
    <row r="1982" spans="5:7" x14ac:dyDescent="0.25">
      <c r="E1982" s="809"/>
      <c r="F1982" s="1004"/>
      <c r="G1982" s="809"/>
    </row>
    <row r="1983" spans="5:7" x14ac:dyDescent="0.25">
      <c r="E1983" s="809"/>
      <c r="F1983" s="1004"/>
      <c r="G1983" s="809"/>
    </row>
    <row r="1984" spans="5:7" x14ac:dyDescent="0.25">
      <c r="E1984" s="809"/>
      <c r="F1984" s="1004"/>
      <c r="G1984" s="809"/>
    </row>
    <row r="1985" spans="5:7" x14ac:dyDescent="0.25">
      <c r="E1985" s="809"/>
      <c r="F1985" s="1004"/>
      <c r="G1985" s="809"/>
    </row>
    <row r="1986" spans="5:7" x14ac:dyDescent="0.25">
      <c r="E1986" s="809"/>
      <c r="F1986" s="1004"/>
      <c r="G1986" s="809"/>
    </row>
    <row r="1987" spans="5:7" x14ac:dyDescent="0.25">
      <c r="E1987" s="809"/>
      <c r="F1987" s="1004"/>
      <c r="G1987" s="809"/>
    </row>
    <row r="1988" spans="5:7" x14ac:dyDescent="0.25">
      <c r="E1988" s="809"/>
      <c r="F1988" s="1004"/>
      <c r="G1988" s="809"/>
    </row>
    <row r="1989" spans="5:7" x14ac:dyDescent="0.25">
      <c r="E1989" s="809"/>
      <c r="F1989" s="1004"/>
      <c r="G1989" s="809"/>
    </row>
    <row r="1990" spans="5:7" x14ac:dyDescent="0.25">
      <c r="E1990" s="809"/>
      <c r="F1990" s="1004"/>
      <c r="G1990" s="809"/>
    </row>
    <row r="1991" spans="5:7" x14ac:dyDescent="0.25">
      <c r="E1991" s="809"/>
      <c r="F1991" s="1004"/>
      <c r="G1991" s="809"/>
    </row>
    <row r="1992" spans="5:7" x14ac:dyDescent="0.25">
      <c r="E1992" s="809"/>
      <c r="F1992" s="1004"/>
      <c r="G1992" s="809"/>
    </row>
    <row r="1993" spans="5:7" x14ac:dyDescent="0.25">
      <c r="E1993" s="809"/>
      <c r="F1993" s="1004"/>
      <c r="G1993" s="809"/>
    </row>
    <row r="1994" spans="5:7" x14ac:dyDescent="0.25">
      <c r="E1994" s="809"/>
      <c r="F1994" s="1004"/>
      <c r="G1994" s="809"/>
    </row>
    <row r="1995" spans="5:7" x14ac:dyDescent="0.25">
      <c r="E1995" s="809"/>
      <c r="F1995" s="1004"/>
      <c r="G1995" s="809"/>
    </row>
    <row r="1996" spans="5:7" x14ac:dyDescent="0.25">
      <c r="E1996" s="809"/>
      <c r="F1996" s="1004"/>
      <c r="G1996" s="809"/>
    </row>
    <row r="1997" spans="5:7" x14ac:dyDescent="0.25">
      <c r="E1997" s="809"/>
      <c r="F1997" s="1004"/>
      <c r="G1997" s="809"/>
    </row>
    <row r="1998" spans="5:7" x14ac:dyDescent="0.25">
      <c r="E1998" s="809"/>
      <c r="F1998" s="1004"/>
      <c r="G1998" s="809"/>
    </row>
    <row r="1999" spans="5:7" x14ac:dyDescent="0.25">
      <c r="E1999" s="809"/>
      <c r="F1999" s="1004"/>
      <c r="G1999" s="809"/>
    </row>
    <row r="2000" spans="5:7" x14ac:dyDescent="0.25">
      <c r="E2000" s="809"/>
      <c r="F2000" s="1004"/>
      <c r="G2000" s="809"/>
    </row>
    <row r="2001" spans="5:7" x14ac:dyDescent="0.25">
      <c r="E2001" s="809"/>
      <c r="F2001" s="1004"/>
      <c r="G2001" s="809"/>
    </row>
    <row r="2002" spans="5:7" x14ac:dyDescent="0.25">
      <c r="E2002" s="809"/>
      <c r="F2002" s="1004"/>
      <c r="G2002" s="809"/>
    </row>
    <row r="2003" spans="5:7" x14ac:dyDescent="0.25">
      <c r="E2003" s="809"/>
      <c r="F2003" s="1004"/>
      <c r="G2003" s="809"/>
    </row>
    <row r="2004" spans="5:7" x14ac:dyDescent="0.25">
      <c r="E2004" s="809"/>
      <c r="F2004" s="1004"/>
      <c r="G2004" s="809"/>
    </row>
    <row r="2005" spans="5:7" x14ac:dyDescent="0.25">
      <c r="E2005" s="809"/>
      <c r="F2005" s="1004"/>
      <c r="G2005" s="809"/>
    </row>
    <row r="2006" spans="5:7" x14ac:dyDescent="0.25">
      <c r="E2006" s="809"/>
      <c r="F2006" s="1004"/>
      <c r="G2006" s="809"/>
    </row>
    <row r="2007" spans="5:7" x14ac:dyDescent="0.25">
      <c r="E2007" s="809"/>
      <c r="F2007" s="1004"/>
      <c r="G2007" s="809"/>
    </row>
    <row r="2008" spans="5:7" x14ac:dyDescent="0.25">
      <c r="E2008" s="809"/>
      <c r="F2008" s="1004"/>
      <c r="G2008" s="809"/>
    </row>
    <row r="2009" spans="5:7" x14ac:dyDescent="0.25">
      <c r="E2009" s="809"/>
      <c r="F2009" s="1004"/>
      <c r="G2009" s="809"/>
    </row>
    <row r="2010" spans="5:7" x14ac:dyDescent="0.25">
      <c r="E2010" s="809"/>
      <c r="F2010" s="1004"/>
      <c r="G2010" s="809"/>
    </row>
    <row r="2011" spans="5:7" x14ac:dyDescent="0.25">
      <c r="E2011" s="809"/>
      <c r="F2011" s="1004"/>
      <c r="G2011" s="809"/>
    </row>
    <row r="2012" spans="5:7" x14ac:dyDescent="0.25">
      <c r="E2012" s="809"/>
      <c r="F2012" s="1004"/>
      <c r="G2012" s="809"/>
    </row>
    <row r="2013" spans="5:7" x14ac:dyDescent="0.25">
      <c r="E2013" s="809"/>
      <c r="F2013" s="1004"/>
      <c r="G2013" s="809"/>
    </row>
    <row r="2014" spans="5:7" x14ac:dyDescent="0.25">
      <c r="E2014" s="809"/>
      <c r="F2014" s="1004"/>
      <c r="G2014" s="809"/>
    </row>
    <row r="2015" spans="5:7" x14ac:dyDescent="0.25">
      <c r="E2015" s="809"/>
      <c r="F2015" s="1004"/>
      <c r="G2015" s="809"/>
    </row>
    <row r="2016" spans="5:7" x14ac:dyDescent="0.25">
      <c r="E2016" s="809"/>
      <c r="F2016" s="1004"/>
      <c r="G2016" s="809"/>
    </row>
    <row r="2017" spans="5:7" x14ac:dyDescent="0.25">
      <c r="E2017" s="809"/>
      <c r="F2017" s="1004"/>
      <c r="G2017" s="809"/>
    </row>
    <row r="2018" spans="5:7" x14ac:dyDescent="0.25">
      <c r="E2018" s="809"/>
      <c r="F2018" s="1004"/>
      <c r="G2018" s="809"/>
    </row>
    <row r="2019" spans="5:7" x14ac:dyDescent="0.25">
      <c r="E2019" s="809"/>
      <c r="F2019" s="1004"/>
      <c r="G2019" s="809"/>
    </row>
    <row r="2020" spans="5:7" x14ac:dyDescent="0.25">
      <c r="E2020" s="809"/>
      <c r="F2020" s="1004"/>
      <c r="G2020" s="809"/>
    </row>
    <row r="2021" spans="5:7" x14ac:dyDescent="0.25">
      <c r="E2021" s="809"/>
      <c r="F2021" s="1004"/>
      <c r="G2021" s="809"/>
    </row>
    <row r="2022" spans="5:7" x14ac:dyDescent="0.25">
      <c r="E2022" s="809"/>
      <c r="F2022" s="1004"/>
      <c r="G2022" s="809"/>
    </row>
    <row r="2023" spans="5:7" x14ac:dyDescent="0.25">
      <c r="E2023" s="809"/>
      <c r="F2023" s="1004"/>
      <c r="G2023" s="809"/>
    </row>
    <row r="2024" spans="5:7" x14ac:dyDescent="0.25">
      <c r="E2024" s="809"/>
      <c r="F2024" s="1004"/>
      <c r="G2024" s="809"/>
    </row>
    <row r="2025" spans="5:7" x14ac:dyDescent="0.25">
      <c r="E2025" s="809"/>
      <c r="F2025" s="1004"/>
      <c r="G2025" s="809"/>
    </row>
    <row r="2026" spans="5:7" x14ac:dyDescent="0.25">
      <c r="E2026" s="809"/>
      <c r="F2026" s="1004"/>
      <c r="G2026" s="809"/>
    </row>
    <row r="2027" spans="5:7" x14ac:dyDescent="0.25">
      <c r="E2027" s="809"/>
      <c r="F2027" s="1004"/>
      <c r="G2027" s="809"/>
    </row>
    <row r="2028" spans="5:7" x14ac:dyDescent="0.25">
      <c r="E2028" s="809"/>
      <c r="F2028" s="1004"/>
      <c r="G2028" s="809"/>
    </row>
    <row r="2029" spans="5:7" x14ac:dyDescent="0.25">
      <c r="E2029" s="809"/>
      <c r="F2029" s="1004"/>
      <c r="G2029" s="809"/>
    </row>
    <row r="2030" spans="5:7" x14ac:dyDescent="0.25">
      <c r="E2030" s="809"/>
      <c r="F2030" s="1004"/>
      <c r="G2030" s="809"/>
    </row>
    <row r="2031" spans="5:7" x14ac:dyDescent="0.25">
      <c r="E2031" s="809"/>
      <c r="F2031" s="1004"/>
      <c r="G2031" s="809"/>
    </row>
    <row r="2032" spans="5:7" x14ac:dyDescent="0.25">
      <c r="E2032" s="809"/>
      <c r="F2032" s="1004"/>
      <c r="G2032" s="809"/>
    </row>
    <row r="2033" spans="5:7" x14ac:dyDescent="0.25">
      <c r="E2033" s="809"/>
      <c r="F2033" s="1004"/>
      <c r="G2033" s="809"/>
    </row>
    <row r="2034" spans="5:7" x14ac:dyDescent="0.25">
      <c r="E2034" s="809"/>
      <c r="F2034" s="1004"/>
      <c r="G2034" s="809"/>
    </row>
    <row r="2035" spans="5:7" x14ac:dyDescent="0.25">
      <c r="E2035" s="809"/>
      <c r="F2035" s="1004"/>
      <c r="G2035" s="809"/>
    </row>
    <row r="2036" spans="5:7" x14ac:dyDescent="0.25">
      <c r="E2036" s="809"/>
      <c r="F2036" s="1004"/>
      <c r="G2036" s="809"/>
    </row>
    <row r="2037" spans="5:7" x14ac:dyDescent="0.25">
      <c r="E2037" s="809"/>
      <c r="F2037" s="1004"/>
      <c r="G2037" s="809"/>
    </row>
    <row r="2038" spans="5:7" x14ac:dyDescent="0.25">
      <c r="E2038" s="809"/>
      <c r="F2038" s="1004"/>
      <c r="G2038" s="809"/>
    </row>
    <row r="2039" spans="5:7" x14ac:dyDescent="0.25">
      <c r="E2039" s="809"/>
      <c r="F2039" s="1004"/>
      <c r="G2039" s="809"/>
    </row>
    <row r="2040" spans="5:7" x14ac:dyDescent="0.25">
      <c r="E2040" s="809"/>
      <c r="F2040" s="1004"/>
      <c r="G2040" s="809"/>
    </row>
    <row r="2041" spans="5:7" x14ac:dyDescent="0.25">
      <c r="E2041" s="809"/>
      <c r="F2041" s="1004"/>
      <c r="G2041" s="809"/>
    </row>
    <row r="2042" spans="5:7" x14ac:dyDescent="0.25">
      <c r="E2042" s="809"/>
      <c r="F2042" s="1004"/>
      <c r="G2042" s="809"/>
    </row>
    <row r="2043" spans="5:7" x14ac:dyDescent="0.25">
      <c r="E2043" s="809"/>
      <c r="F2043" s="1004"/>
      <c r="G2043" s="809"/>
    </row>
    <row r="2044" spans="5:7" x14ac:dyDescent="0.25">
      <c r="E2044" s="809"/>
      <c r="F2044" s="1004"/>
      <c r="G2044" s="809"/>
    </row>
    <row r="2045" spans="5:7" x14ac:dyDescent="0.25">
      <c r="E2045" s="809"/>
      <c r="F2045" s="1004"/>
      <c r="G2045" s="809"/>
    </row>
    <row r="2046" spans="5:7" x14ac:dyDescent="0.25">
      <c r="E2046" s="809"/>
      <c r="F2046" s="1004"/>
      <c r="G2046" s="809"/>
    </row>
    <row r="2047" spans="5:7" x14ac:dyDescent="0.25">
      <c r="E2047" s="809"/>
      <c r="F2047" s="1004"/>
      <c r="G2047" s="809"/>
    </row>
    <row r="2048" spans="5:7" x14ac:dyDescent="0.25">
      <c r="E2048" s="809"/>
      <c r="F2048" s="1004"/>
      <c r="G2048" s="809"/>
    </row>
    <row r="2049" spans="5:7" x14ac:dyDescent="0.25">
      <c r="E2049" s="809"/>
      <c r="F2049" s="1004"/>
      <c r="G2049" s="809"/>
    </row>
    <row r="2050" spans="5:7" x14ac:dyDescent="0.25">
      <c r="E2050" s="809"/>
      <c r="F2050" s="1004"/>
      <c r="G2050" s="809"/>
    </row>
    <row r="2051" spans="5:7" x14ac:dyDescent="0.25">
      <c r="E2051" s="809"/>
      <c r="F2051" s="1004"/>
      <c r="G2051" s="809"/>
    </row>
    <row r="2052" spans="5:7" x14ac:dyDescent="0.25">
      <c r="E2052" s="809"/>
      <c r="F2052" s="1004"/>
      <c r="G2052" s="809"/>
    </row>
    <row r="2053" spans="5:7" x14ac:dyDescent="0.25">
      <c r="E2053" s="809"/>
      <c r="F2053" s="1004"/>
      <c r="G2053" s="809"/>
    </row>
    <row r="2054" spans="5:7" x14ac:dyDescent="0.25">
      <c r="E2054" s="809"/>
      <c r="F2054" s="1004"/>
      <c r="G2054" s="809"/>
    </row>
    <row r="2055" spans="5:7" x14ac:dyDescent="0.25">
      <c r="E2055" s="809"/>
      <c r="F2055" s="1004"/>
      <c r="G2055" s="809"/>
    </row>
    <row r="2056" spans="5:7" x14ac:dyDescent="0.25">
      <c r="E2056" s="809"/>
      <c r="F2056" s="1004"/>
      <c r="G2056" s="809"/>
    </row>
    <row r="2057" spans="5:7" x14ac:dyDescent="0.25">
      <c r="E2057" s="809"/>
      <c r="F2057" s="1004"/>
      <c r="G2057" s="809"/>
    </row>
    <row r="2058" spans="5:7" x14ac:dyDescent="0.25">
      <c r="E2058" s="809"/>
      <c r="F2058" s="1004"/>
      <c r="G2058" s="809"/>
    </row>
    <row r="2059" spans="5:7" x14ac:dyDescent="0.25">
      <c r="E2059" s="809"/>
      <c r="F2059" s="1004"/>
      <c r="G2059" s="809"/>
    </row>
    <row r="2060" spans="5:7" x14ac:dyDescent="0.25">
      <c r="E2060" s="809"/>
      <c r="F2060" s="1004"/>
      <c r="G2060" s="809"/>
    </row>
    <row r="2061" spans="5:7" x14ac:dyDescent="0.25">
      <c r="E2061" s="809"/>
      <c r="F2061" s="1004"/>
      <c r="G2061" s="809"/>
    </row>
    <row r="2062" spans="5:7" x14ac:dyDescent="0.25">
      <c r="E2062" s="809"/>
      <c r="F2062" s="1004"/>
      <c r="G2062" s="809"/>
    </row>
    <row r="2063" spans="5:7" x14ac:dyDescent="0.25">
      <c r="E2063" s="809"/>
      <c r="F2063" s="1004"/>
      <c r="G2063" s="809"/>
    </row>
    <row r="2064" spans="5:7" x14ac:dyDescent="0.25">
      <c r="E2064" s="809"/>
      <c r="F2064" s="1004"/>
      <c r="G2064" s="809"/>
    </row>
    <row r="2065" spans="5:7" x14ac:dyDescent="0.25">
      <c r="E2065" s="809"/>
      <c r="F2065" s="1004"/>
      <c r="G2065" s="809"/>
    </row>
    <row r="2066" spans="5:7" x14ac:dyDescent="0.25">
      <c r="E2066" s="809"/>
      <c r="F2066" s="1004"/>
      <c r="G2066" s="809"/>
    </row>
    <row r="2067" spans="5:7" x14ac:dyDescent="0.25">
      <c r="E2067" s="809"/>
      <c r="F2067" s="1004"/>
      <c r="G2067" s="809"/>
    </row>
    <row r="2068" spans="5:7" x14ac:dyDescent="0.25">
      <c r="E2068" s="809"/>
      <c r="F2068" s="1004"/>
      <c r="G2068" s="809"/>
    </row>
    <row r="2069" spans="5:7" x14ac:dyDescent="0.25">
      <c r="E2069" s="809"/>
      <c r="F2069" s="1004"/>
      <c r="G2069" s="809"/>
    </row>
    <row r="2070" spans="5:7" x14ac:dyDescent="0.25">
      <c r="E2070" s="809"/>
      <c r="F2070" s="1004"/>
      <c r="G2070" s="809"/>
    </row>
    <row r="2071" spans="5:7" x14ac:dyDescent="0.25">
      <c r="E2071" s="809"/>
      <c r="F2071" s="1004"/>
      <c r="G2071" s="809"/>
    </row>
    <row r="2072" spans="5:7" x14ac:dyDescent="0.25">
      <c r="E2072" s="809"/>
      <c r="F2072" s="1004"/>
      <c r="G2072" s="809"/>
    </row>
    <row r="2073" spans="5:7" x14ac:dyDescent="0.25">
      <c r="E2073" s="809"/>
      <c r="F2073" s="1004"/>
      <c r="G2073" s="809"/>
    </row>
    <row r="2074" spans="5:7" x14ac:dyDescent="0.25">
      <c r="E2074" s="809"/>
      <c r="F2074" s="1004"/>
      <c r="G2074" s="809"/>
    </row>
    <row r="2075" spans="5:7" x14ac:dyDescent="0.25">
      <c r="E2075" s="809"/>
      <c r="F2075" s="1004"/>
      <c r="G2075" s="809"/>
    </row>
    <row r="2076" spans="5:7" x14ac:dyDescent="0.25">
      <c r="E2076" s="809"/>
      <c r="F2076" s="1004"/>
      <c r="G2076" s="809"/>
    </row>
    <row r="2077" spans="5:7" x14ac:dyDescent="0.25">
      <c r="E2077" s="809"/>
      <c r="F2077" s="1004"/>
      <c r="G2077" s="809"/>
    </row>
    <row r="2078" spans="5:7" x14ac:dyDescent="0.25">
      <c r="E2078" s="809"/>
      <c r="F2078" s="1004"/>
      <c r="G2078" s="809"/>
    </row>
    <row r="2079" spans="5:7" x14ac:dyDescent="0.25">
      <c r="E2079" s="809"/>
      <c r="F2079" s="1004"/>
      <c r="G2079" s="809"/>
    </row>
    <row r="2080" spans="5:7" x14ac:dyDescent="0.25">
      <c r="E2080" s="809"/>
      <c r="F2080" s="1004"/>
      <c r="G2080" s="809"/>
    </row>
    <row r="2081" spans="5:7" x14ac:dyDescent="0.25">
      <c r="E2081" s="809"/>
      <c r="F2081" s="1004"/>
      <c r="G2081" s="809"/>
    </row>
    <row r="2082" spans="5:7" x14ac:dyDescent="0.25">
      <c r="E2082" s="809"/>
      <c r="F2082" s="1004"/>
      <c r="G2082" s="809"/>
    </row>
    <row r="2083" spans="5:7" x14ac:dyDescent="0.25">
      <c r="E2083" s="809"/>
      <c r="F2083" s="1004"/>
      <c r="G2083" s="809"/>
    </row>
    <row r="2084" spans="5:7" x14ac:dyDescent="0.25">
      <c r="E2084" s="809"/>
      <c r="F2084" s="1004"/>
      <c r="G2084" s="809"/>
    </row>
    <row r="2085" spans="5:7" x14ac:dyDescent="0.25">
      <c r="E2085" s="809"/>
      <c r="F2085" s="1004"/>
      <c r="G2085" s="809"/>
    </row>
    <row r="2086" spans="5:7" x14ac:dyDescent="0.25">
      <c r="E2086" s="809"/>
      <c r="F2086" s="1004"/>
      <c r="G2086" s="809"/>
    </row>
    <row r="2087" spans="5:7" x14ac:dyDescent="0.25">
      <c r="E2087" s="809"/>
      <c r="F2087" s="1004"/>
      <c r="G2087" s="809"/>
    </row>
    <row r="2088" spans="5:7" x14ac:dyDescent="0.25">
      <c r="E2088" s="809"/>
      <c r="F2088" s="1004"/>
      <c r="G2088" s="809"/>
    </row>
    <row r="2089" spans="5:7" x14ac:dyDescent="0.25">
      <c r="E2089" s="809"/>
      <c r="F2089" s="1004"/>
      <c r="G2089" s="809"/>
    </row>
    <row r="2090" spans="5:7" x14ac:dyDescent="0.25">
      <c r="E2090" s="809"/>
      <c r="F2090" s="1004"/>
      <c r="G2090" s="809"/>
    </row>
    <row r="2091" spans="5:7" x14ac:dyDescent="0.25">
      <c r="E2091" s="809"/>
      <c r="F2091" s="1004"/>
      <c r="G2091" s="809"/>
    </row>
    <row r="2092" spans="5:7" x14ac:dyDescent="0.25">
      <c r="E2092" s="809"/>
      <c r="F2092" s="1004"/>
      <c r="G2092" s="809"/>
    </row>
    <row r="2093" spans="5:7" x14ac:dyDescent="0.25">
      <c r="E2093" s="809"/>
      <c r="F2093" s="1004"/>
      <c r="G2093" s="809"/>
    </row>
    <row r="2094" spans="5:7" x14ac:dyDescent="0.25">
      <c r="E2094" s="809"/>
      <c r="F2094" s="1004"/>
      <c r="G2094" s="809"/>
    </row>
    <row r="2095" spans="5:7" x14ac:dyDescent="0.25">
      <c r="E2095" s="809"/>
      <c r="F2095" s="1004"/>
      <c r="G2095" s="809"/>
    </row>
    <row r="2096" spans="5:7" x14ac:dyDescent="0.25">
      <c r="E2096" s="809"/>
      <c r="F2096" s="1004"/>
      <c r="G2096" s="809"/>
    </row>
    <row r="2097" spans="5:7" x14ac:dyDescent="0.25">
      <c r="E2097" s="809"/>
      <c r="F2097" s="1004"/>
      <c r="G2097" s="809"/>
    </row>
    <row r="2098" spans="5:7" x14ac:dyDescent="0.25">
      <c r="E2098" s="809"/>
      <c r="F2098" s="1004"/>
      <c r="G2098" s="809"/>
    </row>
    <row r="2099" spans="5:7" x14ac:dyDescent="0.25">
      <c r="E2099" s="809"/>
      <c r="F2099" s="1004"/>
      <c r="G2099" s="809"/>
    </row>
    <row r="2100" spans="5:7" x14ac:dyDescent="0.25">
      <c r="E2100" s="809"/>
      <c r="F2100" s="1004"/>
      <c r="G2100" s="809"/>
    </row>
    <row r="2101" spans="5:7" x14ac:dyDescent="0.25">
      <c r="E2101" s="809"/>
      <c r="F2101" s="1004"/>
      <c r="G2101" s="809"/>
    </row>
    <row r="2102" spans="5:7" x14ac:dyDescent="0.25">
      <c r="E2102" s="809"/>
      <c r="F2102" s="1004"/>
      <c r="G2102" s="809"/>
    </row>
    <row r="2103" spans="5:7" x14ac:dyDescent="0.25">
      <c r="E2103" s="809"/>
      <c r="F2103" s="1004"/>
      <c r="G2103" s="809"/>
    </row>
    <row r="2104" spans="5:7" x14ac:dyDescent="0.25">
      <c r="E2104" s="809"/>
      <c r="F2104" s="1004"/>
      <c r="G2104" s="809"/>
    </row>
    <row r="2105" spans="5:7" x14ac:dyDescent="0.25">
      <c r="E2105" s="809"/>
      <c r="F2105" s="1004"/>
      <c r="G2105" s="809"/>
    </row>
    <row r="2106" spans="5:7" x14ac:dyDescent="0.25">
      <c r="E2106" s="809"/>
      <c r="F2106" s="1004"/>
      <c r="G2106" s="809"/>
    </row>
    <row r="2107" spans="5:7" x14ac:dyDescent="0.25">
      <c r="E2107" s="809"/>
      <c r="F2107" s="1004"/>
      <c r="G2107" s="809"/>
    </row>
    <row r="2108" spans="5:7" x14ac:dyDescent="0.25">
      <c r="E2108" s="809"/>
      <c r="F2108" s="1004"/>
      <c r="G2108" s="809"/>
    </row>
    <row r="2109" spans="5:7" x14ac:dyDescent="0.25">
      <c r="E2109" s="809"/>
      <c r="F2109" s="1004"/>
      <c r="G2109" s="809"/>
    </row>
    <row r="2110" spans="5:7" x14ac:dyDescent="0.25">
      <c r="E2110" s="809"/>
      <c r="F2110" s="1004"/>
      <c r="G2110" s="809"/>
    </row>
    <row r="2111" spans="5:7" x14ac:dyDescent="0.25">
      <c r="E2111" s="809"/>
      <c r="F2111" s="1004"/>
      <c r="G2111" s="809"/>
    </row>
    <row r="2112" spans="5:7" x14ac:dyDescent="0.25">
      <c r="E2112" s="809"/>
      <c r="F2112" s="1004"/>
      <c r="G2112" s="809"/>
    </row>
    <row r="2113" spans="5:7" x14ac:dyDescent="0.25">
      <c r="E2113" s="809"/>
      <c r="F2113" s="1004"/>
      <c r="G2113" s="809"/>
    </row>
    <row r="2114" spans="5:7" x14ac:dyDescent="0.25">
      <c r="E2114" s="809"/>
      <c r="F2114" s="1004"/>
      <c r="G2114" s="809"/>
    </row>
    <row r="2115" spans="5:7" x14ac:dyDescent="0.25">
      <c r="E2115" s="809"/>
      <c r="F2115" s="1004"/>
      <c r="G2115" s="809"/>
    </row>
    <row r="2116" spans="5:7" x14ac:dyDescent="0.25">
      <c r="E2116" s="809"/>
      <c r="F2116" s="1004"/>
      <c r="G2116" s="809"/>
    </row>
    <row r="2117" spans="5:7" x14ac:dyDescent="0.25">
      <c r="E2117" s="809"/>
      <c r="F2117" s="1004"/>
      <c r="G2117" s="809"/>
    </row>
    <row r="2118" spans="5:7" x14ac:dyDescent="0.25">
      <c r="E2118" s="809"/>
      <c r="F2118" s="1004"/>
      <c r="G2118" s="809"/>
    </row>
    <row r="2119" spans="5:7" x14ac:dyDescent="0.25">
      <c r="E2119" s="809"/>
      <c r="F2119" s="1004"/>
      <c r="G2119" s="809"/>
    </row>
    <row r="2120" spans="5:7" x14ac:dyDescent="0.25">
      <c r="E2120" s="809"/>
      <c r="F2120" s="1004"/>
      <c r="G2120" s="809"/>
    </row>
    <row r="2121" spans="5:7" x14ac:dyDescent="0.25">
      <c r="E2121" s="809"/>
      <c r="F2121" s="1004"/>
      <c r="G2121" s="809"/>
    </row>
    <row r="2122" spans="5:7" x14ac:dyDescent="0.25">
      <c r="E2122" s="809"/>
      <c r="F2122" s="1004"/>
      <c r="G2122" s="809"/>
    </row>
    <row r="2123" spans="5:7" x14ac:dyDescent="0.25">
      <c r="E2123" s="809"/>
      <c r="F2123" s="1004"/>
      <c r="G2123" s="809"/>
    </row>
    <row r="2124" spans="5:7" x14ac:dyDescent="0.25">
      <c r="E2124" s="809"/>
      <c r="F2124" s="1004"/>
      <c r="G2124" s="809"/>
    </row>
    <row r="2125" spans="5:7" x14ac:dyDescent="0.25">
      <c r="E2125" s="809"/>
      <c r="F2125" s="1004"/>
      <c r="G2125" s="809"/>
    </row>
    <row r="2126" spans="5:7" x14ac:dyDescent="0.25">
      <c r="E2126" s="809"/>
      <c r="F2126" s="1004"/>
      <c r="G2126" s="809"/>
    </row>
    <row r="2127" spans="5:7" x14ac:dyDescent="0.25">
      <c r="E2127" s="809"/>
      <c r="F2127" s="1004"/>
      <c r="G2127" s="809"/>
    </row>
    <row r="2128" spans="5:7" x14ac:dyDescent="0.25">
      <c r="E2128" s="809"/>
      <c r="F2128" s="1004"/>
      <c r="G2128" s="809"/>
    </row>
    <row r="2129" spans="5:7" x14ac:dyDescent="0.25">
      <c r="E2129" s="809"/>
      <c r="F2129" s="1004"/>
      <c r="G2129" s="809"/>
    </row>
    <row r="2130" spans="5:7" x14ac:dyDescent="0.25">
      <c r="E2130" s="809"/>
      <c r="F2130" s="1004"/>
      <c r="G2130" s="809"/>
    </row>
    <row r="2131" spans="5:7" x14ac:dyDescent="0.25">
      <c r="E2131" s="809"/>
      <c r="F2131" s="1004"/>
      <c r="G2131" s="809"/>
    </row>
    <row r="2132" spans="5:7" x14ac:dyDescent="0.25">
      <c r="E2132" s="809"/>
      <c r="F2132" s="1004"/>
      <c r="G2132" s="809"/>
    </row>
    <row r="2133" spans="5:7" x14ac:dyDescent="0.25">
      <c r="E2133" s="809"/>
      <c r="F2133" s="1004"/>
      <c r="G2133" s="809"/>
    </row>
    <row r="2134" spans="5:7" x14ac:dyDescent="0.25">
      <c r="E2134" s="809"/>
      <c r="F2134" s="1004"/>
      <c r="G2134" s="809"/>
    </row>
    <row r="2135" spans="5:7" x14ac:dyDescent="0.25">
      <c r="E2135" s="809"/>
      <c r="F2135" s="1004"/>
      <c r="G2135" s="809"/>
    </row>
    <row r="2136" spans="5:7" x14ac:dyDescent="0.25">
      <c r="E2136" s="809"/>
      <c r="F2136" s="1004"/>
      <c r="G2136" s="809"/>
    </row>
    <row r="2137" spans="5:7" x14ac:dyDescent="0.25">
      <c r="E2137" s="809"/>
      <c r="F2137" s="1004"/>
      <c r="G2137" s="809"/>
    </row>
    <row r="2138" spans="5:7" x14ac:dyDescent="0.25">
      <c r="E2138" s="809"/>
      <c r="F2138" s="1004"/>
      <c r="G2138" s="809"/>
    </row>
    <row r="2139" spans="5:7" x14ac:dyDescent="0.25">
      <c r="E2139" s="809"/>
      <c r="F2139" s="1004"/>
      <c r="G2139" s="809"/>
    </row>
    <row r="2140" spans="5:7" x14ac:dyDescent="0.25">
      <c r="E2140" s="809"/>
      <c r="F2140" s="1004"/>
      <c r="G2140" s="809"/>
    </row>
    <row r="2141" spans="5:7" x14ac:dyDescent="0.25">
      <c r="E2141" s="809"/>
      <c r="F2141" s="1004"/>
      <c r="G2141" s="809"/>
    </row>
    <row r="2142" spans="5:7" x14ac:dyDescent="0.25">
      <c r="E2142" s="809"/>
      <c r="F2142" s="1004"/>
      <c r="G2142" s="809"/>
    </row>
    <row r="2143" spans="5:7" x14ac:dyDescent="0.25">
      <c r="E2143" s="809"/>
      <c r="F2143" s="1004"/>
      <c r="G2143" s="809"/>
    </row>
    <row r="2144" spans="5:7" x14ac:dyDescent="0.25">
      <c r="E2144" s="809"/>
      <c r="F2144" s="1004"/>
      <c r="G2144" s="809"/>
    </row>
    <row r="2145" spans="5:7" x14ac:dyDescent="0.25">
      <c r="E2145" s="809"/>
      <c r="F2145" s="1004"/>
      <c r="G2145" s="809"/>
    </row>
    <row r="2146" spans="5:7" x14ac:dyDescent="0.25">
      <c r="E2146" s="809"/>
      <c r="F2146" s="1004"/>
      <c r="G2146" s="809"/>
    </row>
    <row r="2147" spans="5:7" x14ac:dyDescent="0.25">
      <c r="E2147" s="809"/>
      <c r="F2147" s="1004"/>
      <c r="G2147" s="809"/>
    </row>
    <row r="2148" spans="5:7" x14ac:dyDescent="0.25">
      <c r="E2148" s="809"/>
      <c r="F2148" s="1004"/>
      <c r="G2148" s="809"/>
    </row>
    <row r="2149" spans="5:7" x14ac:dyDescent="0.25">
      <c r="E2149" s="809"/>
      <c r="F2149" s="1004"/>
      <c r="G2149" s="809"/>
    </row>
    <row r="2150" spans="5:7" x14ac:dyDescent="0.25">
      <c r="E2150" s="809"/>
      <c r="F2150" s="1004"/>
      <c r="G2150" s="809"/>
    </row>
    <row r="2151" spans="5:7" x14ac:dyDescent="0.25">
      <c r="E2151" s="809"/>
      <c r="F2151" s="1004"/>
      <c r="G2151" s="809"/>
    </row>
    <row r="2152" spans="5:7" x14ac:dyDescent="0.25">
      <c r="E2152" s="809"/>
      <c r="F2152" s="1004"/>
      <c r="G2152" s="809"/>
    </row>
    <row r="2153" spans="5:7" x14ac:dyDescent="0.25">
      <c r="E2153" s="809"/>
      <c r="F2153" s="1004"/>
      <c r="G2153" s="809"/>
    </row>
    <row r="2154" spans="5:7" x14ac:dyDescent="0.25">
      <c r="E2154" s="809"/>
      <c r="F2154" s="1004"/>
      <c r="G2154" s="809"/>
    </row>
    <row r="2155" spans="5:7" x14ac:dyDescent="0.25">
      <c r="E2155" s="809"/>
      <c r="F2155" s="1004"/>
      <c r="G2155" s="809"/>
    </row>
    <row r="2156" spans="5:7" x14ac:dyDescent="0.25">
      <c r="E2156" s="809"/>
      <c r="F2156" s="1004"/>
      <c r="G2156" s="809"/>
    </row>
    <row r="2157" spans="5:7" x14ac:dyDescent="0.25">
      <c r="E2157" s="809"/>
      <c r="F2157" s="1004"/>
      <c r="G2157" s="809"/>
    </row>
    <row r="2158" spans="5:7" x14ac:dyDescent="0.25">
      <c r="E2158" s="809"/>
      <c r="F2158" s="1004"/>
      <c r="G2158" s="809"/>
    </row>
    <row r="2159" spans="5:7" x14ac:dyDescent="0.25">
      <c r="E2159" s="809"/>
      <c r="F2159" s="1004"/>
      <c r="G2159" s="809"/>
    </row>
    <row r="2160" spans="5:7" x14ac:dyDescent="0.25">
      <c r="E2160" s="809"/>
      <c r="F2160" s="1004"/>
      <c r="G2160" s="809"/>
    </row>
    <row r="2161" spans="5:7" x14ac:dyDescent="0.25">
      <c r="E2161" s="809"/>
      <c r="F2161" s="1004"/>
      <c r="G2161" s="809"/>
    </row>
    <row r="2162" spans="5:7" x14ac:dyDescent="0.25">
      <c r="E2162" s="809"/>
      <c r="F2162" s="1004"/>
      <c r="G2162" s="809"/>
    </row>
    <row r="2163" spans="5:7" x14ac:dyDescent="0.25">
      <c r="E2163" s="809"/>
      <c r="F2163" s="1004"/>
      <c r="G2163" s="809"/>
    </row>
    <row r="2164" spans="5:7" x14ac:dyDescent="0.25">
      <c r="E2164" s="809"/>
      <c r="F2164" s="1004"/>
      <c r="G2164" s="809"/>
    </row>
    <row r="2165" spans="5:7" x14ac:dyDescent="0.25">
      <c r="E2165" s="809"/>
      <c r="F2165" s="1004"/>
      <c r="G2165" s="809"/>
    </row>
    <row r="2166" spans="5:7" x14ac:dyDescent="0.25">
      <c r="E2166" s="809"/>
      <c r="F2166" s="1004"/>
      <c r="G2166" s="809"/>
    </row>
    <row r="2167" spans="5:7" x14ac:dyDescent="0.25">
      <c r="E2167" s="809"/>
      <c r="F2167" s="1004"/>
      <c r="G2167" s="809"/>
    </row>
    <row r="2168" spans="5:7" x14ac:dyDescent="0.25">
      <c r="E2168" s="809"/>
      <c r="F2168" s="1004"/>
      <c r="G2168" s="809"/>
    </row>
    <row r="2169" spans="5:7" x14ac:dyDescent="0.25">
      <c r="E2169" s="809"/>
      <c r="F2169" s="1004"/>
      <c r="G2169" s="809"/>
    </row>
    <row r="2170" spans="5:7" x14ac:dyDescent="0.25">
      <c r="E2170" s="809"/>
      <c r="F2170" s="1004"/>
      <c r="G2170" s="809"/>
    </row>
    <row r="2171" spans="5:7" x14ac:dyDescent="0.25">
      <c r="E2171" s="809"/>
      <c r="F2171" s="1004"/>
      <c r="G2171" s="809"/>
    </row>
    <row r="2172" spans="5:7" x14ac:dyDescent="0.25">
      <c r="E2172" s="809"/>
      <c r="F2172" s="1004"/>
      <c r="G2172" s="809"/>
    </row>
    <row r="2173" spans="5:7" x14ac:dyDescent="0.25">
      <c r="E2173" s="809"/>
      <c r="F2173" s="1004"/>
      <c r="G2173" s="809"/>
    </row>
    <row r="2174" spans="5:7" x14ac:dyDescent="0.25">
      <c r="E2174" s="809"/>
      <c r="F2174" s="1004"/>
      <c r="G2174" s="809"/>
    </row>
    <row r="2175" spans="5:7" x14ac:dyDescent="0.25">
      <c r="E2175" s="809"/>
      <c r="F2175" s="1004"/>
      <c r="G2175" s="809"/>
    </row>
    <row r="2176" spans="5:7" x14ac:dyDescent="0.25">
      <c r="E2176" s="809"/>
      <c r="F2176" s="1004"/>
      <c r="G2176" s="809"/>
    </row>
    <row r="2177" spans="5:7" x14ac:dyDescent="0.25">
      <c r="E2177" s="809"/>
      <c r="F2177" s="1004"/>
      <c r="G2177" s="809"/>
    </row>
    <row r="2178" spans="5:7" x14ac:dyDescent="0.25">
      <c r="E2178" s="809"/>
      <c r="F2178" s="1004"/>
      <c r="G2178" s="809"/>
    </row>
    <row r="2179" spans="5:7" x14ac:dyDescent="0.25">
      <c r="E2179" s="809"/>
      <c r="F2179" s="1004"/>
      <c r="G2179" s="809"/>
    </row>
    <row r="2180" spans="5:7" x14ac:dyDescent="0.25">
      <c r="E2180" s="809"/>
      <c r="F2180" s="1004"/>
      <c r="G2180" s="809"/>
    </row>
    <row r="2181" spans="5:7" x14ac:dyDescent="0.25">
      <c r="E2181" s="809"/>
      <c r="F2181" s="1004"/>
      <c r="G2181" s="809"/>
    </row>
    <row r="2182" spans="5:7" x14ac:dyDescent="0.25">
      <c r="E2182" s="809"/>
      <c r="F2182" s="1004"/>
      <c r="G2182" s="809"/>
    </row>
    <row r="2183" spans="5:7" x14ac:dyDescent="0.25">
      <c r="E2183" s="809"/>
      <c r="F2183" s="1004"/>
      <c r="G2183" s="809"/>
    </row>
    <row r="2184" spans="5:7" x14ac:dyDescent="0.25">
      <c r="E2184" s="809"/>
      <c r="F2184" s="1004"/>
      <c r="G2184" s="809"/>
    </row>
    <row r="2185" spans="5:7" x14ac:dyDescent="0.25">
      <c r="E2185" s="809"/>
      <c r="F2185" s="1004"/>
      <c r="G2185" s="809"/>
    </row>
    <row r="2186" spans="5:7" x14ac:dyDescent="0.25">
      <c r="E2186" s="809"/>
      <c r="F2186" s="1004"/>
      <c r="G2186" s="809"/>
    </row>
    <row r="2187" spans="5:7" x14ac:dyDescent="0.25">
      <c r="E2187" s="809"/>
      <c r="F2187" s="1004"/>
      <c r="G2187" s="809"/>
    </row>
    <row r="2188" spans="5:7" x14ac:dyDescent="0.25">
      <c r="E2188" s="809"/>
      <c r="F2188" s="1004"/>
      <c r="G2188" s="809"/>
    </row>
    <row r="2189" spans="5:7" x14ac:dyDescent="0.25">
      <c r="E2189" s="809"/>
      <c r="F2189" s="1004"/>
      <c r="G2189" s="809"/>
    </row>
    <row r="2190" spans="5:7" x14ac:dyDescent="0.25">
      <c r="E2190" s="809"/>
      <c r="F2190" s="1004"/>
      <c r="G2190" s="809"/>
    </row>
    <row r="2191" spans="5:7" x14ac:dyDescent="0.25">
      <c r="E2191" s="809"/>
      <c r="F2191" s="1004"/>
      <c r="G2191" s="809"/>
    </row>
    <row r="2192" spans="5:7" x14ac:dyDescent="0.25">
      <c r="E2192" s="809"/>
      <c r="F2192" s="1004"/>
      <c r="G2192" s="809"/>
    </row>
    <row r="2193" spans="5:7" x14ac:dyDescent="0.25">
      <c r="E2193" s="809"/>
      <c r="F2193" s="1004"/>
      <c r="G2193" s="809"/>
    </row>
    <row r="2194" spans="5:7" x14ac:dyDescent="0.25">
      <c r="E2194" s="809"/>
      <c r="F2194" s="1004"/>
      <c r="G2194" s="809"/>
    </row>
    <row r="2195" spans="5:7" x14ac:dyDescent="0.25">
      <c r="E2195" s="809"/>
      <c r="F2195" s="1004"/>
      <c r="G2195" s="809"/>
    </row>
    <row r="2196" spans="5:7" x14ac:dyDescent="0.25">
      <c r="E2196" s="809"/>
      <c r="F2196" s="1004"/>
      <c r="G2196" s="809"/>
    </row>
    <row r="2197" spans="5:7" x14ac:dyDescent="0.25">
      <c r="E2197" s="809"/>
      <c r="F2197" s="1004"/>
      <c r="G2197" s="809"/>
    </row>
    <row r="2198" spans="5:7" x14ac:dyDescent="0.25">
      <c r="E2198" s="809"/>
      <c r="F2198" s="1004"/>
      <c r="G2198" s="809"/>
    </row>
    <row r="2199" spans="5:7" x14ac:dyDescent="0.25">
      <c r="E2199" s="809"/>
      <c r="F2199" s="1004"/>
      <c r="G2199" s="809"/>
    </row>
    <row r="2200" spans="5:7" x14ac:dyDescent="0.25">
      <c r="E2200" s="809"/>
      <c r="F2200" s="1004"/>
      <c r="G2200" s="809"/>
    </row>
    <row r="2201" spans="5:7" x14ac:dyDescent="0.25">
      <c r="E2201" s="809"/>
      <c r="F2201" s="1004"/>
      <c r="G2201" s="809"/>
    </row>
    <row r="2202" spans="5:7" x14ac:dyDescent="0.25">
      <c r="E2202" s="809"/>
      <c r="F2202" s="1004"/>
      <c r="G2202" s="809"/>
    </row>
    <row r="2203" spans="5:7" x14ac:dyDescent="0.25">
      <c r="E2203" s="809"/>
      <c r="F2203" s="1004"/>
      <c r="G2203" s="809"/>
    </row>
    <row r="2204" spans="5:7" x14ac:dyDescent="0.25">
      <c r="E2204" s="809"/>
      <c r="F2204" s="1004"/>
      <c r="G2204" s="809"/>
    </row>
    <row r="2205" spans="5:7" x14ac:dyDescent="0.25">
      <c r="E2205" s="809"/>
      <c r="F2205" s="1004"/>
      <c r="G2205" s="809"/>
    </row>
    <row r="2206" spans="5:7" x14ac:dyDescent="0.25">
      <c r="E2206" s="809"/>
      <c r="F2206" s="1004"/>
      <c r="G2206" s="809"/>
    </row>
    <row r="2207" spans="5:7" x14ac:dyDescent="0.25">
      <c r="E2207" s="809"/>
      <c r="F2207" s="1004"/>
      <c r="G2207" s="809"/>
    </row>
    <row r="2208" spans="5:7" x14ac:dyDescent="0.25">
      <c r="E2208" s="809"/>
      <c r="F2208" s="1004"/>
      <c r="G2208" s="809"/>
    </row>
    <row r="2209" spans="5:7" x14ac:dyDescent="0.25">
      <c r="E2209" s="809"/>
      <c r="F2209" s="1004"/>
      <c r="G2209" s="809"/>
    </row>
    <row r="2210" spans="5:7" x14ac:dyDescent="0.25">
      <c r="E2210" s="809"/>
      <c r="F2210" s="1004"/>
      <c r="G2210" s="809"/>
    </row>
    <row r="2211" spans="5:7" x14ac:dyDescent="0.25">
      <c r="E2211" s="809"/>
      <c r="F2211" s="1004"/>
      <c r="G2211" s="809"/>
    </row>
    <row r="2212" spans="5:7" x14ac:dyDescent="0.25">
      <c r="E2212" s="809"/>
      <c r="F2212" s="1004"/>
      <c r="G2212" s="809"/>
    </row>
    <row r="2213" spans="5:7" x14ac:dyDescent="0.25">
      <c r="E2213" s="809"/>
      <c r="F2213" s="1004"/>
      <c r="G2213" s="809"/>
    </row>
    <row r="2214" spans="5:7" x14ac:dyDescent="0.25">
      <c r="E2214" s="809"/>
      <c r="F2214" s="1004"/>
      <c r="G2214" s="809"/>
    </row>
    <row r="2215" spans="5:7" x14ac:dyDescent="0.25">
      <c r="E2215" s="809"/>
      <c r="F2215" s="1004"/>
      <c r="G2215" s="809"/>
    </row>
    <row r="2216" spans="5:7" x14ac:dyDescent="0.25">
      <c r="E2216" s="809"/>
      <c r="F2216" s="1004"/>
      <c r="G2216" s="809"/>
    </row>
    <row r="2217" spans="5:7" x14ac:dyDescent="0.25">
      <c r="E2217" s="809"/>
      <c r="F2217" s="1004"/>
      <c r="G2217" s="809"/>
    </row>
    <row r="2218" spans="5:7" x14ac:dyDescent="0.25">
      <c r="E2218" s="809"/>
      <c r="F2218" s="1004"/>
      <c r="G2218" s="809"/>
    </row>
    <row r="2219" spans="5:7" x14ac:dyDescent="0.25">
      <c r="E2219" s="809"/>
      <c r="F2219" s="1004"/>
      <c r="G2219" s="809"/>
    </row>
    <row r="2220" spans="5:7" x14ac:dyDescent="0.25">
      <c r="E2220" s="809"/>
      <c r="F2220" s="1004"/>
      <c r="G2220" s="809"/>
    </row>
    <row r="2221" spans="5:7" x14ac:dyDescent="0.25">
      <c r="E2221" s="809"/>
      <c r="F2221" s="1004"/>
      <c r="G2221" s="809"/>
    </row>
    <row r="2222" spans="5:7" x14ac:dyDescent="0.25">
      <c r="E2222" s="809"/>
      <c r="F2222" s="1004"/>
      <c r="G2222" s="809"/>
    </row>
    <row r="2223" spans="5:7" x14ac:dyDescent="0.25">
      <c r="E2223" s="809"/>
      <c r="F2223" s="1004"/>
      <c r="G2223" s="809"/>
    </row>
    <row r="2224" spans="5:7" x14ac:dyDescent="0.25">
      <c r="E2224" s="809"/>
      <c r="F2224" s="1004"/>
      <c r="G2224" s="809"/>
    </row>
    <row r="2225" spans="5:7" x14ac:dyDescent="0.25">
      <c r="E2225" s="809"/>
      <c r="F2225" s="1004"/>
      <c r="G2225" s="809"/>
    </row>
    <row r="2226" spans="5:7" x14ac:dyDescent="0.25">
      <c r="E2226" s="809"/>
      <c r="F2226" s="1004"/>
      <c r="G2226" s="809"/>
    </row>
    <row r="2227" spans="5:7" x14ac:dyDescent="0.25">
      <c r="E2227" s="809"/>
      <c r="F2227" s="1004"/>
      <c r="G2227" s="809"/>
    </row>
    <row r="2228" spans="5:7" x14ac:dyDescent="0.25">
      <c r="E2228" s="809"/>
      <c r="F2228" s="1004"/>
      <c r="G2228" s="809"/>
    </row>
    <row r="2229" spans="5:7" x14ac:dyDescent="0.25">
      <c r="E2229" s="809"/>
      <c r="F2229" s="1004"/>
      <c r="G2229" s="809"/>
    </row>
    <row r="2230" spans="5:7" x14ac:dyDescent="0.25">
      <c r="E2230" s="809"/>
      <c r="F2230" s="1004"/>
      <c r="G2230" s="809"/>
    </row>
    <row r="2231" spans="5:7" x14ac:dyDescent="0.25">
      <c r="E2231" s="809"/>
      <c r="F2231" s="1004"/>
      <c r="G2231" s="809"/>
    </row>
    <row r="2232" spans="5:7" x14ac:dyDescent="0.25">
      <c r="E2232" s="809"/>
      <c r="F2232" s="1004"/>
      <c r="G2232" s="809"/>
    </row>
    <row r="2233" spans="5:7" x14ac:dyDescent="0.25">
      <c r="E2233" s="809"/>
      <c r="F2233" s="1004"/>
      <c r="G2233" s="809"/>
    </row>
    <row r="2234" spans="5:7" x14ac:dyDescent="0.25">
      <c r="E2234" s="809"/>
      <c r="F2234" s="1004"/>
      <c r="G2234" s="809"/>
    </row>
    <row r="2235" spans="5:7" x14ac:dyDescent="0.25">
      <c r="E2235" s="809"/>
      <c r="F2235" s="1004"/>
      <c r="G2235" s="809"/>
    </row>
    <row r="2236" spans="5:7" x14ac:dyDescent="0.25">
      <c r="E2236" s="809"/>
      <c r="F2236" s="1004"/>
      <c r="G2236" s="809"/>
    </row>
    <row r="2237" spans="5:7" x14ac:dyDescent="0.25">
      <c r="E2237" s="809"/>
      <c r="F2237" s="1004"/>
      <c r="G2237" s="809"/>
    </row>
    <row r="2238" spans="5:7" x14ac:dyDescent="0.25">
      <c r="E2238" s="809"/>
      <c r="F2238" s="1004"/>
      <c r="G2238" s="809"/>
    </row>
    <row r="2239" spans="5:7" x14ac:dyDescent="0.25">
      <c r="E2239" s="809"/>
      <c r="F2239" s="1004"/>
      <c r="G2239" s="809"/>
    </row>
    <row r="2240" spans="5:7" x14ac:dyDescent="0.25">
      <c r="E2240" s="809"/>
      <c r="F2240" s="1004"/>
      <c r="G2240" s="809"/>
    </row>
    <row r="2241" spans="5:7" x14ac:dyDescent="0.25">
      <c r="E2241" s="809"/>
      <c r="F2241" s="1004"/>
      <c r="G2241" s="809"/>
    </row>
    <row r="2242" spans="5:7" x14ac:dyDescent="0.25">
      <c r="E2242" s="809"/>
      <c r="F2242" s="1004"/>
      <c r="G2242" s="809"/>
    </row>
    <row r="2243" spans="5:7" x14ac:dyDescent="0.25">
      <c r="E2243" s="809"/>
      <c r="F2243" s="1004"/>
      <c r="G2243" s="809"/>
    </row>
    <row r="2244" spans="5:7" x14ac:dyDescent="0.25">
      <c r="E2244" s="809"/>
      <c r="F2244" s="1004"/>
      <c r="G2244" s="809"/>
    </row>
    <row r="2245" spans="5:7" x14ac:dyDescent="0.25">
      <c r="E2245" s="809"/>
      <c r="F2245" s="1004"/>
      <c r="G2245" s="809"/>
    </row>
    <row r="2246" spans="5:7" x14ac:dyDescent="0.25">
      <c r="E2246" s="809"/>
      <c r="F2246" s="1004"/>
      <c r="G2246" s="809"/>
    </row>
    <row r="2247" spans="5:7" x14ac:dyDescent="0.25">
      <c r="E2247" s="809"/>
      <c r="F2247" s="1004"/>
      <c r="G2247" s="809"/>
    </row>
    <row r="2248" spans="5:7" x14ac:dyDescent="0.25">
      <c r="E2248" s="809"/>
      <c r="F2248" s="1004"/>
      <c r="G2248" s="809"/>
    </row>
    <row r="2249" spans="5:7" x14ac:dyDescent="0.25">
      <c r="E2249" s="809"/>
      <c r="F2249" s="1004"/>
      <c r="G2249" s="809"/>
    </row>
    <row r="2250" spans="5:7" x14ac:dyDescent="0.25">
      <c r="E2250" s="809"/>
      <c r="F2250" s="1004"/>
      <c r="G2250" s="809"/>
    </row>
    <row r="2251" spans="5:7" x14ac:dyDescent="0.25">
      <c r="E2251" s="809"/>
      <c r="F2251" s="1004"/>
      <c r="G2251" s="809"/>
    </row>
    <row r="2252" spans="5:7" x14ac:dyDescent="0.25">
      <c r="E2252" s="809"/>
      <c r="F2252" s="1004"/>
      <c r="G2252" s="809"/>
    </row>
    <row r="2253" spans="5:7" x14ac:dyDescent="0.25">
      <c r="E2253" s="809"/>
      <c r="F2253" s="1004"/>
      <c r="G2253" s="809"/>
    </row>
    <row r="2254" spans="5:7" x14ac:dyDescent="0.25">
      <c r="E2254" s="809"/>
      <c r="F2254" s="1004"/>
      <c r="G2254" s="809"/>
    </row>
    <row r="2255" spans="5:7" x14ac:dyDescent="0.25">
      <c r="E2255" s="809"/>
      <c r="F2255" s="1004"/>
      <c r="G2255" s="809"/>
    </row>
    <row r="2256" spans="5:7" x14ac:dyDescent="0.25">
      <c r="E2256" s="809"/>
      <c r="F2256" s="1004"/>
      <c r="G2256" s="809"/>
    </row>
    <row r="2257" spans="5:7" x14ac:dyDescent="0.25">
      <c r="E2257" s="809"/>
      <c r="F2257" s="1004"/>
      <c r="G2257" s="809"/>
    </row>
    <row r="2258" spans="5:7" x14ac:dyDescent="0.25">
      <c r="E2258" s="809"/>
      <c r="F2258" s="1004"/>
      <c r="G2258" s="809"/>
    </row>
    <row r="2259" spans="5:7" x14ac:dyDescent="0.25">
      <c r="E2259" s="809"/>
      <c r="F2259" s="1004"/>
      <c r="G2259" s="809"/>
    </row>
    <row r="2260" spans="5:7" x14ac:dyDescent="0.25">
      <c r="E2260" s="809"/>
      <c r="F2260" s="1004"/>
      <c r="G2260" s="809"/>
    </row>
    <row r="2261" spans="5:7" x14ac:dyDescent="0.25">
      <c r="E2261" s="809"/>
      <c r="F2261" s="1004"/>
      <c r="G2261" s="809"/>
    </row>
    <row r="2262" spans="5:7" x14ac:dyDescent="0.25">
      <c r="E2262" s="809"/>
      <c r="F2262" s="1004"/>
      <c r="G2262" s="809"/>
    </row>
    <row r="2263" spans="5:7" x14ac:dyDescent="0.25">
      <c r="E2263" s="809"/>
      <c r="F2263" s="1004"/>
      <c r="G2263" s="809"/>
    </row>
    <row r="2264" spans="5:7" x14ac:dyDescent="0.25">
      <c r="E2264" s="809"/>
      <c r="F2264" s="1004"/>
      <c r="G2264" s="809"/>
    </row>
    <row r="2265" spans="5:7" x14ac:dyDescent="0.25">
      <c r="E2265" s="809"/>
      <c r="F2265" s="1004"/>
      <c r="G2265" s="809"/>
    </row>
    <row r="2266" spans="5:7" x14ac:dyDescent="0.25">
      <c r="E2266" s="809"/>
      <c r="F2266" s="1004"/>
      <c r="G2266" s="809"/>
    </row>
    <row r="2267" spans="5:7" x14ac:dyDescent="0.25">
      <c r="E2267" s="809"/>
      <c r="F2267" s="1004"/>
      <c r="G2267" s="809"/>
    </row>
    <row r="2268" spans="5:7" x14ac:dyDescent="0.25">
      <c r="E2268" s="809"/>
      <c r="F2268" s="1004"/>
      <c r="G2268" s="809"/>
    </row>
    <row r="2269" spans="5:7" x14ac:dyDescent="0.25">
      <c r="E2269" s="809"/>
      <c r="F2269" s="1004"/>
      <c r="G2269" s="809"/>
    </row>
    <row r="2270" spans="5:7" x14ac:dyDescent="0.25">
      <c r="E2270" s="809"/>
      <c r="F2270" s="1004"/>
      <c r="G2270" s="809"/>
    </row>
    <row r="2271" spans="5:7" x14ac:dyDescent="0.25">
      <c r="E2271" s="809"/>
      <c r="F2271" s="1004"/>
      <c r="G2271" s="809"/>
    </row>
    <row r="2272" spans="5:7" x14ac:dyDescent="0.25">
      <c r="E2272" s="809"/>
      <c r="F2272" s="1004"/>
      <c r="G2272" s="809"/>
    </row>
    <row r="2273" spans="5:7" x14ac:dyDescent="0.25">
      <c r="E2273" s="809"/>
      <c r="F2273" s="1004"/>
      <c r="G2273" s="809"/>
    </row>
    <row r="2274" spans="5:7" x14ac:dyDescent="0.25">
      <c r="E2274" s="809"/>
      <c r="F2274" s="1004"/>
      <c r="G2274" s="809"/>
    </row>
    <row r="2275" spans="5:7" x14ac:dyDescent="0.25">
      <c r="E2275" s="809"/>
      <c r="F2275" s="1004"/>
      <c r="G2275" s="809"/>
    </row>
    <row r="2276" spans="5:7" x14ac:dyDescent="0.25">
      <c r="E2276" s="809"/>
      <c r="F2276" s="1004"/>
      <c r="G2276" s="809"/>
    </row>
    <row r="2277" spans="5:7" x14ac:dyDescent="0.25">
      <c r="E2277" s="809"/>
      <c r="F2277" s="1004"/>
      <c r="G2277" s="809"/>
    </row>
    <row r="2278" spans="5:7" x14ac:dyDescent="0.25">
      <c r="E2278" s="809"/>
      <c r="F2278" s="1004"/>
      <c r="G2278" s="809"/>
    </row>
    <row r="2279" spans="5:7" x14ac:dyDescent="0.25">
      <c r="E2279" s="809"/>
      <c r="F2279" s="1004"/>
      <c r="G2279" s="809"/>
    </row>
    <row r="2280" spans="5:7" x14ac:dyDescent="0.25">
      <c r="E2280" s="809"/>
      <c r="F2280" s="1004"/>
      <c r="G2280" s="809"/>
    </row>
    <row r="2281" spans="5:7" x14ac:dyDescent="0.25">
      <c r="E2281" s="809"/>
      <c r="F2281" s="1004"/>
      <c r="G2281" s="809"/>
    </row>
    <row r="2282" spans="5:7" x14ac:dyDescent="0.25">
      <c r="E2282" s="809"/>
      <c r="F2282" s="1004"/>
      <c r="G2282" s="809"/>
    </row>
    <row r="2283" spans="5:7" x14ac:dyDescent="0.25">
      <c r="E2283" s="809"/>
      <c r="F2283" s="1004"/>
      <c r="G2283" s="809"/>
    </row>
    <row r="2284" spans="5:7" x14ac:dyDescent="0.25">
      <c r="E2284" s="809"/>
      <c r="F2284" s="1004"/>
      <c r="G2284" s="809"/>
    </row>
    <row r="2285" spans="5:7" x14ac:dyDescent="0.25">
      <c r="E2285" s="809"/>
      <c r="F2285" s="1004"/>
      <c r="G2285" s="809"/>
    </row>
    <row r="2286" spans="5:7" x14ac:dyDescent="0.25">
      <c r="E2286" s="809"/>
      <c r="F2286" s="1004"/>
      <c r="G2286" s="809"/>
    </row>
    <row r="2287" spans="5:7" x14ac:dyDescent="0.25">
      <c r="E2287" s="809"/>
      <c r="F2287" s="1004"/>
      <c r="G2287" s="809"/>
    </row>
    <row r="2288" spans="5:7" x14ac:dyDescent="0.25">
      <c r="E2288" s="809"/>
      <c r="F2288" s="1004"/>
      <c r="G2288" s="809"/>
    </row>
    <row r="2289" spans="5:7" x14ac:dyDescent="0.25">
      <c r="E2289" s="809"/>
      <c r="F2289" s="1004"/>
      <c r="G2289" s="809"/>
    </row>
    <row r="2290" spans="5:7" x14ac:dyDescent="0.25">
      <c r="E2290" s="809"/>
      <c r="F2290" s="1004"/>
      <c r="G2290" s="809"/>
    </row>
    <row r="2291" spans="5:7" x14ac:dyDescent="0.25">
      <c r="E2291" s="809"/>
      <c r="F2291" s="1004"/>
      <c r="G2291" s="809"/>
    </row>
    <row r="2292" spans="5:7" x14ac:dyDescent="0.25">
      <c r="E2292" s="809"/>
      <c r="F2292" s="1004"/>
      <c r="G2292" s="809"/>
    </row>
    <row r="2293" spans="5:7" x14ac:dyDescent="0.25">
      <c r="E2293" s="809"/>
      <c r="F2293" s="1004"/>
      <c r="G2293" s="809"/>
    </row>
    <row r="2294" spans="5:7" x14ac:dyDescent="0.25">
      <c r="E2294" s="809"/>
      <c r="F2294" s="1004"/>
      <c r="G2294" s="809"/>
    </row>
    <row r="2295" spans="5:7" x14ac:dyDescent="0.25">
      <c r="E2295" s="809"/>
      <c r="F2295" s="1004"/>
      <c r="G2295" s="809"/>
    </row>
    <row r="2296" spans="5:7" x14ac:dyDescent="0.25">
      <c r="E2296" s="809"/>
      <c r="F2296" s="1004"/>
      <c r="G2296" s="809"/>
    </row>
    <row r="2297" spans="5:7" x14ac:dyDescent="0.25">
      <c r="E2297" s="809"/>
      <c r="F2297" s="1004"/>
      <c r="G2297" s="809"/>
    </row>
    <row r="2298" spans="5:7" x14ac:dyDescent="0.25">
      <c r="E2298" s="809"/>
      <c r="F2298" s="1004"/>
      <c r="G2298" s="809"/>
    </row>
    <row r="2299" spans="5:7" x14ac:dyDescent="0.25">
      <c r="E2299" s="809"/>
      <c r="F2299" s="1004"/>
      <c r="G2299" s="809"/>
    </row>
    <row r="2300" spans="5:7" x14ac:dyDescent="0.25">
      <c r="E2300" s="809"/>
      <c r="F2300" s="1004"/>
      <c r="G2300" s="809"/>
    </row>
    <row r="2301" spans="5:7" x14ac:dyDescent="0.25">
      <c r="E2301" s="809"/>
      <c r="F2301" s="1004"/>
      <c r="G2301" s="809"/>
    </row>
    <row r="2302" spans="5:7" x14ac:dyDescent="0.25">
      <c r="E2302" s="809"/>
      <c r="F2302" s="1004"/>
      <c r="G2302" s="809"/>
    </row>
    <row r="2303" spans="5:7" x14ac:dyDescent="0.25">
      <c r="E2303" s="809"/>
      <c r="F2303" s="1004"/>
      <c r="G2303" s="809"/>
    </row>
    <row r="2304" spans="5:7" x14ac:dyDescent="0.25">
      <c r="E2304" s="809"/>
      <c r="F2304" s="1004"/>
      <c r="G2304" s="809"/>
    </row>
    <row r="2305" spans="5:7" x14ac:dyDescent="0.25">
      <c r="E2305" s="809"/>
      <c r="F2305" s="1004"/>
      <c r="G2305" s="809"/>
    </row>
    <row r="2306" spans="5:7" x14ac:dyDescent="0.25">
      <c r="E2306" s="809"/>
      <c r="F2306" s="1004"/>
      <c r="G2306" s="809"/>
    </row>
    <row r="2307" spans="5:7" x14ac:dyDescent="0.25">
      <c r="E2307" s="809"/>
      <c r="F2307" s="1004"/>
      <c r="G2307" s="809"/>
    </row>
    <row r="2308" spans="5:7" x14ac:dyDescent="0.25">
      <c r="E2308" s="809"/>
      <c r="F2308" s="1004"/>
      <c r="G2308" s="809"/>
    </row>
    <row r="2309" spans="5:7" x14ac:dyDescent="0.25">
      <c r="E2309" s="809"/>
      <c r="F2309" s="1004"/>
      <c r="G2309" s="809"/>
    </row>
    <row r="2310" spans="5:7" x14ac:dyDescent="0.25">
      <c r="E2310" s="809"/>
      <c r="F2310" s="1004"/>
      <c r="G2310" s="809"/>
    </row>
    <row r="2311" spans="5:7" x14ac:dyDescent="0.25">
      <c r="E2311" s="809"/>
      <c r="F2311" s="1004"/>
      <c r="G2311" s="809"/>
    </row>
    <row r="2312" spans="5:7" x14ac:dyDescent="0.25">
      <c r="E2312" s="809"/>
      <c r="F2312" s="1004"/>
      <c r="G2312" s="809"/>
    </row>
    <row r="2313" spans="5:7" x14ac:dyDescent="0.25">
      <c r="E2313" s="809"/>
      <c r="F2313" s="1004"/>
      <c r="G2313" s="809"/>
    </row>
    <row r="2314" spans="5:7" x14ac:dyDescent="0.25">
      <c r="E2314" s="809"/>
      <c r="F2314" s="1004"/>
      <c r="G2314" s="809"/>
    </row>
    <row r="2315" spans="5:7" x14ac:dyDescent="0.25">
      <c r="E2315" s="809"/>
      <c r="F2315" s="1004"/>
      <c r="G2315" s="809"/>
    </row>
    <row r="2316" spans="5:7" x14ac:dyDescent="0.25">
      <c r="E2316" s="809"/>
      <c r="F2316" s="1004"/>
      <c r="G2316" s="809"/>
    </row>
    <row r="2317" spans="5:7" x14ac:dyDescent="0.25">
      <c r="E2317" s="809"/>
      <c r="F2317" s="1004"/>
      <c r="G2317" s="809"/>
    </row>
    <row r="2318" spans="5:7" x14ac:dyDescent="0.25">
      <c r="E2318" s="809"/>
      <c r="F2318" s="1004"/>
      <c r="G2318" s="809"/>
    </row>
    <row r="2319" spans="5:7" x14ac:dyDescent="0.25">
      <c r="E2319" s="809"/>
      <c r="F2319" s="1004"/>
      <c r="G2319" s="809"/>
    </row>
    <row r="2320" spans="5:7" x14ac:dyDescent="0.25">
      <c r="E2320" s="809"/>
      <c r="F2320" s="1004"/>
      <c r="G2320" s="809"/>
    </row>
    <row r="2321" spans="5:7" x14ac:dyDescent="0.25">
      <c r="E2321" s="809"/>
      <c r="F2321" s="1004"/>
      <c r="G2321" s="809"/>
    </row>
    <row r="2322" spans="5:7" x14ac:dyDescent="0.25">
      <c r="E2322" s="809"/>
      <c r="F2322" s="1004"/>
      <c r="G2322" s="809"/>
    </row>
    <row r="2323" spans="5:7" x14ac:dyDescent="0.25">
      <c r="E2323" s="809"/>
      <c r="F2323" s="1004"/>
      <c r="G2323" s="809"/>
    </row>
    <row r="2324" spans="5:7" x14ac:dyDescent="0.25">
      <c r="E2324" s="809"/>
      <c r="F2324" s="1004"/>
      <c r="G2324" s="809"/>
    </row>
    <row r="2325" spans="5:7" x14ac:dyDescent="0.25">
      <c r="E2325" s="809"/>
      <c r="F2325" s="1004"/>
      <c r="G2325" s="809"/>
    </row>
    <row r="2326" spans="5:7" x14ac:dyDescent="0.25">
      <c r="E2326" s="809"/>
      <c r="F2326" s="1004"/>
      <c r="G2326" s="809"/>
    </row>
    <row r="2327" spans="5:7" x14ac:dyDescent="0.25">
      <c r="E2327" s="809"/>
      <c r="F2327" s="1004"/>
      <c r="G2327" s="809"/>
    </row>
    <row r="2328" spans="5:7" x14ac:dyDescent="0.25">
      <c r="E2328" s="809"/>
      <c r="F2328" s="1004"/>
      <c r="G2328" s="809"/>
    </row>
    <row r="2329" spans="5:7" x14ac:dyDescent="0.25">
      <c r="E2329" s="809"/>
      <c r="F2329" s="1004"/>
      <c r="G2329" s="809"/>
    </row>
    <row r="2330" spans="5:7" x14ac:dyDescent="0.25">
      <c r="E2330" s="809"/>
      <c r="F2330" s="1004"/>
      <c r="G2330" s="809"/>
    </row>
    <row r="2331" spans="5:7" x14ac:dyDescent="0.25">
      <c r="E2331" s="809"/>
      <c r="F2331" s="1004"/>
      <c r="G2331" s="809"/>
    </row>
    <row r="2332" spans="5:7" x14ac:dyDescent="0.25">
      <c r="E2332" s="809"/>
      <c r="F2332" s="1004"/>
      <c r="G2332" s="809"/>
    </row>
    <row r="2333" spans="5:7" x14ac:dyDescent="0.25">
      <c r="E2333" s="809"/>
      <c r="F2333" s="1004"/>
      <c r="G2333" s="809"/>
    </row>
    <row r="2334" spans="5:7" x14ac:dyDescent="0.25">
      <c r="E2334" s="809"/>
      <c r="F2334" s="1004"/>
      <c r="G2334" s="809"/>
    </row>
    <row r="2335" spans="5:7" x14ac:dyDescent="0.25">
      <c r="E2335" s="809"/>
      <c r="F2335" s="1004"/>
      <c r="G2335" s="809"/>
    </row>
    <row r="2336" spans="5:7" x14ac:dyDescent="0.25">
      <c r="E2336" s="809"/>
      <c r="F2336" s="1004"/>
      <c r="G2336" s="809"/>
    </row>
    <row r="2337" spans="5:7" x14ac:dyDescent="0.25">
      <c r="E2337" s="809"/>
      <c r="F2337" s="1004"/>
      <c r="G2337" s="809"/>
    </row>
    <row r="2338" spans="5:7" x14ac:dyDescent="0.25">
      <c r="E2338" s="809"/>
      <c r="F2338" s="1004"/>
      <c r="G2338" s="809"/>
    </row>
    <row r="2339" spans="5:7" x14ac:dyDescent="0.25">
      <c r="E2339" s="809"/>
      <c r="F2339" s="1004"/>
      <c r="G2339" s="809"/>
    </row>
    <row r="2340" spans="5:7" x14ac:dyDescent="0.25">
      <c r="E2340" s="809"/>
      <c r="F2340" s="1004"/>
      <c r="G2340" s="809"/>
    </row>
    <row r="2341" spans="5:7" x14ac:dyDescent="0.25">
      <c r="E2341" s="809"/>
      <c r="F2341" s="1004"/>
      <c r="G2341" s="809"/>
    </row>
    <row r="2342" spans="5:7" x14ac:dyDescent="0.25">
      <c r="E2342" s="809"/>
      <c r="F2342" s="1004"/>
      <c r="G2342" s="809"/>
    </row>
    <row r="2343" spans="5:7" x14ac:dyDescent="0.25">
      <c r="E2343" s="809"/>
      <c r="F2343" s="1004"/>
      <c r="G2343" s="809"/>
    </row>
    <row r="2344" spans="5:7" x14ac:dyDescent="0.25">
      <c r="E2344" s="809"/>
      <c r="F2344" s="1004"/>
      <c r="G2344" s="809"/>
    </row>
    <row r="2345" spans="5:7" x14ac:dyDescent="0.25">
      <c r="E2345" s="809"/>
      <c r="F2345" s="1004"/>
      <c r="G2345" s="809"/>
    </row>
    <row r="2346" spans="5:7" x14ac:dyDescent="0.25">
      <c r="E2346" s="809"/>
      <c r="F2346" s="1004"/>
      <c r="G2346" s="809"/>
    </row>
    <row r="2347" spans="5:7" x14ac:dyDescent="0.25">
      <c r="E2347" s="809"/>
      <c r="F2347" s="1004"/>
      <c r="G2347" s="809"/>
    </row>
    <row r="2348" spans="5:7" x14ac:dyDescent="0.25">
      <c r="E2348" s="809"/>
      <c r="F2348" s="1004"/>
      <c r="G2348" s="809"/>
    </row>
    <row r="2349" spans="5:7" x14ac:dyDescent="0.25">
      <c r="E2349" s="809"/>
      <c r="F2349" s="1004"/>
      <c r="G2349" s="809"/>
    </row>
    <row r="2350" spans="5:7" x14ac:dyDescent="0.25">
      <c r="E2350" s="809"/>
      <c r="F2350" s="1004"/>
      <c r="G2350" s="809"/>
    </row>
    <row r="2351" spans="5:7" x14ac:dyDescent="0.25">
      <c r="E2351" s="809"/>
      <c r="F2351" s="1004"/>
      <c r="G2351" s="809"/>
    </row>
    <row r="2352" spans="5:7" x14ac:dyDescent="0.25">
      <c r="E2352" s="809"/>
      <c r="F2352" s="1004"/>
      <c r="G2352" s="809"/>
    </row>
    <row r="2353" spans="5:7" x14ac:dyDescent="0.25">
      <c r="E2353" s="809"/>
      <c r="F2353" s="1004"/>
      <c r="G2353" s="809"/>
    </row>
    <row r="2354" spans="5:7" x14ac:dyDescent="0.25">
      <c r="E2354" s="809"/>
      <c r="F2354" s="1004"/>
      <c r="G2354" s="809"/>
    </row>
    <row r="2355" spans="5:7" x14ac:dyDescent="0.25">
      <c r="E2355" s="809"/>
      <c r="F2355" s="1004"/>
      <c r="G2355" s="809"/>
    </row>
    <row r="2356" spans="5:7" x14ac:dyDescent="0.25">
      <c r="E2356" s="809"/>
      <c r="F2356" s="1004"/>
      <c r="G2356" s="809"/>
    </row>
    <row r="2357" spans="5:7" x14ac:dyDescent="0.25">
      <c r="E2357" s="809"/>
      <c r="F2357" s="1004"/>
      <c r="G2357" s="809"/>
    </row>
    <row r="2358" spans="5:7" x14ac:dyDescent="0.25">
      <c r="E2358" s="809"/>
      <c r="F2358" s="1004"/>
      <c r="G2358" s="809"/>
    </row>
    <row r="2359" spans="5:7" x14ac:dyDescent="0.25">
      <c r="E2359" s="809"/>
      <c r="F2359" s="1004"/>
      <c r="G2359" s="809"/>
    </row>
  </sheetData>
  <mergeCells count="8">
    <mergeCell ref="A247:E247"/>
    <mergeCell ref="A1:F1"/>
    <mergeCell ref="A2:F2"/>
    <mergeCell ref="A4:B4"/>
    <mergeCell ref="A62:E62"/>
    <mergeCell ref="A120:E120"/>
    <mergeCell ref="A177:E177"/>
    <mergeCell ref="A3:F3"/>
  </mergeCells>
  <pageMargins left="0.70866141732283505" right="0.47244094488188998" top="0.74803149606299202" bottom="0.511811023622047" header="0.31496062992126" footer="0.31496062992126"/>
  <pageSetup paperSize="9" scale="76" fitToHeight="3" orientation="portrait" r:id="rId1"/>
  <headerFooter>
    <oddFooter>&amp;CALA-ORA. Bill Nr. 7.1 Pg &amp;P of &amp;N</oddFooter>
  </headerFooter>
  <rowBreaks count="2" manualBreakCount="2">
    <brk id="62" max="5" man="1"/>
    <brk id="177"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63"/>
  <sheetViews>
    <sheetView defaultGridColor="0" view="pageBreakPreview" colorId="22" zoomScale="80" zoomScaleNormal="100" zoomScaleSheetLayoutView="80" workbookViewId="0">
      <pane ySplit="5" topLeftCell="A6" activePane="bottomLeft" state="frozen"/>
      <selection activeCell="A3" sqref="A3:E3"/>
      <selection pane="bottomLeft" activeCell="A2" sqref="A2:F2"/>
    </sheetView>
  </sheetViews>
  <sheetFormatPr defaultRowHeight="14.5" x14ac:dyDescent="0.25"/>
  <cols>
    <col min="1" max="1" width="9.26953125" style="733" customWidth="1"/>
    <col min="2" max="2" width="61.7265625" style="734" customWidth="1"/>
    <col min="3" max="3" width="7.7265625" style="733" customWidth="1"/>
    <col min="4" max="4" width="10.81640625" style="736" customWidth="1"/>
    <col min="5" max="5" width="13.1796875" style="740" customWidth="1"/>
    <col min="6" max="6" width="16.453125" style="741" customWidth="1"/>
    <col min="7" max="7" width="12.54296875" style="654" customWidth="1"/>
    <col min="8" max="9" width="9.1796875" style="654"/>
    <col min="10" max="10" width="2" style="654" customWidth="1"/>
    <col min="11" max="251" width="9.1796875" style="654"/>
    <col min="252" max="252" width="9.7265625" style="654" customWidth="1"/>
    <col min="253" max="253" width="10.26953125" style="654" customWidth="1"/>
    <col min="254" max="254" width="44.7265625" style="654" customWidth="1"/>
    <col min="255" max="255" width="5.453125" style="654" bestFit="1" customWidth="1"/>
    <col min="256" max="256" width="6" style="654" bestFit="1" customWidth="1"/>
    <col min="257" max="257" width="12.7265625" style="654" customWidth="1"/>
    <col min="258" max="258" width="14.7265625" style="654" customWidth="1"/>
    <col min="259" max="259" width="15" style="654" bestFit="1" customWidth="1"/>
    <col min="260" max="260" width="11.1796875" style="654" bestFit="1" customWidth="1"/>
    <col min="261" max="261" width="12.26953125" style="654" bestFit="1" customWidth="1"/>
    <col min="262" max="262" width="15" style="654" bestFit="1" customWidth="1"/>
    <col min="263" max="263" width="15.81640625" style="654" customWidth="1"/>
    <col min="264" max="507" width="9.1796875" style="654"/>
    <col min="508" max="508" width="9.7265625" style="654" customWidth="1"/>
    <col min="509" max="509" width="10.26953125" style="654" customWidth="1"/>
    <col min="510" max="510" width="44.7265625" style="654" customWidth="1"/>
    <col min="511" max="511" width="5.453125" style="654" bestFit="1" customWidth="1"/>
    <col min="512" max="512" width="6" style="654" bestFit="1" customWidth="1"/>
    <col min="513" max="513" width="12.7265625" style="654" customWidth="1"/>
    <col min="514" max="514" width="14.7265625" style="654" customWidth="1"/>
    <col min="515" max="515" width="15" style="654" bestFit="1" customWidth="1"/>
    <col min="516" max="516" width="11.1796875" style="654" bestFit="1" customWidth="1"/>
    <col min="517" max="517" width="12.26953125" style="654" bestFit="1" customWidth="1"/>
    <col min="518" max="518" width="15" style="654" bestFit="1" customWidth="1"/>
    <col min="519" max="519" width="15.81640625" style="654" customWidth="1"/>
    <col min="520" max="763" width="9.1796875" style="654"/>
    <col min="764" max="764" width="9.7265625" style="654" customWidth="1"/>
    <col min="765" max="765" width="10.26953125" style="654" customWidth="1"/>
    <col min="766" max="766" width="44.7265625" style="654" customWidth="1"/>
    <col min="767" max="767" width="5.453125" style="654" bestFit="1" customWidth="1"/>
    <col min="768" max="768" width="6" style="654" bestFit="1" customWidth="1"/>
    <col min="769" max="769" width="12.7265625" style="654" customWidth="1"/>
    <col min="770" max="770" width="14.7265625" style="654" customWidth="1"/>
    <col min="771" max="771" width="15" style="654" bestFit="1" customWidth="1"/>
    <col min="772" max="772" width="11.1796875" style="654" bestFit="1" customWidth="1"/>
    <col min="773" max="773" width="12.26953125" style="654" bestFit="1" customWidth="1"/>
    <col min="774" max="774" width="15" style="654" bestFit="1" customWidth="1"/>
    <col min="775" max="775" width="15.81640625" style="654" customWidth="1"/>
    <col min="776" max="1019" width="9.1796875" style="654"/>
    <col min="1020" max="1020" width="9.7265625" style="654" customWidth="1"/>
    <col min="1021" max="1021" width="10.26953125" style="654" customWidth="1"/>
    <col min="1022" max="1022" width="44.7265625" style="654" customWidth="1"/>
    <col min="1023" max="1023" width="5.453125" style="654" bestFit="1" customWidth="1"/>
    <col min="1024" max="1024" width="6" style="654" bestFit="1" customWidth="1"/>
    <col min="1025" max="1025" width="12.7265625" style="654" customWidth="1"/>
    <col min="1026" max="1026" width="14.7265625" style="654" customWidth="1"/>
    <col min="1027" max="1027" width="15" style="654" bestFit="1" customWidth="1"/>
    <col min="1028" max="1028" width="11.1796875" style="654" bestFit="1" customWidth="1"/>
    <col min="1029" max="1029" width="12.26953125" style="654" bestFit="1" customWidth="1"/>
    <col min="1030" max="1030" width="15" style="654" bestFit="1" customWidth="1"/>
    <col min="1031" max="1031" width="15.81640625" style="654" customWidth="1"/>
    <col min="1032" max="1275" width="9.1796875" style="654"/>
    <col min="1276" max="1276" width="9.7265625" style="654" customWidth="1"/>
    <col min="1277" max="1277" width="10.26953125" style="654" customWidth="1"/>
    <col min="1278" max="1278" width="44.7265625" style="654" customWidth="1"/>
    <col min="1279" max="1279" width="5.453125" style="654" bestFit="1" customWidth="1"/>
    <col min="1280" max="1280" width="6" style="654" bestFit="1" customWidth="1"/>
    <col min="1281" max="1281" width="12.7265625" style="654" customWidth="1"/>
    <col min="1282" max="1282" width="14.7265625" style="654" customWidth="1"/>
    <col min="1283" max="1283" width="15" style="654" bestFit="1" customWidth="1"/>
    <col min="1284" max="1284" width="11.1796875" style="654" bestFit="1" customWidth="1"/>
    <col min="1285" max="1285" width="12.26953125" style="654" bestFit="1" customWidth="1"/>
    <col min="1286" max="1286" width="15" style="654" bestFit="1" customWidth="1"/>
    <col min="1287" max="1287" width="15.81640625" style="654" customWidth="1"/>
    <col min="1288" max="1531" width="9.1796875" style="654"/>
    <col min="1532" max="1532" width="9.7265625" style="654" customWidth="1"/>
    <col min="1533" max="1533" width="10.26953125" style="654" customWidth="1"/>
    <col min="1534" max="1534" width="44.7265625" style="654" customWidth="1"/>
    <col min="1535" max="1535" width="5.453125" style="654" bestFit="1" customWidth="1"/>
    <col min="1536" max="1536" width="6" style="654" bestFit="1" customWidth="1"/>
    <col min="1537" max="1537" width="12.7265625" style="654" customWidth="1"/>
    <col min="1538" max="1538" width="14.7265625" style="654" customWidth="1"/>
    <col min="1539" max="1539" width="15" style="654" bestFit="1" customWidth="1"/>
    <col min="1540" max="1540" width="11.1796875" style="654" bestFit="1" customWidth="1"/>
    <col min="1541" max="1541" width="12.26953125" style="654" bestFit="1" customWidth="1"/>
    <col min="1542" max="1542" width="15" style="654" bestFit="1" customWidth="1"/>
    <col min="1543" max="1543" width="15.81640625" style="654" customWidth="1"/>
    <col min="1544" max="1787" width="9.1796875" style="654"/>
    <col min="1788" max="1788" width="9.7265625" style="654" customWidth="1"/>
    <col min="1789" max="1789" width="10.26953125" style="654" customWidth="1"/>
    <col min="1790" max="1790" width="44.7265625" style="654" customWidth="1"/>
    <col min="1791" max="1791" width="5.453125" style="654" bestFit="1" customWidth="1"/>
    <col min="1792" max="1792" width="6" style="654" bestFit="1" customWidth="1"/>
    <col min="1793" max="1793" width="12.7265625" style="654" customWidth="1"/>
    <col min="1794" max="1794" width="14.7265625" style="654" customWidth="1"/>
    <col min="1795" max="1795" width="15" style="654" bestFit="1" customWidth="1"/>
    <col min="1796" max="1796" width="11.1796875" style="654" bestFit="1" customWidth="1"/>
    <col min="1797" max="1797" width="12.26953125" style="654" bestFit="1" customWidth="1"/>
    <col min="1798" max="1798" width="15" style="654" bestFit="1" customWidth="1"/>
    <col min="1799" max="1799" width="15.81640625" style="654" customWidth="1"/>
    <col min="1800" max="2043" width="9.1796875" style="654"/>
    <col min="2044" max="2044" width="9.7265625" style="654" customWidth="1"/>
    <col min="2045" max="2045" width="10.26953125" style="654" customWidth="1"/>
    <col min="2046" max="2046" width="44.7265625" style="654" customWidth="1"/>
    <col min="2047" max="2047" width="5.453125" style="654" bestFit="1" customWidth="1"/>
    <col min="2048" max="2048" width="6" style="654" bestFit="1" customWidth="1"/>
    <col min="2049" max="2049" width="12.7265625" style="654" customWidth="1"/>
    <col min="2050" max="2050" width="14.7265625" style="654" customWidth="1"/>
    <col min="2051" max="2051" width="15" style="654" bestFit="1" customWidth="1"/>
    <col min="2052" max="2052" width="11.1796875" style="654" bestFit="1" customWidth="1"/>
    <col min="2053" max="2053" width="12.26953125" style="654" bestFit="1" customWidth="1"/>
    <col min="2054" max="2054" width="15" style="654" bestFit="1" customWidth="1"/>
    <col min="2055" max="2055" width="15.81640625" style="654" customWidth="1"/>
    <col min="2056" max="2299" width="9.1796875" style="654"/>
    <col min="2300" max="2300" width="9.7265625" style="654" customWidth="1"/>
    <col min="2301" max="2301" width="10.26953125" style="654" customWidth="1"/>
    <col min="2302" max="2302" width="44.7265625" style="654" customWidth="1"/>
    <col min="2303" max="2303" width="5.453125" style="654" bestFit="1" customWidth="1"/>
    <col min="2304" max="2304" width="6" style="654" bestFit="1" customWidth="1"/>
    <col min="2305" max="2305" width="12.7265625" style="654" customWidth="1"/>
    <col min="2306" max="2306" width="14.7265625" style="654" customWidth="1"/>
    <col min="2307" max="2307" width="15" style="654" bestFit="1" customWidth="1"/>
    <col min="2308" max="2308" width="11.1796875" style="654" bestFit="1" customWidth="1"/>
    <col min="2309" max="2309" width="12.26953125" style="654" bestFit="1" customWidth="1"/>
    <col min="2310" max="2310" width="15" style="654" bestFit="1" customWidth="1"/>
    <col min="2311" max="2311" width="15.81640625" style="654" customWidth="1"/>
    <col min="2312" max="2555" width="9.1796875" style="654"/>
    <col min="2556" max="2556" width="9.7265625" style="654" customWidth="1"/>
    <col min="2557" max="2557" width="10.26953125" style="654" customWidth="1"/>
    <col min="2558" max="2558" width="44.7265625" style="654" customWidth="1"/>
    <col min="2559" max="2559" width="5.453125" style="654" bestFit="1" customWidth="1"/>
    <col min="2560" max="2560" width="6" style="654" bestFit="1" customWidth="1"/>
    <col min="2561" max="2561" width="12.7265625" style="654" customWidth="1"/>
    <col min="2562" max="2562" width="14.7265625" style="654" customWidth="1"/>
    <col min="2563" max="2563" width="15" style="654" bestFit="1" customWidth="1"/>
    <col min="2564" max="2564" width="11.1796875" style="654" bestFit="1" customWidth="1"/>
    <col min="2565" max="2565" width="12.26953125" style="654" bestFit="1" customWidth="1"/>
    <col min="2566" max="2566" width="15" style="654" bestFit="1" customWidth="1"/>
    <col min="2567" max="2567" width="15.81640625" style="654" customWidth="1"/>
    <col min="2568" max="2811" width="9.1796875" style="654"/>
    <col min="2812" max="2812" width="9.7265625" style="654" customWidth="1"/>
    <col min="2813" max="2813" width="10.26953125" style="654" customWidth="1"/>
    <col min="2814" max="2814" width="44.7265625" style="654" customWidth="1"/>
    <col min="2815" max="2815" width="5.453125" style="654" bestFit="1" customWidth="1"/>
    <col min="2816" max="2816" width="6" style="654" bestFit="1" customWidth="1"/>
    <col min="2817" max="2817" width="12.7265625" style="654" customWidth="1"/>
    <col min="2818" max="2818" width="14.7265625" style="654" customWidth="1"/>
    <col min="2819" max="2819" width="15" style="654" bestFit="1" customWidth="1"/>
    <col min="2820" max="2820" width="11.1796875" style="654" bestFit="1" customWidth="1"/>
    <col min="2821" max="2821" width="12.26953125" style="654" bestFit="1" customWidth="1"/>
    <col min="2822" max="2822" width="15" style="654" bestFit="1" customWidth="1"/>
    <col min="2823" max="2823" width="15.81640625" style="654" customWidth="1"/>
    <col min="2824" max="3067" width="9.1796875" style="654"/>
    <col min="3068" max="3068" width="9.7265625" style="654" customWidth="1"/>
    <col min="3069" max="3069" width="10.26953125" style="654" customWidth="1"/>
    <col min="3070" max="3070" width="44.7265625" style="654" customWidth="1"/>
    <col min="3071" max="3071" width="5.453125" style="654" bestFit="1" customWidth="1"/>
    <col min="3072" max="3072" width="6" style="654" bestFit="1" customWidth="1"/>
    <col min="3073" max="3073" width="12.7265625" style="654" customWidth="1"/>
    <col min="3074" max="3074" width="14.7265625" style="654" customWidth="1"/>
    <col min="3075" max="3075" width="15" style="654" bestFit="1" customWidth="1"/>
    <col min="3076" max="3076" width="11.1796875" style="654" bestFit="1" customWidth="1"/>
    <col min="3077" max="3077" width="12.26953125" style="654" bestFit="1" customWidth="1"/>
    <col min="3078" max="3078" width="15" style="654" bestFit="1" customWidth="1"/>
    <col min="3079" max="3079" width="15.81640625" style="654" customWidth="1"/>
    <col min="3080" max="3323" width="9.1796875" style="654"/>
    <col min="3324" max="3324" width="9.7265625" style="654" customWidth="1"/>
    <col min="3325" max="3325" width="10.26953125" style="654" customWidth="1"/>
    <col min="3326" max="3326" width="44.7265625" style="654" customWidth="1"/>
    <col min="3327" max="3327" width="5.453125" style="654" bestFit="1" customWidth="1"/>
    <col min="3328" max="3328" width="6" style="654" bestFit="1" customWidth="1"/>
    <col min="3329" max="3329" width="12.7265625" style="654" customWidth="1"/>
    <col min="3330" max="3330" width="14.7265625" style="654" customWidth="1"/>
    <col min="3331" max="3331" width="15" style="654" bestFit="1" customWidth="1"/>
    <col min="3332" max="3332" width="11.1796875" style="654" bestFit="1" customWidth="1"/>
    <col min="3333" max="3333" width="12.26953125" style="654" bestFit="1" customWidth="1"/>
    <col min="3334" max="3334" width="15" style="654" bestFit="1" customWidth="1"/>
    <col min="3335" max="3335" width="15.81640625" style="654" customWidth="1"/>
    <col min="3336" max="3579" width="9.1796875" style="654"/>
    <col min="3580" max="3580" width="9.7265625" style="654" customWidth="1"/>
    <col min="3581" max="3581" width="10.26953125" style="654" customWidth="1"/>
    <col min="3582" max="3582" width="44.7265625" style="654" customWidth="1"/>
    <col min="3583" max="3583" width="5.453125" style="654" bestFit="1" customWidth="1"/>
    <col min="3584" max="3584" width="6" style="654" bestFit="1" customWidth="1"/>
    <col min="3585" max="3585" width="12.7265625" style="654" customWidth="1"/>
    <col min="3586" max="3586" width="14.7265625" style="654" customWidth="1"/>
    <col min="3587" max="3587" width="15" style="654" bestFit="1" customWidth="1"/>
    <col min="3588" max="3588" width="11.1796875" style="654" bestFit="1" customWidth="1"/>
    <col min="3589" max="3589" width="12.26953125" style="654" bestFit="1" customWidth="1"/>
    <col min="3590" max="3590" width="15" style="654" bestFit="1" customWidth="1"/>
    <col min="3591" max="3591" width="15.81640625" style="654" customWidth="1"/>
    <col min="3592" max="3835" width="9.1796875" style="654"/>
    <col min="3836" max="3836" width="9.7265625" style="654" customWidth="1"/>
    <col min="3837" max="3837" width="10.26953125" style="654" customWidth="1"/>
    <col min="3838" max="3838" width="44.7265625" style="654" customWidth="1"/>
    <col min="3839" max="3839" width="5.453125" style="654" bestFit="1" customWidth="1"/>
    <col min="3840" max="3840" width="6" style="654" bestFit="1" customWidth="1"/>
    <col min="3841" max="3841" width="12.7265625" style="654" customWidth="1"/>
    <col min="3842" max="3842" width="14.7265625" style="654" customWidth="1"/>
    <col min="3843" max="3843" width="15" style="654" bestFit="1" customWidth="1"/>
    <col min="3844" max="3844" width="11.1796875" style="654" bestFit="1" customWidth="1"/>
    <col min="3845" max="3845" width="12.26953125" style="654" bestFit="1" customWidth="1"/>
    <col min="3846" max="3846" width="15" style="654" bestFit="1" customWidth="1"/>
    <col min="3847" max="3847" width="15.81640625" style="654" customWidth="1"/>
    <col min="3848" max="4091" width="9.1796875" style="654"/>
    <col min="4092" max="4092" width="9.7265625" style="654" customWidth="1"/>
    <col min="4093" max="4093" width="10.26953125" style="654" customWidth="1"/>
    <col min="4094" max="4094" width="44.7265625" style="654" customWidth="1"/>
    <col min="4095" max="4095" width="5.453125" style="654" bestFit="1" customWidth="1"/>
    <col min="4096" max="4096" width="6" style="654" bestFit="1" customWidth="1"/>
    <col min="4097" max="4097" width="12.7265625" style="654" customWidth="1"/>
    <col min="4098" max="4098" width="14.7265625" style="654" customWidth="1"/>
    <col min="4099" max="4099" width="15" style="654" bestFit="1" customWidth="1"/>
    <col min="4100" max="4100" width="11.1796875" style="654" bestFit="1" customWidth="1"/>
    <col min="4101" max="4101" width="12.26953125" style="654" bestFit="1" customWidth="1"/>
    <col min="4102" max="4102" width="15" style="654" bestFit="1" customWidth="1"/>
    <col min="4103" max="4103" width="15.81640625" style="654" customWidth="1"/>
    <col min="4104" max="4347" width="9.1796875" style="654"/>
    <col min="4348" max="4348" width="9.7265625" style="654" customWidth="1"/>
    <col min="4349" max="4349" width="10.26953125" style="654" customWidth="1"/>
    <col min="4350" max="4350" width="44.7265625" style="654" customWidth="1"/>
    <col min="4351" max="4351" width="5.453125" style="654" bestFit="1" customWidth="1"/>
    <col min="4352" max="4352" width="6" style="654" bestFit="1" customWidth="1"/>
    <col min="4353" max="4353" width="12.7265625" style="654" customWidth="1"/>
    <col min="4354" max="4354" width="14.7265625" style="654" customWidth="1"/>
    <col min="4355" max="4355" width="15" style="654" bestFit="1" customWidth="1"/>
    <col min="4356" max="4356" width="11.1796875" style="654" bestFit="1" customWidth="1"/>
    <col min="4357" max="4357" width="12.26953125" style="654" bestFit="1" customWidth="1"/>
    <col min="4358" max="4358" width="15" style="654" bestFit="1" customWidth="1"/>
    <col min="4359" max="4359" width="15.81640625" style="654" customWidth="1"/>
    <col min="4360" max="4603" width="9.1796875" style="654"/>
    <col min="4604" max="4604" width="9.7265625" style="654" customWidth="1"/>
    <col min="4605" max="4605" width="10.26953125" style="654" customWidth="1"/>
    <col min="4606" max="4606" width="44.7265625" style="654" customWidth="1"/>
    <col min="4607" max="4607" width="5.453125" style="654" bestFit="1" customWidth="1"/>
    <col min="4608" max="4608" width="6" style="654" bestFit="1" customWidth="1"/>
    <col min="4609" max="4609" width="12.7265625" style="654" customWidth="1"/>
    <col min="4610" max="4610" width="14.7265625" style="654" customWidth="1"/>
    <col min="4611" max="4611" width="15" style="654" bestFit="1" customWidth="1"/>
    <col min="4612" max="4612" width="11.1796875" style="654" bestFit="1" customWidth="1"/>
    <col min="4613" max="4613" width="12.26953125" style="654" bestFit="1" customWidth="1"/>
    <col min="4614" max="4614" width="15" style="654" bestFit="1" customWidth="1"/>
    <col min="4615" max="4615" width="15.81640625" style="654" customWidth="1"/>
    <col min="4616" max="4859" width="9.1796875" style="654"/>
    <col min="4860" max="4860" width="9.7265625" style="654" customWidth="1"/>
    <col min="4861" max="4861" width="10.26953125" style="654" customWidth="1"/>
    <col min="4862" max="4862" width="44.7265625" style="654" customWidth="1"/>
    <col min="4863" max="4863" width="5.453125" style="654" bestFit="1" customWidth="1"/>
    <col min="4864" max="4864" width="6" style="654" bestFit="1" customWidth="1"/>
    <col min="4865" max="4865" width="12.7265625" style="654" customWidth="1"/>
    <col min="4866" max="4866" width="14.7265625" style="654" customWidth="1"/>
    <col min="4867" max="4867" width="15" style="654" bestFit="1" customWidth="1"/>
    <col min="4868" max="4868" width="11.1796875" style="654" bestFit="1" customWidth="1"/>
    <col min="4869" max="4869" width="12.26953125" style="654" bestFit="1" customWidth="1"/>
    <col min="4870" max="4870" width="15" style="654" bestFit="1" customWidth="1"/>
    <col min="4871" max="4871" width="15.81640625" style="654" customWidth="1"/>
    <col min="4872" max="5115" width="9.1796875" style="654"/>
    <col min="5116" max="5116" width="9.7265625" style="654" customWidth="1"/>
    <col min="5117" max="5117" width="10.26953125" style="654" customWidth="1"/>
    <col min="5118" max="5118" width="44.7265625" style="654" customWidth="1"/>
    <col min="5119" max="5119" width="5.453125" style="654" bestFit="1" customWidth="1"/>
    <col min="5120" max="5120" width="6" style="654" bestFit="1" customWidth="1"/>
    <col min="5121" max="5121" width="12.7265625" style="654" customWidth="1"/>
    <col min="5122" max="5122" width="14.7265625" style="654" customWidth="1"/>
    <col min="5123" max="5123" width="15" style="654" bestFit="1" customWidth="1"/>
    <col min="5124" max="5124" width="11.1796875" style="654" bestFit="1" customWidth="1"/>
    <col min="5125" max="5125" width="12.26953125" style="654" bestFit="1" customWidth="1"/>
    <col min="5126" max="5126" width="15" style="654" bestFit="1" customWidth="1"/>
    <col min="5127" max="5127" width="15.81640625" style="654" customWidth="1"/>
    <col min="5128" max="5371" width="9.1796875" style="654"/>
    <col min="5372" max="5372" width="9.7265625" style="654" customWidth="1"/>
    <col min="5373" max="5373" width="10.26953125" style="654" customWidth="1"/>
    <col min="5374" max="5374" width="44.7265625" style="654" customWidth="1"/>
    <col min="5375" max="5375" width="5.453125" style="654" bestFit="1" customWidth="1"/>
    <col min="5376" max="5376" width="6" style="654" bestFit="1" customWidth="1"/>
    <col min="5377" max="5377" width="12.7265625" style="654" customWidth="1"/>
    <col min="5378" max="5378" width="14.7265625" style="654" customWidth="1"/>
    <col min="5379" max="5379" width="15" style="654" bestFit="1" customWidth="1"/>
    <col min="5380" max="5380" width="11.1796875" style="654" bestFit="1" customWidth="1"/>
    <col min="5381" max="5381" width="12.26953125" style="654" bestFit="1" customWidth="1"/>
    <col min="5382" max="5382" width="15" style="654" bestFit="1" customWidth="1"/>
    <col min="5383" max="5383" width="15.81640625" style="654" customWidth="1"/>
    <col min="5384" max="5627" width="9.1796875" style="654"/>
    <col min="5628" max="5628" width="9.7265625" style="654" customWidth="1"/>
    <col min="5629" max="5629" width="10.26953125" style="654" customWidth="1"/>
    <col min="5630" max="5630" width="44.7265625" style="654" customWidth="1"/>
    <col min="5631" max="5631" width="5.453125" style="654" bestFit="1" customWidth="1"/>
    <col min="5632" max="5632" width="6" style="654" bestFit="1" customWidth="1"/>
    <col min="5633" max="5633" width="12.7265625" style="654" customWidth="1"/>
    <col min="5634" max="5634" width="14.7265625" style="654" customWidth="1"/>
    <col min="5635" max="5635" width="15" style="654" bestFit="1" customWidth="1"/>
    <col min="5636" max="5636" width="11.1796875" style="654" bestFit="1" customWidth="1"/>
    <col min="5637" max="5637" width="12.26953125" style="654" bestFit="1" customWidth="1"/>
    <col min="5638" max="5638" width="15" style="654" bestFit="1" customWidth="1"/>
    <col min="5639" max="5639" width="15.81640625" style="654" customWidth="1"/>
    <col min="5640" max="5883" width="9.1796875" style="654"/>
    <col min="5884" max="5884" width="9.7265625" style="654" customWidth="1"/>
    <col min="5885" max="5885" width="10.26953125" style="654" customWidth="1"/>
    <col min="5886" max="5886" width="44.7265625" style="654" customWidth="1"/>
    <col min="5887" max="5887" width="5.453125" style="654" bestFit="1" customWidth="1"/>
    <col min="5888" max="5888" width="6" style="654" bestFit="1" customWidth="1"/>
    <col min="5889" max="5889" width="12.7265625" style="654" customWidth="1"/>
    <col min="5890" max="5890" width="14.7265625" style="654" customWidth="1"/>
    <col min="5891" max="5891" width="15" style="654" bestFit="1" customWidth="1"/>
    <col min="5892" max="5892" width="11.1796875" style="654" bestFit="1" customWidth="1"/>
    <col min="5893" max="5893" width="12.26953125" style="654" bestFit="1" customWidth="1"/>
    <col min="5894" max="5894" width="15" style="654" bestFit="1" customWidth="1"/>
    <col min="5895" max="5895" width="15.81640625" style="654" customWidth="1"/>
    <col min="5896" max="6139" width="9.1796875" style="654"/>
    <col min="6140" max="6140" width="9.7265625" style="654" customWidth="1"/>
    <col min="6141" max="6141" width="10.26953125" style="654" customWidth="1"/>
    <col min="6142" max="6142" width="44.7265625" style="654" customWidth="1"/>
    <col min="6143" max="6143" width="5.453125" style="654" bestFit="1" customWidth="1"/>
    <col min="6144" max="6144" width="6" style="654" bestFit="1" customWidth="1"/>
    <col min="6145" max="6145" width="12.7265625" style="654" customWidth="1"/>
    <col min="6146" max="6146" width="14.7265625" style="654" customWidth="1"/>
    <col min="6147" max="6147" width="15" style="654" bestFit="1" customWidth="1"/>
    <col min="6148" max="6148" width="11.1796875" style="654" bestFit="1" customWidth="1"/>
    <col min="6149" max="6149" width="12.26953125" style="654" bestFit="1" customWidth="1"/>
    <col min="6150" max="6150" width="15" style="654" bestFit="1" customWidth="1"/>
    <col min="6151" max="6151" width="15.81640625" style="654" customWidth="1"/>
    <col min="6152" max="6395" width="9.1796875" style="654"/>
    <col min="6396" max="6396" width="9.7265625" style="654" customWidth="1"/>
    <col min="6397" max="6397" width="10.26953125" style="654" customWidth="1"/>
    <col min="6398" max="6398" width="44.7265625" style="654" customWidth="1"/>
    <col min="6399" max="6399" width="5.453125" style="654" bestFit="1" customWidth="1"/>
    <col min="6400" max="6400" width="6" style="654" bestFit="1" customWidth="1"/>
    <col min="6401" max="6401" width="12.7265625" style="654" customWidth="1"/>
    <col min="6402" max="6402" width="14.7265625" style="654" customWidth="1"/>
    <col min="6403" max="6403" width="15" style="654" bestFit="1" customWidth="1"/>
    <col min="6404" max="6404" width="11.1796875" style="654" bestFit="1" customWidth="1"/>
    <col min="6405" max="6405" width="12.26953125" style="654" bestFit="1" customWidth="1"/>
    <col min="6406" max="6406" width="15" style="654" bestFit="1" customWidth="1"/>
    <col min="6407" max="6407" width="15.81640625" style="654" customWidth="1"/>
    <col min="6408" max="6651" width="9.1796875" style="654"/>
    <col min="6652" max="6652" width="9.7265625" style="654" customWidth="1"/>
    <col min="6653" max="6653" width="10.26953125" style="654" customWidth="1"/>
    <col min="6654" max="6654" width="44.7265625" style="654" customWidth="1"/>
    <col min="6655" max="6655" width="5.453125" style="654" bestFit="1" customWidth="1"/>
    <col min="6656" max="6656" width="6" style="654" bestFit="1" customWidth="1"/>
    <col min="6657" max="6657" width="12.7265625" style="654" customWidth="1"/>
    <col min="6658" max="6658" width="14.7265625" style="654" customWidth="1"/>
    <col min="6659" max="6659" width="15" style="654" bestFit="1" customWidth="1"/>
    <col min="6660" max="6660" width="11.1796875" style="654" bestFit="1" customWidth="1"/>
    <col min="6661" max="6661" width="12.26953125" style="654" bestFit="1" customWidth="1"/>
    <col min="6662" max="6662" width="15" style="654" bestFit="1" customWidth="1"/>
    <col min="6663" max="6663" width="15.81640625" style="654" customWidth="1"/>
    <col min="6664" max="6907" width="9.1796875" style="654"/>
    <col min="6908" max="6908" width="9.7265625" style="654" customWidth="1"/>
    <col min="6909" max="6909" width="10.26953125" style="654" customWidth="1"/>
    <col min="6910" max="6910" width="44.7265625" style="654" customWidth="1"/>
    <col min="6911" max="6911" width="5.453125" style="654" bestFit="1" customWidth="1"/>
    <col min="6912" max="6912" width="6" style="654" bestFit="1" customWidth="1"/>
    <col min="6913" max="6913" width="12.7265625" style="654" customWidth="1"/>
    <col min="6914" max="6914" width="14.7265625" style="654" customWidth="1"/>
    <col min="6915" max="6915" width="15" style="654" bestFit="1" customWidth="1"/>
    <col min="6916" max="6916" width="11.1796875" style="654" bestFit="1" customWidth="1"/>
    <col min="6917" max="6917" width="12.26953125" style="654" bestFit="1" customWidth="1"/>
    <col min="6918" max="6918" width="15" style="654" bestFit="1" customWidth="1"/>
    <col min="6919" max="6919" width="15.81640625" style="654" customWidth="1"/>
    <col min="6920" max="7163" width="9.1796875" style="654"/>
    <col min="7164" max="7164" width="9.7265625" style="654" customWidth="1"/>
    <col min="7165" max="7165" width="10.26953125" style="654" customWidth="1"/>
    <col min="7166" max="7166" width="44.7265625" style="654" customWidth="1"/>
    <col min="7167" max="7167" width="5.453125" style="654" bestFit="1" customWidth="1"/>
    <col min="7168" max="7168" width="6" style="654" bestFit="1" customWidth="1"/>
    <col min="7169" max="7169" width="12.7265625" style="654" customWidth="1"/>
    <col min="7170" max="7170" width="14.7265625" style="654" customWidth="1"/>
    <col min="7171" max="7171" width="15" style="654" bestFit="1" customWidth="1"/>
    <col min="7172" max="7172" width="11.1796875" style="654" bestFit="1" customWidth="1"/>
    <col min="7173" max="7173" width="12.26953125" style="654" bestFit="1" customWidth="1"/>
    <col min="7174" max="7174" width="15" style="654" bestFit="1" customWidth="1"/>
    <col min="7175" max="7175" width="15.81640625" style="654" customWidth="1"/>
    <col min="7176" max="7419" width="9.1796875" style="654"/>
    <col min="7420" max="7420" width="9.7265625" style="654" customWidth="1"/>
    <col min="7421" max="7421" width="10.26953125" style="654" customWidth="1"/>
    <col min="7422" max="7422" width="44.7265625" style="654" customWidth="1"/>
    <col min="7423" max="7423" width="5.453125" style="654" bestFit="1" customWidth="1"/>
    <col min="7424" max="7424" width="6" style="654" bestFit="1" customWidth="1"/>
    <col min="7425" max="7425" width="12.7265625" style="654" customWidth="1"/>
    <col min="7426" max="7426" width="14.7265625" style="654" customWidth="1"/>
    <col min="7427" max="7427" width="15" style="654" bestFit="1" customWidth="1"/>
    <col min="7428" max="7428" width="11.1796875" style="654" bestFit="1" customWidth="1"/>
    <col min="7429" max="7429" width="12.26953125" style="654" bestFit="1" customWidth="1"/>
    <col min="7430" max="7430" width="15" style="654" bestFit="1" customWidth="1"/>
    <col min="7431" max="7431" width="15.81640625" style="654" customWidth="1"/>
    <col min="7432" max="7675" width="9.1796875" style="654"/>
    <col min="7676" max="7676" width="9.7265625" style="654" customWidth="1"/>
    <col min="7677" max="7677" width="10.26953125" style="654" customWidth="1"/>
    <col min="7678" max="7678" width="44.7265625" style="654" customWidth="1"/>
    <col min="7679" max="7679" width="5.453125" style="654" bestFit="1" customWidth="1"/>
    <col min="7680" max="7680" width="6" style="654" bestFit="1" customWidth="1"/>
    <col min="7681" max="7681" width="12.7265625" style="654" customWidth="1"/>
    <col min="7682" max="7682" width="14.7265625" style="654" customWidth="1"/>
    <col min="7683" max="7683" width="15" style="654" bestFit="1" customWidth="1"/>
    <col min="7684" max="7684" width="11.1796875" style="654" bestFit="1" customWidth="1"/>
    <col min="7685" max="7685" width="12.26953125" style="654" bestFit="1" customWidth="1"/>
    <col min="7686" max="7686" width="15" style="654" bestFit="1" customWidth="1"/>
    <col min="7687" max="7687" width="15.81640625" style="654" customWidth="1"/>
    <col min="7688" max="7931" width="9.1796875" style="654"/>
    <col min="7932" max="7932" width="9.7265625" style="654" customWidth="1"/>
    <col min="7933" max="7933" width="10.26953125" style="654" customWidth="1"/>
    <col min="7934" max="7934" width="44.7265625" style="654" customWidth="1"/>
    <col min="7935" max="7935" width="5.453125" style="654" bestFit="1" customWidth="1"/>
    <col min="7936" max="7936" width="6" style="654" bestFit="1" customWidth="1"/>
    <col min="7937" max="7937" width="12.7265625" style="654" customWidth="1"/>
    <col min="7938" max="7938" width="14.7265625" style="654" customWidth="1"/>
    <col min="7939" max="7939" width="15" style="654" bestFit="1" customWidth="1"/>
    <col min="7940" max="7940" width="11.1796875" style="654" bestFit="1" customWidth="1"/>
    <col min="7941" max="7941" width="12.26953125" style="654" bestFit="1" customWidth="1"/>
    <col min="7942" max="7942" width="15" style="654" bestFit="1" customWidth="1"/>
    <col min="7943" max="7943" width="15.81640625" style="654" customWidth="1"/>
    <col min="7944" max="8187" width="9.1796875" style="654"/>
    <col min="8188" max="8188" width="9.7265625" style="654" customWidth="1"/>
    <col min="8189" max="8189" width="10.26953125" style="654" customWidth="1"/>
    <col min="8190" max="8190" width="44.7265625" style="654" customWidth="1"/>
    <col min="8191" max="8191" width="5.453125" style="654" bestFit="1" customWidth="1"/>
    <col min="8192" max="8192" width="6" style="654" bestFit="1" customWidth="1"/>
    <col min="8193" max="8193" width="12.7265625" style="654" customWidth="1"/>
    <col min="8194" max="8194" width="14.7265625" style="654" customWidth="1"/>
    <col min="8195" max="8195" width="15" style="654" bestFit="1" customWidth="1"/>
    <col min="8196" max="8196" width="11.1796875" style="654" bestFit="1" customWidth="1"/>
    <col min="8197" max="8197" width="12.26953125" style="654" bestFit="1" customWidth="1"/>
    <col min="8198" max="8198" width="15" style="654" bestFit="1" customWidth="1"/>
    <col min="8199" max="8199" width="15.81640625" style="654" customWidth="1"/>
    <col min="8200" max="8443" width="9.1796875" style="654"/>
    <col min="8444" max="8444" width="9.7265625" style="654" customWidth="1"/>
    <col min="8445" max="8445" width="10.26953125" style="654" customWidth="1"/>
    <col min="8446" max="8446" width="44.7265625" style="654" customWidth="1"/>
    <col min="8447" max="8447" width="5.453125" style="654" bestFit="1" customWidth="1"/>
    <col min="8448" max="8448" width="6" style="654" bestFit="1" customWidth="1"/>
    <col min="8449" max="8449" width="12.7265625" style="654" customWidth="1"/>
    <col min="8450" max="8450" width="14.7265625" style="654" customWidth="1"/>
    <col min="8451" max="8451" width="15" style="654" bestFit="1" customWidth="1"/>
    <col min="8452" max="8452" width="11.1796875" style="654" bestFit="1" customWidth="1"/>
    <col min="8453" max="8453" width="12.26953125" style="654" bestFit="1" customWidth="1"/>
    <col min="8454" max="8454" width="15" style="654" bestFit="1" customWidth="1"/>
    <col min="8455" max="8455" width="15.81640625" style="654" customWidth="1"/>
    <col min="8456" max="8699" width="9.1796875" style="654"/>
    <col min="8700" max="8700" width="9.7265625" style="654" customWidth="1"/>
    <col min="8701" max="8701" width="10.26953125" style="654" customWidth="1"/>
    <col min="8702" max="8702" width="44.7265625" style="654" customWidth="1"/>
    <col min="8703" max="8703" width="5.453125" style="654" bestFit="1" customWidth="1"/>
    <col min="8704" max="8704" width="6" style="654" bestFit="1" customWidth="1"/>
    <col min="8705" max="8705" width="12.7265625" style="654" customWidth="1"/>
    <col min="8706" max="8706" width="14.7265625" style="654" customWidth="1"/>
    <col min="8707" max="8707" width="15" style="654" bestFit="1" customWidth="1"/>
    <col min="8708" max="8708" width="11.1796875" style="654" bestFit="1" customWidth="1"/>
    <col min="8709" max="8709" width="12.26953125" style="654" bestFit="1" customWidth="1"/>
    <col min="8710" max="8710" width="15" style="654" bestFit="1" customWidth="1"/>
    <col min="8711" max="8711" width="15.81640625" style="654" customWidth="1"/>
    <col min="8712" max="8955" width="9.1796875" style="654"/>
    <col min="8956" max="8956" width="9.7265625" style="654" customWidth="1"/>
    <col min="8957" max="8957" width="10.26953125" style="654" customWidth="1"/>
    <col min="8958" max="8958" width="44.7265625" style="654" customWidth="1"/>
    <col min="8959" max="8959" width="5.453125" style="654" bestFit="1" customWidth="1"/>
    <col min="8960" max="8960" width="6" style="654" bestFit="1" customWidth="1"/>
    <col min="8961" max="8961" width="12.7265625" style="654" customWidth="1"/>
    <col min="8962" max="8962" width="14.7265625" style="654" customWidth="1"/>
    <col min="8963" max="8963" width="15" style="654" bestFit="1" customWidth="1"/>
    <col min="8964" max="8964" width="11.1796875" style="654" bestFit="1" customWidth="1"/>
    <col min="8965" max="8965" width="12.26953125" style="654" bestFit="1" customWidth="1"/>
    <col min="8966" max="8966" width="15" style="654" bestFit="1" customWidth="1"/>
    <col min="8967" max="8967" width="15.81640625" style="654" customWidth="1"/>
    <col min="8968" max="9211" width="9.1796875" style="654"/>
    <col min="9212" max="9212" width="9.7265625" style="654" customWidth="1"/>
    <col min="9213" max="9213" width="10.26953125" style="654" customWidth="1"/>
    <col min="9214" max="9214" width="44.7265625" style="654" customWidth="1"/>
    <col min="9215" max="9215" width="5.453125" style="654" bestFit="1" customWidth="1"/>
    <col min="9216" max="9216" width="6" style="654" bestFit="1" customWidth="1"/>
    <col min="9217" max="9217" width="12.7265625" style="654" customWidth="1"/>
    <col min="9218" max="9218" width="14.7265625" style="654" customWidth="1"/>
    <col min="9219" max="9219" width="15" style="654" bestFit="1" customWidth="1"/>
    <col min="9220" max="9220" width="11.1796875" style="654" bestFit="1" customWidth="1"/>
    <col min="9221" max="9221" width="12.26953125" style="654" bestFit="1" customWidth="1"/>
    <col min="9222" max="9222" width="15" style="654" bestFit="1" customWidth="1"/>
    <col min="9223" max="9223" width="15.81640625" style="654" customWidth="1"/>
    <col min="9224" max="9467" width="9.1796875" style="654"/>
    <col min="9468" max="9468" width="9.7265625" style="654" customWidth="1"/>
    <col min="9469" max="9469" width="10.26953125" style="654" customWidth="1"/>
    <col min="9470" max="9470" width="44.7265625" style="654" customWidth="1"/>
    <col min="9471" max="9471" width="5.453125" style="654" bestFit="1" customWidth="1"/>
    <col min="9472" max="9472" width="6" style="654" bestFit="1" customWidth="1"/>
    <col min="9473" max="9473" width="12.7265625" style="654" customWidth="1"/>
    <col min="9474" max="9474" width="14.7265625" style="654" customWidth="1"/>
    <col min="9475" max="9475" width="15" style="654" bestFit="1" customWidth="1"/>
    <col min="9476" max="9476" width="11.1796875" style="654" bestFit="1" customWidth="1"/>
    <col min="9477" max="9477" width="12.26953125" style="654" bestFit="1" customWidth="1"/>
    <col min="9478" max="9478" width="15" style="654" bestFit="1" customWidth="1"/>
    <col min="9479" max="9479" width="15.81640625" style="654" customWidth="1"/>
    <col min="9480" max="9723" width="9.1796875" style="654"/>
    <col min="9724" max="9724" width="9.7265625" style="654" customWidth="1"/>
    <col min="9725" max="9725" width="10.26953125" style="654" customWidth="1"/>
    <col min="9726" max="9726" width="44.7265625" style="654" customWidth="1"/>
    <col min="9727" max="9727" width="5.453125" style="654" bestFit="1" customWidth="1"/>
    <col min="9728" max="9728" width="6" style="654" bestFit="1" customWidth="1"/>
    <col min="9729" max="9729" width="12.7265625" style="654" customWidth="1"/>
    <col min="9730" max="9730" width="14.7265625" style="654" customWidth="1"/>
    <col min="9731" max="9731" width="15" style="654" bestFit="1" customWidth="1"/>
    <col min="9732" max="9732" width="11.1796875" style="654" bestFit="1" customWidth="1"/>
    <col min="9733" max="9733" width="12.26953125" style="654" bestFit="1" customWidth="1"/>
    <col min="9734" max="9734" width="15" style="654" bestFit="1" customWidth="1"/>
    <col min="9735" max="9735" width="15.81640625" style="654" customWidth="1"/>
    <col min="9736" max="9979" width="9.1796875" style="654"/>
    <col min="9980" max="9980" width="9.7265625" style="654" customWidth="1"/>
    <col min="9981" max="9981" width="10.26953125" style="654" customWidth="1"/>
    <col min="9982" max="9982" width="44.7265625" style="654" customWidth="1"/>
    <col min="9983" max="9983" width="5.453125" style="654" bestFit="1" customWidth="1"/>
    <col min="9984" max="9984" width="6" style="654" bestFit="1" customWidth="1"/>
    <col min="9985" max="9985" width="12.7265625" style="654" customWidth="1"/>
    <col min="9986" max="9986" width="14.7265625" style="654" customWidth="1"/>
    <col min="9987" max="9987" width="15" style="654" bestFit="1" customWidth="1"/>
    <col min="9988" max="9988" width="11.1796875" style="654" bestFit="1" customWidth="1"/>
    <col min="9989" max="9989" width="12.26953125" style="654" bestFit="1" customWidth="1"/>
    <col min="9990" max="9990" width="15" style="654" bestFit="1" customWidth="1"/>
    <col min="9991" max="9991" width="15.81640625" style="654" customWidth="1"/>
    <col min="9992" max="10235" width="9.1796875" style="654"/>
    <col min="10236" max="10236" width="9.7265625" style="654" customWidth="1"/>
    <col min="10237" max="10237" width="10.26953125" style="654" customWidth="1"/>
    <col min="10238" max="10238" width="44.7265625" style="654" customWidth="1"/>
    <col min="10239" max="10239" width="5.453125" style="654" bestFit="1" customWidth="1"/>
    <col min="10240" max="10240" width="6" style="654" bestFit="1" customWidth="1"/>
    <col min="10241" max="10241" width="12.7265625" style="654" customWidth="1"/>
    <col min="10242" max="10242" width="14.7265625" style="654" customWidth="1"/>
    <col min="10243" max="10243" width="15" style="654" bestFit="1" customWidth="1"/>
    <col min="10244" max="10244" width="11.1796875" style="654" bestFit="1" customWidth="1"/>
    <col min="10245" max="10245" width="12.26953125" style="654" bestFit="1" customWidth="1"/>
    <col min="10246" max="10246" width="15" style="654" bestFit="1" customWidth="1"/>
    <col min="10247" max="10247" width="15.81640625" style="654" customWidth="1"/>
    <col min="10248" max="10491" width="9.1796875" style="654"/>
    <col min="10492" max="10492" width="9.7265625" style="654" customWidth="1"/>
    <col min="10493" max="10493" width="10.26953125" style="654" customWidth="1"/>
    <col min="10494" max="10494" width="44.7265625" style="654" customWidth="1"/>
    <col min="10495" max="10495" width="5.453125" style="654" bestFit="1" customWidth="1"/>
    <col min="10496" max="10496" width="6" style="654" bestFit="1" customWidth="1"/>
    <col min="10497" max="10497" width="12.7265625" style="654" customWidth="1"/>
    <col min="10498" max="10498" width="14.7265625" style="654" customWidth="1"/>
    <col min="10499" max="10499" width="15" style="654" bestFit="1" customWidth="1"/>
    <col min="10500" max="10500" width="11.1796875" style="654" bestFit="1" customWidth="1"/>
    <col min="10501" max="10501" width="12.26953125" style="654" bestFit="1" customWidth="1"/>
    <col min="10502" max="10502" width="15" style="654" bestFit="1" customWidth="1"/>
    <col min="10503" max="10503" width="15.81640625" style="654" customWidth="1"/>
    <col min="10504" max="10747" width="9.1796875" style="654"/>
    <col min="10748" max="10748" width="9.7265625" style="654" customWidth="1"/>
    <col min="10749" max="10749" width="10.26953125" style="654" customWidth="1"/>
    <col min="10750" max="10750" width="44.7265625" style="654" customWidth="1"/>
    <col min="10751" max="10751" width="5.453125" style="654" bestFit="1" customWidth="1"/>
    <col min="10752" max="10752" width="6" style="654" bestFit="1" customWidth="1"/>
    <col min="10753" max="10753" width="12.7265625" style="654" customWidth="1"/>
    <col min="10754" max="10754" width="14.7265625" style="654" customWidth="1"/>
    <col min="10755" max="10755" width="15" style="654" bestFit="1" customWidth="1"/>
    <col min="10756" max="10756" width="11.1796875" style="654" bestFit="1" customWidth="1"/>
    <col min="10757" max="10757" width="12.26953125" style="654" bestFit="1" customWidth="1"/>
    <col min="10758" max="10758" width="15" style="654" bestFit="1" customWidth="1"/>
    <col min="10759" max="10759" width="15.81640625" style="654" customWidth="1"/>
    <col min="10760" max="11003" width="9.1796875" style="654"/>
    <col min="11004" max="11004" width="9.7265625" style="654" customWidth="1"/>
    <col min="11005" max="11005" width="10.26953125" style="654" customWidth="1"/>
    <col min="11006" max="11006" width="44.7265625" style="654" customWidth="1"/>
    <col min="11007" max="11007" width="5.453125" style="654" bestFit="1" customWidth="1"/>
    <col min="11008" max="11008" width="6" style="654" bestFit="1" customWidth="1"/>
    <col min="11009" max="11009" width="12.7265625" style="654" customWidth="1"/>
    <col min="11010" max="11010" width="14.7265625" style="654" customWidth="1"/>
    <col min="11011" max="11011" width="15" style="654" bestFit="1" customWidth="1"/>
    <col min="11012" max="11012" width="11.1796875" style="654" bestFit="1" customWidth="1"/>
    <col min="11013" max="11013" width="12.26953125" style="654" bestFit="1" customWidth="1"/>
    <col min="11014" max="11014" width="15" style="654" bestFit="1" customWidth="1"/>
    <col min="11015" max="11015" width="15.81640625" style="654" customWidth="1"/>
    <col min="11016" max="11259" width="9.1796875" style="654"/>
    <col min="11260" max="11260" width="9.7265625" style="654" customWidth="1"/>
    <col min="11261" max="11261" width="10.26953125" style="654" customWidth="1"/>
    <col min="11262" max="11262" width="44.7265625" style="654" customWidth="1"/>
    <col min="11263" max="11263" width="5.453125" style="654" bestFit="1" customWidth="1"/>
    <col min="11264" max="11264" width="6" style="654" bestFit="1" customWidth="1"/>
    <col min="11265" max="11265" width="12.7265625" style="654" customWidth="1"/>
    <col min="11266" max="11266" width="14.7265625" style="654" customWidth="1"/>
    <col min="11267" max="11267" width="15" style="654" bestFit="1" customWidth="1"/>
    <col min="11268" max="11268" width="11.1796875" style="654" bestFit="1" customWidth="1"/>
    <col min="11269" max="11269" width="12.26953125" style="654" bestFit="1" customWidth="1"/>
    <col min="11270" max="11270" width="15" style="654" bestFit="1" customWidth="1"/>
    <col min="11271" max="11271" width="15.81640625" style="654" customWidth="1"/>
    <col min="11272" max="11515" width="9.1796875" style="654"/>
    <col min="11516" max="11516" width="9.7265625" style="654" customWidth="1"/>
    <col min="11517" max="11517" width="10.26953125" style="654" customWidth="1"/>
    <col min="11518" max="11518" width="44.7265625" style="654" customWidth="1"/>
    <col min="11519" max="11519" width="5.453125" style="654" bestFit="1" customWidth="1"/>
    <col min="11520" max="11520" width="6" style="654" bestFit="1" customWidth="1"/>
    <col min="11521" max="11521" width="12.7265625" style="654" customWidth="1"/>
    <col min="11522" max="11522" width="14.7265625" style="654" customWidth="1"/>
    <col min="11523" max="11523" width="15" style="654" bestFit="1" customWidth="1"/>
    <col min="11524" max="11524" width="11.1796875" style="654" bestFit="1" customWidth="1"/>
    <col min="11525" max="11525" width="12.26953125" style="654" bestFit="1" customWidth="1"/>
    <col min="11526" max="11526" width="15" style="654" bestFit="1" customWidth="1"/>
    <col min="11527" max="11527" width="15.81640625" style="654" customWidth="1"/>
    <col min="11528" max="11771" width="9.1796875" style="654"/>
    <col min="11772" max="11772" width="9.7265625" style="654" customWidth="1"/>
    <col min="11773" max="11773" width="10.26953125" style="654" customWidth="1"/>
    <col min="11774" max="11774" width="44.7265625" style="654" customWidth="1"/>
    <col min="11775" max="11775" width="5.453125" style="654" bestFit="1" customWidth="1"/>
    <col min="11776" max="11776" width="6" style="654" bestFit="1" customWidth="1"/>
    <col min="11777" max="11777" width="12.7265625" style="654" customWidth="1"/>
    <col min="11778" max="11778" width="14.7265625" style="654" customWidth="1"/>
    <col min="11779" max="11779" width="15" style="654" bestFit="1" customWidth="1"/>
    <col min="11780" max="11780" width="11.1796875" style="654" bestFit="1" customWidth="1"/>
    <col min="11781" max="11781" width="12.26953125" style="654" bestFit="1" customWidth="1"/>
    <col min="11782" max="11782" width="15" style="654" bestFit="1" customWidth="1"/>
    <col min="11783" max="11783" width="15.81640625" style="654" customWidth="1"/>
    <col min="11784" max="12027" width="9.1796875" style="654"/>
    <col min="12028" max="12028" width="9.7265625" style="654" customWidth="1"/>
    <col min="12029" max="12029" width="10.26953125" style="654" customWidth="1"/>
    <col min="12030" max="12030" width="44.7265625" style="654" customWidth="1"/>
    <col min="12031" max="12031" width="5.453125" style="654" bestFit="1" customWidth="1"/>
    <col min="12032" max="12032" width="6" style="654" bestFit="1" customWidth="1"/>
    <col min="12033" max="12033" width="12.7265625" style="654" customWidth="1"/>
    <col min="12034" max="12034" width="14.7265625" style="654" customWidth="1"/>
    <col min="12035" max="12035" width="15" style="654" bestFit="1" customWidth="1"/>
    <col min="12036" max="12036" width="11.1796875" style="654" bestFit="1" customWidth="1"/>
    <col min="12037" max="12037" width="12.26953125" style="654" bestFit="1" customWidth="1"/>
    <col min="12038" max="12038" width="15" style="654" bestFit="1" customWidth="1"/>
    <col min="12039" max="12039" width="15.81640625" style="654" customWidth="1"/>
    <col min="12040" max="12283" width="9.1796875" style="654"/>
    <col min="12284" max="12284" width="9.7265625" style="654" customWidth="1"/>
    <col min="12285" max="12285" width="10.26953125" style="654" customWidth="1"/>
    <col min="12286" max="12286" width="44.7265625" style="654" customWidth="1"/>
    <col min="12287" max="12287" width="5.453125" style="654" bestFit="1" customWidth="1"/>
    <col min="12288" max="12288" width="6" style="654" bestFit="1" customWidth="1"/>
    <col min="12289" max="12289" width="12.7265625" style="654" customWidth="1"/>
    <col min="12290" max="12290" width="14.7265625" style="654" customWidth="1"/>
    <col min="12291" max="12291" width="15" style="654" bestFit="1" customWidth="1"/>
    <col min="12292" max="12292" width="11.1796875" style="654" bestFit="1" customWidth="1"/>
    <col min="12293" max="12293" width="12.26953125" style="654" bestFit="1" customWidth="1"/>
    <col min="12294" max="12294" width="15" style="654" bestFit="1" customWidth="1"/>
    <col min="12295" max="12295" width="15.81640625" style="654" customWidth="1"/>
    <col min="12296" max="12539" width="9.1796875" style="654"/>
    <col min="12540" max="12540" width="9.7265625" style="654" customWidth="1"/>
    <col min="12541" max="12541" width="10.26953125" style="654" customWidth="1"/>
    <col min="12542" max="12542" width="44.7265625" style="654" customWidth="1"/>
    <col min="12543" max="12543" width="5.453125" style="654" bestFit="1" customWidth="1"/>
    <col min="12544" max="12544" width="6" style="654" bestFit="1" customWidth="1"/>
    <col min="12545" max="12545" width="12.7265625" style="654" customWidth="1"/>
    <col min="12546" max="12546" width="14.7265625" style="654" customWidth="1"/>
    <col min="12547" max="12547" width="15" style="654" bestFit="1" customWidth="1"/>
    <col min="12548" max="12548" width="11.1796875" style="654" bestFit="1" customWidth="1"/>
    <col min="12549" max="12549" width="12.26953125" style="654" bestFit="1" customWidth="1"/>
    <col min="12550" max="12550" width="15" style="654" bestFit="1" customWidth="1"/>
    <col min="12551" max="12551" width="15.81640625" style="654" customWidth="1"/>
    <col min="12552" max="12795" width="9.1796875" style="654"/>
    <col min="12796" max="12796" width="9.7265625" style="654" customWidth="1"/>
    <col min="12797" max="12797" width="10.26953125" style="654" customWidth="1"/>
    <col min="12798" max="12798" width="44.7265625" style="654" customWidth="1"/>
    <col min="12799" max="12799" width="5.453125" style="654" bestFit="1" customWidth="1"/>
    <col min="12800" max="12800" width="6" style="654" bestFit="1" customWidth="1"/>
    <col min="12801" max="12801" width="12.7265625" style="654" customWidth="1"/>
    <col min="12802" max="12802" width="14.7265625" style="654" customWidth="1"/>
    <col min="12803" max="12803" width="15" style="654" bestFit="1" customWidth="1"/>
    <col min="12804" max="12804" width="11.1796875" style="654" bestFit="1" customWidth="1"/>
    <col min="12805" max="12805" width="12.26953125" style="654" bestFit="1" customWidth="1"/>
    <col min="12806" max="12806" width="15" style="654" bestFit="1" customWidth="1"/>
    <col min="12807" max="12807" width="15.81640625" style="654" customWidth="1"/>
    <col min="12808" max="13051" width="9.1796875" style="654"/>
    <col min="13052" max="13052" width="9.7265625" style="654" customWidth="1"/>
    <col min="13053" max="13053" width="10.26953125" style="654" customWidth="1"/>
    <col min="13054" max="13054" width="44.7265625" style="654" customWidth="1"/>
    <col min="13055" max="13055" width="5.453125" style="654" bestFit="1" customWidth="1"/>
    <col min="13056" max="13056" width="6" style="654" bestFit="1" customWidth="1"/>
    <col min="13057" max="13057" width="12.7265625" style="654" customWidth="1"/>
    <col min="13058" max="13058" width="14.7265625" style="654" customWidth="1"/>
    <col min="13059" max="13059" width="15" style="654" bestFit="1" customWidth="1"/>
    <col min="13060" max="13060" width="11.1796875" style="654" bestFit="1" customWidth="1"/>
    <col min="13061" max="13061" width="12.26953125" style="654" bestFit="1" customWidth="1"/>
    <col min="13062" max="13062" width="15" style="654" bestFit="1" customWidth="1"/>
    <col min="13063" max="13063" width="15.81640625" style="654" customWidth="1"/>
    <col min="13064" max="13307" width="9.1796875" style="654"/>
    <col min="13308" max="13308" width="9.7265625" style="654" customWidth="1"/>
    <col min="13309" max="13309" width="10.26953125" style="654" customWidth="1"/>
    <col min="13310" max="13310" width="44.7265625" style="654" customWidth="1"/>
    <col min="13311" max="13311" width="5.453125" style="654" bestFit="1" customWidth="1"/>
    <col min="13312" max="13312" width="6" style="654" bestFit="1" customWidth="1"/>
    <col min="13313" max="13313" width="12.7265625" style="654" customWidth="1"/>
    <col min="13314" max="13314" width="14.7265625" style="654" customWidth="1"/>
    <col min="13315" max="13315" width="15" style="654" bestFit="1" customWidth="1"/>
    <col min="13316" max="13316" width="11.1796875" style="654" bestFit="1" customWidth="1"/>
    <col min="13317" max="13317" width="12.26953125" style="654" bestFit="1" customWidth="1"/>
    <col min="13318" max="13318" width="15" style="654" bestFit="1" customWidth="1"/>
    <col min="13319" max="13319" width="15.81640625" style="654" customWidth="1"/>
    <col min="13320" max="13563" width="9.1796875" style="654"/>
    <col min="13564" max="13564" width="9.7265625" style="654" customWidth="1"/>
    <col min="13565" max="13565" width="10.26953125" style="654" customWidth="1"/>
    <col min="13566" max="13566" width="44.7265625" style="654" customWidth="1"/>
    <col min="13567" max="13567" width="5.453125" style="654" bestFit="1" customWidth="1"/>
    <col min="13568" max="13568" width="6" style="654" bestFit="1" customWidth="1"/>
    <col min="13569" max="13569" width="12.7265625" style="654" customWidth="1"/>
    <col min="13570" max="13570" width="14.7265625" style="654" customWidth="1"/>
    <col min="13571" max="13571" width="15" style="654" bestFit="1" customWidth="1"/>
    <col min="13572" max="13572" width="11.1796875" style="654" bestFit="1" customWidth="1"/>
    <col min="13573" max="13573" width="12.26953125" style="654" bestFit="1" customWidth="1"/>
    <col min="13574" max="13574" width="15" style="654" bestFit="1" customWidth="1"/>
    <col min="13575" max="13575" width="15.81640625" style="654" customWidth="1"/>
    <col min="13576" max="13819" width="9.1796875" style="654"/>
    <col min="13820" max="13820" width="9.7265625" style="654" customWidth="1"/>
    <col min="13821" max="13821" width="10.26953125" style="654" customWidth="1"/>
    <col min="13822" max="13822" width="44.7265625" style="654" customWidth="1"/>
    <col min="13823" max="13823" width="5.453125" style="654" bestFit="1" customWidth="1"/>
    <col min="13824" max="13824" width="6" style="654" bestFit="1" customWidth="1"/>
    <col min="13825" max="13825" width="12.7265625" style="654" customWidth="1"/>
    <col min="13826" max="13826" width="14.7265625" style="654" customWidth="1"/>
    <col min="13827" max="13827" width="15" style="654" bestFit="1" customWidth="1"/>
    <col min="13828" max="13828" width="11.1796875" style="654" bestFit="1" customWidth="1"/>
    <col min="13829" max="13829" width="12.26953125" style="654" bestFit="1" customWidth="1"/>
    <col min="13830" max="13830" width="15" style="654" bestFit="1" customWidth="1"/>
    <col min="13831" max="13831" width="15.81640625" style="654" customWidth="1"/>
    <col min="13832" max="14075" width="9.1796875" style="654"/>
    <col min="14076" max="14076" width="9.7265625" style="654" customWidth="1"/>
    <col min="14077" max="14077" width="10.26953125" style="654" customWidth="1"/>
    <col min="14078" max="14078" width="44.7265625" style="654" customWidth="1"/>
    <col min="14079" max="14079" width="5.453125" style="654" bestFit="1" customWidth="1"/>
    <col min="14080" max="14080" width="6" style="654" bestFit="1" customWidth="1"/>
    <col min="14081" max="14081" width="12.7265625" style="654" customWidth="1"/>
    <col min="14082" max="14082" width="14.7265625" style="654" customWidth="1"/>
    <col min="14083" max="14083" width="15" style="654" bestFit="1" customWidth="1"/>
    <col min="14084" max="14084" width="11.1796875" style="654" bestFit="1" customWidth="1"/>
    <col min="14085" max="14085" width="12.26953125" style="654" bestFit="1" customWidth="1"/>
    <col min="14086" max="14086" width="15" style="654" bestFit="1" customWidth="1"/>
    <col min="14087" max="14087" width="15.81640625" style="654" customWidth="1"/>
    <col min="14088" max="14331" width="9.1796875" style="654"/>
    <col min="14332" max="14332" width="9.7265625" style="654" customWidth="1"/>
    <col min="14333" max="14333" width="10.26953125" style="654" customWidth="1"/>
    <col min="14334" max="14334" width="44.7265625" style="654" customWidth="1"/>
    <col min="14335" max="14335" width="5.453125" style="654" bestFit="1" customWidth="1"/>
    <col min="14336" max="14336" width="6" style="654" bestFit="1" customWidth="1"/>
    <col min="14337" max="14337" width="12.7265625" style="654" customWidth="1"/>
    <col min="14338" max="14338" width="14.7265625" style="654" customWidth="1"/>
    <col min="14339" max="14339" width="15" style="654" bestFit="1" customWidth="1"/>
    <col min="14340" max="14340" width="11.1796875" style="654" bestFit="1" customWidth="1"/>
    <col min="14341" max="14341" width="12.26953125" style="654" bestFit="1" customWidth="1"/>
    <col min="14342" max="14342" width="15" style="654" bestFit="1" customWidth="1"/>
    <col min="14343" max="14343" width="15.81640625" style="654" customWidth="1"/>
    <col min="14344" max="14587" width="9.1796875" style="654"/>
    <col min="14588" max="14588" width="9.7265625" style="654" customWidth="1"/>
    <col min="14589" max="14589" width="10.26953125" style="654" customWidth="1"/>
    <col min="14590" max="14590" width="44.7265625" style="654" customWidth="1"/>
    <col min="14591" max="14591" width="5.453125" style="654" bestFit="1" customWidth="1"/>
    <col min="14592" max="14592" width="6" style="654" bestFit="1" customWidth="1"/>
    <col min="14593" max="14593" width="12.7265625" style="654" customWidth="1"/>
    <col min="14594" max="14594" width="14.7265625" style="654" customWidth="1"/>
    <col min="14595" max="14595" width="15" style="654" bestFit="1" customWidth="1"/>
    <col min="14596" max="14596" width="11.1796875" style="654" bestFit="1" customWidth="1"/>
    <col min="14597" max="14597" width="12.26953125" style="654" bestFit="1" customWidth="1"/>
    <col min="14598" max="14598" width="15" style="654" bestFit="1" customWidth="1"/>
    <col min="14599" max="14599" width="15.81640625" style="654" customWidth="1"/>
    <col min="14600" max="14843" width="9.1796875" style="654"/>
    <col min="14844" max="14844" width="9.7265625" style="654" customWidth="1"/>
    <col min="14845" max="14845" width="10.26953125" style="654" customWidth="1"/>
    <col min="14846" max="14846" width="44.7265625" style="654" customWidth="1"/>
    <col min="14847" max="14847" width="5.453125" style="654" bestFit="1" customWidth="1"/>
    <col min="14848" max="14848" width="6" style="654" bestFit="1" customWidth="1"/>
    <col min="14849" max="14849" width="12.7265625" style="654" customWidth="1"/>
    <col min="14850" max="14850" width="14.7265625" style="654" customWidth="1"/>
    <col min="14851" max="14851" width="15" style="654" bestFit="1" customWidth="1"/>
    <col min="14852" max="14852" width="11.1796875" style="654" bestFit="1" customWidth="1"/>
    <col min="14853" max="14853" width="12.26953125" style="654" bestFit="1" customWidth="1"/>
    <col min="14854" max="14854" width="15" style="654" bestFit="1" customWidth="1"/>
    <col min="14855" max="14855" width="15.81640625" style="654" customWidth="1"/>
    <col min="14856" max="15099" width="9.1796875" style="654"/>
    <col min="15100" max="15100" width="9.7265625" style="654" customWidth="1"/>
    <col min="15101" max="15101" width="10.26953125" style="654" customWidth="1"/>
    <col min="15102" max="15102" width="44.7265625" style="654" customWidth="1"/>
    <col min="15103" max="15103" width="5.453125" style="654" bestFit="1" customWidth="1"/>
    <col min="15104" max="15104" width="6" style="654" bestFit="1" customWidth="1"/>
    <col min="15105" max="15105" width="12.7265625" style="654" customWidth="1"/>
    <col min="15106" max="15106" width="14.7265625" style="654" customWidth="1"/>
    <col min="15107" max="15107" width="15" style="654" bestFit="1" customWidth="1"/>
    <col min="15108" max="15108" width="11.1796875" style="654" bestFit="1" customWidth="1"/>
    <col min="15109" max="15109" width="12.26953125" style="654" bestFit="1" customWidth="1"/>
    <col min="15110" max="15110" width="15" style="654" bestFit="1" customWidth="1"/>
    <col min="15111" max="15111" width="15.81640625" style="654" customWidth="1"/>
    <col min="15112" max="15355" width="9.1796875" style="654"/>
    <col min="15356" max="15356" width="9.7265625" style="654" customWidth="1"/>
    <col min="15357" max="15357" width="10.26953125" style="654" customWidth="1"/>
    <col min="15358" max="15358" width="44.7265625" style="654" customWidth="1"/>
    <col min="15359" max="15359" width="5.453125" style="654" bestFit="1" customWidth="1"/>
    <col min="15360" max="15360" width="6" style="654" bestFit="1" customWidth="1"/>
    <col min="15361" max="15361" width="12.7265625" style="654" customWidth="1"/>
    <col min="15362" max="15362" width="14.7265625" style="654" customWidth="1"/>
    <col min="15363" max="15363" width="15" style="654" bestFit="1" customWidth="1"/>
    <col min="15364" max="15364" width="11.1796875" style="654" bestFit="1" customWidth="1"/>
    <col min="15365" max="15365" width="12.26953125" style="654" bestFit="1" customWidth="1"/>
    <col min="15366" max="15366" width="15" style="654" bestFit="1" customWidth="1"/>
    <col min="15367" max="15367" width="15.81640625" style="654" customWidth="1"/>
    <col min="15368" max="15611" width="9.1796875" style="654"/>
    <col min="15612" max="15612" width="9.7265625" style="654" customWidth="1"/>
    <col min="15613" max="15613" width="10.26953125" style="654" customWidth="1"/>
    <col min="15614" max="15614" width="44.7265625" style="654" customWidth="1"/>
    <col min="15615" max="15615" width="5.453125" style="654" bestFit="1" customWidth="1"/>
    <col min="15616" max="15616" width="6" style="654" bestFit="1" customWidth="1"/>
    <col min="15617" max="15617" width="12.7265625" style="654" customWidth="1"/>
    <col min="15618" max="15618" width="14.7265625" style="654" customWidth="1"/>
    <col min="15619" max="15619" width="15" style="654" bestFit="1" customWidth="1"/>
    <col min="15620" max="15620" width="11.1796875" style="654" bestFit="1" customWidth="1"/>
    <col min="15621" max="15621" width="12.26953125" style="654" bestFit="1" customWidth="1"/>
    <col min="15622" max="15622" width="15" style="654" bestFit="1" customWidth="1"/>
    <col min="15623" max="15623" width="15.81640625" style="654" customWidth="1"/>
    <col min="15624" max="15867" width="9.1796875" style="654"/>
    <col min="15868" max="15868" width="9.7265625" style="654" customWidth="1"/>
    <col min="15869" max="15869" width="10.26953125" style="654" customWidth="1"/>
    <col min="15870" max="15870" width="44.7265625" style="654" customWidth="1"/>
    <col min="15871" max="15871" width="5.453125" style="654" bestFit="1" customWidth="1"/>
    <col min="15872" max="15872" width="6" style="654" bestFit="1" customWidth="1"/>
    <col min="15873" max="15873" width="12.7265625" style="654" customWidth="1"/>
    <col min="15874" max="15874" width="14.7265625" style="654" customWidth="1"/>
    <col min="15875" max="15875" width="15" style="654" bestFit="1" customWidth="1"/>
    <col min="15876" max="15876" width="11.1796875" style="654" bestFit="1" customWidth="1"/>
    <col min="15877" max="15877" width="12.26953125" style="654" bestFit="1" customWidth="1"/>
    <col min="15878" max="15878" width="15" style="654" bestFit="1" customWidth="1"/>
    <col min="15879" max="15879" width="15.81640625" style="654" customWidth="1"/>
    <col min="15880" max="16123" width="9.1796875" style="654"/>
    <col min="16124" max="16124" width="9.7265625" style="654" customWidth="1"/>
    <col min="16125" max="16125" width="10.26953125" style="654" customWidth="1"/>
    <col min="16126" max="16126" width="44.7265625" style="654" customWidth="1"/>
    <col min="16127" max="16127" width="5.453125" style="654" bestFit="1" customWidth="1"/>
    <col min="16128" max="16128" width="6" style="654" bestFit="1" customWidth="1"/>
    <col min="16129" max="16129" width="12.7265625" style="654" customWidth="1"/>
    <col min="16130" max="16130" width="14.7265625" style="654" customWidth="1"/>
    <col min="16131" max="16131" width="15" style="654" bestFit="1" customWidth="1"/>
    <col min="16132" max="16132" width="11.1796875" style="654" bestFit="1" customWidth="1"/>
    <col min="16133" max="16133" width="12.26953125" style="654" bestFit="1" customWidth="1"/>
    <col min="16134" max="16134" width="15" style="654" bestFit="1" customWidth="1"/>
    <col min="16135" max="16135" width="15.81640625" style="654" customWidth="1"/>
    <col min="16136" max="16384" width="9.1796875" style="654"/>
  </cols>
  <sheetData>
    <row r="1" spans="1:7" ht="13" x14ac:dyDescent="0.25">
      <c r="A1" s="2412" t="s">
        <v>0</v>
      </c>
      <c r="B1" s="2412"/>
      <c r="C1" s="2412"/>
      <c r="D1" s="2412"/>
      <c r="E1" s="2412"/>
      <c r="F1" s="2412"/>
    </row>
    <row r="2" spans="1:7" ht="13" x14ac:dyDescent="0.25">
      <c r="A2" s="2372" t="s">
        <v>2561</v>
      </c>
      <c r="B2" s="2372"/>
      <c r="C2" s="2372"/>
      <c r="D2" s="2372"/>
      <c r="E2" s="2372"/>
      <c r="F2" s="2372"/>
    </row>
    <row r="3" spans="1:7" s="655" customFormat="1" ht="14" x14ac:dyDescent="0.25">
      <c r="A3" s="2386" t="s">
        <v>2077</v>
      </c>
      <c r="B3" s="2386"/>
      <c r="C3" s="2386"/>
      <c r="D3" s="2386"/>
      <c r="E3" s="2386"/>
      <c r="F3" s="2386"/>
    </row>
    <row r="4" spans="1:7" ht="12.75" customHeight="1" x14ac:dyDescent="0.25">
      <c r="A4" s="2479" t="s">
        <v>2522</v>
      </c>
      <c r="B4" s="2479"/>
      <c r="C4" s="266"/>
      <c r="D4" s="587"/>
      <c r="E4" s="656"/>
      <c r="F4" s="657"/>
      <c r="G4" s="658"/>
    </row>
    <row r="5" spans="1:7" ht="13" x14ac:dyDescent="0.25">
      <c r="A5" s="486" t="s">
        <v>741</v>
      </c>
      <c r="B5" s="486" t="s">
        <v>742</v>
      </c>
      <c r="C5" s="486" t="s">
        <v>743</v>
      </c>
      <c r="D5" s="486" t="s">
        <v>744</v>
      </c>
      <c r="E5" s="486" t="s">
        <v>745</v>
      </c>
      <c r="F5" s="659" t="s">
        <v>746</v>
      </c>
    </row>
    <row r="6" spans="1:7" ht="13" x14ac:dyDescent="0.25">
      <c r="A6" s="742"/>
      <c r="B6" s="742"/>
      <c r="C6" s="742"/>
      <c r="D6" s="742"/>
      <c r="E6" s="742"/>
      <c r="F6" s="657"/>
    </row>
    <row r="7" spans="1:7" ht="25" x14ac:dyDescent="0.25">
      <c r="A7" s="660"/>
      <c r="B7" s="1725" t="s">
        <v>2509</v>
      </c>
      <c r="C7" s="660"/>
      <c r="D7" s="661"/>
      <c r="E7" s="662"/>
      <c r="F7" s="663"/>
    </row>
    <row r="8" spans="1:7" x14ac:dyDescent="0.25">
      <c r="A8" s="2311"/>
      <c r="B8" s="2312"/>
      <c r="C8" s="2311"/>
      <c r="D8" s="2313"/>
      <c r="E8" s="2314"/>
      <c r="F8" s="2315"/>
    </row>
    <row r="9" spans="1:7" ht="13" x14ac:dyDescent="0.25">
      <c r="A9" s="285"/>
      <c r="B9" s="664" t="s">
        <v>226</v>
      </c>
      <c r="C9" s="285"/>
      <c r="D9" s="665"/>
      <c r="E9" s="666"/>
      <c r="F9" s="667"/>
    </row>
    <row r="10" spans="1:7" ht="13" x14ac:dyDescent="0.25">
      <c r="A10" s="285"/>
      <c r="B10" s="664"/>
      <c r="C10" s="285"/>
      <c r="D10" s="665"/>
      <c r="E10" s="666"/>
      <c r="F10" s="667"/>
    </row>
    <row r="11" spans="1:7" ht="15.65" customHeight="1" x14ac:dyDescent="0.25">
      <c r="A11" s="285"/>
      <c r="B11" s="664" t="s">
        <v>157</v>
      </c>
      <c r="C11" s="285"/>
      <c r="D11" s="665"/>
      <c r="E11" s="666"/>
      <c r="F11" s="667"/>
    </row>
    <row r="12" spans="1:7" ht="12.5" x14ac:dyDescent="0.25">
      <c r="A12" s="285" t="s">
        <v>158</v>
      </c>
      <c r="B12" s="668" t="s">
        <v>1470</v>
      </c>
      <c r="C12" s="285" t="s">
        <v>796</v>
      </c>
      <c r="D12" s="669">
        <v>0.1</v>
      </c>
      <c r="E12" s="666"/>
      <c r="F12" s="670">
        <f>D12*E12</f>
        <v>0</v>
      </c>
    </row>
    <row r="13" spans="1:7" ht="13" x14ac:dyDescent="0.25">
      <c r="A13" s="285"/>
      <c r="B13" s="664"/>
      <c r="C13" s="285"/>
      <c r="D13" s="665"/>
      <c r="E13" s="666"/>
      <c r="F13" s="670"/>
    </row>
    <row r="14" spans="1:7" ht="13" x14ac:dyDescent="0.25">
      <c r="A14" s="285"/>
      <c r="B14" s="671" t="s">
        <v>160</v>
      </c>
      <c r="C14" s="285"/>
      <c r="D14" s="500"/>
      <c r="E14" s="666"/>
      <c r="F14" s="670"/>
    </row>
    <row r="15" spans="1:7" ht="12.5" x14ac:dyDescent="0.25">
      <c r="A15" s="285" t="s">
        <v>162</v>
      </c>
      <c r="B15" s="499" t="s">
        <v>163</v>
      </c>
      <c r="C15" s="285" t="s">
        <v>19</v>
      </c>
      <c r="D15" s="500">
        <v>3</v>
      </c>
      <c r="E15" s="666"/>
      <c r="F15" s="670">
        <f>D15*E15</f>
        <v>0</v>
      </c>
    </row>
    <row r="16" spans="1:7" ht="13" x14ac:dyDescent="0.25">
      <c r="A16" s="488"/>
      <c r="B16" s="672"/>
      <c r="C16" s="490"/>
      <c r="D16" s="673"/>
      <c r="E16" s="674"/>
      <c r="F16" s="670"/>
    </row>
    <row r="17" spans="1:6" ht="13" x14ac:dyDescent="0.25">
      <c r="A17" s="267"/>
      <c r="B17" s="671" t="s">
        <v>85</v>
      </c>
      <c r="C17" s="489"/>
      <c r="D17" s="675"/>
      <c r="E17" s="676"/>
      <c r="F17" s="670"/>
    </row>
    <row r="18" spans="1:6" ht="12.5" x14ac:dyDescent="0.25">
      <c r="A18" s="267"/>
      <c r="B18" s="513"/>
      <c r="C18" s="489"/>
      <c r="D18" s="675"/>
      <c r="E18" s="676"/>
      <c r="F18" s="670"/>
    </row>
    <row r="19" spans="1:6" ht="13" x14ac:dyDescent="0.25">
      <c r="A19" s="267"/>
      <c r="B19" s="671" t="s">
        <v>534</v>
      </c>
      <c r="C19" s="489"/>
      <c r="D19" s="675"/>
      <c r="E19" s="676"/>
      <c r="F19" s="670"/>
    </row>
    <row r="20" spans="1:6" ht="13" x14ac:dyDescent="0.25">
      <c r="A20" s="267"/>
      <c r="B20" s="671"/>
      <c r="C20" s="489"/>
      <c r="D20" s="675"/>
      <c r="E20" s="676"/>
      <c r="F20" s="670"/>
    </row>
    <row r="21" spans="1:6" ht="13" x14ac:dyDescent="0.25">
      <c r="A21" s="285"/>
      <c r="B21" s="677" t="s">
        <v>232</v>
      </c>
      <c r="C21" s="285"/>
      <c r="D21" s="665"/>
      <c r="E21" s="666"/>
      <c r="F21" s="670"/>
    </row>
    <row r="22" spans="1:6" ht="12.5" x14ac:dyDescent="0.25">
      <c r="A22" s="285" t="s">
        <v>1930</v>
      </c>
      <c r="B22" s="668" t="s">
        <v>1931</v>
      </c>
      <c r="C22" s="285" t="s">
        <v>42</v>
      </c>
      <c r="D22" s="689">
        <v>26.5</v>
      </c>
      <c r="E22" s="666"/>
      <c r="F22" s="670">
        <f>D22*E22</f>
        <v>0</v>
      </c>
    </row>
    <row r="23" spans="1:6" ht="12.5" x14ac:dyDescent="0.25">
      <c r="A23" s="285"/>
      <c r="B23" s="668"/>
      <c r="C23" s="285"/>
      <c r="D23" s="500"/>
      <c r="E23" s="666"/>
      <c r="F23" s="670"/>
    </row>
    <row r="24" spans="1:6" ht="26" x14ac:dyDescent="0.25">
      <c r="A24" s="267"/>
      <c r="B24" s="678" t="s">
        <v>1471</v>
      </c>
      <c r="C24" s="489"/>
      <c r="D24" s="675"/>
      <c r="E24" s="676"/>
      <c r="F24" s="670"/>
    </row>
    <row r="25" spans="1:6" ht="17.25" customHeight="1" x14ac:dyDescent="0.25">
      <c r="A25" s="267" t="s">
        <v>535</v>
      </c>
      <c r="B25" s="499" t="s">
        <v>1143</v>
      </c>
      <c r="C25" s="285" t="s">
        <v>42</v>
      </c>
      <c r="D25" s="500">
        <f>D22</f>
        <v>26.5</v>
      </c>
      <c r="E25" s="515"/>
      <c r="F25" s="679">
        <f>D25*E25</f>
        <v>0</v>
      </c>
    </row>
    <row r="26" spans="1:6" ht="17.25" customHeight="1" x14ac:dyDescent="0.25">
      <c r="A26" s="267" t="s">
        <v>87</v>
      </c>
      <c r="B26" s="499" t="s">
        <v>1144</v>
      </c>
      <c r="C26" s="285" t="s">
        <v>42</v>
      </c>
      <c r="D26" s="689">
        <v>52.9</v>
      </c>
      <c r="E26" s="515"/>
      <c r="F26" s="679">
        <f>D26*E26</f>
        <v>0</v>
      </c>
    </row>
    <row r="27" spans="1:6" ht="13" x14ac:dyDescent="0.25">
      <c r="A27" s="267"/>
      <c r="B27" s="678" t="s">
        <v>1472</v>
      </c>
      <c r="C27" s="285"/>
      <c r="D27" s="500"/>
      <c r="E27" s="680"/>
      <c r="F27" s="679"/>
    </row>
    <row r="28" spans="1:6" ht="12.5" x14ac:dyDescent="0.25">
      <c r="A28" s="267" t="s">
        <v>89</v>
      </c>
      <c r="B28" s="499" t="s">
        <v>1144</v>
      </c>
      <c r="C28" s="285" t="s">
        <v>42</v>
      </c>
      <c r="D28" s="500">
        <v>4</v>
      </c>
      <c r="E28" s="515"/>
      <c r="F28" s="679">
        <f>D28*E28</f>
        <v>0</v>
      </c>
    </row>
    <row r="29" spans="1:6" ht="13" x14ac:dyDescent="0.25">
      <c r="A29" s="267"/>
      <c r="B29" s="681"/>
      <c r="C29" s="285"/>
      <c r="D29" s="500"/>
      <c r="E29" s="680"/>
      <c r="F29" s="679"/>
    </row>
    <row r="30" spans="1:6" ht="13" x14ac:dyDescent="0.25">
      <c r="A30" s="267"/>
      <c r="B30" s="681" t="s">
        <v>757</v>
      </c>
      <c r="C30" s="285"/>
      <c r="D30" s="500"/>
      <c r="E30" s="680"/>
      <c r="F30" s="679"/>
    </row>
    <row r="31" spans="1:6" ht="13" x14ac:dyDescent="0.25">
      <c r="A31" s="267"/>
      <c r="B31" s="682" t="s">
        <v>1473</v>
      </c>
      <c r="C31" s="285"/>
      <c r="D31" s="500"/>
      <c r="E31" s="680"/>
      <c r="F31" s="679"/>
    </row>
    <row r="32" spans="1:6" ht="12.5" x14ac:dyDescent="0.25">
      <c r="A32" s="267"/>
      <c r="B32" s="683" t="s">
        <v>232</v>
      </c>
      <c r="C32" s="285" t="s">
        <v>42</v>
      </c>
      <c r="D32" s="500">
        <f>D22*0.8</f>
        <v>21.200000000000003</v>
      </c>
      <c r="E32" s="515"/>
      <c r="F32" s="679">
        <f>D32*E32</f>
        <v>0</v>
      </c>
    </row>
    <row r="33" spans="1:7" ht="17.25" customHeight="1" x14ac:dyDescent="0.25">
      <c r="A33" s="267" t="s">
        <v>92</v>
      </c>
      <c r="B33" s="683" t="s">
        <v>1474</v>
      </c>
      <c r="C33" s="285" t="s">
        <v>42</v>
      </c>
      <c r="D33" s="500">
        <f>D25*0.4</f>
        <v>10.600000000000001</v>
      </c>
      <c r="E33" s="515"/>
      <c r="F33" s="679">
        <f>D33*E33</f>
        <v>0</v>
      </c>
    </row>
    <row r="34" spans="1:7" ht="17.25" customHeight="1" x14ac:dyDescent="0.25">
      <c r="A34" s="267" t="s">
        <v>998</v>
      </c>
      <c r="B34" s="499" t="s">
        <v>988</v>
      </c>
      <c r="C34" s="285" t="s">
        <v>42</v>
      </c>
      <c r="D34" s="500">
        <v>3</v>
      </c>
      <c r="E34" s="515"/>
      <c r="F34" s="679">
        <f>D34*E34</f>
        <v>0</v>
      </c>
    </row>
    <row r="35" spans="1:7" ht="12.5" x14ac:dyDescent="0.25">
      <c r="A35" s="267"/>
      <c r="B35" s="683"/>
      <c r="C35" s="285"/>
      <c r="D35" s="500"/>
      <c r="E35" s="680"/>
      <c r="F35" s="679"/>
    </row>
    <row r="36" spans="1:7" ht="13" x14ac:dyDescent="0.25">
      <c r="A36" s="267"/>
      <c r="B36" s="684" t="s">
        <v>93</v>
      </c>
      <c r="C36" s="285"/>
      <c r="D36" s="500"/>
      <c r="E36" s="515"/>
      <c r="F36" s="679"/>
    </row>
    <row r="37" spans="1:7" ht="16.5" customHeight="1" x14ac:dyDescent="0.25">
      <c r="A37" s="267" t="s">
        <v>528</v>
      </c>
      <c r="B37" s="499" t="s">
        <v>1475</v>
      </c>
      <c r="C37" s="285" t="s">
        <v>42</v>
      </c>
      <c r="D37" s="500">
        <f>D25-D33</f>
        <v>15.899999999999999</v>
      </c>
      <c r="E37" s="515"/>
      <c r="F37" s="679">
        <f>D37*E37</f>
        <v>0</v>
      </c>
    </row>
    <row r="38" spans="1:7" ht="16.5" customHeight="1" x14ac:dyDescent="0.25">
      <c r="A38" s="267" t="s">
        <v>1476</v>
      </c>
      <c r="B38" s="499" t="s">
        <v>1477</v>
      </c>
      <c r="C38" s="285" t="s">
        <v>42</v>
      </c>
      <c r="D38" s="500">
        <f>D22-D32</f>
        <v>5.2999999999999972</v>
      </c>
      <c r="E38" s="515"/>
      <c r="F38" s="679">
        <f>D38*E38</f>
        <v>0</v>
      </c>
    </row>
    <row r="39" spans="1:7" ht="12.5" x14ac:dyDescent="0.25">
      <c r="A39" s="267"/>
      <c r="B39" s="499"/>
      <c r="C39" s="285"/>
      <c r="D39" s="500"/>
      <c r="E39" s="515"/>
      <c r="F39" s="679"/>
    </row>
    <row r="40" spans="1:7" ht="13" x14ac:dyDescent="0.25">
      <c r="A40" s="285"/>
      <c r="B40" s="684" t="s">
        <v>1012</v>
      </c>
      <c r="C40" s="285"/>
      <c r="D40" s="665"/>
      <c r="E40" s="666"/>
      <c r="F40" s="667"/>
    </row>
    <row r="41" spans="1:7" ht="12.5" x14ac:dyDescent="0.25">
      <c r="A41" s="285" t="s">
        <v>237</v>
      </c>
      <c r="B41" s="685" t="s">
        <v>1478</v>
      </c>
      <c r="C41" s="285" t="s">
        <v>48</v>
      </c>
      <c r="D41" s="665">
        <v>390</v>
      </c>
      <c r="E41" s="666"/>
      <c r="F41" s="679">
        <f>D41*E41</f>
        <v>0</v>
      </c>
    </row>
    <row r="42" spans="1:7" ht="12.5" x14ac:dyDescent="0.25">
      <c r="A42" s="285"/>
      <c r="B42" s="686"/>
      <c r="C42" s="285"/>
      <c r="D42" s="665"/>
      <c r="E42" s="666"/>
      <c r="F42" s="667"/>
    </row>
    <row r="43" spans="1:7" ht="12.5" x14ac:dyDescent="0.25">
      <c r="A43" s="267"/>
      <c r="B43" s="499"/>
      <c r="C43" s="285"/>
      <c r="D43" s="500"/>
      <c r="E43" s="515"/>
      <c r="F43" s="679"/>
    </row>
    <row r="44" spans="1:7" s="688" customFormat="1" ht="13" x14ac:dyDescent="0.25">
      <c r="A44" s="267"/>
      <c r="B44" s="687" t="s">
        <v>95</v>
      </c>
      <c r="C44" s="285"/>
      <c r="D44" s="500"/>
      <c r="E44" s="515"/>
      <c r="F44" s="679"/>
    </row>
    <row r="45" spans="1:7" s="688" customFormat="1" ht="12.5" x14ac:dyDescent="0.25">
      <c r="A45" s="267"/>
      <c r="B45" s="683"/>
      <c r="C45" s="285"/>
      <c r="D45" s="500"/>
      <c r="E45" s="515"/>
      <c r="F45" s="679"/>
    </row>
    <row r="46" spans="1:7" s="688" customFormat="1" ht="13" x14ac:dyDescent="0.25">
      <c r="A46" s="267"/>
      <c r="B46" s="687" t="s">
        <v>96</v>
      </c>
      <c r="C46" s="285"/>
      <c r="D46" s="500"/>
      <c r="E46" s="515"/>
      <c r="F46" s="679"/>
    </row>
    <row r="47" spans="1:7" s="688" customFormat="1" ht="26" x14ac:dyDescent="0.25">
      <c r="A47" s="267"/>
      <c r="B47" s="262" t="s">
        <v>1479</v>
      </c>
      <c r="C47" s="285"/>
      <c r="D47" s="500"/>
      <c r="E47" s="515"/>
      <c r="F47" s="679"/>
    </row>
    <row r="48" spans="1:7" s="688" customFormat="1" ht="17.25" customHeight="1" x14ac:dyDescent="0.25">
      <c r="A48" s="267" t="s">
        <v>1422</v>
      </c>
      <c r="B48" s="263" t="s">
        <v>1480</v>
      </c>
      <c r="C48" s="285" t="s">
        <v>42</v>
      </c>
      <c r="D48" s="689">
        <v>4</v>
      </c>
      <c r="E48" s="515"/>
      <c r="F48" s="679">
        <f>D48*E48</f>
        <v>0</v>
      </c>
      <c r="G48" s="690"/>
    </row>
    <row r="49" spans="1:7" s="688" customFormat="1" ht="17.25" customHeight="1" x14ac:dyDescent="0.25">
      <c r="A49" s="267" t="s">
        <v>1481</v>
      </c>
      <c r="B49" s="263" t="s">
        <v>1482</v>
      </c>
      <c r="C49" s="285" t="s">
        <v>42</v>
      </c>
      <c r="D49" s="689">
        <v>24.3</v>
      </c>
      <c r="E49" s="515"/>
      <c r="F49" s="679">
        <f>D49*E49</f>
        <v>0</v>
      </c>
      <c r="G49" s="690"/>
    </row>
    <row r="50" spans="1:7" s="266" customFormat="1" ht="17.25" customHeight="1" x14ac:dyDescent="0.25">
      <c r="A50" s="264" t="s">
        <v>1483</v>
      </c>
      <c r="B50" s="263" t="s">
        <v>1484</v>
      </c>
      <c r="C50" s="264" t="s">
        <v>42</v>
      </c>
      <c r="D50" s="691">
        <v>2.7</v>
      </c>
      <c r="E50" s="265"/>
      <c r="F50" s="679">
        <f>D50*E50</f>
        <v>0</v>
      </c>
    </row>
    <row r="51" spans="1:7" s="688" customFormat="1" ht="12.5" x14ac:dyDescent="0.25">
      <c r="A51" s="267"/>
      <c r="B51" s="692"/>
      <c r="C51" s="285"/>
      <c r="D51" s="500"/>
      <c r="E51" s="515"/>
      <c r="F51" s="679"/>
      <c r="G51" s="690"/>
    </row>
    <row r="52" spans="1:7" s="688" customFormat="1" ht="13" x14ac:dyDescent="0.25">
      <c r="A52" s="267"/>
      <c r="B52" s="664" t="s">
        <v>557</v>
      </c>
      <c r="C52" s="285"/>
      <c r="D52" s="500"/>
      <c r="E52" s="515"/>
      <c r="F52" s="679"/>
    </row>
    <row r="53" spans="1:7" s="688" customFormat="1" ht="13" x14ac:dyDescent="0.25">
      <c r="A53" s="267"/>
      <c r="B53" s="684" t="s">
        <v>111</v>
      </c>
      <c r="C53" s="285"/>
      <c r="D53" s="500"/>
      <c r="E53" s="515"/>
      <c r="F53" s="679"/>
    </row>
    <row r="54" spans="1:7" ht="12.5" x14ac:dyDescent="0.25">
      <c r="A54" s="693" t="s">
        <v>721</v>
      </c>
      <c r="B54" s="499" t="s">
        <v>1485</v>
      </c>
      <c r="C54" s="285" t="s">
        <v>42</v>
      </c>
      <c r="D54" s="689">
        <f>D48</f>
        <v>4</v>
      </c>
      <c r="E54" s="515"/>
      <c r="F54" s="679">
        <f>D54*E54</f>
        <v>0</v>
      </c>
    </row>
    <row r="55" spans="1:7" ht="12.5" x14ac:dyDescent="0.25">
      <c r="A55" s="693"/>
      <c r="B55" s="683"/>
      <c r="C55" s="285"/>
      <c r="D55" s="500"/>
      <c r="E55" s="515"/>
      <c r="F55" s="679"/>
    </row>
    <row r="56" spans="1:7" ht="13" x14ac:dyDescent="0.25">
      <c r="A56" s="693"/>
      <c r="B56" s="687" t="s">
        <v>95</v>
      </c>
      <c r="C56" s="285"/>
      <c r="D56" s="500"/>
      <c r="E56" s="515"/>
      <c r="F56" s="679"/>
    </row>
    <row r="57" spans="1:7" ht="12.5" x14ac:dyDescent="0.25">
      <c r="A57" s="693"/>
      <c r="B57" s="683"/>
      <c r="C57" s="285"/>
      <c r="D57" s="500"/>
      <c r="E57" s="515"/>
      <c r="F57" s="679"/>
    </row>
    <row r="58" spans="1:7" ht="13" x14ac:dyDescent="0.25">
      <c r="A58" s="693"/>
      <c r="B58" s="687" t="s">
        <v>115</v>
      </c>
      <c r="C58" s="285"/>
      <c r="D58" s="500"/>
      <c r="E58" s="515"/>
      <c r="F58" s="679"/>
    </row>
    <row r="59" spans="1:7" ht="13" x14ac:dyDescent="0.25">
      <c r="A59" s="693"/>
      <c r="B59" s="682" t="s">
        <v>1486</v>
      </c>
      <c r="C59" s="285"/>
      <c r="D59" s="500"/>
      <c r="E59" s="515"/>
      <c r="F59" s="679"/>
    </row>
    <row r="60" spans="1:7" ht="17.25" customHeight="1" x14ac:dyDescent="0.25">
      <c r="A60" s="693" t="s">
        <v>1430</v>
      </c>
      <c r="B60" s="683" t="s">
        <v>1487</v>
      </c>
      <c r="C60" s="285" t="s">
        <v>42</v>
      </c>
      <c r="D60" s="689">
        <f>D48</f>
        <v>4</v>
      </c>
      <c r="E60" s="515"/>
      <c r="F60" s="679">
        <f>D60*E60</f>
        <v>0</v>
      </c>
    </row>
    <row r="61" spans="1:7" s="688" customFormat="1" ht="17.25" customHeight="1" x14ac:dyDescent="0.25">
      <c r="A61" s="693" t="s">
        <v>1488</v>
      </c>
      <c r="B61" s="683" t="s">
        <v>1489</v>
      </c>
      <c r="C61" s="285" t="s">
        <v>42</v>
      </c>
      <c r="D61" s="689">
        <f>D49</f>
        <v>24.3</v>
      </c>
      <c r="E61" s="515"/>
      <c r="F61" s="679">
        <f>D61*E61</f>
        <v>0</v>
      </c>
    </row>
    <row r="62" spans="1:7" s="688" customFormat="1" ht="12.5" x14ac:dyDescent="0.25">
      <c r="A62" s="693"/>
      <c r="B62" s="683"/>
      <c r="C62" s="285"/>
      <c r="D62" s="500"/>
      <c r="E62" s="515"/>
      <c r="F62" s="679"/>
    </row>
    <row r="63" spans="1:7" s="688" customFormat="1" ht="13" x14ac:dyDescent="0.25">
      <c r="A63" s="693"/>
      <c r="B63" s="682" t="s">
        <v>1490</v>
      </c>
      <c r="C63" s="285"/>
      <c r="D63" s="500"/>
      <c r="E63" s="515"/>
      <c r="F63" s="679"/>
    </row>
    <row r="64" spans="1:7" s="688" customFormat="1" ht="15" customHeight="1" x14ac:dyDescent="0.25">
      <c r="A64" s="267" t="s">
        <v>1434</v>
      </c>
      <c r="B64" s="683" t="s">
        <v>1932</v>
      </c>
      <c r="C64" s="285" t="s">
        <v>42</v>
      </c>
      <c r="D64" s="491">
        <v>0</v>
      </c>
      <c r="E64" s="515"/>
      <c r="F64" s="679">
        <f>D64*E64</f>
        <v>0</v>
      </c>
    </row>
    <row r="65" spans="1:6" s="688" customFormat="1" ht="15" customHeight="1" x14ac:dyDescent="0.25">
      <c r="A65" s="267" t="s">
        <v>1491</v>
      </c>
      <c r="B65" s="683" t="s">
        <v>1492</v>
      </c>
      <c r="C65" s="285" t="s">
        <v>42</v>
      </c>
      <c r="D65" s="500">
        <v>0</v>
      </c>
      <c r="E65" s="515"/>
      <c r="F65" s="679">
        <f>D65*E65</f>
        <v>0</v>
      </c>
    </row>
    <row r="66" spans="1:6" s="688" customFormat="1" ht="12.5" x14ac:dyDescent="0.25">
      <c r="A66" s="267"/>
      <c r="B66" s="683"/>
      <c r="C66" s="285"/>
      <c r="D66" s="500"/>
      <c r="E66" s="515"/>
      <c r="F66" s="679"/>
    </row>
    <row r="67" spans="1:6" s="688" customFormat="1" ht="13" x14ac:dyDescent="0.25">
      <c r="A67" s="267"/>
      <c r="B67" s="682" t="s">
        <v>1493</v>
      </c>
      <c r="C67" s="285"/>
      <c r="D67" s="500"/>
      <c r="E67" s="515"/>
      <c r="F67" s="679"/>
    </row>
    <row r="68" spans="1:6" s="688" customFormat="1" ht="12.5" x14ac:dyDescent="0.25">
      <c r="A68" s="267" t="s">
        <v>725</v>
      </c>
      <c r="B68" s="683" t="s">
        <v>1494</v>
      </c>
      <c r="C68" s="285" t="s">
        <v>42</v>
      </c>
      <c r="D68" s="689">
        <f>D50</f>
        <v>2.7</v>
      </c>
      <c r="E68" s="515"/>
      <c r="F68" s="679">
        <f>D68*E68</f>
        <v>0</v>
      </c>
    </row>
    <row r="69" spans="1:6" s="688" customFormat="1" ht="12.5" x14ac:dyDescent="0.25">
      <c r="A69" s="267" t="s">
        <v>1495</v>
      </c>
      <c r="B69" s="683" t="s">
        <v>1496</v>
      </c>
      <c r="C69" s="285" t="s">
        <v>42</v>
      </c>
      <c r="D69" s="500">
        <v>0</v>
      </c>
      <c r="E69" s="515"/>
      <c r="F69" s="679">
        <f>D69*E69</f>
        <v>0</v>
      </c>
    </row>
    <row r="70" spans="1:6" s="688" customFormat="1" ht="12.5" x14ac:dyDescent="0.25">
      <c r="A70" s="267"/>
      <c r="B70" s="683"/>
      <c r="C70" s="285"/>
      <c r="D70" s="500"/>
      <c r="E70" s="515"/>
      <c r="F70" s="679"/>
    </row>
    <row r="71" spans="1:6" s="688" customFormat="1" ht="13" thickBot="1" x14ac:dyDescent="0.3">
      <c r="A71" s="1019"/>
      <c r="B71" s="1020"/>
      <c r="C71" s="1011"/>
      <c r="D71" s="1012"/>
      <c r="E71" s="1021"/>
      <c r="F71" s="1022"/>
    </row>
    <row r="72" spans="1:6" ht="19.149999999999999" customHeight="1" thickTop="1" x14ac:dyDescent="0.25">
      <c r="A72" s="2488" t="s">
        <v>102</v>
      </c>
      <c r="B72" s="2488"/>
      <c r="C72" s="2488"/>
      <c r="D72" s="2488"/>
      <c r="E72" s="2488"/>
      <c r="F72" s="1359">
        <f>SUM(F7:F71)</f>
        <v>0</v>
      </c>
    </row>
    <row r="73" spans="1:6" s="688" customFormat="1" ht="13" x14ac:dyDescent="0.25">
      <c r="A73" s="267"/>
      <c r="B73" s="687" t="s">
        <v>120</v>
      </c>
      <c r="C73" s="285"/>
      <c r="D73" s="500"/>
      <c r="E73" s="515"/>
      <c r="F73" s="679"/>
    </row>
    <row r="74" spans="1:6" s="688" customFormat="1" ht="13" x14ac:dyDescent="0.25">
      <c r="A74" s="267"/>
      <c r="B74" s="687"/>
      <c r="C74" s="285"/>
      <c r="D74" s="500"/>
      <c r="E74" s="515"/>
      <c r="F74" s="679"/>
    </row>
    <row r="75" spans="1:6" s="688" customFormat="1" ht="13" x14ac:dyDescent="0.25">
      <c r="A75" s="267"/>
      <c r="B75" s="687" t="s">
        <v>121</v>
      </c>
      <c r="C75" s="285"/>
      <c r="D75" s="500"/>
      <c r="E75" s="515"/>
      <c r="F75" s="679"/>
    </row>
    <row r="76" spans="1:6" s="688" customFormat="1" ht="12.5" x14ac:dyDescent="0.25">
      <c r="A76" s="267" t="s">
        <v>1497</v>
      </c>
      <c r="B76" s="683" t="s">
        <v>1498</v>
      </c>
      <c r="C76" s="285" t="s">
        <v>48</v>
      </c>
      <c r="D76" s="500">
        <v>0</v>
      </c>
      <c r="E76" s="515"/>
      <c r="F76" s="679">
        <f t="shared" ref="F76:F87" si="0">D76*E76</f>
        <v>0</v>
      </c>
    </row>
    <row r="77" spans="1:6" s="688" customFormat="1" ht="12.5" x14ac:dyDescent="0.25">
      <c r="A77" s="267"/>
      <c r="B77" s="683"/>
      <c r="C77" s="285"/>
      <c r="D77" s="500"/>
      <c r="E77" s="515"/>
      <c r="F77" s="679"/>
    </row>
    <row r="78" spans="1:6" s="688" customFormat="1" ht="12.5" x14ac:dyDescent="0.25">
      <c r="A78" s="267" t="s">
        <v>1499</v>
      </c>
      <c r="B78" s="683" t="s">
        <v>1500</v>
      </c>
      <c r="C78" s="285" t="s">
        <v>48</v>
      </c>
      <c r="D78" s="689">
        <f>14+21.6</f>
        <v>35.6</v>
      </c>
      <c r="E78" s="515"/>
      <c r="F78" s="679">
        <f>D78*E78</f>
        <v>0</v>
      </c>
    </row>
    <row r="79" spans="1:6" s="688" customFormat="1" ht="13" x14ac:dyDescent="0.25">
      <c r="A79" s="267"/>
      <c r="B79" s="687"/>
      <c r="C79" s="285"/>
      <c r="D79" s="500"/>
      <c r="E79" s="515"/>
      <c r="F79" s="679"/>
    </row>
    <row r="80" spans="1:6" s="688" customFormat="1" ht="13" x14ac:dyDescent="0.25">
      <c r="A80" s="267"/>
      <c r="B80" s="695" t="s">
        <v>1501</v>
      </c>
      <c r="C80" s="285"/>
      <c r="D80" s="500"/>
      <c r="E80" s="515"/>
      <c r="F80" s="679"/>
    </row>
    <row r="81" spans="1:6" s="688" customFormat="1" ht="13" x14ac:dyDescent="0.25">
      <c r="A81" s="267"/>
      <c r="B81" s="696" t="s">
        <v>1502</v>
      </c>
      <c r="C81" s="285"/>
      <c r="D81" s="500"/>
      <c r="E81" s="515"/>
      <c r="F81" s="679"/>
    </row>
    <row r="82" spans="1:6" s="688" customFormat="1" ht="18" customHeight="1" x14ac:dyDescent="0.25">
      <c r="A82" s="267" t="s">
        <v>1503</v>
      </c>
      <c r="B82" s="683" t="s">
        <v>1933</v>
      </c>
      <c r="C82" s="285" t="s">
        <v>125</v>
      </c>
      <c r="D82" s="689">
        <v>38</v>
      </c>
      <c r="E82" s="515"/>
      <c r="F82" s="679">
        <f t="shared" si="0"/>
        <v>0</v>
      </c>
    </row>
    <row r="83" spans="1:6" s="688" customFormat="1" ht="18" customHeight="1" x14ac:dyDescent="0.25">
      <c r="A83" s="267" t="s">
        <v>1504</v>
      </c>
      <c r="B83" s="683" t="s">
        <v>1934</v>
      </c>
      <c r="C83" s="285" t="s">
        <v>125</v>
      </c>
      <c r="D83" s="689">
        <v>21.6</v>
      </c>
      <c r="E83" s="515"/>
      <c r="F83" s="679">
        <f t="shared" si="0"/>
        <v>0</v>
      </c>
    </row>
    <row r="84" spans="1:6" s="688" customFormat="1" ht="18" customHeight="1" x14ac:dyDescent="0.25">
      <c r="A84" s="267" t="s">
        <v>1505</v>
      </c>
      <c r="B84" s="683" t="s">
        <v>1935</v>
      </c>
      <c r="C84" s="285" t="s">
        <v>125</v>
      </c>
      <c r="D84" s="500">
        <v>0</v>
      </c>
      <c r="E84" s="515"/>
      <c r="F84" s="679">
        <f t="shared" si="0"/>
        <v>0</v>
      </c>
    </row>
    <row r="85" spans="1:6" s="688" customFormat="1" ht="12.5" x14ac:dyDescent="0.25">
      <c r="A85" s="267"/>
      <c r="B85" s="683"/>
      <c r="C85" s="285"/>
      <c r="D85" s="500"/>
      <c r="E85" s="515"/>
      <c r="F85" s="679"/>
    </row>
    <row r="86" spans="1:6" s="688" customFormat="1" ht="13" x14ac:dyDescent="0.25">
      <c r="A86" s="267"/>
      <c r="B86" s="682" t="s">
        <v>1506</v>
      </c>
      <c r="C86" s="285"/>
      <c r="D86" s="500"/>
      <c r="E86" s="515"/>
      <c r="F86" s="679"/>
    </row>
    <row r="87" spans="1:6" s="688" customFormat="1" ht="12.5" x14ac:dyDescent="0.25">
      <c r="A87" s="267" t="s">
        <v>1507</v>
      </c>
      <c r="B87" s="683" t="s">
        <v>1508</v>
      </c>
      <c r="C87" s="285" t="s">
        <v>125</v>
      </c>
      <c r="D87" s="491">
        <v>0</v>
      </c>
      <c r="E87" s="515"/>
      <c r="F87" s="679">
        <f t="shared" si="0"/>
        <v>0</v>
      </c>
    </row>
    <row r="88" spans="1:6" s="688" customFormat="1" ht="13" x14ac:dyDescent="0.25">
      <c r="A88" s="267"/>
      <c r="B88" s="682"/>
      <c r="C88" s="285"/>
      <c r="D88" s="500"/>
      <c r="E88" s="515"/>
      <c r="F88" s="679"/>
    </row>
    <row r="89" spans="1:6" s="688" customFormat="1" ht="13" x14ac:dyDescent="0.25">
      <c r="A89" s="267"/>
      <c r="B89" s="664" t="s">
        <v>130</v>
      </c>
      <c r="C89" s="285"/>
      <c r="D89" s="500"/>
      <c r="E89" s="680"/>
      <c r="F89" s="679"/>
    </row>
    <row r="90" spans="1:6" ht="25" x14ac:dyDescent="0.25">
      <c r="A90" s="267" t="s">
        <v>1509</v>
      </c>
      <c r="B90" s="268" t="s">
        <v>1510</v>
      </c>
      <c r="C90" s="285" t="s">
        <v>40</v>
      </c>
      <c r="D90" s="697">
        <f>ROUNDUP((D48+D49+D50)*0.05,2)</f>
        <v>1.55</v>
      </c>
      <c r="E90" s="515"/>
      <c r="F90" s="679">
        <f>D90*E90</f>
        <v>0</v>
      </c>
    </row>
    <row r="91" spans="1:6" ht="12.5" x14ac:dyDescent="0.25">
      <c r="A91" s="267"/>
      <c r="B91" s="692"/>
      <c r="C91" s="285"/>
      <c r="D91" s="500"/>
      <c r="E91" s="515"/>
      <c r="F91" s="679"/>
    </row>
    <row r="92" spans="1:6" s="266" customFormat="1" ht="13.15" customHeight="1" x14ac:dyDescent="0.25">
      <c r="A92" s="264"/>
      <c r="B92" s="269" t="s">
        <v>135</v>
      </c>
      <c r="C92" s="264"/>
      <c r="D92" s="270"/>
      <c r="E92" s="265"/>
      <c r="F92" s="698"/>
    </row>
    <row r="93" spans="1:6" s="266" customFormat="1" ht="17.25" customHeight="1" x14ac:dyDescent="0.25">
      <c r="A93" s="264" t="s">
        <v>1511</v>
      </c>
      <c r="B93" s="276" t="s">
        <v>1512</v>
      </c>
      <c r="C93" s="264" t="s">
        <v>48</v>
      </c>
      <c r="D93" s="270">
        <v>0</v>
      </c>
      <c r="E93" s="265"/>
      <c r="F93" s="698">
        <f>D93*E93</f>
        <v>0</v>
      </c>
    </row>
    <row r="94" spans="1:6" s="266" customFormat="1" ht="17.25" customHeight="1" x14ac:dyDescent="0.25">
      <c r="A94" s="264" t="s">
        <v>137</v>
      </c>
      <c r="B94" s="263" t="s">
        <v>1513</v>
      </c>
      <c r="C94" s="264" t="s">
        <v>125</v>
      </c>
      <c r="D94" s="270">
        <v>0</v>
      </c>
      <c r="E94" s="265"/>
      <c r="F94" s="698">
        <f>D94*E94</f>
        <v>0</v>
      </c>
    </row>
    <row r="95" spans="1:6" s="266" customFormat="1" ht="13.15" customHeight="1" x14ac:dyDescent="0.25">
      <c r="A95" s="264"/>
      <c r="B95" s="271"/>
      <c r="C95" s="264"/>
      <c r="D95" s="270"/>
      <c r="E95" s="265"/>
      <c r="F95" s="698"/>
    </row>
    <row r="96" spans="1:6" s="266" customFormat="1" ht="13.15" customHeight="1" x14ac:dyDescent="0.25">
      <c r="A96" s="264"/>
      <c r="B96" s="272" t="s">
        <v>447</v>
      </c>
      <c r="C96" s="264"/>
      <c r="D96" s="270"/>
      <c r="E96" s="265"/>
      <c r="F96" s="698"/>
    </row>
    <row r="97" spans="1:6" s="266" customFormat="1" ht="13.15" customHeight="1" x14ac:dyDescent="0.25">
      <c r="A97" s="264"/>
      <c r="B97" s="273" t="s">
        <v>1174</v>
      </c>
      <c r="C97" s="264"/>
      <c r="D97" s="270"/>
      <c r="E97" s="265"/>
      <c r="F97" s="698"/>
    </row>
    <row r="98" spans="1:6" s="266" customFormat="1" ht="18" customHeight="1" x14ac:dyDescent="0.25">
      <c r="A98" s="264" t="s">
        <v>448</v>
      </c>
      <c r="B98" s="274" t="s">
        <v>1936</v>
      </c>
      <c r="C98" s="264" t="s">
        <v>48</v>
      </c>
      <c r="D98" s="270">
        <v>0</v>
      </c>
      <c r="E98" s="265"/>
      <c r="F98" s="698">
        <f>D98*E98</f>
        <v>0</v>
      </c>
    </row>
    <row r="99" spans="1:6" s="279" customFormat="1" ht="18" customHeight="1" x14ac:dyDescent="0.25">
      <c r="A99" s="275" t="s">
        <v>1514</v>
      </c>
      <c r="B99" s="276" t="s">
        <v>1515</v>
      </c>
      <c r="C99" s="275" t="s">
        <v>48</v>
      </c>
      <c r="D99" s="338">
        <v>4</v>
      </c>
      <c r="E99" s="375"/>
      <c r="F99" s="698">
        <f>D99*E99</f>
        <v>0</v>
      </c>
    </row>
    <row r="100" spans="1:6" s="279" customFormat="1" ht="12.5" x14ac:dyDescent="0.25">
      <c r="A100" s="267"/>
      <c r="B100" s="692"/>
      <c r="C100" s="285"/>
      <c r="D100" s="500"/>
      <c r="E100" s="515"/>
      <c r="F100" s="679"/>
    </row>
    <row r="101" spans="1:6" s="688" customFormat="1" ht="13" x14ac:dyDescent="0.25">
      <c r="A101" s="285"/>
      <c r="B101" s="687" t="s">
        <v>765</v>
      </c>
      <c r="C101" s="285"/>
      <c r="D101" s="665"/>
      <c r="E101" s="666"/>
      <c r="F101" s="667"/>
    </row>
    <row r="102" spans="1:6" s="266" customFormat="1" ht="13.15" customHeight="1" x14ac:dyDescent="0.25">
      <c r="A102" s="264"/>
      <c r="B102" s="263"/>
      <c r="C102" s="264"/>
      <c r="D102" s="280"/>
      <c r="E102" s="265"/>
      <c r="F102" s="698"/>
    </row>
    <row r="103" spans="1:6" s="266" customFormat="1" ht="26" x14ac:dyDescent="0.25">
      <c r="A103" s="264"/>
      <c r="B103" s="281" t="s">
        <v>1516</v>
      </c>
      <c r="C103" s="264"/>
      <c r="D103" s="280"/>
      <c r="E103" s="265"/>
      <c r="F103" s="698"/>
    </row>
    <row r="104" spans="1:6" s="266" customFormat="1" ht="13" x14ac:dyDescent="0.25">
      <c r="A104" s="264"/>
      <c r="B104" s="262" t="s">
        <v>1517</v>
      </c>
      <c r="C104" s="264"/>
      <c r="D104" s="356"/>
      <c r="E104" s="265"/>
      <c r="F104" s="698"/>
    </row>
    <row r="105" spans="1:6" s="266" customFormat="1" ht="12.5" x14ac:dyDescent="0.25">
      <c r="A105" s="264" t="s">
        <v>1518</v>
      </c>
      <c r="B105" s="263" t="s">
        <v>819</v>
      </c>
      <c r="C105" s="264" t="s">
        <v>125</v>
      </c>
      <c r="D105" s="356">
        <v>20</v>
      </c>
      <c r="E105" s="265"/>
      <c r="F105" s="679">
        <f t="shared" ref="F105:F108" si="1">D105*E105</f>
        <v>0</v>
      </c>
    </row>
    <row r="106" spans="1:6" s="266" customFormat="1" ht="12.5" x14ac:dyDescent="0.25">
      <c r="A106" s="264"/>
      <c r="B106" s="263"/>
      <c r="C106" s="264"/>
      <c r="D106" s="280"/>
      <c r="E106" s="265"/>
      <c r="F106" s="679"/>
    </row>
    <row r="107" spans="1:6" s="266" customFormat="1" ht="13" x14ac:dyDescent="0.25">
      <c r="A107" s="264"/>
      <c r="B107" s="262" t="s">
        <v>1520</v>
      </c>
      <c r="C107" s="264"/>
      <c r="D107" s="280"/>
      <c r="E107" s="265"/>
      <c r="F107" s="679"/>
    </row>
    <row r="108" spans="1:6" s="266" customFormat="1" ht="13.15" customHeight="1" x14ac:dyDescent="0.25">
      <c r="A108" s="264" t="s">
        <v>171</v>
      </c>
      <c r="B108" s="263" t="s">
        <v>819</v>
      </c>
      <c r="C108" s="264" t="s">
        <v>125</v>
      </c>
      <c r="D108" s="356">
        <v>5</v>
      </c>
      <c r="E108" s="265"/>
      <c r="F108" s="679">
        <f t="shared" si="1"/>
        <v>0</v>
      </c>
    </row>
    <row r="109" spans="1:6" s="266" customFormat="1" ht="13.15" customHeight="1" x14ac:dyDescent="0.25">
      <c r="A109" s="264"/>
      <c r="B109" s="263"/>
      <c r="C109" s="264"/>
      <c r="D109" s="356"/>
      <c r="E109" s="265"/>
      <c r="F109" s="698"/>
    </row>
    <row r="110" spans="1:6" s="688" customFormat="1" ht="39" x14ac:dyDescent="0.25">
      <c r="A110" s="493"/>
      <c r="B110" s="681" t="s">
        <v>1521</v>
      </c>
      <c r="C110" s="285"/>
      <c r="D110" s="500"/>
      <c r="E110" s="666"/>
      <c r="F110" s="667"/>
    </row>
    <row r="111" spans="1:6" s="688" customFormat="1" ht="12.5" x14ac:dyDescent="0.25">
      <c r="A111" s="284" t="s">
        <v>805</v>
      </c>
      <c r="B111" s="499" t="s">
        <v>1522</v>
      </c>
      <c r="C111" s="285" t="s">
        <v>125</v>
      </c>
      <c r="D111" s="500">
        <v>0</v>
      </c>
      <c r="E111" s="666"/>
      <c r="F111" s="679">
        <f>D111*E111</f>
        <v>0</v>
      </c>
    </row>
    <row r="112" spans="1:6" s="688" customFormat="1" ht="13" x14ac:dyDescent="0.25">
      <c r="A112" s="285"/>
      <c r="B112" s="671"/>
      <c r="C112" s="285"/>
      <c r="D112" s="500"/>
      <c r="E112" s="265"/>
      <c r="F112" s="667"/>
    </row>
    <row r="113" spans="1:6" s="688" customFormat="1" ht="39" x14ac:dyDescent="0.25">
      <c r="A113" s="285"/>
      <c r="B113" s="687" t="s">
        <v>1523</v>
      </c>
      <c r="C113" s="285"/>
      <c r="D113" s="665"/>
      <c r="E113" s="265"/>
      <c r="F113" s="667"/>
    </row>
    <row r="114" spans="1:6" s="688" customFormat="1" ht="12.5" x14ac:dyDescent="0.25">
      <c r="A114" s="284" t="s">
        <v>1524</v>
      </c>
      <c r="B114" s="499" t="s">
        <v>1525</v>
      </c>
      <c r="C114" s="285" t="s">
        <v>125</v>
      </c>
      <c r="D114" s="665">
        <v>0</v>
      </c>
      <c r="E114" s="666"/>
      <c r="F114" s="679">
        <f>D114*E114</f>
        <v>0</v>
      </c>
    </row>
    <row r="115" spans="1:6" s="688" customFormat="1" ht="12.5" x14ac:dyDescent="0.25">
      <c r="A115" s="284"/>
      <c r="B115" s="683"/>
      <c r="C115" s="285"/>
      <c r="D115" s="665"/>
      <c r="E115" s="666"/>
      <c r="F115" s="667"/>
    </row>
    <row r="116" spans="1:6" s="688" customFormat="1" ht="13" x14ac:dyDescent="0.25">
      <c r="A116" s="284"/>
      <c r="B116" s="664" t="s">
        <v>1526</v>
      </c>
      <c r="C116" s="285"/>
      <c r="D116" s="665"/>
      <c r="E116" s="666"/>
      <c r="F116" s="667"/>
    </row>
    <row r="117" spans="1:6" s="688" customFormat="1" ht="12.5" x14ac:dyDescent="0.25">
      <c r="A117" s="284"/>
      <c r="B117" s="683"/>
      <c r="C117" s="285"/>
      <c r="D117" s="665"/>
      <c r="E117" s="666"/>
      <c r="F117" s="667"/>
    </row>
    <row r="118" spans="1:6" ht="26" x14ac:dyDescent="0.25">
      <c r="A118" s="284"/>
      <c r="B118" s="281" t="s">
        <v>1516</v>
      </c>
      <c r="C118" s="285"/>
      <c r="D118" s="500"/>
      <c r="E118" s="666"/>
      <c r="F118" s="667"/>
    </row>
    <row r="119" spans="1:6" s="473" customFormat="1" ht="15" x14ac:dyDescent="0.25">
      <c r="A119" s="699"/>
      <c r="B119" s="700" t="s">
        <v>1527</v>
      </c>
      <c r="C119" s="699"/>
      <c r="D119" s="699"/>
      <c r="E119" s="701"/>
      <c r="F119" s="702"/>
    </row>
    <row r="120" spans="1:6" s="473" customFormat="1" ht="17.25" customHeight="1" x14ac:dyDescent="0.25">
      <c r="A120" s="699" t="s">
        <v>323</v>
      </c>
      <c r="B120" s="703" t="s">
        <v>819</v>
      </c>
      <c r="C120" s="699" t="s">
        <v>19</v>
      </c>
      <c r="D120" s="699">
        <v>3</v>
      </c>
      <c r="E120" s="704"/>
      <c r="F120" s="705">
        <f t="shared" ref="F120:F124" si="2">D120*E120</f>
        <v>0</v>
      </c>
    </row>
    <row r="121" spans="1:6" s="473" customFormat="1" ht="17.25" customHeight="1" x14ac:dyDescent="0.25">
      <c r="A121" s="699" t="s">
        <v>325</v>
      </c>
      <c r="B121" s="703" t="s">
        <v>1536</v>
      </c>
      <c r="C121" s="699" t="s">
        <v>19</v>
      </c>
      <c r="D121" s="699">
        <v>1</v>
      </c>
      <c r="E121" s="704"/>
      <c r="F121" s="705">
        <f t="shared" si="2"/>
        <v>0</v>
      </c>
    </row>
    <row r="122" spans="1:6" s="473" customFormat="1" ht="17.25" customHeight="1" x14ac:dyDescent="0.25">
      <c r="A122" s="699" t="s">
        <v>360</v>
      </c>
      <c r="B122" s="703" t="s">
        <v>816</v>
      </c>
      <c r="C122" s="699" t="s">
        <v>19</v>
      </c>
      <c r="D122" s="699">
        <v>2</v>
      </c>
      <c r="E122" s="704"/>
      <c r="F122" s="705">
        <f t="shared" si="2"/>
        <v>0</v>
      </c>
    </row>
    <row r="123" spans="1:6" s="473" customFormat="1" ht="17.25" customHeight="1" x14ac:dyDescent="0.25">
      <c r="A123" s="699" t="s">
        <v>511</v>
      </c>
      <c r="B123" s="703" t="s">
        <v>2269</v>
      </c>
      <c r="C123" s="699" t="s">
        <v>19</v>
      </c>
      <c r="D123" s="699">
        <v>1</v>
      </c>
      <c r="E123" s="704"/>
      <c r="F123" s="705">
        <f t="shared" si="2"/>
        <v>0</v>
      </c>
    </row>
    <row r="124" spans="1:6" s="473" customFormat="1" ht="17.25" customHeight="1" x14ac:dyDescent="0.25">
      <c r="A124" s="699" t="s">
        <v>1989</v>
      </c>
      <c r="B124" s="703" t="s">
        <v>1937</v>
      </c>
      <c r="C124" s="699" t="s">
        <v>19</v>
      </c>
      <c r="D124" s="699">
        <v>1</v>
      </c>
      <c r="E124" s="704"/>
      <c r="F124" s="705">
        <f t="shared" si="2"/>
        <v>0</v>
      </c>
    </row>
    <row r="125" spans="1:6" s="473" customFormat="1" ht="17.25" customHeight="1" x14ac:dyDescent="0.25">
      <c r="A125" s="699" t="s">
        <v>1991</v>
      </c>
      <c r="B125" s="703" t="s">
        <v>1528</v>
      </c>
      <c r="C125" s="699" t="s">
        <v>19</v>
      </c>
      <c r="D125" s="699">
        <v>1</v>
      </c>
      <c r="E125" s="704"/>
      <c r="F125" s="705">
        <f t="shared" ref="F125" si="3">D125*E125</f>
        <v>0</v>
      </c>
    </row>
    <row r="126" spans="1:6" ht="12.5" x14ac:dyDescent="0.25">
      <c r="A126" s="285"/>
      <c r="B126" s="499"/>
      <c r="C126" s="285"/>
      <c r="D126" s="500"/>
      <c r="E126" s="666"/>
      <c r="F126" s="667"/>
    </row>
    <row r="127" spans="1:6" s="473" customFormat="1" ht="13" x14ac:dyDescent="0.25">
      <c r="A127" s="699"/>
      <c r="B127" s="700" t="s">
        <v>1529</v>
      </c>
      <c r="C127" s="699"/>
      <c r="D127" s="699"/>
      <c r="E127" s="704"/>
      <c r="F127" s="705"/>
    </row>
    <row r="128" spans="1:6" s="473" customFormat="1" ht="12.5" x14ac:dyDescent="0.25">
      <c r="A128" s="699" t="s">
        <v>812</v>
      </c>
      <c r="B128" s="703" t="s">
        <v>814</v>
      </c>
      <c r="C128" s="699" t="s">
        <v>19</v>
      </c>
      <c r="D128" s="338" t="s">
        <v>558</v>
      </c>
      <c r="E128" s="704"/>
      <c r="F128" s="705">
        <f>D128*E128</f>
        <v>0</v>
      </c>
    </row>
    <row r="129" spans="1:6" s="473" customFormat="1" ht="12.5" x14ac:dyDescent="0.25">
      <c r="A129" s="699"/>
      <c r="B129" s="703"/>
      <c r="C129" s="699"/>
      <c r="D129" s="699"/>
      <c r="E129" s="704"/>
      <c r="F129" s="705"/>
    </row>
    <row r="130" spans="1:6" s="473" customFormat="1" ht="13" x14ac:dyDescent="0.25">
      <c r="A130" s="699"/>
      <c r="B130" s="700" t="s">
        <v>378</v>
      </c>
      <c r="C130" s="699"/>
      <c r="D130" s="699"/>
      <c r="E130" s="704"/>
      <c r="F130" s="705"/>
    </row>
    <row r="131" spans="1:6" s="473" customFormat="1" ht="12.5" x14ac:dyDescent="0.25">
      <c r="A131" s="699" t="s">
        <v>815</v>
      </c>
      <c r="B131" s="703" t="s">
        <v>1530</v>
      </c>
      <c r="C131" s="699" t="s">
        <v>19</v>
      </c>
      <c r="D131" s="338" t="s">
        <v>558</v>
      </c>
      <c r="E131" s="704"/>
      <c r="F131" s="705">
        <f>D131*E131</f>
        <v>0</v>
      </c>
    </row>
    <row r="132" spans="1:6" s="473" customFormat="1" ht="13" thickBot="1" x14ac:dyDescent="0.3">
      <c r="A132" s="699"/>
      <c r="B132" s="703"/>
      <c r="C132" s="699"/>
      <c r="D132" s="699"/>
      <c r="E132" s="704"/>
      <c r="F132" s="705"/>
    </row>
    <row r="133" spans="1:6" s="266" customFormat="1" ht="18.75" customHeight="1" thickTop="1" x14ac:dyDescent="0.25">
      <c r="A133" s="2484" t="s">
        <v>102</v>
      </c>
      <c r="B133" s="2484"/>
      <c r="C133" s="2484"/>
      <c r="D133" s="2484"/>
      <c r="E133" s="2484"/>
      <c r="F133" s="1359">
        <f>SUM(F73:F132)</f>
        <v>0</v>
      </c>
    </row>
    <row r="134" spans="1:6" s="473" customFormat="1" ht="26" x14ac:dyDescent="0.25">
      <c r="A134" s="699"/>
      <c r="B134" s="700" t="s">
        <v>2271</v>
      </c>
      <c r="C134" s="699"/>
      <c r="D134" s="699"/>
      <c r="E134" s="704"/>
      <c r="F134" s="705"/>
    </row>
    <row r="135" spans="1:6" s="473" customFormat="1" ht="12.5" x14ac:dyDescent="0.25">
      <c r="A135" s="699" t="s">
        <v>2272</v>
      </c>
      <c r="B135" s="703" t="s">
        <v>185</v>
      </c>
      <c r="C135" s="699" t="s">
        <v>19</v>
      </c>
      <c r="D135" s="699">
        <v>4</v>
      </c>
      <c r="E135" s="704"/>
      <c r="F135" s="705">
        <f>D135*E135</f>
        <v>0</v>
      </c>
    </row>
    <row r="136" spans="1:6" s="473" customFormat="1" ht="12.5" x14ac:dyDescent="0.25">
      <c r="A136" s="699" t="s">
        <v>2273</v>
      </c>
      <c r="B136" s="703" t="s">
        <v>324</v>
      </c>
      <c r="C136" s="699" t="s">
        <v>19</v>
      </c>
      <c r="D136" s="699">
        <v>4</v>
      </c>
      <c r="E136" s="704"/>
      <c r="F136" s="705">
        <f>D136*E136</f>
        <v>0</v>
      </c>
    </row>
    <row r="137" spans="1:6" s="473" customFormat="1" ht="13" x14ac:dyDescent="0.25">
      <c r="A137" s="699"/>
      <c r="B137" s="700"/>
      <c r="C137" s="699"/>
      <c r="D137" s="699"/>
      <c r="E137" s="704"/>
      <c r="F137" s="705"/>
    </row>
    <row r="138" spans="1:6" s="473" customFormat="1" ht="13" x14ac:dyDescent="0.25">
      <c r="A138" s="699"/>
      <c r="B138" s="700" t="s">
        <v>1531</v>
      </c>
      <c r="C138" s="699"/>
      <c r="D138" s="699"/>
      <c r="E138" s="704"/>
      <c r="F138" s="705"/>
    </row>
    <row r="139" spans="1:6" s="473" customFormat="1" ht="21" customHeight="1" x14ac:dyDescent="0.25">
      <c r="A139" s="699" t="s">
        <v>329</v>
      </c>
      <c r="B139" s="703" t="s">
        <v>1532</v>
      </c>
      <c r="C139" s="699" t="s">
        <v>19</v>
      </c>
      <c r="D139" s="699">
        <v>1</v>
      </c>
      <c r="E139" s="704"/>
      <c r="F139" s="705">
        <f>D139*E139</f>
        <v>0</v>
      </c>
    </row>
    <row r="140" spans="1:6" s="473" customFormat="1" ht="21" customHeight="1" x14ac:dyDescent="0.25">
      <c r="A140" s="699" t="s">
        <v>331</v>
      </c>
      <c r="B140" s="703" t="s">
        <v>1533</v>
      </c>
      <c r="C140" s="699" t="s">
        <v>19</v>
      </c>
      <c r="D140" s="338" t="s">
        <v>558</v>
      </c>
      <c r="E140" s="704"/>
      <c r="F140" s="705">
        <f>D140*E140</f>
        <v>0</v>
      </c>
    </row>
    <row r="141" spans="1:6" s="473" customFormat="1" ht="21" customHeight="1" x14ac:dyDescent="0.25">
      <c r="A141" s="699" t="s">
        <v>283</v>
      </c>
      <c r="B141" s="703" t="s">
        <v>1534</v>
      </c>
      <c r="C141" s="699" t="s">
        <v>19</v>
      </c>
      <c r="D141" s="338" t="s">
        <v>558</v>
      </c>
      <c r="E141" s="704"/>
      <c r="F141" s="705">
        <f>D141*E141</f>
        <v>0</v>
      </c>
    </row>
    <row r="142" spans="1:6" s="473" customFormat="1" ht="12.5" x14ac:dyDescent="0.25">
      <c r="A142" s="699"/>
      <c r="B142" s="703"/>
      <c r="C142" s="699"/>
      <c r="D142" s="699"/>
      <c r="E142" s="704"/>
      <c r="F142" s="705"/>
    </row>
    <row r="143" spans="1:6" ht="13" x14ac:dyDescent="0.25">
      <c r="A143" s="706"/>
      <c r="B143" s="707" t="s">
        <v>1535</v>
      </c>
      <c r="C143" s="708"/>
      <c r="D143" s="709"/>
      <c r="E143" s="710"/>
      <c r="F143" s="711"/>
    </row>
    <row r="144" spans="1:6" ht="21" customHeight="1" x14ac:dyDescent="0.25">
      <c r="A144" s="708" t="s">
        <v>365</v>
      </c>
      <c r="B144" s="703" t="s">
        <v>819</v>
      </c>
      <c r="C144" s="699" t="s">
        <v>19</v>
      </c>
      <c r="D144" s="338">
        <v>1</v>
      </c>
      <c r="E144" s="704"/>
      <c r="F144" s="705">
        <f>D144*E144</f>
        <v>0</v>
      </c>
    </row>
    <row r="145" spans="1:7" ht="21" customHeight="1" x14ac:dyDescent="0.25">
      <c r="A145" s="708" t="s">
        <v>1454</v>
      </c>
      <c r="B145" s="703" t="s">
        <v>1536</v>
      </c>
      <c r="C145" s="699" t="s">
        <v>19</v>
      </c>
      <c r="D145" s="338">
        <v>1</v>
      </c>
      <c r="E145" s="704"/>
      <c r="F145" s="705">
        <f>D145*E145</f>
        <v>0</v>
      </c>
    </row>
    <row r="146" spans="1:7" ht="12.5" x14ac:dyDescent="0.25">
      <c r="A146" s="708" t="s">
        <v>2289</v>
      </c>
      <c r="B146" s="703" t="s">
        <v>816</v>
      </c>
      <c r="C146" s="699" t="s">
        <v>19</v>
      </c>
      <c r="D146" s="338">
        <v>1</v>
      </c>
      <c r="E146" s="704"/>
      <c r="F146" s="705">
        <f>D146*E146</f>
        <v>0</v>
      </c>
    </row>
    <row r="147" spans="1:7" ht="12.5" x14ac:dyDescent="0.25">
      <c r="A147" s="708"/>
      <c r="B147" s="703"/>
      <c r="C147" s="699"/>
      <c r="D147" s="699"/>
      <c r="E147" s="704"/>
      <c r="F147" s="705"/>
    </row>
    <row r="148" spans="1:7" ht="26" x14ac:dyDescent="0.25">
      <c r="A148" s="708"/>
      <c r="B148" s="700" t="s">
        <v>2290</v>
      </c>
      <c r="C148" s="699"/>
      <c r="D148" s="699"/>
      <c r="E148" s="704"/>
      <c r="F148" s="705"/>
    </row>
    <row r="149" spans="1:7" ht="12.5" x14ac:dyDescent="0.25">
      <c r="A149" s="708" t="s">
        <v>2291</v>
      </c>
      <c r="B149" s="703" t="s">
        <v>268</v>
      </c>
      <c r="C149" s="699" t="s">
        <v>19</v>
      </c>
      <c r="D149" s="699">
        <v>1</v>
      </c>
      <c r="E149" s="704"/>
      <c r="F149" s="705">
        <f>D149*E149</f>
        <v>0</v>
      </c>
    </row>
    <row r="150" spans="1:7" ht="12.5" x14ac:dyDescent="0.25">
      <c r="A150" s="708"/>
      <c r="B150" s="703"/>
      <c r="C150" s="699"/>
      <c r="D150" s="699"/>
      <c r="E150" s="704"/>
      <c r="F150" s="705"/>
    </row>
    <row r="151" spans="1:7" ht="13" x14ac:dyDescent="0.25">
      <c r="A151" s="285"/>
      <c r="B151" s="664" t="s">
        <v>1526</v>
      </c>
      <c r="C151" s="285"/>
      <c r="D151" s="665"/>
      <c r="E151" s="666"/>
      <c r="F151" s="667"/>
    </row>
    <row r="152" spans="1:7" ht="12.5" x14ac:dyDescent="0.25">
      <c r="A152" s="285"/>
      <c r="B152" s="692"/>
      <c r="C152" s="285"/>
      <c r="D152" s="665"/>
      <c r="E152" s="666"/>
      <c r="F152" s="667"/>
    </row>
    <row r="153" spans="1:7" ht="26" x14ac:dyDescent="0.25">
      <c r="A153" s="699"/>
      <c r="B153" s="700" t="s">
        <v>1537</v>
      </c>
      <c r="C153" s="699"/>
      <c r="D153" s="699"/>
      <c r="E153" s="704"/>
      <c r="F153" s="705"/>
    </row>
    <row r="154" spans="1:7" ht="18.75" customHeight="1" x14ac:dyDescent="0.25">
      <c r="A154" s="699" t="s">
        <v>146</v>
      </c>
      <c r="B154" s="703" t="s">
        <v>2278</v>
      </c>
      <c r="C154" s="699" t="s">
        <v>19</v>
      </c>
      <c r="D154" s="699">
        <v>1</v>
      </c>
      <c r="E154" s="704"/>
      <c r="F154" s="705">
        <f t="shared" ref="F154:F159" si="4">D154*E154</f>
        <v>0</v>
      </c>
      <c r="G154" s="2482"/>
    </row>
    <row r="155" spans="1:7" ht="18.75" customHeight="1" x14ac:dyDescent="0.25">
      <c r="A155" s="699" t="s">
        <v>334</v>
      </c>
      <c r="B155" s="703" t="s">
        <v>2279</v>
      </c>
      <c r="C155" s="699" t="s">
        <v>19</v>
      </c>
      <c r="D155" s="699">
        <v>2</v>
      </c>
      <c r="E155" s="704"/>
      <c r="F155" s="705">
        <f t="shared" si="4"/>
        <v>0</v>
      </c>
      <c r="G155" s="2482"/>
    </row>
    <row r="156" spans="1:7" ht="18.75" customHeight="1" x14ac:dyDescent="0.25">
      <c r="A156" s="699" t="s">
        <v>366</v>
      </c>
      <c r="B156" s="703" t="s">
        <v>2280</v>
      </c>
      <c r="C156" s="699" t="s">
        <v>19</v>
      </c>
      <c r="D156" s="699">
        <v>4</v>
      </c>
      <c r="E156" s="704"/>
      <c r="F156" s="705">
        <f t="shared" si="4"/>
        <v>0</v>
      </c>
      <c r="G156" s="1770"/>
    </row>
    <row r="157" spans="1:7" ht="18.75" customHeight="1" x14ac:dyDescent="0.25">
      <c r="A157" s="699" t="s">
        <v>368</v>
      </c>
      <c r="B157" s="703" t="s">
        <v>2292</v>
      </c>
      <c r="C157" s="699" t="s">
        <v>19</v>
      </c>
      <c r="D157" s="699">
        <v>1</v>
      </c>
      <c r="E157" s="704"/>
      <c r="F157" s="705">
        <f t="shared" si="4"/>
        <v>0</v>
      </c>
      <c r="G157" s="1770"/>
    </row>
    <row r="158" spans="1:7" ht="18.75" customHeight="1" x14ac:dyDescent="0.25">
      <c r="A158" s="699" t="s">
        <v>340</v>
      </c>
      <c r="B158" s="703" t="s">
        <v>2293</v>
      </c>
      <c r="C158" s="699" t="s">
        <v>19</v>
      </c>
      <c r="D158" s="699">
        <v>1</v>
      </c>
      <c r="E158" s="704"/>
      <c r="F158" s="705">
        <f t="shared" si="4"/>
        <v>0</v>
      </c>
      <c r="G158" s="1770"/>
    </row>
    <row r="159" spans="1:7" ht="18.75" customHeight="1" x14ac:dyDescent="0.25">
      <c r="A159" s="699" t="s">
        <v>370</v>
      </c>
      <c r="B159" s="703" t="s">
        <v>2294</v>
      </c>
      <c r="C159" s="699" t="s">
        <v>19</v>
      </c>
      <c r="D159" s="699">
        <v>3</v>
      </c>
      <c r="E159" s="704"/>
      <c r="F159" s="705">
        <f t="shared" si="4"/>
        <v>0</v>
      </c>
      <c r="G159" s="1770"/>
    </row>
    <row r="160" spans="1:7" ht="18.75" customHeight="1" x14ac:dyDescent="0.25">
      <c r="A160" s="699" t="s">
        <v>372</v>
      </c>
      <c r="B160" s="703" t="s">
        <v>2281</v>
      </c>
      <c r="C160" s="699" t="s">
        <v>19</v>
      </c>
      <c r="D160" s="699">
        <v>1</v>
      </c>
      <c r="E160" s="704"/>
      <c r="F160" s="705">
        <f>D160*E160</f>
        <v>0</v>
      </c>
      <c r="G160" s="1770"/>
    </row>
    <row r="161" spans="1:11" ht="18.75" customHeight="1" x14ac:dyDescent="0.25">
      <c r="A161" s="699" t="s">
        <v>374</v>
      </c>
      <c r="B161" s="703" t="s">
        <v>2282</v>
      </c>
      <c r="C161" s="699" t="s">
        <v>19</v>
      </c>
      <c r="D161" s="699">
        <v>1</v>
      </c>
      <c r="E161" s="704"/>
      <c r="F161" s="705">
        <f>D161*E161</f>
        <v>0</v>
      </c>
      <c r="G161" s="1770"/>
    </row>
    <row r="162" spans="1:11" ht="18.75" customHeight="1" x14ac:dyDescent="0.25">
      <c r="A162" s="699" t="s">
        <v>2295</v>
      </c>
      <c r="B162" s="703" t="s">
        <v>2283</v>
      </c>
      <c r="C162" s="699" t="s">
        <v>19</v>
      </c>
      <c r="D162" s="699">
        <v>3</v>
      </c>
      <c r="E162" s="704"/>
      <c r="F162" s="705">
        <f>D162*E162</f>
        <v>0</v>
      </c>
      <c r="G162" s="1770"/>
    </row>
    <row r="163" spans="1:11" ht="12.5" x14ac:dyDescent="0.25">
      <c r="A163" s="699"/>
      <c r="B163" s="703"/>
      <c r="C163" s="699"/>
      <c r="D163" s="699"/>
      <c r="E163" s="704"/>
      <c r="F163" s="705"/>
    </row>
    <row r="164" spans="1:11" ht="13" x14ac:dyDescent="0.25">
      <c r="A164" s="708"/>
      <c r="B164" s="1786" t="s">
        <v>2284</v>
      </c>
      <c r="C164" s="699"/>
      <c r="D164" s="699"/>
      <c r="E164" s="704"/>
      <c r="F164" s="705"/>
    </row>
    <row r="165" spans="1:11" ht="25" x14ac:dyDescent="0.25">
      <c r="A165" s="708"/>
      <c r="B165" s="1288" t="s">
        <v>2285</v>
      </c>
      <c r="C165" s="699"/>
      <c r="D165" s="699"/>
      <c r="E165" s="704"/>
      <c r="F165" s="705"/>
    </row>
    <row r="166" spans="1:11" ht="12.5" x14ac:dyDescent="0.25">
      <c r="A166" s="708" t="s">
        <v>2286</v>
      </c>
      <c r="B166" s="703" t="s">
        <v>324</v>
      </c>
      <c r="C166" s="699" t="s">
        <v>19</v>
      </c>
      <c r="D166" s="699">
        <v>1</v>
      </c>
      <c r="E166" s="704"/>
      <c r="F166" s="705">
        <f>D166*E166</f>
        <v>0</v>
      </c>
    </row>
    <row r="167" spans="1:11" ht="12.5" x14ac:dyDescent="0.25">
      <c r="A167" s="699"/>
      <c r="B167" s="703"/>
      <c r="C167" s="699"/>
      <c r="D167" s="699"/>
      <c r="E167" s="704"/>
      <c r="F167" s="705"/>
    </row>
    <row r="168" spans="1:11" ht="12.5" x14ac:dyDescent="0.25">
      <c r="A168" s="699"/>
      <c r="B168" s="703"/>
      <c r="C168" s="699"/>
      <c r="D168" s="699"/>
      <c r="E168" s="704"/>
      <c r="F168" s="705"/>
    </row>
    <row r="169" spans="1:11" ht="26" x14ac:dyDescent="0.25">
      <c r="A169" s="699"/>
      <c r="B169" s="282" t="s">
        <v>1538</v>
      </c>
      <c r="C169" s="699"/>
      <c r="D169" s="699"/>
      <c r="E169" s="704"/>
      <c r="F169" s="705"/>
    </row>
    <row r="170" spans="1:11" ht="12.5" x14ac:dyDescent="0.25">
      <c r="A170" s="699" t="s">
        <v>344</v>
      </c>
      <c r="B170" s="703" t="s">
        <v>819</v>
      </c>
      <c r="C170" s="699" t="s">
        <v>19</v>
      </c>
      <c r="D170" s="699">
        <v>1</v>
      </c>
      <c r="E170" s="283"/>
      <c r="F170" s="705">
        <f>D170*E170</f>
        <v>0</v>
      </c>
      <c r="G170" s="473"/>
      <c r="H170" s="712"/>
      <c r="I170" s="688"/>
      <c r="J170" s="688"/>
      <c r="K170" s="688"/>
    </row>
    <row r="171" spans="1:11" ht="12.5" x14ac:dyDescent="0.25">
      <c r="A171" s="699" t="s">
        <v>345</v>
      </c>
      <c r="B171" s="703" t="s">
        <v>1536</v>
      </c>
      <c r="C171" s="699" t="s">
        <v>19</v>
      </c>
      <c r="D171" s="699">
        <v>1</v>
      </c>
      <c r="E171" s="704"/>
      <c r="F171" s="705">
        <f>D171*E171</f>
        <v>0</v>
      </c>
      <c r="G171" s="473"/>
      <c r="H171" s="712"/>
      <c r="I171" s="688"/>
      <c r="J171" s="688"/>
      <c r="K171" s="688"/>
    </row>
    <row r="172" spans="1:11" ht="12.5" x14ac:dyDescent="0.25">
      <c r="A172" s="699" t="s">
        <v>376</v>
      </c>
      <c r="B172" s="703" t="s">
        <v>816</v>
      </c>
      <c r="C172" s="699" t="s">
        <v>19</v>
      </c>
      <c r="D172" s="699">
        <v>1</v>
      </c>
      <c r="E172" s="704"/>
      <c r="F172" s="705">
        <f>D172*E172</f>
        <v>0</v>
      </c>
      <c r="G172" s="473"/>
      <c r="H172" s="712"/>
      <c r="I172" s="688"/>
      <c r="J172" s="688"/>
      <c r="K172" s="688"/>
    </row>
    <row r="173" spans="1:11" ht="12.5" x14ac:dyDescent="0.25">
      <c r="A173" s="699"/>
      <c r="B173" s="703"/>
      <c r="C173" s="699"/>
      <c r="D173" s="699"/>
      <c r="E173" s="283"/>
      <c r="F173" s="705"/>
      <c r="G173" s="473"/>
      <c r="H173" s="712"/>
      <c r="I173" s="688"/>
      <c r="J173" s="688"/>
      <c r="K173" s="688"/>
    </row>
    <row r="174" spans="1:11" ht="12.5" x14ac:dyDescent="0.25">
      <c r="A174" s="699"/>
      <c r="B174" s="703"/>
      <c r="C174" s="699"/>
      <c r="D174" s="699"/>
      <c r="E174" s="704"/>
      <c r="F174" s="705"/>
    </row>
    <row r="175" spans="1:11" ht="13" x14ac:dyDescent="0.25">
      <c r="A175" s="285"/>
      <c r="B175" s="671" t="s">
        <v>1540</v>
      </c>
      <c r="C175" s="285"/>
      <c r="D175" s="500"/>
      <c r="E175" s="666"/>
      <c r="F175" s="667"/>
    </row>
    <row r="176" spans="1:11" ht="26" x14ac:dyDescent="0.25">
      <c r="A176" s="284"/>
      <c r="B176" s="678" t="s">
        <v>1541</v>
      </c>
      <c r="C176" s="285"/>
      <c r="D176" s="500"/>
      <c r="E176" s="666"/>
      <c r="F176" s="667"/>
    </row>
    <row r="177" spans="1:6" s="688" customFormat="1" ht="12.5" x14ac:dyDescent="0.25">
      <c r="A177" s="284" t="s">
        <v>1542</v>
      </c>
      <c r="B177" s="703" t="s">
        <v>1536</v>
      </c>
      <c r="C177" s="699" t="s">
        <v>19</v>
      </c>
      <c r="D177" s="699">
        <v>1</v>
      </c>
      <c r="E177" s="283"/>
      <c r="F177" s="679">
        <f>D177*E177</f>
        <v>0</v>
      </c>
    </row>
    <row r="178" spans="1:6" ht="12.5" x14ac:dyDescent="0.25">
      <c r="A178" s="699"/>
      <c r="B178" s="703"/>
      <c r="C178" s="699"/>
      <c r="D178" s="699"/>
      <c r="E178" s="704"/>
      <c r="F178" s="705"/>
    </row>
    <row r="179" spans="1:6" ht="13" x14ac:dyDescent="0.25">
      <c r="A179" s="1802"/>
      <c r="B179" s="1796" t="s">
        <v>2287</v>
      </c>
      <c r="C179" s="1797"/>
      <c r="D179" s="1798"/>
      <c r="E179" s="1799"/>
      <c r="F179" s="1800"/>
    </row>
    <row r="180" spans="1:6" ht="13" x14ac:dyDescent="0.25">
      <c r="A180" s="706"/>
      <c r="B180" s="1796" t="s">
        <v>2288</v>
      </c>
      <c r="C180" s="708"/>
      <c r="D180" s="709"/>
      <c r="E180" s="710"/>
      <c r="F180" s="711"/>
    </row>
    <row r="181" spans="1:6" ht="12.5" x14ac:dyDescent="0.25">
      <c r="A181" s="699" t="s">
        <v>823</v>
      </c>
      <c r="B181" s="703" t="s">
        <v>2296</v>
      </c>
      <c r="C181" s="699" t="s">
        <v>19</v>
      </c>
      <c r="D181" s="699">
        <v>1</v>
      </c>
      <c r="E181" s="704"/>
      <c r="F181" s="705">
        <f>D181*E181</f>
        <v>0</v>
      </c>
    </row>
    <row r="182" spans="1:6" ht="13" x14ac:dyDescent="0.25">
      <c r="A182" s="1802"/>
      <c r="B182" s="1803"/>
      <c r="C182" s="1797"/>
      <c r="D182" s="1798"/>
      <c r="E182" s="1799"/>
      <c r="F182" s="1800"/>
    </row>
    <row r="183" spans="1:6" ht="13" x14ac:dyDescent="0.25">
      <c r="A183" s="285"/>
      <c r="B183" s="687"/>
      <c r="C183" s="285"/>
      <c r="D183" s="665"/>
      <c r="E183" s="666"/>
      <c r="F183" s="667"/>
    </row>
    <row r="184" spans="1:6" ht="12.5" x14ac:dyDescent="0.25">
      <c r="A184" s="285"/>
      <c r="B184" s="692"/>
      <c r="C184" s="285"/>
      <c r="D184" s="665"/>
      <c r="E184" s="666"/>
      <c r="F184" s="667"/>
    </row>
    <row r="185" spans="1:6" ht="13" x14ac:dyDescent="0.25">
      <c r="A185" s="285"/>
      <c r="B185" s="664"/>
      <c r="C185" s="285"/>
      <c r="D185" s="665"/>
      <c r="E185" s="666"/>
      <c r="F185" s="667"/>
    </row>
    <row r="186" spans="1:6" ht="13" x14ac:dyDescent="0.25">
      <c r="A186" s="285"/>
      <c r="B186" s="678"/>
      <c r="C186" s="285"/>
      <c r="D186" s="720"/>
      <c r="E186" s="666"/>
      <c r="F186" s="667"/>
    </row>
    <row r="187" spans="1:6" ht="12.5" x14ac:dyDescent="0.25">
      <c r="A187" s="285"/>
      <c r="B187" s="513"/>
      <c r="C187" s="285"/>
      <c r="D187" s="500"/>
      <c r="E187" s="666"/>
      <c r="F187" s="705"/>
    </row>
    <row r="188" spans="1:6" ht="12.5" x14ac:dyDescent="0.25">
      <c r="A188" s="285"/>
      <c r="B188" s="513"/>
      <c r="C188" s="285"/>
      <c r="D188" s="720"/>
      <c r="E188" s="666"/>
      <c r="F188" s="667"/>
    </row>
    <row r="189" spans="1:6" ht="12.5" x14ac:dyDescent="0.25">
      <c r="A189" s="285"/>
      <c r="B189" s="513"/>
      <c r="C189" s="285"/>
      <c r="D189" s="500"/>
      <c r="E189" s="666"/>
      <c r="F189" s="705"/>
    </row>
    <row r="190" spans="1:6" ht="13" thickBot="1" x14ac:dyDescent="0.3">
      <c r="A190" s="1011"/>
      <c r="B190" s="1023"/>
      <c r="C190" s="1011"/>
      <c r="D190" s="1012"/>
      <c r="E190" s="1013"/>
      <c r="F190" s="719"/>
    </row>
    <row r="191" spans="1:6" ht="19.149999999999999" customHeight="1" thickTop="1" x14ac:dyDescent="0.25">
      <c r="A191" s="2488" t="s">
        <v>102</v>
      </c>
      <c r="B191" s="2488"/>
      <c r="C191" s="2488"/>
      <c r="D191" s="2488"/>
      <c r="E191" s="2488"/>
      <c r="F191" s="1359">
        <f>SUM(F134:F190)</f>
        <v>0</v>
      </c>
    </row>
    <row r="192" spans="1:6" ht="12.75" customHeight="1" x14ac:dyDescent="0.25">
      <c r="A192" s="2201"/>
      <c r="B192" s="2201"/>
      <c r="C192" s="2201"/>
      <c r="D192" s="2201"/>
      <c r="E192" s="2201"/>
      <c r="F192" s="2202"/>
    </row>
    <row r="193" spans="1:6" ht="12.75" customHeight="1" x14ac:dyDescent="0.25">
      <c r="A193" s="285"/>
      <c r="B193" s="687" t="s">
        <v>771</v>
      </c>
      <c r="C193" s="285"/>
      <c r="D193" s="665"/>
      <c r="E193" s="666"/>
      <c r="F193" s="667"/>
    </row>
    <row r="194" spans="1:6" ht="12.75" customHeight="1" x14ac:dyDescent="0.25">
      <c r="A194" s="285"/>
      <c r="B194" s="692"/>
      <c r="C194" s="285"/>
      <c r="D194" s="665"/>
      <c r="E194" s="666"/>
      <c r="F194" s="667"/>
    </row>
    <row r="195" spans="1:6" ht="12.75" customHeight="1" x14ac:dyDescent="0.25">
      <c r="A195" s="285"/>
      <c r="B195" s="664" t="s">
        <v>1543</v>
      </c>
      <c r="C195" s="285"/>
      <c r="D195" s="665"/>
      <c r="E195" s="666"/>
      <c r="F195" s="667"/>
    </row>
    <row r="196" spans="1:6" ht="12.75" customHeight="1" x14ac:dyDescent="0.25">
      <c r="A196" s="285"/>
      <c r="B196" s="677" t="s">
        <v>1544</v>
      </c>
      <c r="C196" s="285"/>
      <c r="D196" s="665"/>
      <c r="E196" s="666"/>
      <c r="F196" s="667"/>
    </row>
    <row r="197" spans="1:6" ht="12.75" customHeight="1" x14ac:dyDescent="0.25">
      <c r="A197" s="284" t="s">
        <v>296</v>
      </c>
      <c r="B197" s="499" t="s">
        <v>1545</v>
      </c>
      <c r="C197" s="285" t="s">
        <v>19</v>
      </c>
      <c r="D197" s="500">
        <v>1</v>
      </c>
      <c r="E197" s="714"/>
      <c r="F197" s="705">
        <f>D197*E197</f>
        <v>0</v>
      </c>
    </row>
    <row r="198" spans="1:6" ht="12.75" customHeight="1" x14ac:dyDescent="0.25">
      <c r="A198" s="284"/>
      <c r="B198" s="499"/>
      <c r="C198" s="285"/>
      <c r="D198" s="500"/>
      <c r="E198" s="714"/>
      <c r="F198" s="667"/>
    </row>
    <row r="199" spans="1:6" ht="12.5" x14ac:dyDescent="0.25">
      <c r="A199" s="284" t="s">
        <v>1546</v>
      </c>
      <c r="B199" s="499" t="s">
        <v>1547</v>
      </c>
      <c r="C199" s="285" t="s">
        <v>19</v>
      </c>
      <c r="D199" s="500">
        <v>1</v>
      </c>
      <c r="E199" s="714"/>
      <c r="F199" s="705">
        <f>D199*E199</f>
        <v>0</v>
      </c>
    </row>
    <row r="200" spans="1:6" ht="12.75" customHeight="1" x14ac:dyDescent="0.25">
      <c r="A200" s="284"/>
      <c r="B200" s="499"/>
      <c r="C200" s="285"/>
      <c r="D200" s="500"/>
      <c r="E200" s="714"/>
      <c r="F200" s="667"/>
    </row>
    <row r="201" spans="1:6" ht="25" x14ac:dyDescent="0.25">
      <c r="A201" s="284" t="s">
        <v>1446</v>
      </c>
      <c r="B201" s="716" t="s">
        <v>1548</v>
      </c>
      <c r="C201" s="285" t="s">
        <v>19</v>
      </c>
      <c r="D201" s="500">
        <v>1</v>
      </c>
      <c r="E201" s="717"/>
      <c r="F201" s="705">
        <f>D201*E201</f>
        <v>0</v>
      </c>
    </row>
    <row r="202" spans="1:6" ht="12.75" customHeight="1" x14ac:dyDescent="0.25">
      <c r="A202" s="284"/>
      <c r="B202" s="499"/>
      <c r="C202" s="285"/>
      <c r="D202" s="500"/>
      <c r="E202" s="714"/>
      <c r="F202" s="667"/>
    </row>
    <row r="203" spans="1:6" ht="27" x14ac:dyDescent="0.25">
      <c r="A203" s="284" t="s">
        <v>1549</v>
      </c>
      <c r="B203" s="499" t="s">
        <v>1550</v>
      </c>
      <c r="C203" s="285" t="s">
        <v>125</v>
      </c>
      <c r="D203" s="500">
        <v>15</v>
      </c>
      <c r="E203" s="714"/>
      <c r="F203" s="705">
        <f>D203*E203</f>
        <v>0</v>
      </c>
    </row>
    <row r="204" spans="1:6" ht="12.75" customHeight="1" x14ac:dyDescent="0.25">
      <c r="A204" s="2201"/>
      <c r="B204" s="2201"/>
      <c r="C204" s="2201"/>
      <c r="D204" s="2201"/>
      <c r="E204" s="2201"/>
      <c r="F204" s="2202"/>
    </row>
    <row r="205" spans="1:6" ht="12.75" customHeight="1" x14ac:dyDescent="0.25">
      <c r="A205" s="2201"/>
      <c r="B205" s="2201"/>
      <c r="C205" s="2201"/>
      <c r="D205" s="2201"/>
      <c r="E205" s="2201"/>
      <c r="F205" s="2202"/>
    </row>
    <row r="206" spans="1:6" ht="12.75" customHeight="1" x14ac:dyDescent="0.25">
      <c r="A206" s="285"/>
      <c r="B206" s="671" t="s">
        <v>1551</v>
      </c>
      <c r="C206" s="285"/>
      <c r="D206" s="500"/>
      <c r="E206" s="666"/>
      <c r="F206" s="667"/>
    </row>
    <row r="207" spans="1:6" ht="12.75" customHeight="1" x14ac:dyDescent="0.25">
      <c r="A207" s="285"/>
      <c r="B207" s="671"/>
      <c r="C207" s="285"/>
      <c r="D207" s="500"/>
      <c r="E207" s="666"/>
      <c r="F207" s="667"/>
    </row>
    <row r="208" spans="1:6" ht="27" x14ac:dyDescent="0.25">
      <c r="A208" s="285" t="s">
        <v>1938</v>
      </c>
      <c r="B208" s="261" t="s">
        <v>1948</v>
      </c>
      <c r="C208" s="500" t="s">
        <v>667</v>
      </c>
      <c r="D208" s="500">
        <v>1</v>
      </c>
      <c r="E208" s="714"/>
      <c r="F208" s="705">
        <f>D208*E208</f>
        <v>0</v>
      </c>
    </row>
    <row r="209" spans="1:6" ht="12.75" customHeight="1" x14ac:dyDescent="0.25">
      <c r="A209" s="285"/>
      <c r="B209" s="671"/>
      <c r="C209" s="285"/>
      <c r="D209" s="500"/>
      <c r="E209" s="666"/>
      <c r="F209" s="718"/>
    </row>
    <row r="210" spans="1:6" ht="12.75" customHeight="1" x14ac:dyDescent="0.25">
      <c r="A210" s="285"/>
      <c r="B210" s="487" t="s">
        <v>1552</v>
      </c>
      <c r="C210" s="285"/>
      <c r="D210" s="500"/>
      <c r="E210" s="666"/>
      <c r="F210" s="667"/>
    </row>
    <row r="211" spans="1:6" ht="12.75" customHeight="1" x14ac:dyDescent="0.25">
      <c r="A211" s="285"/>
      <c r="B211" s="487"/>
      <c r="C211" s="285"/>
      <c r="D211" s="500"/>
      <c r="E211" s="666"/>
      <c r="F211" s="718"/>
    </row>
    <row r="212" spans="1:6" ht="27" x14ac:dyDescent="0.25">
      <c r="A212" s="285" t="s">
        <v>1939</v>
      </c>
      <c r="B212" s="261" t="s">
        <v>1784</v>
      </c>
      <c r="C212" s="285" t="s">
        <v>19</v>
      </c>
      <c r="D212" s="500">
        <v>1</v>
      </c>
      <c r="E212" s="666"/>
      <c r="F212" s="705">
        <f>D212*E212</f>
        <v>0</v>
      </c>
    </row>
    <row r="213" spans="1:6" ht="12.75" customHeight="1" x14ac:dyDescent="0.25">
      <c r="A213" s="285"/>
      <c r="B213" s="513"/>
      <c r="C213" s="285"/>
      <c r="D213" s="500"/>
      <c r="E213" s="666"/>
      <c r="F213" s="719"/>
    </row>
    <row r="214" spans="1:6" ht="12.75" customHeight="1" x14ac:dyDescent="0.25">
      <c r="A214" s="285"/>
      <c r="B214" s="664" t="s">
        <v>1042</v>
      </c>
      <c r="C214" s="285"/>
      <c r="D214" s="665"/>
      <c r="E214" s="666"/>
      <c r="F214" s="667"/>
    </row>
    <row r="215" spans="1:6" ht="12.75" customHeight="1" x14ac:dyDescent="0.25">
      <c r="A215" s="285"/>
      <c r="B215" s="692"/>
      <c r="C215" s="285"/>
      <c r="D215" s="665"/>
      <c r="E215" s="666"/>
      <c r="F215" s="667"/>
    </row>
    <row r="216" spans="1:6" ht="12.75" customHeight="1" x14ac:dyDescent="0.25">
      <c r="A216" s="285"/>
      <c r="B216" s="664" t="s">
        <v>1553</v>
      </c>
      <c r="C216" s="285"/>
      <c r="D216" s="665"/>
      <c r="E216" s="666"/>
      <c r="F216" s="667"/>
    </row>
    <row r="217" spans="1:6" ht="26" x14ac:dyDescent="0.25">
      <c r="A217" s="285"/>
      <c r="B217" s="678" t="s">
        <v>1554</v>
      </c>
      <c r="C217" s="285"/>
      <c r="D217" s="720"/>
      <c r="E217" s="666"/>
      <c r="F217" s="667"/>
    </row>
    <row r="218" spans="1:6" ht="12.75" customHeight="1" x14ac:dyDescent="0.25">
      <c r="A218" s="285" t="s">
        <v>1045</v>
      </c>
      <c r="B218" s="513" t="s">
        <v>1046</v>
      </c>
      <c r="C218" s="285" t="s">
        <v>48</v>
      </c>
      <c r="D218" s="500">
        <v>120</v>
      </c>
      <c r="E218" s="666"/>
      <c r="F218" s="705">
        <f>D218*E218</f>
        <v>0</v>
      </c>
    </row>
    <row r="219" spans="1:6" ht="12.75" customHeight="1" x14ac:dyDescent="0.25">
      <c r="A219" s="285"/>
      <c r="B219" s="513"/>
      <c r="C219" s="285"/>
      <c r="D219" s="720"/>
      <c r="E219" s="666"/>
      <c r="F219" s="667"/>
    </row>
    <row r="220" spans="1:6" ht="37.5" x14ac:dyDescent="0.25">
      <c r="A220" s="285"/>
      <c r="B220" s="260" t="s">
        <v>1047</v>
      </c>
      <c r="C220" s="285"/>
      <c r="D220" s="720"/>
      <c r="E220" s="666"/>
      <c r="F220" s="667"/>
    </row>
    <row r="221" spans="1:6" ht="12.75" customHeight="1" x14ac:dyDescent="0.25">
      <c r="A221" s="285" t="s">
        <v>1048</v>
      </c>
      <c r="B221" s="513" t="s">
        <v>1555</v>
      </c>
      <c r="C221" s="285" t="s">
        <v>857</v>
      </c>
      <c r="D221" s="500">
        <v>45</v>
      </c>
      <c r="E221" s="666"/>
      <c r="F221" s="705">
        <f>D221*E221</f>
        <v>0</v>
      </c>
    </row>
    <row r="222" spans="1:6" ht="12.75" customHeight="1" x14ac:dyDescent="0.25">
      <c r="A222" s="2201"/>
      <c r="B222" s="2201"/>
      <c r="C222" s="2201"/>
      <c r="D222" s="2201"/>
      <c r="E222" s="2201"/>
      <c r="F222" s="2202"/>
    </row>
    <row r="223" spans="1:6" ht="13" x14ac:dyDescent="0.25">
      <c r="A223" s="256"/>
      <c r="B223" s="259" t="s">
        <v>1056</v>
      </c>
      <c r="C223" s="256"/>
      <c r="D223" s="721"/>
      <c r="E223" s="257"/>
      <c r="F223" s="258"/>
    </row>
    <row r="224" spans="1:6" ht="12.5" x14ac:dyDescent="0.25">
      <c r="A224" s="256"/>
      <c r="B224" s="261"/>
      <c r="C224" s="256"/>
      <c r="D224" s="721"/>
      <c r="E224" s="257"/>
      <c r="F224" s="258"/>
    </row>
    <row r="225" spans="1:6" ht="25" x14ac:dyDescent="0.25">
      <c r="A225" s="256" t="s">
        <v>1940</v>
      </c>
      <c r="B225" s="260" t="s">
        <v>1941</v>
      </c>
      <c r="C225" s="256" t="s">
        <v>48</v>
      </c>
      <c r="D225" s="722">
        <v>20</v>
      </c>
      <c r="E225" s="257"/>
      <c r="F225" s="258">
        <f>D225*E225</f>
        <v>0</v>
      </c>
    </row>
    <row r="226" spans="1:6" ht="13" x14ac:dyDescent="0.25">
      <c r="A226" s="284"/>
      <c r="B226" s="681"/>
      <c r="C226" s="285"/>
      <c r="D226" s="500"/>
      <c r="E226" s="666"/>
      <c r="F226" s="667"/>
    </row>
    <row r="227" spans="1:6" ht="13" x14ac:dyDescent="0.25">
      <c r="A227" s="285"/>
      <c r="B227" s="681" t="s">
        <v>150</v>
      </c>
      <c r="C227" s="285"/>
      <c r="D227" s="500"/>
      <c r="E227" s="666"/>
      <c r="F227" s="667"/>
    </row>
    <row r="228" spans="1:6" ht="12.5" x14ac:dyDescent="0.25">
      <c r="A228" s="285"/>
      <c r="B228" s="683"/>
      <c r="C228" s="285"/>
      <c r="D228" s="500"/>
      <c r="E228" s="666"/>
      <c r="F228" s="667"/>
    </row>
    <row r="229" spans="1:6" ht="13" x14ac:dyDescent="0.25">
      <c r="A229" s="285"/>
      <c r="B229" s="671" t="s">
        <v>1084</v>
      </c>
      <c r="C229" s="285"/>
      <c r="D229" s="500"/>
      <c r="E229" s="666"/>
      <c r="F229" s="667"/>
    </row>
    <row r="230" spans="1:6" ht="37.5" x14ac:dyDescent="0.25">
      <c r="A230" s="285" t="s">
        <v>1085</v>
      </c>
      <c r="B230" s="499" t="s">
        <v>1556</v>
      </c>
      <c r="C230" s="285" t="s">
        <v>125</v>
      </c>
      <c r="D230" s="500">
        <v>90</v>
      </c>
      <c r="E230" s="666"/>
      <c r="F230" s="705">
        <f>D230*E230</f>
        <v>0</v>
      </c>
    </row>
    <row r="231" spans="1:6" ht="12.5" x14ac:dyDescent="0.25">
      <c r="A231" s="285"/>
      <c r="B231" s="683"/>
      <c r="C231" s="285"/>
      <c r="D231" s="500"/>
      <c r="E231" s="666"/>
      <c r="F231" s="667"/>
    </row>
    <row r="232" spans="1:6" ht="13" x14ac:dyDescent="0.25">
      <c r="A232" s="285"/>
      <c r="B232" s="664" t="s">
        <v>306</v>
      </c>
      <c r="C232" s="285"/>
      <c r="D232" s="665"/>
      <c r="E232" s="666"/>
      <c r="F232" s="667"/>
    </row>
    <row r="233" spans="1:6" s="688" customFormat="1" ht="37.5" x14ac:dyDescent="0.25">
      <c r="A233" s="284" t="s">
        <v>1087</v>
      </c>
      <c r="B233" s="685" t="s">
        <v>1557</v>
      </c>
      <c r="C233" s="285" t="s">
        <v>19</v>
      </c>
      <c r="D233" s="500">
        <v>1</v>
      </c>
      <c r="E233" s="666"/>
      <c r="F233" s="705">
        <f>D233*E233</f>
        <v>0</v>
      </c>
    </row>
    <row r="234" spans="1:6" s="688" customFormat="1" ht="12.5" x14ac:dyDescent="0.25">
      <c r="A234" s="1009"/>
      <c r="B234" s="1010"/>
      <c r="C234" s="1011"/>
      <c r="D234" s="1012"/>
      <c r="E234" s="1013"/>
      <c r="F234" s="1014"/>
    </row>
    <row r="235" spans="1:6" s="688" customFormat="1" ht="12.5" x14ac:dyDescent="0.25">
      <c r="A235" s="1009"/>
      <c r="B235" s="1010"/>
      <c r="C235" s="1011"/>
      <c r="D235" s="1012"/>
      <c r="E235" s="1013"/>
      <c r="F235" s="1014"/>
    </row>
    <row r="236" spans="1:6" s="688" customFormat="1" ht="12.5" x14ac:dyDescent="0.25">
      <c r="A236" s="1009"/>
      <c r="B236" s="1010"/>
      <c r="C236" s="1011"/>
      <c r="D236" s="1012"/>
      <c r="E236" s="1013"/>
      <c r="F236" s="1014"/>
    </row>
    <row r="237" spans="1:6" s="688" customFormat="1" ht="12.5" x14ac:dyDescent="0.25">
      <c r="A237" s="1009"/>
      <c r="B237" s="1010"/>
      <c r="C237" s="1011"/>
      <c r="D237" s="1012"/>
      <c r="E237" s="1013"/>
      <c r="F237" s="1014"/>
    </row>
    <row r="238" spans="1:6" s="688" customFormat="1" ht="12.5" x14ac:dyDescent="0.25">
      <c r="A238" s="1009"/>
      <c r="B238" s="1010"/>
      <c r="C238" s="1011"/>
      <c r="D238" s="1012"/>
      <c r="E238" s="1013"/>
      <c r="F238" s="1014"/>
    </row>
    <row r="239" spans="1:6" s="688" customFormat="1" ht="12.5" x14ac:dyDescent="0.25">
      <c r="A239" s="1009"/>
      <c r="B239" s="1010"/>
      <c r="C239" s="1011"/>
      <c r="D239" s="1012"/>
      <c r="E239" s="1013"/>
      <c r="F239" s="1014"/>
    </row>
    <row r="240" spans="1:6" s="688" customFormat="1" ht="12.5" x14ac:dyDescent="0.25">
      <c r="A240" s="1009"/>
      <c r="B240" s="1010"/>
      <c r="C240" s="1011"/>
      <c r="D240" s="1012"/>
      <c r="E240" s="1013"/>
      <c r="F240" s="1014"/>
    </row>
    <row r="241" spans="1:252" s="688" customFormat="1" ht="12.5" x14ac:dyDescent="0.25">
      <c r="A241" s="1009"/>
      <c r="B241" s="1010"/>
      <c r="C241" s="1011"/>
      <c r="D241" s="1012"/>
      <c r="E241" s="1013"/>
      <c r="F241" s="1014"/>
    </row>
    <row r="242" spans="1:252" s="688" customFormat="1" ht="12.5" x14ac:dyDescent="0.25">
      <c r="A242" s="1009"/>
      <c r="B242" s="1010"/>
      <c r="C242" s="1011"/>
      <c r="D242" s="1012"/>
      <c r="E242" s="1013"/>
      <c r="F242" s="1014"/>
    </row>
    <row r="243" spans="1:252" s="688" customFormat="1" ht="12.5" x14ac:dyDescent="0.25">
      <c r="A243" s="1009"/>
      <c r="B243" s="1010"/>
      <c r="C243" s="1011"/>
      <c r="D243" s="1012"/>
      <c r="E243" s="1013"/>
      <c r="F243" s="1014"/>
    </row>
    <row r="244" spans="1:252" s="688" customFormat="1" ht="12.5" x14ac:dyDescent="0.25">
      <c r="A244" s="1009"/>
      <c r="B244" s="1010"/>
      <c r="C244" s="1011"/>
      <c r="D244" s="1012"/>
      <c r="E244" s="1013"/>
      <c r="F244" s="1014"/>
    </row>
    <row r="245" spans="1:252" s="688" customFormat="1" ht="12.5" x14ac:dyDescent="0.25">
      <c r="A245" s="1009"/>
      <c r="B245" s="1010"/>
      <c r="C245" s="1011"/>
      <c r="D245" s="1012"/>
      <c r="E245" s="1013"/>
      <c r="F245" s="1014"/>
    </row>
    <row r="246" spans="1:252" s="688" customFormat="1" ht="12.5" x14ac:dyDescent="0.25">
      <c r="A246" s="1009"/>
      <c r="B246" s="1010"/>
      <c r="C246" s="1011"/>
      <c r="D246" s="1012"/>
      <c r="E246" s="1013"/>
      <c r="F246" s="1014"/>
    </row>
    <row r="247" spans="1:252" s="688" customFormat="1" ht="12.5" x14ac:dyDescent="0.25">
      <c r="A247" s="1009"/>
      <c r="B247" s="1010"/>
      <c r="C247" s="1011"/>
      <c r="D247" s="1012"/>
      <c r="E247" s="1013"/>
      <c r="F247" s="1014"/>
    </row>
    <row r="248" spans="1:252" s="688" customFormat="1" ht="12.5" x14ac:dyDescent="0.25">
      <c r="A248" s="1009"/>
      <c r="B248" s="1010"/>
      <c r="C248" s="1011"/>
      <c r="D248" s="1012"/>
      <c r="E248" s="1013"/>
      <c r="F248" s="1014"/>
    </row>
    <row r="249" spans="1:252" s="688" customFormat="1" ht="13" thickBot="1" x14ac:dyDescent="0.3">
      <c r="A249" s="1009"/>
      <c r="B249" s="1010"/>
      <c r="C249" s="1011"/>
      <c r="D249" s="1012"/>
      <c r="E249" s="1013"/>
      <c r="F249" s="1014"/>
    </row>
    <row r="250" spans="1:252" ht="19.149999999999999" customHeight="1" thickTop="1" x14ac:dyDescent="0.25">
      <c r="A250" s="2485" t="s">
        <v>102</v>
      </c>
      <c r="B250" s="2486"/>
      <c r="C250" s="2486"/>
      <c r="D250" s="2486"/>
      <c r="E250" s="2487"/>
      <c r="F250" s="1359">
        <f>SUM(F193:F249)</f>
        <v>0</v>
      </c>
    </row>
    <row r="251" spans="1:252" ht="12.5" x14ac:dyDescent="0.25">
      <c r="A251" s="723"/>
      <c r="B251" s="724"/>
      <c r="C251" s="725"/>
      <c r="D251" s="726"/>
      <c r="E251" s="727"/>
      <c r="F251" s="728"/>
    </row>
    <row r="252" spans="1:252" ht="13" x14ac:dyDescent="0.25">
      <c r="A252" s="285"/>
      <c r="B252" s="729" t="s">
        <v>28</v>
      </c>
      <c r="C252" s="489"/>
      <c r="D252" s="675"/>
      <c r="E252" s="676"/>
      <c r="F252" s="679"/>
    </row>
    <row r="253" spans="1:252" ht="12.5" x14ac:dyDescent="0.25">
      <c r="A253" s="285"/>
      <c r="B253" s="499"/>
      <c r="C253" s="489"/>
      <c r="D253" s="675"/>
      <c r="E253" s="676"/>
      <c r="F253" s="679"/>
    </row>
    <row r="254" spans="1:252" s="266" customFormat="1" ht="13" x14ac:dyDescent="0.25">
      <c r="A254" s="264"/>
      <c r="B254" s="287"/>
      <c r="C254" s="264"/>
      <c r="D254" s="286"/>
      <c r="E254" s="265"/>
      <c r="F254" s="698"/>
      <c r="G254" s="473"/>
      <c r="H254" s="473"/>
      <c r="I254" s="473"/>
      <c r="J254" s="473"/>
      <c r="K254" s="473"/>
      <c r="L254" s="473"/>
      <c r="M254" s="473"/>
      <c r="N254" s="473"/>
      <c r="O254" s="473"/>
      <c r="P254" s="473"/>
      <c r="Q254" s="473"/>
      <c r="R254" s="473"/>
      <c r="S254" s="473"/>
      <c r="T254" s="473"/>
      <c r="U254" s="473"/>
      <c r="V254" s="473"/>
      <c r="W254" s="473"/>
      <c r="X254" s="473"/>
      <c r="Y254" s="473"/>
      <c r="Z254" s="473"/>
      <c r="AA254" s="473"/>
      <c r="AB254" s="473"/>
      <c r="AC254" s="473"/>
      <c r="AD254" s="473"/>
      <c r="AE254" s="473"/>
      <c r="AF254" s="473"/>
      <c r="AG254" s="473"/>
      <c r="AH254" s="473"/>
      <c r="AI254" s="473"/>
      <c r="AJ254" s="473"/>
      <c r="AK254" s="473"/>
      <c r="AL254" s="473"/>
      <c r="AM254" s="473"/>
      <c r="AN254" s="473"/>
      <c r="AO254" s="473"/>
      <c r="AP254" s="473"/>
      <c r="AQ254" s="473"/>
      <c r="AR254" s="473"/>
      <c r="AS254" s="473"/>
      <c r="AT254" s="473"/>
      <c r="AU254" s="473"/>
      <c r="AV254" s="473"/>
      <c r="AW254" s="473"/>
      <c r="AX254" s="473"/>
      <c r="AY254" s="473"/>
      <c r="AZ254" s="473"/>
      <c r="BA254" s="473"/>
      <c r="BB254" s="473"/>
      <c r="BC254" s="473"/>
      <c r="BD254" s="473"/>
      <c r="BE254" s="473"/>
      <c r="BF254" s="473"/>
      <c r="BG254" s="473"/>
      <c r="BH254" s="473"/>
      <c r="BI254" s="473"/>
      <c r="BJ254" s="473"/>
      <c r="BK254" s="473"/>
      <c r="BL254" s="473"/>
      <c r="BM254" s="473"/>
      <c r="BN254" s="473"/>
      <c r="BO254" s="473"/>
      <c r="BP254" s="473"/>
      <c r="BQ254" s="473"/>
      <c r="BR254" s="473"/>
      <c r="BS254" s="473"/>
      <c r="BT254" s="473"/>
      <c r="BU254" s="473"/>
      <c r="BV254" s="473"/>
      <c r="BW254" s="473"/>
      <c r="BX254" s="473"/>
      <c r="BY254" s="473"/>
      <c r="BZ254" s="473"/>
      <c r="CA254" s="473"/>
      <c r="CB254" s="473"/>
      <c r="CC254" s="473"/>
      <c r="CD254" s="473"/>
      <c r="CE254" s="473"/>
      <c r="CF254" s="473"/>
      <c r="CG254" s="473"/>
      <c r="CH254" s="473"/>
      <c r="CI254" s="473"/>
      <c r="CJ254" s="473"/>
      <c r="CK254" s="473"/>
      <c r="CL254" s="473"/>
      <c r="CM254" s="473"/>
      <c r="CN254" s="473"/>
      <c r="CO254" s="473"/>
      <c r="CP254" s="473"/>
      <c r="CQ254" s="473"/>
      <c r="CR254" s="473"/>
      <c r="CS254" s="473"/>
      <c r="CT254" s="473"/>
      <c r="CU254" s="473"/>
      <c r="CV254" s="473"/>
      <c r="CW254" s="473"/>
      <c r="CX254" s="473"/>
      <c r="CY254" s="473"/>
      <c r="CZ254" s="473"/>
      <c r="DA254" s="473"/>
      <c r="DB254" s="473"/>
      <c r="DC254" s="473"/>
      <c r="DD254" s="473"/>
      <c r="DE254" s="473"/>
      <c r="DF254" s="473"/>
      <c r="DG254" s="473"/>
      <c r="DH254" s="473"/>
      <c r="DI254" s="473"/>
      <c r="DJ254" s="473"/>
      <c r="DK254" s="473"/>
      <c r="DL254" s="473"/>
      <c r="DM254" s="473"/>
      <c r="DN254" s="473"/>
      <c r="DO254" s="473"/>
      <c r="DP254" s="473"/>
      <c r="DQ254" s="473"/>
      <c r="DR254" s="473"/>
      <c r="DS254" s="473"/>
      <c r="DT254" s="473"/>
      <c r="DU254" s="473"/>
      <c r="DV254" s="473"/>
      <c r="DW254" s="473"/>
      <c r="DX254" s="473"/>
      <c r="DY254" s="473"/>
      <c r="DZ254" s="473"/>
      <c r="EA254" s="473"/>
      <c r="EB254" s="473"/>
      <c r="EC254" s="473"/>
      <c r="ED254" s="473"/>
      <c r="EE254" s="473"/>
      <c r="EF254" s="473"/>
      <c r="EG254" s="473"/>
      <c r="EH254" s="473"/>
      <c r="EI254" s="473"/>
      <c r="EJ254" s="473"/>
      <c r="EK254" s="473"/>
      <c r="EL254" s="473"/>
      <c r="EM254" s="473"/>
      <c r="EN254" s="473"/>
      <c r="EO254" s="473"/>
      <c r="EP254" s="473"/>
      <c r="EQ254" s="473"/>
      <c r="ER254" s="473"/>
      <c r="ES254" s="473"/>
      <c r="ET254" s="473"/>
      <c r="EU254" s="473"/>
      <c r="EV254" s="473"/>
      <c r="EW254" s="473"/>
      <c r="EX254" s="473"/>
      <c r="EY254" s="473"/>
      <c r="EZ254" s="473"/>
      <c r="FA254" s="473"/>
      <c r="FB254" s="473"/>
      <c r="FC254" s="473"/>
      <c r="FD254" s="473"/>
      <c r="FE254" s="473"/>
      <c r="FF254" s="473"/>
      <c r="FG254" s="473"/>
      <c r="FH254" s="473"/>
      <c r="FI254" s="473"/>
      <c r="FJ254" s="473"/>
      <c r="FK254" s="473"/>
      <c r="FL254" s="473"/>
      <c r="FM254" s="473"/>
      <c r="FN254" s="473"/>
      <c r="FO254" s="473"/>
      <c r="FP254" s="473"/>
      <c r="FQ254" s="473"/>
      <c r="FR254" s="473"/>
      <c r="FS254" s="473"/>
      <c r="FT254" s="473"/>
      <c r="FU254" s="473"/>
      <c r="FV254" s="473"/>
      <c r="FW254" s="473"/>
      <c r="FX254" s="473"/>
      <c r="FY254" s="473"/>
      <c r="FZ254" s="473"/>
      <c r="GA254" s="473"/>
      <c r="GB254" s="473"/>
      <c r="GC254" s="473"/>
      <c r="GD254" s="473"/>
      <c r="GE254" s="473"/>
      <c r="GF254" s="473"/>
      <c r="GG254" s="473"/>
      <c r="GH254" s="473"/>
      <c r="GI254" s="473"/>
      <c r="GJ254" s="473"/>
      <c r="GK254" s="473"/>
      <c r="GL254" s="473"/>
      <c r="GM254" s="473"/>
      <c r="GN254" s="473"/>
      <c r="GO254" s="473"/>
      <c r="GP254" s="473"/>
      <c r="GQ254" s="473"/>
      <c r="GR254" s="473"/>
      <c r="GS254" s="473"/>
      <c r="GT254" s="473"/>
      <c r="GU254" s="473"/>
      <c r="GV254" s="473"/>
      <c r="GW254" s="473"/>
      <c r="GX254" s="473"/>
      <c r="GY254" s="473"/>
      <c r="GZ254" s="473"/>
      <c r="HA254" s="473"/>
      <c r="HB254" s="473"/>
      <c r="HC254" s="473"/>
      <c r="HD254" s="473"/>
      <c r="HE254" s="473"/>
      <c r="HF254" s="473"/>
      <c r="HG254" s="473"/>
      <c r="HH254" s="473"/>
      <c r="HI254" s="473"/>
      <c r="HJ254" s="473"/>
      <c r="HK254" s="473"/>
      <c r="HL254" s="473"/>
      <c r="HM254" s="473"/>
      <c r="HN254" s="473"/>
      <c r="HO254" s="473"/>
      <c r="HP254" s="473"/>
      <c r="HQ254" s="473"/>
      <c r="HR254" s="473"/>
      <c r="HS254" s="473"/>
      <c r="HT254" s="473"/>
      <c r="HU254" s="473"/>
      <c r="HV254" s="473"/>
      <c r="HW254" s="473"/>
      <c r="HX254" s="473"/>
      <c r="HY254" s="473"/>
      <c r="HZ254" s="473"/>
      <c r="IA254" s="473"/>
      <c r="IB254" s="473"/>
      <c r="IC254" s="473"/>
      <c r="ID254" s="473"/>
      <c r="IE254" s="473"/>
      <c r="IF254" s="473"/>
      <c r="IG254" s="473"/>
      <c r="IH254" s="473"/>
      <c r="II254" s="473"/>
      <c r="IJ254" s="473"/>
      <c r="IK254" s="473"/>
      <c r="IL254" s="473"/>
      <c r="IM254" s="473"/>
      <c r="IN254" s="473"/>
      <c r="IO254" s="473"/>
      <c r="IP254" s="473"/>
      <c r="IQ254" s="473"/>
      <c r="IR254" s="473"/>
    </row>
    <row r="255" spans="1:252" s="266" customFormat="1" ht="13" x14ac:dyDescent="0.25">
      <c r="A255" s="264"/>
      <c r="B255" s="287"/>
      <c r="C255" s="264"/>
      <c r="D255" s="286"/>
      <c r="E255" s="265"/>
      <c r="F255" s="698"/>
      <c r="G255" s="473"/>
      <c r="H255" s="473"/>
      <c r="I255" s="473"/>
      <c r="J255" s="473"/>
      <c r="K255" s="473"/>
      <c r="L255" s="473"/>
      <c r="M255" s="473"/>
      <c r="N255" s="473"/>
      <c r="O255" s="473"/>
      <c r="P255" s="473"/>
      <c r="Q255" s="473"/>
      <c r="R255" s="473"/>
      <c r="S255" s="473"/>
      <c r="T255" s="473"/>
      <c r="U255" s="473"/>
      <c r="V255" s="473"/>
      <c r="W255" s="473"/>
      <c r="X255" s="473"/>
      <c r="Y255" s="473"/>
      <c r="Z255" s="473"/>
      <c r="AA255" s="473"/>
      <c r="AB255" s="473"/>
      <c r="AC255" s="473"/>
      <c r="AD255" s="473"/>
      <c r="AE255" s="473"/>
      <c r="AF255" s="473"/>
      <c r="AG255" s="473"/>
      <c r="AH255" s="473"/>
      <c r="AI255" s="473"/>
      <c r="AJ255" s="473"/>
      <c r="AK255" s="473"/>
      <c r="AL255" s="473"/>
      <c r="AM255" s="473"/>
      <c r="AN255" s="473"/>
      <c r="AO255" s="473"/>
      <c r="AP255" s="473"/>
      <c r="AQ255" s="473"/>
      <c r="AR255" s="473"/>
      <c r="AS255" s="473"/>
      <c r="AT255" s="473"/>
      <c r="AU255" s="473"/>
      <c r="AV255" s="473"/>
      <c r="AW255" s="473"/>
      <c r="AX255" s="473"/>
      <c r="AY255" s="473"/>
      <c r="AZ255" s="473"/>
      <c r="BA255" s="473"/>
      <c r="BB255" s="473"/>
      <c r="BC255" s="473"/>
      <c r="BD255" s="473"/>
      <c r="BE255" s="473"/>
      <c r="BF255" s="473"/>
      <c r="BG255" s="473"/>
      <c r="BH255" s="473"/>
      <c r="BI255" s="473"/>
      <c r="BJ255" s="473"/>
      <c r="BK255" s="473"/>
      <c r="BL255" s="473"/>
      <c r="BM255" s="473"/>
      <c r="BN255" s="473"/>
      <c r="BO255" s="473"/>
      <c r="BP255" s="473"/>
      <c r="BQ255" s="473"/>
      <c r="BR255" s="473"/>
      <c r="BS255" s="473"/>
      <c r="BT255" s="473"/>
      <c r="BU255" s="473"/>
      <c r="BV255" s="473"/>
      <c r="BW255" s="473"/>
      <c r="BX255" s="473"/>
      <c r="BY255" s="473"/>
      <c r="BZ255" s="473"/>
      <c r="CA255" s="473"/>
      <c r="CB255" s="473"/>
      <c r="CC255" s="473"/>
      <c r="CD255" s="473"/>
      <c r="CE255" s="473"/>
      <c r="CF255" s="473"/>
      <c r="CG255" s="473"/>
      <c r="CH255" s="473"/>
      <c r="CI255" s="473"/>
      <c r="CJ255" s="473"/>
      <c r="CK255" s="473"/>
      <c r="CL255" s="473"/>
      <c r="CM255" s="473"/>
      <c r="CN255" s="473"/>
      <c r="CO255" s="473"/>
      <c r="CP255" s="473"/>
      <c r="CQ255" s="473"/>
      <c r="CR255" s="473"/>
      <c r="CS255" s="473"/>
      <c r="CT255" s="473"/>
      <c r="CU255" s="473"/>
      <c r="CV255" s="473"/>
      <c r="CW255" s="473"/>
      <c r="CX255" s="473"/>
      <c r="CY255" s="473"/>
      <c r="CZ255" s="473"/>
      <c r="DA255" s="473"/>
      <c r="DB255" s="473"/>
      <c r="DC255" s="473"/>
      <c r="DD255" s="473"/>
      <c r="DE255" s="473"/>
      <c r="DF255" s="473"/>
      <c r="DG255" s="473"/>
      <c r="DH255" s="473"/>
      <c r="DI255" s="473"/>
      <c r="DJ255" s="473"/>
      <c r="DK255" s="473"/>
      <c r="DL255" s="473"/>
      <c r="DM255" s="473"/>
      <c r="DN255" s="473"/>
      <c r="DO255" s="473"/>
      <c r="DP255" s="473"/>
      <c r="DQ255" s="473"/>
      <c r="DR255" s="473"/>
      <c r="DS255" s="473"/>
      <c r="DT255" s="473"/>
      <c r="DU255" s="473"/>
      <c r="DV255" s="473"/>
      <c r="DW255" s="473"/>
      <c r="DX255" s="473"/>
      <c r="DY255" s="473"/>
      <c r="DZ255" s="473"/>
      <c r="EA255" s="473"/>
      <c r="EB255" s="473"/>
      <c r="EC255" s="473"/>
      <c r="ED255" s="473"/>
      <c r="EE255" s="473"/>
      <c r="EF255" s="473"/>
      <c r="EG255" s="473"/>
      <c r="EH255" s="473"/>
      <c r="EI255" s="473"/>
      <c r="EJ255" s="473"/>
      <c r="EK255" s="473"/>
      <c r="EL255" s="473"/>
      <c r="EM255" s="473"/>
      <c r="EN255" s="473"/>
      <c r="EO255" s="473"/>
      <c r="EP255" s="473"/>
      <c r="EQ255" s="473"/>
      <c r="ER255" s="473"/>
      <c r="ES255" s="473"/>
      <c r="ET255" s="473"/>
      <c r="EU255" s="473"/>
      <c r="EV255" s="473"/>
      <c r="EW255" s="473"/>
      <c r="EX255" s="473"/>
      <c r="EY255" s="473"/>
      <c r="EZ255" s="473"/>
      <c r="FA255" s="473"/>
      <c r="FB255" s="473"/>
      <c r="FC255" s="473"/>
      <c r="FD255" s="473"/>
      <c r="FE255" s="473"/>
      <c r="FF255" s="473"/>
      <c r="FG255" s="473"/>
      <c r="FH255" s="473"/>
      <c r="FI255" s="473"/>
      <c r="FJ255" s="473"/>
      <c r="FK255" s="473"/>
      <c r="FL255" s="473"/>
      <c r="FM255" s="473"/>
      <c r="FN255" s="473"/>
      <c r="FO255" s="473"/>
      <c r="FP255" s="473"/>
      <c r="FQ255" s="473"/>
      <c r="FR255" s="473"/>
      <c r="FS255" s="473"/>
      <c r="FT255" s="473"/>
      <c r="FU255" s="473"/>
      <c r="FV255" s="473"/>
      <c r="FW255" s="473"/>
      <c r="FX255" s="473"/>
      <c r="FY255" s="473"/>
      <c r="FZ255" s="473"/>
      <c r="GA255" s="473"/>
      <c r="GB255" s="473"/>
      <c r="GC255" s="473"/>
      <c r="GD255" s="473"/>
      <c r="GE255" s="473"/>
      <c r="GF255" s="473"/>
      <c r="GG255" s="473"/>
      <c r="GH255" s="473"/>
      <c r="GI255" s="473"/>
      <c r="GJ255" s="473"/>
      <c r="GK255" s="473"/>
      <c r="GL255" s="473"/>
      <c r="GM255" s="473"/>
      <c r="GN255" s="473"/>
      <c r="GO255" s="473"/>
      <c r="GP255" s="473"/>
      <c r="GQ255" s="473"/>
      <c r="GR255" s="473"/>
      <c r="GS255" s="473"/>
      <c r="GT255" s="473"/>
      <c r="GU255" s="473"/>
      <c r="GV255" s="473"/>
      <c r="GW255" s="473"/>
      <c r="GX255" s="473"/>
      <c r="GY255" s="473"/>
      <c r="GZ255" s="473"/>
      <c r="HA255" s="473"/>
      <c r="HB255" s="473"/>
      <c r="HC255" s="473"/>
      <c r="HD255" s="473"/>
      <c r="HE255" s="473"/>
      <c r="HF255" s="473"/>
      <c r="HG255" s="473"/>
      <c r="HH255" s="473"/>
      <c r="HI255" s="473"/>
      <c r="HJ255" s="473"/>
      <c r="HK255" s="473"/>
      <c r="HL255" s="473"/>
      <c r="HM255" s="473"/>
      <c r="HN255" s="473"/>
      <c r="HO255" s="473"/>
      <c r="HP255" s="473"/>
      <c r="HQ255" s="473"/>
      <c r="HR255" s="473"/>
      <c r="HS255" s="473"/>
      <c r="HT255" s="473"/>
      <c r="HU255" s="473"/>
      <c r="HV255" s="473"/>
      <c r="HW255" s="473"/>
      <c r="HX255" s="473"/>
      <c r="HY255" s="473"/>
      <c r="HZ255" s="473"/>
      <c r="IA255" s="473"/>
      <c r="IB255" s="473"/>
      <c r="IC255" s="473"/>
      <c r="ID255" s="473"/>
      <c r="IE255" s="473"/>
      <c r="IF255" s="473"/>
      <c r="IG255" s="473"/>
      <c r="IH255" s="473"/>
      <c r="II255" s="473"/>
      <c r="IJ255" s="473"/>
      <c r="IK255" s="473"/>
      <c r="IL255" s="473"/>
      <c r="IM255" s="473"/>
      <c r="IN255" s="473"/>
      <c r="IO255" s="473"/>
      <c r="IP255" s="473"/>
      <c r="IQ255" s="473"/>
      <c r="IR255" s="473"/>
    </row>
    <row r="256" spans="1:252" s="266" customFormat="1" ht="13" x14ac:dyDescent="0.25">
      <c r="A256" s="264"/>
      <c r="B256" s="287"/>
      <c r="C256" s="264"/>
      <c r="D256" s="286"/>
      <c r="E256" s="265"/>
      <c r="F256" s="698"/>
      <c r="G256" s="473"/>
      <c r="H256" s="473"/>
      <c r="I256" s="473"/>
      <c r="J256" s="473"/>
      <c r="K256" s="473"/>
      <c r="L256" s="473"/>
      <c r="M256" s="473"/>
      <c r="N256" s="473"/>
      <c r="O256" s="473"/>
      <c r="P256" s="473"/>
      <c r="Q256" s="473"/>
      <c r="R256" s="473"/>
      <c r="S256" s="473"/>
      <c r="T256" s="473"/>
      <c r="U256" s="473"/>
      <c r="V256" s="473"/>
      <c r="W256" s="473"/>
      <c r="X256" s="473"/>
      <c r="Y256" s="473"/>
      <c r="Z256" s="473"/>
      <c r="AA256" s="473"/>
      <c r="AB256" s="473"/>
      <c r="AC256" s="473"/>
      <c r="AD256" s="473"/>
      <c r="AE256" s="473"/>
      <c r="AF256" s="473"/>
      <c r="AG256" s="473"/>
      <c r="AH256" s="473"/>
      <c r="AI256" s="473"/>
      <c r="AJ256" s="473"/>
      <c r="AK256" s="473"/>
      <c r="AL256" s="473"/>
      <c r="AM256" s="473"/>
      <c r="AN256" s="473"/>
      <c r="AO256" s="473"/>
      <c r="AP256" s="473"/>
      <c r="AQ256" s="473"/>
      <c r="AR256" s="473"/>
      <c r="AS256" s="473"/>
      <c r="AT256" s="473"/>
      <c r="AU256" s="473"/>
      <c r="AV256" s="473"/>
      <c r="AW256" s="473"/>
      <c r="AX256" s="473"/>
      <c r="AY256" s="473"/>
      <c r="AZ256" s="473"/>
      <c r="BA256" s="473"/>
      <c r="BB256" s="473"/>
      <c r="BC256" s="473"/>
      <c r="BD256" s="473"/>
      <c r="BE256" s="473"/>
      <c r="BF256" s="473"/>
      <c r="BG256" s="473"/>
      <c r="BH256" s="473"/>
      <c r="BI256" s="473"/>
      <c r="BJ256" s="473"/>
      <c r="BK256" s="473"/>
      <c r="BL256" s="473"/>
      <c r="BM256" s="473"/>
      <c r="BN256" s="473"/>
      <c r="BO256" s="473"/>
      <c r="BP256" s="473"/>
      <c r="BQ256" s="473"/>
      <c r="BR256" s="473"/>
      <c r="BS256" s="473"/>
      <c r="BT256" s="473"/>
      <c r="BU256" s="473"/>
      <c r="BV256" s="473"/>
      <c r="BW256" s="473"/>
      <c r="BX256" s="473"/>
      <c r="BY256" s="473"/>
      <c r="BZ256" s="473"/>
      <c r="CA256" s="473"/>
      <c r="CB256" s="473"/>
      <c r="CC256" s="473"/>
      <c r="CD256" s="473"/>
      <c r="CE256" s="473"/>
      <c r="CF256" s="473"/>
      <c r="CG256" s="473"/>
      <c r="CH256" s="473"/>
      <c r="CI256" s="473"/>
      <c r="CJ256" s="473"/>
      <c r="CK256" s="473"/>
      <c r="CL256" s="473"/>
      <c r="CM256" s="473"/>
      <c r="CN256" s="473"/>
      <c r="CO256" s="473"/>
      <c r="CP256" s="473"/>
      <c r="CQ256" s="473"/>
      <c r="CR256" s="473"/>
      <c r="CS256" s="473"/>
      <c r="CT256" s="473"/>
      <c r="CU256" s="473"/>
      <c r="CV256" s="473"/>
      <c r="CW256" s="473"/>
      <c r="CX256" s="473"/>
      <c r="CY256" s="473"/>
      <c r="CZ256" s="473"/>
      <c r="DA256" s="473"/>
      <c r="DB256" s="473"/>
      <c r="DC256" s="473"/>
      <c r="DD256" s="473"/>
      <c r="DE256" s="473"/>
      <c r="DF256" s="473"/>
      <c r="DG256" s="473"/>
      <c r="DH256" s="473"/>
      <c r="DI256" s="473"/>
      <c r="DJ256" s="473"/>
      <c r="DK256" s="473"/>
      <c r="DL256" s="473"/>
      <c r="DM256" s="473"/>
      <c r="DN256" s="473"/>
      <c r="DO256" s="473"/>
      <c r="DP256" s="473"/>
      <c r="DQ256" s="473"/>
      <c r="DR256" s="473"/>
      <c r="DS256" s="473"/>
      <c r="DT256" s="473"/>
      <c r="DU256" s="473"/>
      <c r="DV256" s="473"/>
      <c r="DW256" s="473"/>
      <c r="DX256" s="473"/>
      <c r="DY256" s="473"/>
      <c r="DZ256" s="473"/>
      <c r="EA256" s="473"/>
      <c r="EB256" s="473"/>
      <c r="EC256" s="473"/>
      <c r="ED256" s="473"/>
      <c r="EE256" s="473"/>
      <c r="EF256" s="473"/>
      <c r="EG256" s="473"/>
      <c r="EH256" s="473"/>
      <c r="EI256" s="473"/>
      <c r="EJ256" s="473"/>
      <c r="EK256" s="473"/>
      <c r="EL256" s="473"/>
      <c r="EM256" s="473"/>
      <c r="EN256" s="473"/>
      <c r="EO256" s="473"/>
      <c r="EP256" s="473"/>
      <c r="EQ256" s="473"/>
      <c r="ER256" s="473"/>
      <c r="ES256" s="473"/>
      <c r="ET256" s="473"/>
      <c r="EU256" s="473"/>
      <c r="EV256" s="473"/>
      <c r="EW256" s="473"/>
      <c r="EX256" s="473"/>
      <c r="EY256" s="473"/>
      <c r="EZ256" s="473"/>
      <c r="FA256" s="473"/>
      <c r="FB256" s="473"/>
      <c r="FC256" s="473"/>
      <c r="FD256" s="473"/>
      <c r="FE256" s="473"/>
      <c r="FF256" s="473"/>
      <c r="FG256" s="473"/>
      <c r="FH256" s="473"/>
      <c r="FI256" s="473"/>
      <c r="FJ256" s="473"/>
      <c r="FK256" s="473"/>
      <c r="FL256" s="473"/>
      <c r="FM256" s="473"/>
      <c r="FN256" s="473"/>
      <c r="FO256" s="473"/>
      <c r="FP256" s="473"/>
      <c r="FQ256" s="473"/>
      <c r="FR256" s="473"/>
      <c r="FS256" s="473"/>
      <c r="FT256" s="473"/>
      <c r="FU256" s="473"/>
      <c r="FV256" s="473"/>
      <c r="FW256" s="473"/>
      <c r="FX256" s="473"/>
      <c r="FY256" s="473"/>
      <c r="FZ256" s="473"/>
      <c r="GA256" s="473"/>
      <c r="GB256" s="473"/>
      <c r="GC256" s="473"/>
      <c r="GD256" s="473"/>
      <c r="GE256" s="473"/>
      <c r="GF256" s="473"/>
      <c r="GG256" s="473"/>
      <c r="GH256" s="473"/>
      <c r="GI256" s="473"/>
      <c r="GJ256" s="473"/>
      <c r="GK256" s="473"/>
      <c r="GL256" s="473"/>
      <c r="GM256" s="473"/>
      <c r="GN256" s="473"/>
      <c r="GO256" s="473"/>
      <c r="GP256" s="473"/>
      <c r="GQ256" s="473"/>
      <c r="GR256" s="473"/>
      <c r="GS256" s="473"/>
      <c r="GT256" s="473"/>
      <c r="GU256" s="473"/>
      <c r="GV256" s="473"/>
      <c r="GW256" s="473"/>
      <c r="GX256" s="473"/>
      <c r="GY256" s="473"/>
      <c r="GZ256" s="473"/>
      <c r="HA256" s="473"/>
      <c r="HB256" s="473"/>
      <c r="HC256" s="473"/>
      <c r="HD256" s="473"/>
      <c r="HE256" s="473"/>
      <c r="HF256" s="473"/>
      <c r="HG256" s="473"/>
      <c r="HH256" s="473"/>
      <c r="HI256" s="473"/>
      <c r="HJ256" s="473"/>
      <c r="HK256" s="473"/>
      <c r="HL256" s="473"/>
      <c r="HM256" s="473"/>
      <c r="HN256" s="473"/>
      <c r="HO256" s="473"/>
      <c r="HP256" s="473"/>
      <c r="HQ256" s="473"/>
      <c r="HR256" s="473"/>
      <c r="HS256" s="473"/>
      <c r="HT256" s="473"/>
      <c r="HU256" s="473"/>
      <c r="HV256" s="473"/>
      <c r="HW256" s="473"/>
      <c r="HX256" s="473"/>
      <c r="HY256" s="473"/>
      <c r="HZ256" s="473"/>
      <c r="IA256" s="473"/>
      <c r="IB256" s="473"/>
      <c r="IC256" s="473"/>
      <c r="ID256" s="473"/>
      <c r="IE256" s="473"/>
      <c r="IF256" s="473"/>
      <c r="IG256" s="473"/>
      <c r="IH256" s="473"/>
      <c r="II256" s="473"/>
      <c r="IJ256" s="473"/>
      <c r="IK256" s="473"/>
      <c r="IL256" s="473"/>
      <c r="IM256" s="473"/>
      <c r="IN256" s="473"/>
      <c r="IO256" s="473"/>
      <c r="IP256" s="473"/>
      <c r="IQ256" s="473"/>
      <c r="IR256" s="473"/>
    </row>
    <row r="257" spans="1:6" s="266" customFormat="1" ht="13" x14ac:dyDescent="0.25">
      <c r="A257" s="264"/>
      <c r="B257" s="287" t="s">
        <v>792</v>
      </c>
      <c r="C257" s="264"/>
      <c r="D257" s="286"/>
      <c r="E257" s="265"/>
      <c r="F257" s="698"/>
    </row>
    <row r="258" spans="1:6" s="266" customFormat="1" ht="13" x14ac:dyDescent="0.25">
      <c r="A258" s="264"/>
      <c r="B258" s="287"/>
      <c r="C258" s="264"/>
      <c r="D258" s="286"/>
      <c r="E258" s="265"/>
      <c r="F258" s="730"/>
    </row>
    <row r="259" spans="1:6" s="266" customFormat="1" ht="13" x14ac:dyDescent="0.25">
      <c r="A259" s="264"/>
      <c r="B259" s="287"/>
      <c r="C259" s="264"/>
      <c r="D259" s="286"/>
      <c r="E259" s="265"/>
      <c r="F259" s="698"/>
    </row>
    <row r="260" spans="1:6" ht="12.5" x14ac:dyDescent="0.25">
      <c r="A260" s="285"/>
      <c r="B260" s="731" t="s">
        <v>1942</v>
      </c>
      <c r="C260" s="489"/>
      <c r="D260" s="675"/>
      <c r="E260" s="676"/>
      <c r="F260" s="698">
        <f>+F72</f>
        <v>0</v>
      </c>
    </row>
    <row r="261" spans="1:6" ht="12.5" x14ac:dyDescent="0.25">
      <c r="A261" s="285"/>
      <c r="B261" s="731"/>
      <c r="C261" s="489"/>
      <c r="D261" s="675"/>
      <c r="E261" s="676"/>
      <c r="F261" s="679"/>
    </row>
    <row r="262" spans="1:6" ht="12.5" x14ac:dyDescent="0.25">
      <c r="A262" s="285"/>
      <c r="B262" s="731" t="s">
        <v>1943</v>
      </c>
      <c r="C262" s="489"/>
      <c r="D262" s="675"/>
      <c r="E262" s="676"/>
      <c r="F262" s="679">
        <f>+F133</f>
        <v>0</v>
      </c>
    </row>
    <row r="263" spans="1:6" ht="12.5" x14ac:dyDescent="0.25">
      <c r="A263" s="285"/>
      <c r="B263" s="731"/>
      <c r="C263" s="489"/>
      <c r="D263" s="675"/>
      <c r="E263" s="676"/>
      <c r="F263" s="732"/>
    </row>
    <row r="264" spans="1:6" ht="12.5" x14ac:dyDescent="0.25">
      <c r="A264" s="285"/>
      <c r="B264" s="731" t="s">
        <v>1944</v>
      </c>
      <c r="C264" s="489"/>
      <c r="D264" s="675"/>
      <c r="E264" s="676"/>
      <c r="F264" s="732">
        <f>+F191</f>
        <v>0</v>
      </c>
    </row>
    <row r="265" spans="1:6" ht="12.5" x14ac:dyDescent="0.25">
      <c r="A265" s="285"/>
      <c r="B265" s="731"/>
      <c r="C265" s="489"/>
      <c r="D265" s="675"/>
      <c r="E265" s="676"/>
      <c r="F265" s="679"/>
    </row>
    <row r="266" spans="1:6" ht="12.5" x14ac:dyDescent="0.25">
      <c r="A266" s="285"/>
      <c r="B266" s="731" t="s">
        <v>1945</v>
      </c>
      <c r="C266" s="489"/>
      <c r="D266" s="675"/>
      <c r="E266" s="676"/>
      <c r="F266" s="679">
        <f>+F250</f>
        <v>0</v>
      </c>
    </row>
    <row r="267" spans="1:6" ht="12.5" x14ac:dyDescent="0.25">
      <c r="A267" s="285"/>
      <c r="B267" s="716"/>
      <c r="C267" s="489"/>
      <c r="D267" s="675"/>
      <c r="E267" s="676"/>
      <c r="F267" s="679"/>
    </row>
    <row r="268" spans="1:6" ht="12.5" x14ac:dyDescent="0.25">
      <c r="A268" s="285"/>
      <c r="B268" s="731"/>
      <c r="C268" s="489"/>
      <c r="D268" s="675"/>
      <c r="E268" s="676"/>
      <c r="F268" s="679"/>
    </row>
    <row r="269" spans="1:6" ht="12.5" x14ac:dyDescent="0.25">
      <c r="A269" s="285"/>
      <c r="B269" s="716"/>
      <c r="C269" s="489"/>
      <c r="D269" s="675"/>
      <c r="E269" s="676"/>
      <c r="F269" s="670"/>
    </row>
    <row r="270" spans="1:6" ht="12.5" x14ac:dyDescent="0.25">
      <c r="A270" s="285"/>
      <c r="B270" s="731"/>
      <c r="C270" s="489"/>
      <c r="D270" s="675"/>
      <c r="E270" s="676"/>
      <c r="F270" s="670"/>
    </row>
    <row r="271" spans="1:6" ht="12.5" x14ac:dyDescent="0.25">
      <c r="A271" s="285"/>
      <c r="B271" s="716"/>
      <c r="C271" s="489"/>
      <c r="D271" s="675"/>
      <c r="E271" s="676"/>
      <c r="F271" s="670"/>
    </row>
    <row r="272" spans="1:6" ht="12.5" x14ac:dyDescent="0.25">
      <c r="A272" s="285"/>
      <c r="B272" s="716"/>
      <c r="C272" s="489"/>
      <c r="D272" s="675"/>
      <c r="E272" s="676"/>
      <c r="F272" s="670"/>
    </row>
    <row r="273" spans="1:6" ht="12.5" x14ac:dyDescent="0.25">
      <c r="A273" s="285"/>
      <c r="B273" s="716"/>
      <c r="C273" s="489"/>
      <c r="D273" s="675"/>
      <c r="E273" s="676"/>
      <c r="F273" s="670"/>
    </row>
    <row r="274" spans="1:6" ht="12.5" x14ac:dyDescent="0.25">
      <c r="A274" s="285"/>
      <c r="B274" s="716"/>
      <c r="C274" s="489"/>
      <c r="D274" s="675"/>
      <c r="E274" s="676"/>
      <c r="F274" s="670"/>
    </row>
    <row r="275" spans="1:6" ht="12.5" x14ac:dyDescent="0.25">
      <c r="A275" s="285"/>
      <c r="B275" s="716"/>
      <c r="C275" s="489"/>
      <c r="D275" s="675"/>
      <c r="E275" s="676"/>
      <c r="F275" s="670"/>
    </row>
    <row r="276" spans="1:6" ht="12.5" x14ac:dyDescent="0.25">
      <c r="A276" s="285"/>
      <c r="B276" s="716"/>
      <c r="C276" s="489"/>
      <c r="D276" s="675"/>
      <c r="E276" s="676"/>
      <c r="F276" s="670"/>
    </row>
    <row r="277" spans="1:6" ht="12.5" x14ac:dyDescent="0.25">
      <c r="A277" s="285"/>
      <c r="B277" s="716"/>
      <c r="C277" s="489"/>
      <c r="D277" s="675"/>
      <c r="E277" s="676"/>
      <c r="F277" s="670"/>
    </row>
    <row r="278" spans="1:6" ht="12.5" x14ac:dyDescent="0.25">
      <c r="A278" s="285"/>
      <c r="B278" s="716"/>
      <c r="C278" s="489"/>
      <c r="D278" s="675"/>
      <c r="E278" s="676"/>
      <c r="F278" s="670"/>
    </row>
    <row r="279" spans="1:6" ht="12.5" x14ac:dyDescent="0.25">
      <c r="A279" s="285"/>
      <c r="B279" s="716"/>
      <c r="C279" s="489"/>
      <c r="D279" s="675"/>
      <c r="E279" s="676"/>
      <c r="F279" s="670"/>
    </row>
    <row r="280" spans="1:6" ht="12.5" x14ac:dyDescent="0.25">
      <c r="A280" s="285"/>
      <c r="B280" s="716"/>
      <c r="C280" s="489"/>
      <c r="D280" s="675"/>
      <c r="E280" s="676"/>
      <c r="F280" s="670"/>
    </row>
    <row r="281" spans="1:6" ht="12.5" x14ac:dyDescent="0.25">
      <c r="A281" s="285"/>
      <c r="B281" s="716"/>
      <c r="C281" s="489"/>
      <c r="D281" s="675"/>
      <c r="E281" s="676"/>
      <c r="F281" s="670"/>
    </row>
    <row r="282" spans="1:6" ht="12.5" x14ac:dyDescent="0.25">
      <c r="A282" s="285"/>
      <c r="B282" s="716"/>
      <c r="C282" s="489"/>
      <c r="D282" s="675"/>
      <c r="E282" s="676"/>
      <c r="F282" s="670"/>
    </row>
    <row r="283" spans="1:6" ht="12.5" x14ac:dyDescent="0.25">
      <c r="A283" s="285"/>
      <c r="B283" s="716"/>
      <c r="C283" s="489"/>
      <c r="D283" s="675"/>
      <c r="E283" s="676"/>
      <c r="F283" s="670"/>
    </row>
    <row r="284" spans="1:6" ht="12.5" x14ac:dyDescent="0.25">
      <c r="A284" s="285"/>
      <c r="B284" s="716"/>
      <c r="C284" s="489"/>
      <c r="D284" s="675"/>
      <c r="E284" s="676"/>
      <c r="F284" s="670"/>
    </row>
    <row r="285" spans="1:6" ht="12.5" x14ac:dyDescent="0.25">
      <c r="A285" s="285"/>
      <c r="B285" s="716"/>
      <c r="C285" s="489"/>
      <c r="D285" s="675"/>
      <c r="E285" s="676"/>
      <c r="F285" s="670"/>
    </row>
    <row r="286" spans="1:6" ht="12.5" x14ac:dyDescent="0.25">
      <c r="A286" s="285"/>
      <c r="B286" s="716"/>
      <c r="C286" s="489"/>
      <c r="D286" s="675"/>
      <c r="E286" s="676"/>
      <c r="F286" s="670"/>
    </row>
    <row r="287" spans="1:6" ht="12.5" x14ac:dyDescent="0.25">
      <c r="A287" s="285"/>
      <c r="B287" s="716"/>
      <c r="C287" s="489"/>
      <c r="D287" s="675"/>
      <c r="E287" s="676"/>
      <c r="F287" s="670"/>
    </row>
    <row r="288" spans="1:6" ht="12.5" x14ac:dyDescent="0.25">
      <c r="A288" s="285"/>
      <c r="B288" s="716"/>
      <c r="C288" s="489"/>
      <c r="D288" s="675"/>
      <c r="E288" s="676"/>
      <c r="F288" s="670"/>
    </row>
    <row r="289" spans="1:6" ht="12.5" x14ac:dyDescent="0.25">
      <c r="A289" s="285"/>
      <c r="B289" s="716"/>
      <c r="C289" s="489"/>
      <c r="D289" s="675"/>
      <c r="E289" s="676"/>
      <c r="F289" s="670"/>
    </row>
    <row r="290" spans="1:6" ht="12.5" x14ac:dyDescent="0.25">
      <c r="A290" s="285"/>
      <c r="B290" s="716"/>
      <c r="C290" s="489"/>
      <c r="D290" s="675"/>
      <c r="E290" s="676"/>
      <c r="F290" s="670"/>
    </row>
    <row r="291" spans="1:6" ht="12.5" x14ac:dyDescent="0.25">
      <c r="A291" s="285"/>
      <c r="B291" s="716"/>
      <c r="C291" s="489"/>
      <c r="D291" s="675"/>
      <c r="E291" s="676"/>
      <c r="F291" s="670"/>
    </row>
    <row r="292" spans="1:6" ht="12.5" x14ac:dyDescent="0.25">
      <c r="A292" s="285"/>
      <c r="B292" s="716"/>
      <c r="C292" s="489"/>
      <c r="D292" s="675"/>
      <c r="E292" s="676"/>
      <c r="F292" s="670"/>
    </row>
    <row r="293" spans="1:6" ht="12.5" x14ac:dyDescent="0.25">
      <c r="A293" s="285"/>
      <c r="B293" s="716"/>
      <c r="C293" s="489"/>
      <c r="D293" s="675"/>
      <c r="E293" s="676"/>
      <c r="F293" s="670"/>
    </row>
    <row r="294" spans="1:6" ht="12.5" x14ac:dyDescent="0.25">
      <c r="A294" s="285"/>
      <c r="B294" s="716"/>
      <c r="C294" s="489"/>
      <c r="D294" s="675"/>
      <c r="E294" s="676"/>
      <c r="F294" s="670"/>
    </row>
    <row r="295" spans="1:6" ht="12.5" x14ac:dyDescent="0.25">
      <c r="A295" s="285"/>
      <c r="B295" s="716"/>
      <c r="C295" s="489"/>
      <c r="D295" s="675"/>
      <c r="E295" s="676"/>
      <c r="F295" s="670"/>
    </row>
    <row r="296" spans="1:6" ht="12.5" x14ac:dyDescent="0.25">
      <c r="A296" s="285"/>
      <c r="B296" s="716"/>
      <c r="C296" s="489"/>
      <c r="D296" s="675"/>
      <c r="E296" s="676"/>
      <c r="F296" s="670"/>
    </row>
    <row r="297" spans="1:6" ht="12.5" x14ac:dyDescent="0.25">
      <c r="A297" s="285"/>
      <c r="B297" s="716"/>
      <c r="C297" s="489"/>
      <c r="D297" s="675"/>
      <c r="E297" s="676"/>
      <c r="F297" s="670"/>
    </row>
    <row r="298" spans="1:6" ht="12.5" x14ac:dyDescent="0.25">
      <c r="A298" s="285"/>
      <c r="B298" s="716"/>
      <c r="C298" s="489"/>
      <c r="D298" s="675"/>
      <c r="E298" s="676"/>
      <c r="F298" s="670"/>
    </row>
    <row r="299" spans="1:6" ht="12.5" x14ac:dyDescent="0.25">
      <c r="A299" s="285"/>
      <c r="B299" s="716"/>
      <c r="C299" s="489"/>
      <c r="D299" s="675"/>
      <c r="E299" s="676"/>
      <c r="F299" s="670"/>
    </row>
    <row r="300" spans="1:6" ht="12.5" x14ac:dyDescent="0.25">
      <c r="A300" s="285"/>
      <c r="B300" s="716"/>
      <c r="C300" s="489"/>
      <c r="D300" s="675"/>
      <c r="E300" s="676"/>
      <c r="F300" s="670"/>
    </row>
    <row r="301" spans="1:6" ht="12.5" x14ac:dyDescent="0.25">
      <c r="A301" s="285"/>
      <c r="B301" s="716"/>
      <c r="C301" s="489"/>
      <c r="D301" s="675"/>
      <c r="E301" s="676"/>
      <c r="F301" s="670"/>
    </row>
    <row r="302" spans="1:6" ht="12.5" x14ac:dyDescent="0.25">
      <c r="A302" s="285"/>
      <c r="B302" s="716"/>
      <c r="C302" s="489"/>
      <c r="D302" s="675"/>
      <c r="E302" s="676"/>
      <c r="F302" s="670"/>
    </row>
    <row r="303" spans="1:6" ht="12.5" x14ac:dyDescent="0.25">
      <c r="A303" s="285"/>
      <c r="B303" s="716"/>
      <c r="C303" s="489"/>
      <c r="D303" s="675"/>
      <c r="E303" s="676"/>
      <c r="F303" s="670"/>
    </row>
    <row r="304" spans="1:6" ht="12.5" x14ac:dyDescent="0.25">
      <c r="A304" s="1011"/>
      <c r="B304" s="1010"/>
      <c r="C304" s="1015"/>
      <c r="D304" s="1016"/>
      <c r="E304" s="1017"/>
      <c r="F304" s="1018"/>
    </row>
    <row r="305" spans="1:6" ht="12.5" x14ac:dyDescent="0.25">
      <c r="A305" s="1011"/>
      <c r="B305" s="1010"/>
      <c r="C305" s="1015"/>
      <c r="D305" s="1016"/>
      <c r="E305" s="1017"/>
      <c r="F305" s="1018"/>
    </row>
    <row r="306" spans="1:6" ht="12.5" x14ac:dyDescent="0.25">
      <c r="A306" s="1011"/>
      <c r="B306" s="1010"/>
      <c r="C306" s="1015"/>
      <c r="D306" s="1016"/>
      <c r="E306" s="1017"/>
      <c r="F306" s="1018"/>
    </row>
    <row r="307" spans="1:6" ht="12.5" x14ac:dyDescent="0.25">
      <c r="A307" s="1011"/>
      <c r="B307" s="1010"/>
      <c r="C307" s="1015"/>
      <c r="D307" s="1016"/>
      <c r="E307" s="1017"/>
      <c r="F307" s="1018"/>
    </row>
    <row r="308" spans="1:6" ht="12.5" x14ac:dyDescent="0.25">
      <c r="A308" s="1011"/>
      <c r="B308" s="1010"/>
      <c r="C308" s="1015"/>
      <c r="D308" s="1016"/>
      <c r="E308" s="1017"/>
      <c r="F308" s="1018"/>
    </row>
    <row r="309" spans="1:6" ht="12.5" x14ac:dyDescent="0.25">
      <c r="A309" s="1011"/>
      <c r="B309" s="1010"/>
      <c r="C309" s="1015"/>
      <c r="D309" s="1016"/>
      <c r="E309" s="1017"/>
      <c r="F309" s="1018"/>
    </row>
    <row r="310" spans="1:6" ht="12.5" x14ac:dyDescent="0.25">
      <c r="A310" s="1011"/>
      <c r="B310" s="1010"/>
      <c r="C310" s="1015"/>
      <c r="D310" s="1016"/>
      <c r="E310" s="1017"/>
      <c r="F310" s="1018"/>
    </row>
    <row r="311" spans="1:6" ht="12.5" x14ac:dyDescent="0.25">
      <c r="A311" s="1011"/>
      <c r="B311" s="1010"/>
      <c r="C311" s="1015"/>
      <c r="D311" s="1016"/>
      <c r="E311" s="1017"/>
      <c r="F311" s="1018"/>
    </row>
    <row r="312" spans="1:6" ht="12.5" x14ac:dyDescent="0.25">
      <c r="A312" s="1011"/>
      <c r="B312" s="1010"/>
      <c r="C312" s="1015"/>
      <c r="D312" s="1016"/>
      <c r="E312" s="1017"/>
      <c r="F312" s="1018"/>
    </row>
    <row r="313" spans="1:6" ht="12.5" x14ac:dyDescent="0.25">
      <c r="A313" s="1011"/>
      <c r="B313" s="1010"/>
      <c r="C313" s="1015"/>
      <c r="D313" s="1016"/>
      <c r="E313" s="1017"/>
      <c r="F313" s="1018"/>
    </row>
    <row r="314" spans="1:6" ht="12.5" x14ac:dyDescent="0.25">
      <c r="A314" s="1011"/>
      <c r="B314" s="1010"/>
      <c r="C314" s="1015"/>
      <c r="D314" s="1016"/>
      <c r="E314" s="1017"/>
      <c r="F314" s="1018"/>
    </row>
    <row r="315" spans="1:6" ht="12.5" x14ac:dyDescent="0.25">
      <c r="A315" s="1011"/>
      <c r="B315" s="1010"/>
      <c r="C315" s="1015"/>
      <c r="D315" s="1016"/>
      <c r="E315" s="1017"/>
      <c r="F315" s="1018"/>
    </row>
    <row r="316" spans="1:6" ht="12.5" x14ac:dyDescent="0.25">
      <c r="A316" s="1011"/>
      <c r="B316" s="1010"/>
      <c r="C316" s="1015"/>
      <c r="D316" s="1016"/>
      <c r="E316" s="1017"/>
      <c r="F316" s="1018"/>
    </row>
    <row r="317" spans="1:6" ht="12.5" x14ac:dyDescent="0.25">
      <c r="A317" s="1011"/>
      <c r="B317" s="1010"/>
      <c r="C317" s="1015"/>
      <c r="D317" s="1016"/>
      <c r="E317" s="1017"/>
      <c r="F317" s="1018"/>
    </row>
    <row r="318" spans="1:6" ht="12.5" x14ac:dyDescent="0.25">
      <c r="A318" s="285"/>
      <c r="B318" s="716"/>
      <c r="C318" s="489"/>
      <c r="D318" s="675"/>
      <c r="E318" s="676"/>
      <c r="F318" s="670"/>
    </row>
    <row r="319" spans="1:6" ht="12.5" x14ac:dyDescent="0.25">
      <c r="A319" s="285"/>
      <c r="B319" s="716"/>
      <c r="C319" s="489"/>
      <c r="D319" s="675"/>
      <c r="E319" s="676"/>
      <c r="F319" s="670"/>
    </row>
    <row r="320" spans="1:6" ht="13" thickBot="1" x14ac:dyDescent="0.3">
      <c r="A320" s="285"/>
      <c r="B320" s="716"/>
      <c r="C320" s="489"/>
      <c r="D320" s="675"/>
      <c r="E320" s="676"/>
      <c r="F320" s="670"/>
    </row>
    <row r="321" spans="1:6" ht="19.899999999999999" customHeight="1" thickTop="1" x14ac:dyDescent="0.25">
      <c r="A321" s="2483" t="s">
        <v>509</v>
      </c>
      <c r="B321" s="2483"/>
      <c r="C321" s="2483"/>
      <c r="D321" s="2483"/>
      <c r="E321" s="2483"/>
      <c r="F321" s="1358">
        <f>SUM(F259:F270)</f>
        <v>0</v>
      </c>
    </row>
    <row r="322" spans="1:6" x14ac:dyDescent="0.25">
      <c r="C322" s="735"/>
      <c r="E322" s="737"/>
      <c r="F322" s="738"/>
    </row>
    <row r="323" spans="1:6" x14ac:dyDescent="0.25">
      <c r="C323" s="735"/>
      <c r="E323" s="737"/>
      <c r="F323" s="738"/>
    </row>
    <row r="324" spans="1:6" x14ac:dyDescent="0.25">
      <c r="C324" s="735"/>
      <c r="E324" s="737"/>
      <c r="F324" s="738"/>
    </row>
    <row r="325" spans="1:6" x14ac:dyDescent="0.25">
      <c r="E325" s="737"/>
      <c r="F325" s="738"/>
    </row>
    <row r="326" spans="1:6" x14ac:dyDescent="0.25">
      <c r="E326" s="737"/>
      <c r="F326" s="738"/>
    </row>
    <row r="327" spans="1:6" x14ac:dyDescent="0.25">
      <c r="E327" s="737"/>
      <c r="F327" s="738"/>
    </row>
    <row r="328" spans="1:6" x14ac:dyDescent="0.25">
      <c r="E328" s="737"/>
      <c r="F328" s="738"/>
    </row>
    <row r="329" spans="1:6" x14ac:dyDescent="0.25">
      <c r="E329" s="737"/>
      <c r="F329" s="738"/>
    </row>
    <row r="330" spans="1:6" x14ac:dyDescent="0.25">
      <c r="E330" s="737"/>
      <c r="F330" s="738"/>
    </row>
    <row r="331" spans="1:6" x14ac:dyDescent="0.25">
      <c r="E331" s="737"/>
      <c r="F331" s="738"/>
    </row>
    <row r="332" spans="1:6" x14ac:dyDescent="0.25">
      <c r="E332" s="737"/>
      <c r="F332" s="738"/>
    </row>
    <row r="333" spans="1:6" x14ac:dyDescent="0.25">
      <c r="E333" s="737"/>
      <c r="F333" s="738"/>
    </row>
    <row r="334" spans="1:6" x14ac:dyDescent="0.25">
      <c r="E334" s="737"/>
      <c r="F334" s="738"/>
    </row>
    <row r="335" spans="1:6" x14ac:dyDescent="0.25">
      <c r="E335" s="737"/>
      <c r="F335" s="738"/>
    </row>
    <row r="336" spans="1:6" x14ac:dyDescent="0.25">
      <c r="E336" s="737"/>
      <c r="F336" s="738"/>
    </row>
    <row r="337" spans="5:6" x14ac:dyDescent="0.25">
      <c r="E337" s="737"/>
      <c r="F337" s="738"/>
    </row>
    <row r="338" spans="5:6" x14ac:dyDescent="0.25">
      <c r="E338" s="737"/>
      <c r="F338" s="738"/>
    </row>
    <row r="339" spans="5:6" x14ac:dyDescent="0.25">
      <c r="E339" s="737"/>
      <c r="F339" s="738"/>
    </row>
    <row r="340" spans="5:6" x14ac:dyDescent="0.25">
      <c r="E340" s="737"/>
      <c r="F340" s="738"/>
    </row>
    <row r="341" spans="5:6" x14ac:dyDescent="0.25">
      <c r="E341" s="737"/>
      <c r="F341" s="738"/>
    </row>
    <row r="342" spans="5:6" x14ac:dyDescent="0.25">
      <c r="E342" s="737"/>
      <c r="F342" s="738"/>
    </row>
    <row r="343" spans="5:6" x14ac:dyDescent="0.25">
      <c r="E343" s="737"/>
      <c r="F343" s="738"/>
    </row>
    <row r="344" spans="5:6" x14ac:dyDescent="0.25">
      <c r="E344" s="737"/>
      <c r="F344" s="738"/>
    </row>
    <row r="345" spans="5:6" x14ac:dyDescent="0.25">
      <c r="E345" s="737"/>
      <c r="F345" s="738"/>
    </row>
    <row r="346" spans="5:6" x14ac:dyDescent="0.25">
      <c r="E346" s="737"/>
      <c r="F346" s="738"/>
    </row>
    <row r="347" spans="5:6" x14ac:dyDescent="0.25">
      <c r="E347" s="737"/>
      <c r="F347" s="738"/>
    </row>
    <row r="348" spans="5:6" x14ac:dyDescent="0.25">
      <c r="E348" s="737"/>
      <c r="F348" s="738"/>
    </row>
    <row r="349" spans="5:6" x14ac:dyDescent="0.25">
      <c r="E349" s="737"/>
      <c r="F349" s="738"/>
    </row>
    <row r="350" spans="5:6" x14ac:dyDescent="0.25">
      <c r="E350" s="737"/>
      <c r="F350" s="738"/>
    </row>
    <row r="351" spans="5:6" x14ac:dyDescent="0.25">
      <c r="E351" s="737"/>
      <c r="F351" s="738"/>
    </row>
    <row r="352" spans="5:6" x14ac:dyDescent="0.25">
      <c r="E352" s="737"/>
      <c r="F352" s="738"/>
    </row>
    <row r="353" spans="5:6" x14ac:dyDescent="0.25">
      <c r="E353" s="737"/>
      <c r="F353" s="738"/>
    </row>
    <row r="354" spans="5:6" x14ac:dyDescent="0.25">
      <c r="E354" s="737"/>
      <c r="F354" s="738"/>
    </row>
    <row r="355" spans="5:6" x14ac:dyDescent="0.25">
      <c r="E355" s="737"/>
      <c r="F355" s="738"/>
    </row>
    <row r="356" spans="5:6" x14ac:dyDescent="0.25">
      <c r="E356" s="737"/>
      <c r="F356" s="738"/>
    </row>
    <row r="357" spans="5:6" x14ac:dyDescent="0.25">
      <c r="E357" s="737"/>
      <c r="F357" s="738"/>
    </row>
    <row r="358" spans="5:6" x14ac:dyDescent="0.25">
      <c r="E358" s="737"/>
      <c r="F358" s="738"/>
    </row>
    <row r="359" spans="5:6" x14ac:dyDescent="0.25">
      <c r="E359" s="737"/>
      <c r="F359" s="738"/>
    </row>
    <row r="360" spans="5:6" x14ac:dyDescent="0.25">
      <c r="E360" s="737"/>
      <c r="F360" s="738"/>
    </row>
    <row r="361" spans="5:6" x14ac:dyDescent="0.25">
      <c r="E361" s="737"/>
      <c r="F361" s="738"/>
    </row>
    <row r="362" spans="5:6" x14ac:dyDescent="0.25">
      <c r="E362" s="737"/>
      <c r="F362" s="738"/>
    </row>
    <row r="363" spans="5:6" x14ac:dyDescent="0.25">
      <c r="E363" s="737"/>
      <c r="F363" s="738"/>
    </row>
    <row r="364" spans="5:6" x14ac:dyDescent="0.25">
      <c r="E364" s="737"/>
      <c r="F364" s="738"/>
    </row>
    <row r="365" spans="5:6" x14ac:dyDescent="0.25">
      <c r="E365" s="737"/>
      <c r="F365" s="738"/>
    </row>
    <row r="366" spans="5:6" x14ac:dyDescent="0.25">
      <c r="E366" s="737"/>
      <c r="F366" s="738"/>
    </row>
    <row r="367" spans="5:6" x14ac:dyDescent="0.25">
      <c r="E367" s="737"/>
      <c r="F367" s="738"/>
    </row>
    <row r="368" spans="5:6" x14ac:dyDescent="0.25">
      <c r="E368" s="737"/>
      <c r="F368" s="738"/>
    </row>
    <row r="369" spans="5:6" x14ac:dyDescent="0.25">
      <c r="E369" s="737"/>
      <c r="F369" s="738"/>
    </row>
    <row r="370" spans="5:6" x14ac:dyDescent="0.25">
      <c r="E370" s="737"/>
      <c r="F370" s="738"/>
    </row>
    <row r="371" spans="5:6" x14ac:dyDescent="0.25">
      <c r="E371" s="737"/>
      <c r="F371" s="738"/>
    </row>
    <row r="372" spans="5:6" x14ac:dyDescent="0.25">
      <c r="E372" s="737"/>
      <c r="F372" s="738"/>
    </row>
    <row r="373" spans="5:6" x14ac:dyDescent="0.25">
      <c r="E373" s="737"/>
      <c r="F373" s="738"/>
    </row>
    <row r="374" spans="5:6" x14ac:dyDescent="0.25">
      <c r="E374" s="737"/>
      <c r="F374" s="738"/>
    </row>
    <row r="375" spans="5:6" x14ac:dyDescent="0.25">
      <c r="E375" s="737"/>
      <c r="F375" s="738"/>
    </row>
    <row r="376" spans="5:6" x14ac:dyDescent="0.25">
      <c r="E376" s="737"/>
      <c r="F376" s="738"/>
    </row>
    <row r="377" spans="5:6" x14ac:dyDescent="0.25">
      <c r="E377" s="737"/>
      <c r="F377" s="738"/>
    </row>
    <row r="378" spans="5:6" x14ac:dyDescent="0.25">
      <c r="E378" s="737"/>
      <c r="F378" s="738"/>
    </row>
    <row r="379" spans="5:6" x14ac:dyDescent="0.25">
      <c r="E379" s="737"/>
      <c r="F379" s="738"/>
    </row>
    <row r="380" spans="5:6" x14ac:dyDescent="0.25">
      <c r="E380" s="737"/>
      <c r="F380" s="738"/>
    </row>
    <row r="381" spans="5:6" x14ac:dyDescent="0.25">
      <c r="E381" s="737"/>
      <c r="F381" s="738"/>
    </row>
    <row r="382" spans="5:6" x14ac:dyDescent="0.25">
      <c r="E382" s="737"/>
      <c r="F382" s="738"/>
    </row>
    <row r="383" spans="5:6" x14ac:dyDescent="0.25">
      <c r="E383" s="737"/>
      <c r="F383" s="738"/>
    </row>
    <row r="384" spans="5:6" x14ac:dyDescent="0.25">
      <c r="E384" s="737"/>
      <c r="F384" s="738"/>
    </row>
    <row r="385" spans="5:6" x14ac:dyDescent="0.25">
      <c r="E385" s="737"/>
      <c r="F385" s="738"/>
    </row>
    <row r="386" spans="5:6" x14ac:dyDescent="0.25">
      <c r="E386" s="737"/>
      <c r="F386" s="738"/>
    </row>
    <row r="387" spans="5:6" x14ac:dyDescent="0.25">
      <c r="E387" s="737"/>
      <c r="F387" s="738"/>
    </row>
    <row r="388" spans="5:6" x14ac:dyDescent="0.25">
      <c r="E388" s="737"/>
      <c r="F388" s="738"/>
    </row>
    <row r="389" spans="5:6" x14ac:dyDescent="0.25">
      <c r="E389" s="737"/>
      <c r="F389" s="738"/>
    </row>
    <row r="390" spans="5:6" x14ac:dyDescent="0.25">
      <c r="E390" s="737"/>
      <c r="F390" s="738"/>
    </row>
    <row r="391" spans="5:6" x14ac:dyDescent="0.25">
      <c r="E391" s="737"/>
      <c r="F391" s="738"/>
    </row>
    <row r="392" spans="5:6" x14ac:dyDescent="0.25">
      <c r="E392" s="737"/>
      <c r="F392" s="738"/>
    </row>
    <row r="393" spans="5:6" x14ac:dyDescent="0.25">
      <c r="E393" s="737"/>
      <c r="F393" s="738"/>
    </row>
    <row r="394" spans="5:6" x14ac:dyDescent="0.25">
      <c r="E394" s="737"/>
      <c r="F394" s="738"/>
    </row>
    <row r="395" spans="5:6" x14ac:dyDescent="0.25">
      <c r="E395" s="737"/>
      <c r="F395" s="738"/>
    </row>
    <row r="396" spans="5:6" x14ac:dyDescent="0.25">
      <c r="E396" s="737"/>
      <c r="F396" s="738"/>
    </row>
    <row r="397" spans="5:6" x14ac:dyDescent="0.25">
      <c r="E397" s="737"/>
      <c r="F397" s="738"/>
    </row>
    <row r="398" spans="5:6" x14ac:dyDescent="0.25">
      <c r="E398" s="737"/>
      <c r="F398" s="738"/>
    </row>
    <row r="399" spans="5:6" x14ac:dyDescent="0.25">
      <c r="E399" s="737"/>
      <c r="F399" s="738"/>
    </row>
    <row r="400" spans="5:6" x14ac:dyDescent="0.25">
      <c r="E400" s="737"/>
      <c r="F400" s="738"/>
    </row>
    <row r="401" spans="5:6" x14ac:dyDescent="0.25">
      <c r="E401" s="737"/>
      <c r="F401" s="738"/>
    </row>
    <row r="402" spans="5:6" x14ac:dyDescent="0.25">
      <c r="E402" s="737"/>
      <c r="F402" s="738"/>
    </row>
    <row r="403" spans="5:6" x14ac:dyDescent="0.25">
      <c r="E403" s="737"/>
      <c r="F403" s="738"/>
    </row>
    <row r="404" spans="5:6" x14ac:dyDescent="0.25">
      <c r="E404" s="737"/>
      <c r="F404" s="738"/>
    </row>
    <row r="405" spans="5:6" x14ac:dyDescent="0.25">
      <c r="E405" s="737"/>
      <c r="F405" s="738"/>
    </row>
    <row r="406" spans="5:6" x14ac:dyDescent="0.25">
      <c r="E406" s="737"/>
      <c r="F406" s="738"/>
    </row>
    <row r="407" spans="5:6" x14ac:dyDescent="0.25">
      <c r="E407" s="737"/>
      <c r="F407" s="738"/>
    </row>
    <row r="408" spans="5:6" x14ac:dyDescent="0.25">
      <c r="E408" s="737"/>
      <c r="F408" s="738"/>
    </row>
    <row r="409" spans="5:6" x14ac:dyDescent="0.25">
      <c r="E409" s="737"/>
      <c r="F409" s="738"/>
    </row>
    <row r="410" spans="5:6" x14ac:dyDescent="0.25">
      <c r="E410" s="737"/>
      <c r="F410" s="738"/>
    </row>
    <row r="411" spans="5:6" x14ac:dyDescent="0.25">
      <c r="E411" s="737"/>
      <c r="F411" s="738"/>
    </row>
    <row r="412" spans="5:6" x14ac:dyDescent="0.25">
      <c r="E412" s="737"/>
      <c r="F412" s="738"/>
    </row>
    <row r="413" spans="5:6" x14ac:dyDescent="0.25">
      <c r="E413" s="737"/>
      <c r="F413" s="738"/>
    </row>
    <row r="414" spans="5:6" x14ac:dyDescent="0.25">
      <c r="E414" s="737"/>
      <c r="F414" s="738"/>
    </row>
    <row r="415" spans="5:6" x14ac:dyDescent="0.25">
      <c r="E415" s="737"/>
      <c r="F415" s="738"/>
    </row>
    <row r="416" spans="5:6" x14ac:dyDescent="0.25">
      <c r="E416" s="737"/>
      <c r="F416" s="739"/>
    </row>
    <row r="417" spans="5:6" x14ac:dyDescent="0.25">
      <c r="E417" s="737"/>
      <c r="F417" s="739"/>
    </row>
    <row r="418" spans="5:6" x14ac:dyDescent="0.25">
      <c r="E418" s="737"/>
      <c r="F418" s="739"/>
    </row>
    <row r="419" spans="5:6" x14ac:dyDescent="0.25">
      <c r="E419" s="737"/>
      <c r="F419" s="739"/>
    </row>
    <row r="420" spans="5:6" x14ac:dyDescent="0.25">
      <c r="E420" s="737"/>
      <c r="F420" s="739"/>
    </row>
    <row r="421" spans="5:6" x14ac:dyDescent="0.25">
      <c r="E421" s="737"/>
      <c r="F421" s="739"/>
    </row>
    <row r="422" spans="5:6" x14ac:dyDescent="0.25">
      <c r="E422" s="737"/>
      <c r="F422" s="739"/>
    </row>
    <row r="423" spans="5:6" x14ac:dyDescent="0.25">
      <c r="E423" s="737"/>
      <c r="F423" s="739"/>
    </row>
    <row r="424" spans="5:6" x14ac:dyDescent="0.25">
      <c r="E424" s="737"/>
      <c r="F424" s="739"/>
    </row>
    <row r="425" spans="5:6" x14ac:dyDescent="0.25">
      <c r="E425" s="737"/>
      <c r="F425" s="739"/>
    </row>
    <row r="426" spans="5:6" x14ac:dyDescent="0.25">
      <c r="E426" s="737"/>
      <c r="F426" s="739"/>
    </row>
    <row r="427" spans="5:6" x14ac:dyDescent="0.25">
      <c r="E427" s="737"/>
      <c r="F427" s="739"/>
    </row>
    <row r="428" spans="5:6" x14ac:dyDescent="0.25">
      <c r="E428" s="737"/>
      <c r="F428" s="739"/>
    </row>
    <row r="429" spans="5:6" x14ac:dyDescent="0.25">
      <c r="E429" s="737"/>
      <c r="F429" s="739"/>
    </row>
    <row r="430" spans="5:6" x14ac:dyDescent="0.25">
      <c r="E430" s="737"/>
      <c r="F430" s="739"/>
    </row>
    <row r="431" spans="5:6" x14ac:dyDescent="0.25">
      <c r="E431" s="737"/>
      <c r="F431" s="739"/>
    </row>
    <row r="432" spans="5:6" x14ac:dyDescent="0.25">
      <c r="E432" s="737"/>
      <c r="F432" s="739"/>
    </row>
    <row r="433" spans="5:6" x14ac:dyDescent="0.25">
      <c r="E433" s="737"/>
      <c r="F433" s="739"/>
    </row>
    <row r="434" spans="5:6" x14ac:dyDescent="0.25">
      <c r="E434" s="737"/>
      <c r="F434" s="739"/>
    </row>
    <row r="435" spans="5:6" x14ac:dyDescent="0.25">
      <c r="E435" s="737"/>
      <c r="F435" s="739"/>
    </row>
    <row r="436" spans="5:6" x14ac:dyDescent="0.25">
      <c r="E436" s="737"/>
      <c r="F436" s="739"/>
    </row>
    <row r="437" spans="5:6" x14ac:dyDescent="0.25">
      <c r="E437" s="737"/>
      <c r="F437" s="739"/>
    </row>
    <row r="438" spans="5:6" x14ac:dyDescent="0.25">
      <c r="E438" s="737"/>
      <c r="F438" s="739"/>
    </row>
    <row r="439" spans="5:6" x14ac:dyDescent="0.25">
      <c r="E439" s="737"/>
      <c r="F439" s="739"/>
    </row>
    <row r="440" spans="5:6" x14ac:dyDescent="0.25">
      <c r="E440" s="737"/>
      <c r="F440" s="739"/>
    </row>
    <row r="441" spans="5:6" x14ac:dyDescent="0.25">
      <c r="E441" s="737"/>
      <c r="F441" s="739"/>
    </row>
    <row r="442" spans="5:6" x14ac:dyDescent="0.25">
      <c r="E442" s="737"/>
      <c r="F442" s="739"/>
    </row>
    <row r="443" spans="5:6" x14ac:dyDescent="0.25">
      <c r="E443" s="737"/>
      <c r="F443" s="739"/>
    </row>
    <row r="444" spans="5:6" x14ac:dyDescent="0.25">
      <c r="E444" s="737"/>
      <c r="F444" s="739"/>
    </row>
    <row r="445" spans="5:6" x14ac:dyDescent="0.25">
      <c r="E445" s="737"/>
      <c r="F445" s="739"/>
    </row>
    <row r="446" spans="5:6" x14ac:dyDescent="0.25">
      <c r="E446" s="737"/>
      <c r="F446" s="739"/>
    </row>
    <row r="447" spans="5:6" x14ac:dyDescent="0.25">
      <c r="E447" s="737"/>
      <c r="F447" s="739"/>
    </row>
    <row r="448" spans="5:6" x14ac:dyDescent="0.25">
      <c r="E448" s="737"/>
      <c r="F448" s="739"/>
    </row>
    <row r="449" spans="5:6" x14ac:dyDescent="0.25">
      <c r="E449" s="737"/>
      <c r="F449" s="739"/>
    </row>
    <row r="450" spans="5:6" x14ac:dyDescent="0.25">
      <c r="E450" s="737"/>
      <c r="F450" s="739"/>
    </row>
    <row r="451" spans="5:6" x14ac:dyDescent="0.25">
      <c r="E451" s="737"/>
      <c r="F451" s="739"/>
    </row>
    <row r="452" spans="5:6" x14ac:dyDescent="0.25">
      <c r="E452" s="737"/>
      <c r="F452" s="739"/>
    </row>
    <row r="453" spans="5:6" x14ac:dyDescent="0.25">
      <c r="E453" s="737"/>
      <c r="F453" s="739"/>
    </row>
    <row r="454" spans="5:6" x14ac:dyDescent="0.25">
      <c r="E454" s="737"/>
      <c r="F454" s="739"/>
    </row>
    <row r="455" spans="5:6" x14ac:dyDescent="0.25">
      <c r="E455" s="737"/>
      <c r="F455" s="739"/>
    </row>
    <row r="456" spans="5:6" x14ac:dyDescent="0.25">
      <c r="E456" s="737"/>
      <c r="F456" s="739"/>
    </row>
    <row r="457" spans="5:6" x14ac:dyDescent="0.25">
      <c r="E457" s="737"/>
      <c r="F457" s="739"/>
    </row>
    <row r="458" spans="5:6" x14ac:dyDescent="0.25">
      <c r="E458" s="737"/>
      <c r="F458" s="739"/>
    </row>
    <row r="459" spans="5:6" x14ac:dyDescent="0.25">
      <c r="E459" s="737"/>
      <c r="F459" s="739"/>
    </row>
    <row r="460" spans="5:6" x14ac:dyDescent="0.25">
      <c r="E460" s="737"/>
      <c r="F460" s="739"/>
    </row>
    <row r="461" spans="5:6" x14ac:dyDescent="0.25">
      <c r="E461" s="737"/>
      <c r="F461" s="739"/>
    </row>
    <row r="462" spans="5:6" x14ac:dyDescent="0.25">
      <c r="E462" s="737"/>
      <c r="F462" s="739"/>
    </row>
    <row r="463" spans="5:6" x14ac:dyDescent="0.25">
      <c r="E463" s="737"/>
      <c r="F463" s="739"/>
    </row>
    <row r="464" spans="5:6" x14ac:dyDescent="0.25">
      <c r="E464" s="737"/>
      <c r="F464" s="739"/>
    </row>
    <row r="465" spans="5:6" x14ac:dyDescent="0.25">
      <c r="E465" s="737"/>
      <c r="F465" s="739"/>
    </row>
    <row r="466" spans="5:6" x14ac:dyDescent="0.25">
      <c r="E466" s="737"/>
      <c r="F466" s="739"/>
    </row>
    <row r="467" spans="5:6" x14ac:dyDescent="0.25">
      <c r="E467" s="737"/>
      <c r="F467" s="739"/>
    </row>
    <row r="468" spans="5:6" x14ac:dyDescent="0.25">
      <c r="E468" s="737"/>
      <c r="F468" s="739"/>
    </row>
    <row r="469" spans="5:6" x14ac:dyDescent="0.25">
      <c r="E469" s="737"/>
      <c r="F469" s="739"/>
    </row>
    <row r="470" spans="5:6" x14ac:dyDescent="0.25">
      <c r="E470" s="737"/>
      <c r="F470" s="739"/>
    </row>
    <row r="471" spans="5:6" x14ac:dyDescent="0.25">
      <c r="E471" s="737"/>
      <c r="F471" s="739"/>
    </row>
    <row r="472" spans="5:6" x14ac:dyDescent="0.25">
      <c r="E472" s="737"/>
      <c r="F472" s="739"/>
    </row>
    <row r="473" spans="5:6" x14ac:dyDescent="0.25">
      <c r="E473" s="737"/>
      <c r="F473" s="739"/>
    </row>
    <row r="474" spans="5:6" x14ac:dyDescent="0.25">
      <c r="E474" s="737"/>
      <c r="F474" s="739"/>
    </row>
    <row r="475" spans="5:6" x14ac:dyDescent="0.25">
      <c r="E475" s="737"/>
      <c r="F475" s="739"/>
    </row>
    <row r="476" spans="5:6" x14ac:dyDescent="0.25">
      <c r="E476" s="737"/>
      <c r="F476" s="739"/>
    </row>
    <row r="477" spans="5:6" x14ac:dyDescent="0.25">
      <c r="E477" s="737"/>
      <c r="F477" s="739"/>
    </row>
    <row r="478" spans="5:6" x14ac:dyDescent="0.25">
      <c r="E478" s="737"/>
      <c r="F478" s="739"/>
    </row>
    <row r="479" spans="5:6" x14ac:dyDescent="0.25">
      <c r="E479" s="737"/>
      <c r="F479" s="739"/>
    </row>
    <row r="480" spans="5:6" x14ac:dyDescent="0.25">
      <c r="E480" s="737"/>
      <c r="F480" s="739"/>
    </row>
    <row r="481" spans="5:6" x14ac:dyDescent="0.25">
      <c r="E481" s="737"/>
      <c r="F481" s="739"/>
    </row>
    <row r="482" spans="5:6" x14ac:dyDescent="0.25">
      <c r="E482" s="737"/>
      <c r="F482" s="739"/>
    </row>
    <row r="483" spans="5:6" x14ac:dyDescent="0.25">
      <c r="E483" s="737"/>
      <c r="F483" s="739"/>
    </row>
    <row r="484" spans="5:6" x14ac:dyDescent="0.25">
      <c r="E484" s="737"/>
      <c r="F484" s="739"/>
    </row>
    <row r="485" spans="5:6" x14ac:dyDescent="0.25">
      <c r="E485" s="737"/>
      <c r="F485" s="739"/>
    </row>
    <row r="486" spans="5:6" x14ac:dyDescent="0.25">
      <c r="E486" s="737"/>
      <c r="F486" s="739"/>
    </row>
    <row r="487" spans="5:6" x14ac:dyDescent="0.25">
      <c r="E487" s="737"/>
      <c r="F487" s="739"/>
    </row>
    <row r="488" spans="5:6" x14ac:dyDescent="0.25">
      <c r="E488" s="737"/>
      <c r="F488" s="739"/>
    </row>
    <row r="489" spans="5:6" x14ac:dyDescent="0.25">
      <c r="E489" s="737"/>
      <c r="F489" s="739"/>
    </row>
    <row r="490" spans="5:6" x14ac:dyDescent="0.25">
      <c r="E490" s="737"/>
      <c r="F490" s="739"/>
    </row>
    <row r="491" spans="5:6" x14ac:dyDescent="0.25">
      <c r="E491" s="737"/>
      <c r="F491" s="739"/>
    </row>
    <row r="492" spans="5:6" x14ac:dyDescent="0.25">
      <c r="E492" s="737"/>
      <c r="F492" s="739"/>
    </row>
    <row r="493" spans="5:6" x14ac:dyDescent="0.25">
      <c r="E493" s="737"/>
      <c r="F493" s="739"/>
    </row>
    <row r="494" spans="5:6" x14ac:dyDescent="0.25">
      <c r="E494" s="737"/>
      <c r="F494" s="739"/>
    </row>
    <row r="495" spans="5:6" x14ac:dyDescent="0.25">
      <c r="E495" s="737"/>
      <c r="F495" s="739"/>
    </row>
    <row r="496" spans="5:6" x14ac:dyDescent="0.25">
      <c r="E496" s="737"/>
      <c r="F496" s="739"/>
    </row>
    <row r="497" spans="5:6" x14ac:dyDescent="0.25">
      <c r="E497" s="737"/>
      <c r="F497" s="739"/>
    </row>
    <row r="498" spans="5:6" x14ac:dyDescent="0.25">
      <c r="E498" s="737"/>
      <c r="F498" s="739"/>
    </row>
    <row r="499" spans="5:6" x14ac:dyDescent="0.25">
      <c r="E499" s="737"/>
      <c r="F499" s="739"/>
    </row>
    <row r="500" spans="5:6" x14ac:dyDescent="0.25">
      <c r="E500" s="737"/>
      <c r="F500" s="739"/>
    </row>
    <row r="501" spans="5:6" x14ac:dyDescent="0.25">
      <c r="E501" s="737"/>
      <c r="F501" s="739"/>
    </row>
    <row r="502" spans="5:6" x14ac:dyDescent="0.25">
      <c r="E502" s="737"/>
      <c r="F502" s="739"/>
    </row>
    <row r="503" spans="5:6" x14ac:dyDescent="0.25">
      <c r="E503" s="737"/>
      <c r="F503" s="739"/>
    </row>
    <row r="504" spans="5:6" x14ac:dyDescent="0.25">
      <c r="E504" s="737"/>
      <c r="F504" s="739"/>
    </row>
    <row r="505" spans="5:6" x14ac:dyDescent="0.25">
      <c r="E505" s="737"/>
      <c r="F505" s="739"/>
    </row>
    <row r="506" spans="5:6" x14ac:dyDescent="0.25">
      <c r="E506" s="737"/>
      <c r="F506" s="739"/>
    </row>
    <row r="507" spans="5:6" x14ac:dyDescent="0.25">
      <c r="E507" s="737"/>
      <c r="F507" s="739"/>
    </row>
    <row r="508" spans="5:6" x14ac:dyDescent="0.25">
      <c r="E508" s="737"/>
      <c r="F508" s="739"/>
    </row>
    <row r="509" spans="5:6" x14ac:dyDescent="0.25">
      <c r="E509" s="737"/>
      <c r="F509" s="739"/>
    </row>
    <row r="510" spans="5:6" x14ac:dyDescent="0.25">
      <c r="E510" s="737"/>
      <c r="F510" s="739"/>
    </row>
    <row r="511" spans="5:6" x14ac:dyDescent="0.25">
      <c r="E511" s="737"/>
      <c r="F511" s="739"/>
    </row>
    <row r="512" spans="5:6" x14ac:dyDescent="0.25">
      <c r="E512" s="737"/>
      <c r="F512" s="739"/>
    </row>
    <row r="513" spans="5:6" x14ac:dyDescent="0.25">
      <c r="E513" s="737"/>
      <c r="F513" s="739"/>
    </row>
    <row r="514" spans="5:6" x14ac:dyDescent="0.25">
      <c r="E514" s="737"/>
      <c r="F514" s="739"/>
    </row>
    <row r="515" spans="5:6" x14ac:dyDescent="0.25">
      <c r="E515" s="737"/>
      <c r="F515" s="739"/>
    </row>
    <row r="516" spans="5:6" x14ac:dyDescent="0.25">
      <c r="E516" s="737"/>
      <c r="F516" s="739"/>
    </row>
    <row r="517" spans="5:6" x14ac:dyDescent="0.25">
      <c r="E517" s="737"/>
      <c r="F517" s="739"/>
    </row>
    <row r="518" spans="5:6" x14ac:dyDescent="0.25">
      <c r="E518" s="737"/>
      <c r="F518" s="739"/>
    </row>
    <row r="519" spans="5:6" x14ac:dyDescent="0.25">
      <c r="E519" s="737"/>
      <c r="F519" s="739"/>
    </row>
    <row r="520" spans="5:6" x14ac:dyDescent="0.25">
      <c r="E520" s="737"/>
      <c r="F520" s="739"/>
    </row>
    <row r="521" spans="5:6" x14ac:dyDescent="0.25">
      <c r="E521" s="737"/>
      <c r="F521" s="739"/>
    </row>
    <row r="522" spans="5:6" x14ac:dyDescent="0.25">
      <c r="E522" s="737"/>
      <c r="F522" s="739"/>
    </row>
    <row r="523" spans="5:6" x14ac:dyDescent="0.25">
      <c r="E523" s="737"/>
      <c r="F523" s="739"/>
    </row>
    <row r="524" spans="5:6" x14ac:dyDescent="0.25">
      <c r="E524" s="737"/>
      <c r="F524" s="739"/>
    </row>
    <row r="525" spans="5:6" x14ac:dyDescent="0.25">
      <c r="E525" s="737"/>
      <c r="F525" s="739"/>
    </row>
    <row r="526" spans="5:6" x14ac:dyDescent="0.25">
      <c r="E526" s="737"/>
      <c r="F526" s="739"/>
    </row>
    <row r="527" spans="5:6" x14ac:dyDescent="0.25">
      <c r="E527" s="737"/>
      <c r="F527" s="739"/>
    </row>
    <row r="528" spans="5:6" x14ac:dyDescent="0.25">
      <c r="E528" s="737"/>
      <c r="F528" s="739"/>
    </row>
    <row r="529" spans="5:6" x14ac:dyDescent="0.25">
      <c r="E529" s="737"/>
      <c r="F529" s="739"/>
    </row>
    <row r="530" spans="5:6" x14ac:dyDescent="0.25">
      <c r="E530" s="737"/>
      <c r="F530" s="739"/>
    </row>
    <row r="531" spans="5:6" x14ac:dyDescent="0.25">
      <c r="E531" s="737"/>
      <c r="F531" s="739"/>
    </row>
    <row r="532" spans="5:6" x14ac:dyDescent="0.25">
      <c r="E532" s="737"/>
      <c r="F532" s="739"/>
    </row>
    <row r="533" spans="5:6" x14ac:dyDescent="0.25">
      <c r="E533" s="737"/>
      <c r="F533" s="739"/>
    </row>
    <row r="534" spans="5:6" x14ac:dyDescent="0.25">
      <c r="E534" s="737"/>
      <c r="F534" s="739"/>
    </row>
    <row r="535" spans="5:6" x14ac:dyDescent="0.25">
      <c r="E535" s="737"/>
      <c r="F535" s="739"/>
    </row>
    <row r="536" spans="5:6" x14ac:dyDescent="0.25">
      <c r="E536" s="737"/>
      <c r="F536" s="739"/>
    </row>
    <row r="537" spans="5:6" x14ac:dyDescent="0.25">
      <c r="E537" s="737"/>
      <c r="F537" s="739"/>
    </row>
    <row r="538" spans="5:6" x14ac:dyDescent="0.25">
      <c r="E538" s="737"/>
      <c r="F538" s="739"/>
    </row>
    <row r="539" spans="5:6" x14ac:dyDescent="0.25">
      <c r="E539" s="737"/>
      <c r="F539" s="739"/>
    </row>
    <row r="540" spans="5:6" x14ac:dyDescent="0.25">
      <c r="E540" s="737"/>
      <c r="F540" s="739"/>
    </row>
    <row r="541" spans="5:6" x14ac:dyDescent="0.25">
      <c r="E541" s="737"/>
      <c r="F541" s="739"/>
    </row>
    <row r="542" spans="5:6" x14ac:dyDescent="0.25">
      <c r="E542" s="737"/>
      <c r="F542" s="739"/>
    </row>
    <row r="543" spans="5:6" x14ac:dyDescent="0.25">
      <c r="E543" s="737"/>
      <c r="F543" s="739"/>
    </row>
    <row r="544" spans="5:6" x14ac:dyDescent="0.25">
      <c r="E544" s="737"/>
      <c r="F544" s="739"/>
    </row>
    <row r="545" spans="5:6" x14ac:dyDescent="0.25">
      <c r="E545" s="737"/>
      <c r="F545" s="739"/>
    </row>
    <row r="546" spans="5:6" x14ac:dyDescent="0.25">
      <c r="E546" s="737"/>
      <c r="F546" s="739"/>
    </row>
    <row r="547" spans="5:6" x14ac:dyDescent="0.25">
      <c r="E547" s="737"/>
      <c r="F547" s="739"/>
    </row>
    <row r="548" spans="5:6" x14ac:dyDescent="0.25">
      <c r="E548" s="737"/>
      <c r="F548" s="739"/>
    </row>
    <row r="549" spans="5:6" x14ac:dyDescent="0.25">
      <c r="E549" s="737"/>
      <c r="F549" s="739"/>
    </row>
    <row r="550" spans="5:6" x14ac:dyDescent="0.25">
      <c r="E550" s="737"/>
      <c r="F550" s="739"/>
    </row>
    <row r="551" spans="5:6" x14ac:dyDescent="0.25">
      <c r="E551" s="737"/>
      <c r="F551" s="739"/>
    </row>
    <row r="552" spans="5:6" x14ac:dyDescent="0.25">
      <c r="E552" s="737"/>
      <c r="F552" s="739"/>
    </row>
    <row r="553" spans="5:6" x14ac:dyDescent="0.25">
      <c r="E553" s="737"/>
      <c r="F553" s="739"/>
    </row>
    <row r="554" spans="5:6" x14ac:dyDescent="0.25">
      <c r="E554" s="737"/>
      <c r="F554" s="739"/>
    </row>
    <row r="555" spans="5:6" x14ac:dyDescent="0.25">
      <c r="E555" s="737"/>
      <c r="F555" s="739"/>
    </row>
    <row r="556" spans="5:6" x14ac:dyDescent="0.25">
      <c r="E556" s="737"/>
      <c r="F556" s="739"/>
    </row>
    <row r="557" spans="5:6" x14ac:dyDescent="0.25">
      <c r="E557" s="737"/>
      <c r="F557" s="739"/>
    </row>
    <row r="558" spans="5:6" x14ac:dyDescent="0.25">
      <c r="E558" s="737"/>
      <c r="F558" s="739"/>
    </row>
    <row r="559" spans="5:6" x14ac:dyDescent="0.25">
      <c r="E559" s="737"/>
      <c r="F559" s="739"/>
    </row>
    <row r="560" spans="5:6" x14ac:dyDescent="0.25">
      <c r="E560" s="737"/>
      <c r="F560" s="739"/>
    </row>
    <row r="561" spans="5:6" x14ac:dyDescent="0.25">
      <c r="E561" s="737"/>
      <c r="F561" s="739"/>
    </row>
    <row r="562" spans="5:6" x14ac:dyDescent="0.25">
      <c r="E562" s="737"/>
      <c r="F562" s="739"/>
    </row>
    <row r="563" spans="5:6" x14ac:dyDescent="0.25">
      <c r="E563" s="737"/>
      <c r="F563" s="739"/>
    </row>
    <row r="564" spans="5:6" x14ac:dyDescent="0.25">
      <c r="E564" s="737"/>
      <c r="F564" s="739"/>
    </row>
    <row r="565" spans="5:6" x14ac:dyDescent="0.25">
      <c r="E565" s="737"/>
      <c r="F565" s="739"/>
    </row>
    <row r="566" spans="5:6" x14ac:dyDescent="0.25">
      <c r="E566" s="737"/>
      <c r="F566" s="739"/>
    </row>
    <row r="567" spans="5:6" x14ac:dyDescent="0.25">
      <c r="E567" s="737"/>
      <c r="F567" s="739"/>
    </row>
    <row r="568" spans="5:6" x14ac:dyDescent="0.25">
      <c r="E568" s="737"/>
      <c r="F568" s="739"/>
    </row>
    <row r="569" spans="5:6" x14ac:dyDescent="0.25">
      <c r="E569" s="737"/>
      <c r="F569" s="739"/>
    </row>
    <row r="570" spans="5:6" x14ac:dyDescent="0.25">
      <c r="E570" s="737"/>
      <c r="F570" s="739"/>
    </row>
    <row r="571" spans="5:6" x14ac:dyDescent="0.25">
      <c r="E571" s="737"/>
      <c r="F571" s="739"/>
    </row>
    <row r="572" spans="5:6" x14ac:dyDescent="0.25">
      <c r="E572" s="737"/>
      <c r="F572" s="739"/>
    </row>
    <row r="573" spans="5:6" x14ac:dyDescent="0.25">
      <c r="E573" s="737"/>
      <c r="F573" s="739"/>
    </row>
    <row r="574" spans="5:6" x14ac:dyDescent="0.25">
      <c r="E574" s="737"/>
      <c r="F574" s="739"/>
    </row>
    <row r="575" spans="5:6" x14ac:dyDescent="0.25">
      <c r="E575" s="737"/>
      <c r="F575" s="739"/>
    </row>
    <row r="576" spans="5:6" x14ac:dyDescent="0.25">
      <c r="E576" s="737"/>
      <c r="F576" s="739"/>
    </row>
    <row r="577" spans="5:6" x14ac:dyDescent="0.25">
      <c r="E577" s="737"/>
      <c r="F577" s="739"/>
    </row>
    <row r="578" spans="5:6" x14ac:dyDescent="0.25">
      <c r="E578" s="737"/>
      <c r="F578" s="739"/>
    </row>
    <row r="579" spans="5:6" x14ac:dyDescent="0.25">
      <c r="E579" s="737"/>
      <c r="F579" s="739"/>
    </row>
    <row r="580" spans="5:6" x14ac:dyDescent="0.25">
      <c r="E580" s="737"/>
      <c r="F580" s="739"/>
    </row>
    <row r="581" spans="5:6" x14ac:dyDescent="0.25">
      <c r="E581" s="737"/>
      <c r="F581" s="739"/>
    </row>
    <row r="582" spans="5:6" x14ac:dyDescent="0.25">
      <c r="E582" s="737"/>
      <c r="F582" s="739"/>
    </row>
    <row r="583" spans="5:6" x14ac:dyDescent="0.25">
      <c r="E583" s="737"/>
      <c r="F583" s="739"/>
    </row>
    <row r="584" spans="5:6" x14ac:dyDescent="0.25">
      <c r="E584" s="737"/>
      <c r="F584" s="739"/>
    </row>
    <row r="585" spans="5:6" x14ac:dyDescent="0.25">
      <c r="E585" s="737"/>
      <c r="F585" s="739"/>
    </row>
    <row r="586" spans="5:6" x14ac:dyDescent="0.25">
      <c r="E586" s="737"/>
      <c r="F586" s="739"/>
    </row>
    <row r="587" spans="5:6" x14ac:dyDescent="0.25">
      <c r="E587" s="737"/>
      <c r="F587" s="739"/>
    </row>
    <row r="588" spans="5:6" x14ac:dyDescent="0.25">
      <c r="E588" s="737"/>
      <c r="F588" s="739"/>
    </row>
    <row r="589" spans="5:6" x14ac:dyDescent="0.25">
      <c r="E589" s="737"/>
      <c r="F589" s="739"/>
    </row>
    <row r="590" spans="5:6" x14ac:dyDescent="0.25">
      <c r="E590" s="737"/>
      <c r="F590" s="739"/>
    </row>
    <row r="591" spans="5:6" x14ac:dyDescent="0.25">
      <c r="E591" s="737"/>
      <c r="F591" s="739"/>
    </row>
    <row r="592" spans="5:6" x14ac:dyDescent="0.25">
      <c r="E592" s="737"/>
      <c r="F592" s="739"/>
    </row>
    <row r="593" spans="5:6" x14ac:dyDescent="0.25">
      <c r="E593" s="737"/>
      <c r="F593" s="739"/>
    </row>
    <row r="594" spans="5:6" x14ac:dyDescent="0.25">
      <c r="E594" s="737"/>
      <c r="F594" s="739"/>
    </row>
    <row r="595" spans="5:6" x14ac:dyDescent="0.25">
      <c r="E595" s="737"/>
      <c r="F595" s="739"/>
    </row>
    <row r="596" spans="5:6" x14ac:dyDescent="0.25">
      <c r="E596" s="737"/>
      <c r="F596" s="739"/>
    </row>
    <row r="597" spans="5:6" x14ac:dyDescent="0.25">
      <c r="E597" s="737"/>
      <c r="F597" s="739"/>
    </row>
    <row r="598" spans="5:6" x14ac:dyDescent="0.25">
      <c r="E598" s="737"/>
      <c r="F598" s="739"/>
    </row>
    <row r="599" spans="5:6" x14ac:dyDescent="0.25">
      <c r="E599" s="737"/>
      <c r="F599" s="739"/>
    </row>
    <row r="600" spans="5:6" x14ac:dyDescent="0.25">
      <c r="E600" s="737"/>
      <c r="F600" s="739"/>
    </row>
    <row r="601" spans="5:6" x14ac:dyDescent="0.25">
      <c r="E601" s="737"/>
      <c r="F601" s="739"/>
    </row>
    <row r="602" spans="5:6" x14ac:dyDescent="0.25">
      <c r="E602" s="737"/>
      <c r="F602" s="739"/>
    </row>
    <row r="603" spans="5:6" x14ac:dyDescent="0.25">
      <c r="E603" s="737"/>
      <c r="F603" s="739"/>
    </row>
    <row r="604" spans="5:6" x14ac:dyDescent="0.25">
      <c r="E604" s="737"/>
      <c r="F604" s="739"/>
    </row>
    <row r="605" spans="5:6" x14ac:dyDescent="0.25">
      <c r="E605" s="737"/>
      <c r="F605" s="739"/>
    </row>
    <row r="606" spans="5:6" x14ac:dyDescent="0.25">
      <c r="E606" s="737"/>
      <c r="F606" s="739"/>
    </row>
    <row r="607" spans="5:6" x14ac:dyDescent="0.25">
      <c r="E607" s="737"/>
      <c r="F607" s="739"/>
    </row>
    <row r="608" spans="5:6" x14ac:dyDescent="0.25">
      <c r="E608" s="737"/>
      <c r="F608" s="739"/>
    </row>
    <row r="609" spans="5:6" x14ac:dyDescent="0.25">
      <c r="E609" s="737"/>
      <c r="F609" s="739"/>
    </row>
    <row r="610" spans="5:6" x14ac:dyDescent="0.25">
      <c r="E610" s="737"/>
      <c r="F610" s="739"/>
    </row>
    <row r="611" spans="5:6" x14ac:dyDescent="0.25">
      <c r="E611" s="737"/>
      <c r="F611" s="739"/>
    </row>
    <row r="612" spans="5:6" x14ac:dyDescent="0.25">
      <c r="E612" s="737"/>
      <c r="F612" s="739"/>
    </row>
    <row r="613" spans="5:6" x14ac:dyDescent="0.25">
      <c r="E613" s="737"/>
      <c r="F613" s="739"/>
    </row>
    <row r="614" spans="5:6" x14ac:dyDescent="0.25">
      <c r="E614" s="737"/>
      <c r="F614" s="739"/>
    </row>
    <row r="615" spans="5:6" x14ac:dyDescent="0.25">
      <c r="E615" s="737"/>
      <c r="F615" s="739"/>
    </row>
    <row r="616" spans="5:6" x14ac:dyDescent="0.25">
      <c r="E616" s="737"/>
      <c r="F616" s="739"/>
    </row>
    <row r="617" spans="5:6" x14ac:dyDescent="0.25">
      <c r="E617" s="737"/>
      <c r="F617" s="739"/>
    </row>
    <row r="618" spans="5:6" x14ac:dyDescent="0.25">
      <c r="E618" s="737"/>
      <c r="F618" s="739"/>
    </row>
    <row r="619" spans="5:6" x14ac:dyDescent="0.25">
      <c r="E619" s="737"/>
      <c r="F619" s="739"/>
    </row>
    <row r="620" spans="5:6" x14ac:dyDescent="0.25">
      <c r="E620" s="737"/>
      <c r="F620" s="739"/>
    </row>
    <row r="621" spans="5:6" x14ac:dyDescent="0.25">
      <c r="E621" s="737"/>
      <c r="F621" s="739"/>
    </row>
    <row r="622" spans="5:6" x14ac:dyDescent="0.25">
      <c r="E622" s="737"/>
      <c r="F622" s="739"/>
    </row>
    <row r="623" spans="5:6" x14ac:dyDescent="0.25">
      <c r="E623" s="737"/>
      <c r="F623" s="739"/>
    </row>
    <row r="624" spans="5:6" x14ac:dyDescent="0.25">
      <c r="E624" s="737"/>
      <c r="F624" s="739"/>
    </row>
    <row r="625" spans="5:6" x14ac:dyDescent="0.25">
      <c r="E625" s="737"/>
      <c r="F625" s="739"/>
    </row>
    <row r="626" spans="5:6" x14ac:dyDescent="0.25">
      <c r="E626" s="737"/>
      <c r="F626" s="739"/>
    </row>
    <row r="627" spans="5:6" x14ac:dyDescent="0.25">
      <c r="E627" s="737"/>
      <c r="F627" s="739"/>
    </row>
    <row r="628" spans="5:6" x14ac:dyDescent="0.25">
      <c r="E628" s="737"/>
      <c r="F628" s="739"/>
    </row>
    <row r="629" spans="5:6" x14ac:dyDescent="0.25">
      <c r="E629" s="737"/>
      <c r="F629" s="739"/>
    </row>
    <row r="630" spans="5:6" x14ac:dyDescent="0.25">
      <c r="E630" s="737"/>
      <c r="F630" s="739"/>
    </row>
    <row r="631" spans="5:6" x14ac:dyDescent="0.25">
      <c r="E631" s="737"/>
      <c r="F631" s="739"/>
    </row>
    <row r="632" spans="5:6" x14ac:dyDescent="0.25">
      <c r="E632" s="737"/>
      <c r="F632" s="739"/>
    </row>
    <row r="633" spans="5:6" x14ac:dyDescent="0.25">
      <c r="E633" s="737"/>
      <c r="F633" s="739"/>
    </row>
    <row r="634" spans="5:6" x14ac:dyDescent="0.25">
      <c r="E634" s="737"/>
      <c r="F634" s="739"/>
    </row>
    <row r="635" spans="5:6" x14ac:dyDescent="0.25">
      <c r="E635" s="737"/>
      <c r="F635" s="739"/>
    </row>
    <row r="636" spans="5:6" x14ac:dyDescent="0.25">
      <c r="E636" s="737"/>
      <c r="F636" s="739"/>
    </row>
    <row r="637" spans="5:6" x14ac:dyDescent="0.25">
      <c r="E637" s="737"/>
      <c r="F637" s="739"/>
    </row>
    <row r="638" spans="5:6" x14ac:dyDescent="0.25">
      <c r="E638" s="737"/>
      <c r="F638" s="739"/>
    </row>
    <row r="639" spans="5:6" x14ac:dyDescent="0.25">
      <c r="E639" s="737"/>
      <c r="F639" s="739"/>
    </row>
    <row r="640" spans="5:6" x14ac:dyDescent="0.25">
      <c r="E640" s="737"/>
      <c r="F640" s="739"/>
    </row>
    <row r="641" spans="5:6" x14ac:dyDescent="0.25">
      <c r="E641" s="737"/>
      <c r="F641" s="739"/>
    </row>
    <row r="642" spans="5:6" x14ac:dyDescent="0.25">
      <c r="E642" s="737"/>
      <c r="F642" s="739"/>
    </row>
    <row r="643" spans="5:6" x14ac:dyDescent="0.25">
      <c r="E643" s="737"/>
      <c r="F643" s="739"/>
    </row>
    <row r="644" spans="5:6" x14ac:dyDescent="0.25">
      <c r="E644" s="737"/>
      <c r="F644" s="739"/>
    </row>
    <row r="645" spans="5:6" x14ac:dyDescent="0.25">
      <c r="E645" s="737"/>
      <c r="F645" s="739"/>
    </row>
    <row r="646" spans="5:6" x14ac:dyDescent="0.25">
      <c r="E646" s="737"/>
      <c r="F646" s="739"/>
    </row>
    <row r="647" spans="5:6" x14ac:dyDescent="0.25">
      <c r="E647" s="737"/>
      <c r="F647" s="739"/>
    </row>
    <row r="648" spans="5:6" x14ac:dyDescent="0.25">
      <c r="E648" s="737"/>
      <c r="F648" s="739"/>
    </row>
    <row r="649" spans="5:6" x14ac:dyDescent="0.25">
      <c r="E649" s="737"/>
      <c r="F649" s="739"/>
    </row>
    <row r="650" spans="5:6" x14ac:dyDescent="0.25">
      <c r="E650" s="737"/>
      <c r="F650" s="739"/>
    </row>
    <row r="651" spans="5:6" x14ac:dyDescent="0.25">
      <c r="E651" s="737"/>
      <c r="F651" s="739"/>
    </row>
    <row r="652" spans="5:6" x14ac:dyDescent="0.25">
      <c r="E652" s="737"/>
      <c r="F652" s="739"/>
    </row>
    <row r="653" spans="5:6" x14ac:dyDescent="0.25">
      <c r="E653" s="737"/>
      <c r="F653" s="739"/>
    </row>
    <row r="654" spans="5:6" x14ac:dyDescent="0.25">
      <c r="E654" s="737"/>
      <c r="F654" s="739"/>
    </row>
    <row r="655" spans="5:6" x14ac:dyDescent="0.25">
      <c r="E655" s="737"/>
      <c r="F655" s="739"/>
    </row>
    <row r="656" spans="5:6" x14ac:dyDescent="0.25">
      <c r="E656" s="737"/>
      <c r="F656" s="739"/>
    </row>
    <row r="657" spans="5:6" x14ac:dyDescent="0.25">
      <c r="E657" s="737"/>
      <c r="F657" s="739"/>
    </row>
    <row r="658" spans="5:6" x14ac:dyDescent="0.25">
      <c r="E658" s="737"/>
      <c r="F658" s="739"/>
    </row>
    <row r="659" spans="5:6" x14ac:dyDescent="0.25">
      <c r="E659" s="737"/>
      <c r="F659" s="739"/>
    </row>
    <row r="660" spans="5:6" x14ac:dyDescent="0.25">
      <c r="E660" s="737"/>
      <c r="F660" s="739"/>
    </row>
    <row r="661" spans="5:6" x14ac:dyDescent="0.25">
      <c r="E661" s="737"/>
      <c r="F661" s="739"/>
    </row>
    <row r="662" spans="5:6" x14ac:dyDescent="0.25">
      <c r="E662" s="737"/>
      <c r="F662" s="739"/>
    </row>
    <row r="663" spans="5:6" x14ac:dyDescent="0.25">
      <c r="E663" s="737"/>
      <c r="F663" s="739"/>
    </row>
    <row r="664" spans="5:6" x14ac:dyDescent="0.25">
      <c r="E664" s="737"/>
      <c r="F664" s="739"/>
    </row>
    <row r="665" spans="5:6" x14ac:dyDescent="0.25">
      <c r="E665" s="737"/>
      <c r="F665" s="739"/>
    </row>
    <row r="666" spans="5:6" x14ac:dyDescent="0.25">
      <c r="E666" s="737"/>
      <c r="F666" s="739"/>
    </row>
    <row r="667" spans="5:6" x14ac:dyDescent="0.25">
      <c r="E667" s="737"/>
      <c r="F667" s="739"/>
    </row>
    <row r="668" spans="5:6" x14ac:dyDescent="0.25">
      <c r="E668" s="737"/>
      <c r="F668" s="739"/>
    </row>
    <row r="669" spans="5:6" x14ac:dyDescent="0.25">
      <c r="E669" s="737"/>
      <c r="F669" s="739"/>
    </row>
    <row r="670" spans="5:6" x14ac:dyDescent="0.25">
      <c r="E670" s="737"/>
      <c r="F670" s="739"/>
    </row>
    <row r="671" spans="5:6" x14ac:dyDescent="0.25">
      <c r="E671" s="737"/>
      <c r="F671" s="739"/>
    </row>
    <row r="672" spans="5:6" x14ac:dyDescent="0.25">
      <c r="E672" s="737"/>
      <c r="F672" s="739"/>
    </row>
    <row r="673" spans="5:6" x14ac:dyDescent="0.25">
      <c r="E673" s="737"/>
      <c r="F673" s="739"/>
    </row>
    <row r="674" spans="5:6" x14ac:dyDescent="0.25">
      <c r="E674" s="737"/>
      <c r="F674" s="739"/>
    </row>
    <row r="675" spans="5:6" x14ac:dyDescent="0.25">
      <c r="E675" s="737"/>
      <c r="F675" s="739"/>
    </row>
    <row r="676" spans="5:6" x14ac:dyDescent="0.25">
      <c r="E676" s="737"/>
      <c r="F676" s="739"/>
    </row>
    <row r="677" spans="5:6" x14ac:dyDescent="0.25">
      <c r="E677" s="737"/>
      <c r="F677" s="739"/>
    </row>
    <row r="678" spans="5:6" x14ac:dyDescent="0.25">
      <c r="E678" s="737"/>
      <c r="F678" s="739"/>
    </row>
    <row r="679" spans="5:6" x14ac:dyDescent="0.25">
      <c r="E679" s="737"/>
      <c r="F679" s="739"/>
    </row>
    <row r="680" spans="5:6" x14ac:dyDescent="0.25">
      <c r="E680" s="737"/>
      <c r="F680" s="739"/>
    </row>
    <row r="681" spans="5:6" x14ac:dyDescent="0.25">
      <c r="E681" s="737"/>
      <c r="F681" s="739"/>
    </row>
    <row r="682" spans="5:6" x14ac:dyDescent="0.25">
      <c r="E682" s="737"/>
      <c r="F682" s="739"/>
    </row>
    <row r="683" spans="5:6" x14ac:dyDescent="0.25">
      <c r="E683" s="737"/>
      <c r="F683" s="739"/>
    </row>
    <row r="684" spans="5:6" x14ac:dyDescent="0.25">
      <c r="E684" s="737"/>
      <c r="F684" s="739"/>
    </row>
    <row r="685" spans="5:6" x14ac:dyDescent="0.25">
      <c r="E685" s="737"/>
      <c r="F685" s="739"/>
    </row>
    <row r="686" spans="5:6" x14ac:dyDescent="0.25">
      <c r="E686" s="737"/>
      <c r="F686" s="739"/>
    </row>
    <row r="687" spans="5:6" x14ac:dyDescent="0.25">
      <c r="E687" s="737"/>
      <c r="F687" s="739"/>
    </row>
    <row r="688" spans="5:6" x14ac:dyDescent="0.25">
      <c r="E688" s="737"/>
      <c r="F688" s="739"/>
    </row>
    <row r="689" spans="5:6" x14ac:dyDescent="0.25">
      <c r="E689" s="737"/>
      <c r="F689" s="739"/>
    </row>
    <row r="690" spans="5:6" x14ac:dyDescent="0.25">
      <c r="E690" s="737"/>
      <c r="F690" s="739"/>
    </row>
    <row r="691" spans="5:6" x14ac:dyDescent="0.25">
      <c r="E691" s="737"/>
      <c r="F691" s="739"/>
    </row>
    <row r="692" spans="5:6" x14ac:dyDescent="0.25">
      <c r="E692" s="737"/>
      <c r="F692" s="739"/>
    </row>
    <row r="693" spans="5:6" x14ac:dyDescent="0.25">
      <c r="E693" s="737"/>
      <c r="F693" s="739"/>
    </row>
    <row r="694" spans="5:6" x14ac:dyDescent="0.25">
      <c r="E694" s="737"/>
      <c r="F694" s="739"/>
    </row>
    <row r="695" spans="5:6" x14ac:dyDescent="0.25">
      <c r="E695" s="737"/>
      <c r="F695" s="739"/>
    </row>
    <row r="696" spans="5:6" x14ac:dyDescent="0.25">
      <c r="E696" s="737"/>
      <c r="F696" s="739"/>
    </row>
    <row r="697" spans="5:6" x14ac:dyDescent="0.25">
      <c r="E697" s="737"/>
      <c r="F697" s="739"/>
    </row>
    <row r="698" spans="5:6" x14ac:dyDescent="0.25">
      <c r="E698" s="737"/>
      <c r="F698" s="739"/>
    </row>
    <row r="699" spans="5:6" x14ac:dyDescent="0.25">
      <c r="E699" s="737"/>
      <c r="F699" s="739"/>
    </row>
    <row r="700" spans="5:6" x14ac:dyDescent="0.25">
      <c r="E700" s="737"/>
      <c r="F700" s="739"/>
    </row>
    <row r="701" spans="5:6" x14ac:dyDescent="0.25">
      <c r="E701" s="737"/>
      <c r="F701" s="739"/>
    </row>
    <row r="702" spans="5:6" x14ac:dyDescent="0.25">
      <c r="E702" s="737"/>
      <c r="F702" s="739"/>
    </row>
    <row r="703" spans="5:6" x14ac:dyDescent="0.25">
      <c r="E703" s="737"/>
      <c r="F703" s="739"/>
    </row>
    <row r="704" spans="5:6" x14ac:dyDescent="0.25">
      <c r="E704" s="737"/>
      <c r="F704" s="739"/>
    </row>
    <row r="705" spans="5:6" x14ac:dyDescent="0.25">
      <c r="E705" s="737"/>
      <c r="F705" s="739"/>
    </row>
    <row r="706" spans="5:6" x14ac:dyDescent="0.25">
      <c r="E706" s="737"/>
      <c r="F706" s="739"/>
    </row>
    <row r="707" spans="5:6" x14ac:dyDescent="0.25">
      <c r="E707" s="737"/>
      <c r="F707" s="739"/>
    </row>
    <row r="708" spans="5:6" x14ac:dyDescent="0.25">
      <c r="E708" s="737"/>
      <c r="F708" s="739"/>
    </row>
    <row r="709" spans="5:6" x14ac:dyDescent="0.25">
      <c r="E709" s="737"/>
      <c r="F709" s="739"/>
    </row>
    <row r="710" spans="5:6" x14ac:dyDescent="0.25">
      <c r="E710" s="737"/>
      <c r="F710" s="739"/>
    </row>
    <row r="711" spans="5:6" x14ac:dyDescent="0.25">
      <c r="E711" s="737"/>
      <c r="F711" s="739"/>
    </row>
    <row r="712" spans="5:6" x14ac:dyDescent="0.25">
      <c r="E712" s="737"/>
      <c r="F712" s="739"/>
    </row>
    <row r="713" spans="5:6" x14ac:dyDescent="0.25">
      <c r="E713" s="737"/>
      <c r="F713" s="739"/>
    </row>
    <row r="714" spans="5:6" x14ac:dyDescent="0.25">
      <c r="E714" s="737"/>
      <c r="F714" s="739"/>
    </row>
    <row r="715" spans="5:6" x14ac:dyDescent="0.25">
      <c r="E715" s="737"/>
      <c r="F715" s="739"/>
    </row>
    <row r="716" spans="5:6" x14ac:dyDescent="0.25">
      <c r="E716" s="737"/>
      <c r="F716" s="739"/>
    </row>
    <row r="717" spans="5:6" x14ac:dyDescent="0.25">
      <c r="E717" s="737"/>
      <c r="F717" s="739"/>
    </row>
    <row r="718" spans="5:6" x14ac:dyDescent="0.25">
      <c r="E718" s="737"/>
      <c r="F718" s="739"/>
    </row>
    <row r="719" spans="5:6" x14ac:dyDescent="0.25">
      <c r="E719" s="737"/>
      <c r="F719" s="739"/>
    </row>
    <row r="720" spans="5:6" x14ac:dyDescent="0.25">
      <c r="E720" s="737"/>
      <c r="F720" s="739"/>
    </row>
    <row r="721" spans="5:6" x14ac:dyDescent="0.25">
      <c r="E721" s="737"/>
      <c r="F721" s="739"/>
    </row>
    <row r="722" spans="5:6" x14ac:dyDescent="0.25">
      <c r="E722" s="737"/>
      <c r="F722" s="739"/>
    </row>
    <row r="723" spans="5:6" x14ac:dyDescent="0.25">
      <c r="E723" s="737"/>
      <c r="F723" s="739"/>
    </row>
    <row r="724" spans="5:6" x14ac:dyDescent="0.25">
      <c r="E724" s="737"/>
      <c r="F724" s="739"/>
    </row>
    <row r="725" spans="5:6" x14ac:dyDescent="0.25">
      <c r="E725" s="737"/>
      <c r="F725" s="739"/>
    </row>
    <row r="726" spans="5:6" x14ac:dyDescent="0.25">
      <c r="E726" s="737"/>
      <c r="F726" s="739"/>
    </row>
    <row r="727" spans="5:6" x14ac:dyDescent="0.25">
      <c r="E727" s="737"/>
      <c r="F727" s="739"/>
    </row>
    <row r="728" spans="5:6" x14ac:dyDescent="0.25">
      <c r="E728" s="737"/>
      <c r="F728" s="739"/>
    </row>
    <row r="729" spans="5:6" x14ac:dyDescent="0.25">
      <c r="E729" s="737"/>
      <c r="F729" s="739"/>
    </row>
    <row r="730" spans="5:6" x14ac:dyDescent="0.25">
      <c r="E730" s="737"/>
      <c r="F730" s="739"/>
    </row>
    <row r="731" spans="5:6" x14ac:dyDescent="0.25">
      <c r="E731" s="737"/>
      <c r="F731" s="739"/>
    </row>
    <row r="732" spans="5:6" x14ac:dyDescent="0.25">
      <c r="E732" s="737"/>
      <c r="F732" s="739"/>
    </row>
    <row r="733" spans="5:6" x14ac:dyDescent="0.25">
      <c r="E733" s="737"/>
      <c r="F733" s="739"/>
    </row>
    <row r="734" spans="5:6" x14ac:dyDescent="0.25">
      <c r="E734" s="737"/>
      <c r="F734" s="739"/>
    </row>
    <row r="735" spans="5:6" x14ac:dyDescent="0.25">
      <c r="E735" s="737"/>
      <c r="F735" s="739"/>
    </row>
    <row r="736" spans="5:6" x14ac:dyDescent="0.25">
      <c r="E736" s="737"/>
      <c r="F736" s="739"/>
    </row>
    <row r="737" spans="5:6" x14ac:dyDescent="0.25">
      <c r="E737" s="737"/>
      <c r="F737" s="739"/>
    </row>
    <row r="738" spans="5:6" x14ac:dyDescent="0.25">
      <c r="E738" s="737"/>
      <c r="F738" s="739"/>
    </row>
    <row r="739" spans="5:6" x14ac:dyDescent="0.25">
      <c r="E739" s="737"/>
      <c r="F739" s="739"/>
    </row>
    <row r="740" spans="5:6" x14ac:dyDescent="0.25">
      <c r="E740" s="737"/>
      <c r="F740" s="739"/>
    </row>
    <row r="741" spans="5:6" x14ac:dyDescent="0.25">
      <c r="E741" s="737"/>
      <c r="F741" s="739"/>
    </row>
    <row r="742" spans="5:6" x14ac:dyDescent="0.25">
      <c r="E742" s="737"/>
      <c r="F742" s="739"/>
    </row>
    <row r="743" spans="5:6" x14ac:dyDescent="0.25">
      <c r="E743" s="737"/>
      <c r="F743" s="739"/>
    </row>
    <row r="744" spans="5:6" x14ac:dyDescent="0.25">
      <c r="E744" s="737"/>
      <c r="F744" s="739"/>
    </row>
    <row r="745" spans="5:6" x14ac:dyDescent="0.25">
      <c r="E745" s="737"/>
      <c r="F745" s="739"/>
    </row>
    <row r="746" spans="5:6" x14ac:dyDescent="0.25">
      <c r="E746" s="737"/>
      <c r="F746" s="739"/>
    </row>
    <row r="747" spans="5:6" x14ac:dyDescent="0.25">
      <c r="E747" s="737"/>
      <c r="F747" s="739"/>
    </row>
    <row r="748" spans="5:6" x14ac:dyDescent="0.25">
      <c r="E748" s="737"/>
      <c r="F748" s="739"/>
    </row>
    <row r="749" spans="5:6" x14ac:dyDescent="0.25">
      <c r="E749" s="737"/>
      <c r="F749" s="739"/>
    </row>
    <row r="750" spans="5:6" x14ac:dyDescent="0.25">
      <c r="E750" s="737"/>
      <c r="F750" s="739"/>
    </row>
    <row r="751" spans="5:6" x14ac:dyDescent="0.25">
      <c r="E751" s="737"/>
      <c r="F751" s="739"/>
    </row>
    <row r="752" spans="5:6" x14ac:dyDescent="0.25">
      <c r="E752" s="737"/>
      <c r="F752" s="739"/>
    </row>
    <row r="753" spans="5:6" x14ac:dyDescent="0.25">
      <c r="E753" s="737"/>
      <c r="F753" s="739"/>
    </row>
    <row r="754" spans="5:6" x14ac:dyDescent="0.25">
      <c r="E754" s="737"/>
      <c r="F754" s="739"/>
    </row>
    <row r="755" spans="5:6" x14ac:dyDescent="0.25">
      <c r="E755" s="737"/>
      <c r="F755" s="739"/>
    </row>
    <row r="756" spans="5:6" x14ac:dyDescent="0.25">
      <c r="E756" s="737"/>
      <c r="F756" s="739"/>
    </row>
    <row r="757" spans="5:6" x14ac:dyDescent="0.25">
      <c r="E757" s="737"/>
      <c r="F757" s="739"/>
    </row>
    <row r="758" spans="5:6" x14ac:dyDescent="0.25">
      <c r="E758" s="737"/>
      <c r="F758" s="739"/>
    </row>
    <row r="759" spans="5:6" x14ac:dyDescent="0.25">
      <c r="E759" s="737"/>
      <c r="F759" s="739"/>
    </row>
    <row r="760" spans="5:6" x14ac:dyDescent="0.25">
      <c r="E760" s="737"/>
      <c r="F760" s="739"/>
    </row>
    <row r="761" spans="5:6" x14ac:dyDescent="0.25">
      <c r="E761" s="737"/>
      <c r="F761" s="739"/>
    </row>
    <row r="762" spans="5:6" x14ac:dyDescent="0.25">
      <c r="E762" s="737"/>
      <c r="F762" s="739"/>
    </row>
    <row r="763" spans="5:6" x14ac:dyDescent="0.25">
      <c r="E763" s="737"/>
      <c r="F763" s="739"/>
    </row>
    <row r="764" spans="5:6" x14ac:dyDescent="0.25">
      <c r="E764" s="737"/>
      <c r="F764" s="739"/>
    </row>
    <row r="765" spans="5:6" x14ac:dyDescent="0.25">
      <c r="E765" s="737"/>
      <c r="F765" s="739"/>
    </row>
    <row r="766" spans="5:6" x14ac:dyDescent="0.25">
      <c r="E766" s="737"/>
      <c r="F766" s="739"/>
    </row>
    <row r="767" spans="5:6" x14ac:dyDescent="0.25">
      <c r="E767" s="737"/>
      <c r="F767" s="739"/>
    </row>
    <row r="768" spans="5:6" x14ac:dyDescent="0.25">
      <c r="E768" s="737"/>
      <c r="F768" s="739"/>
    </row>
    <row r="769" spans="5:6" x14ac:dyDescent="0.25">
      <c r="E769" s="737"/>
      <c r="F769" s="739"/>
    </row>
    <row r="770" spans="5:6" x14ac:dyDescent="0.25">
      <c r="E770" s="737"/>
      <c r="F770" s="739"/>
    </row>
    <row r="771" spans="5:6" x14ac:dyDescent="0.25">
      <c r="E771" s="737"/>
      <c r="F771" s="739"/>
    </row>
    <row r="772" spans="5:6" x14ac:dyDescent="0.25">
      <c r="E772" s="737"/>
      <c r="F772" s="739"/>
    </row>
    <row r="773" spans="5:6" x14ac:dyDescent="0.25">
      <c r="E773" s="737"/>
      <c r="F773" s="739"/>
    </row>
    <row r="774" spans="5:6" x14ac:dyDescent="0.25">
      <c r="E774" s="737"/>
      <c r="F774" s="739"/>
    </row>
    <row r="775" spans="5:6" x14ac:dyDescent="0.25">
      <c r="E775" s="737"/>
      <c r="F775" s="739"/>
    </row>
    <row r="776" spans="5:6" x14ac:dyDescent="0.25">
      <c r="E776" s="737"/>
      <c r="F776" s="739"/>
    </row>
    <row r="777" spans="5:6" x14ac:dyDescent="0.25">
      <c r="E777" s="737"/>
      <c r="F777" s="739"/>
    </row>
    <row r="778" spans="5:6" x14ac:dyDescent="0.25">
      <c r="E778" s="737"/>
      <c r="F778" s="739"/>
    </row>
    <row r="779" spans="5:6" x14ac:dyDescent="0.25">
      <c r="E779" s="737"/>
      <c r="F779" s="739"/>
    </row>
    <row r="780" spans="5:6" x14ac:dyDescent="0.25">
      <c r="E780" s="737"/>
      <c r="F780" s="739"/>
    </row>
    <row r="781" spans="5:6" x14ac:dyDescent="0.25">
      <c r="E781" s="737"/>
      <c r="F781" s="739"/>
    </row>
    <row r="782" spans="5:6" x14ac:dyDescent="0.25">
      <c r="E782" s="737"/>
      <c r="F782" s="739"/>
    </row>
    <row r="783" spans="5:6" x14ac:dyDescent="0.25">
      <c r="E783" s="737"/>
      <c r="F783" s="739"/>
    </row>
    <row r="784" spans="5:6" x14ac:dyDescent="0.25">
      <c r="E784" s="737"/>
      <c r="F784" s="739"/>
    </row>
    <row r="785" spans="5:6" x14ac:dyDescent="0.25">
      <c r="E785" s="737"/>
      <c r="F785" s="739"/>
    </row>
    <row r="786" spans="5:6" x14ac:dyDescent="0.25">
      <c r="E786" s="737"/>
      <c r="F786" s="739"/>
    </row>
    <row r="787" spans="5:6" x14ac:dyDescent="0.25">
      <c r="E787" s="737"/>
      <c r="F787" s="739"/>
    </row>
    <row r="788" spans="5:6" x14ac:dyDescent="0.25">
      <c r="E788" s="737"/>
      <c r="F788" s="739"/>
    </row>
    <row r="789" spans="5:6" x14ac:dyDescent="0.25">
      <c r="E789" s="737"/>
      <c r="F789" s="739"/>
    </row>
    <row r="790" spans="5:6" x14ac:dyDescent="0.25">
      <c r="E790" s="737"/>
      <c r="F790" s="739"/>
    </row>
    <row r="791" spans="5:6" x14ac:dyDescent="0.25">
      <c r="E791" s="737"/>
      <c r="F791" s="739"/>
    </row>
    <row r="792" spans="5:6" x14ac:dyDescent="0.25">
      <c r="E792" s="737"/>
      <c r="F792" s="739"/>
    </row>
    <row r="793" spans="5:6" x14ac:dyDescent="0.25">
      <c r="E793" s="737"/>
      <c r="F793" s="739"/>
    </row>
    <row r="794" spans="5:6" x14ac:dyDescent="0.25">
      <c r="E794" s="737"/>
      <c r="F794" s="739"/>
    </row>
    <row r="795" spans="5:6" x14ac:dyDescent="0.25">
      <c r="E795" s="737"/>
      <c r="F795" s="739"/>
    </row>
    <row r="796" spans="5:6" x14ac:dyDescent="0.25">
      <c r="E796" s="737"/>
      <c r="F796" s="739"/>
    </row>
    <row r="797" spans="5:6" x14ac:dyDescent="0.25">
      <c r="E797" s="737"/>
      <c r="F797" s="739"/>
    </row>
    <row r="798" spans="5:6" x14ac:dyDescent="0.25">
      <c r="E798" s="737"/>
      <c r="F798" s="739"/>
    </row>
    <row r="799" spans="5:6" x14ac:dyDescent="0.25">
      <c r="E799" s="737"/>
      <c r="F799" s="739"/>
    </row>
    <row r="800" spans="5:6" x14ac:dyDescent="0.25">
      <c r="E800" s="737"/>
      <c r="F800" s="739"/>
    </row>
    <row r="801" spans="5:6" x14ac:dyDescent="0.25">
      <c r="E801" s="737"/>
      <c r="F801" s="739"/>
    </row>
    <row r="802" spans="5:6" x14ac:dyDescent="0.25">
      <c r="E802" s="737"/>
      <c r="F802" s="739"/>
    </row>
    <row r="803" spans="5:6" x14ac:dyDescent="0.25">
      <c r="E803" s="737"/>
      <c r="F803" s="739"/>
    </row>
    <row r="804" spans="5:6" x14ac:dyDescent="0.25">
      <c r="E804" s="737"/>
      <c r="F804" s="739"/>
    </row>
    <row r="805" spans="5:6" x14ac:dyDescent="0.25">
      <c r="E805" s="737"/>
      <c r="F805" s="739"/>
    </row>
    <row r="806" spans="5:6" x14ac:dyDescent="0.25">
      <c r="E806" s="737"/>
      <c r="F806" s="739"/>
    </row>
    <row r="807" spans="5:6" x14ac:dyDescent="0.25">
      <c r="E807" s="737"/>
      <c r="F807" s="739"/>
    </row>
    <row r="808" spans="5:6" x14ac:dyDescent="0.25">
      <c r="E808" s="737"/>
      <c r="F808" s="739"/>
    </row>
    <row r="809" spans="5:6" x14ac:dyDescent="0.25">
      <c r="E809" s="737"/>
      <c r="F809" s="739"/>
    </row>
    <row r="810" spans="5:6" x14ac:dyDescent="0.25">
      <c r="E810" s="737"/>
      <c r="F810" s="739"/>
    </row>
    <row r="811" spans="5:6" x14ac:dyDescent="0.25">
      <c r="E811" s="737"/>
      <c r="F811" s="739"/>
    </row>
    <row r="812" spans="5:6" x14ac:dyDescent="0.25">
      <c r="E812" s="737"/>
      <c r="F812" s="739"/>
    </row>
    <row r="813" spans="5:6" x14ac:dyDescent="0.25">
      <c r="E813" s="737"/>
      <c r="F813" s="739"/>
    </row>
    <row r="814" spans="5:6" x14ac:dyDescent="0.25">
      <c r="E814" s="737"/>
      <c r="F814" s="739"/>
    </row>
    <row r="815" spans="5:6" x14ac:dyDescent="0.25">
      <c r="E815" s="737"/>
      <c r="F815" s="739"/>
    </row>
    <row r="816" spans="5:6" x14ac:dyDescent="0.25">
      <c r="E816" s="737"/>
      <c r="F816" s="739"/>
    </row>
    <row r="817" spans="5:6" x14ac:dyDescent="0.25">
      <c r="E817" s="737"/>
      <c r="F817" s="739"/>
    </row>
    <row r="818" spans="5:6" x14ac:dyDescent="0.25">
      <c r="E818" s="737"/>
      <c r="F818" s="739"/>
    </row>
    <row r="819" spans="5:6" x14ac:dyDescent="0.25">
      <c r="E819" s="737"/>
      <c r="F819" s="739"/>
    </row>
    <row r="820" spans="5:6" x14ac:dyDescent="0.25">
      <c r="E820" s="737"/>
      <c r="F820" s="739"/>
    </row>
    <row r="821" spans="5:6" x14ac:dyDescent="0.25">
      <c r="E821" s="737"/>
      <c r="F821" s="739"/>
    </row>
    <row r="822" spans="5:6" x14ac:dyDescent="0.25">
      <c r="E822" s="737"/>
      <c r="F822" s="739"/>
    </row>
    <row r="823" spans="5:6" x14ac:dyDescent="0.25">
      <c r="E823" s="737"/>
      <c r="F823" s="739"/>
    </row>
    <row r="824" spans="5:6" x14ac:dyDescent="0.25">
      <c r="E824" s="737"/>
      <c r="F824" s="739"/>
    </row>
    <row r="825" spans="5:6" x14ac:dyDescent="0.25">
      <c r="E825" s="737"/>
      <c r="F825" s="739"/>
    </row>
    <row r="826" spans="5:6" x14ac:dyDescent="0.25">
      <c r="E826" s="737"/>
      <c r="F826" s="739"/>
    </row>
    <row r="827" spans="5:6" x14ac:dyDescent="0.25">
      <c r="E827" s="737"/>
      <c r="F827" s="739"/>
    </row>
    <row r="828" spans="5:6" x14ac:dyDescent="0.25">
      <c r="E828" s="737"/>
      <c r="F828" s="739"/>
    </row>
    <row r="829" spans="5:6" x14ac:dyDescent="0.25">
      <c r="E829" s="737"/>
      <c r="F829" s="739"/>
    </row>
    <row r="830" spans="5:6" x14ac:dyDescent="0.25">
      <c r="E830" s="737"/>
      <c r="F830" s="739"/>
    </row>
    <row r="831" spans="5:6" x14ac:dyDescent="0.25">
      <c r="E831" s="737"/>
      <c r="F831" s="739"/>
    </row>
    <row r="832" spans="5:6" x14ac:dyDescent="0.25">
      <c r="E832" s="737"/>
      <c r="F832" s="739"/>
    </row>
    <row r="833" spans="5:6" x14ac:dyDescent="0.25">
      <c r="E833" s="737"/>
      <c r="F833" s="739"/>
    </row>
    <row r="834" spans="5:6" x14ac:dyDescent="0.25">
      <c r="E834" s="737"/>
      <c r="F834" s="739"/>
    </row>
    <row r="835" spans="5:6" x14ac:dyDescent="0.25">
      <c r="E835" s="737"/>
      <c r="F835" s="739"/>
    </row>
    <row r="836" spans="5:6" x14ac:dyDescent="0.25">
      <c r="E836" s="737"/>
      <c r="F836" s="739"/>
    </row>
    <row r="837" spans="5:6" x14ac:dyDescent="0.25">
      <c r="E837" s="737"/>
      <c r="F837" s="739"/>
    </row>
    <row r="838" spans="5:6" x14ac:dyDescent="0.25">
      <c r="E838" s="737"/>
      <c r="F838" s="739"/>
    </row>
    <row r="839" spans="5:6" x14ac:dyDescent="0.25">
      <c r="E839" s="737"/>
      <c r="F839" s="739"/>
    </row>
    <row r="840" spans="5:6" x14ac:dyDescent="0.25">
      <c r="E840" s="737"/>
      <c r="F840" s="739"/>
    </row>
    <row r="841" spans="5:6" x14ac:dyDescent="0.25">
      <c r="E841" s="737"/>
      <c r="F841" s="739"/>
    </row>
    <row r="842" spans="5:6" x14ac:dyDescent="0.25">
      <c r="E842" s="737"/>
      <c r="F842" s="739"/>
    </row>
    <row r="843" spans="5:6" x14ac:dyDescent="0.25">
      <c r="E843" s="737"/>
      <c r="F843" s="739"/>
    </row>
    <row r="844" spans="5:6" x14ac:dyDescent="0.25">
      <c r="E844" s="737"/>
      <c r="F844" s="739"/>
    </row>
    <row r="845" spans="5:6" x14ac:dyDescent="0.25">
      <c r="E845" s="737"/>
      <c r="F845" s="739"/>
    </row>
    <row r="846" spans="5:6" x14ac:dyDescent="0.25">
      <c r="E846" s="737"/>
      <c r="F846" s="739"/>
    </row>
    <row r="847" spans="5:6" x14ac:dyDescent="0.25">
      <c r="E847" s="737"/>
      <c r="F847" s="739"/>
    </row>
    <row r="848" spans="5:6" x14ac:dyDescent="0.25">
      <c r="E848" s="737"/>
      <c r="F848" s="739"/>
    </row>
    <row r="849" spans="5:6" x14ac:dyDescent="0.25">
      <c r="E849" s="737"/>
      <c r="F849" s="739"/>
    </row>
    <row r="850" spans="5:6" x14ac:dyDescent="0.25">
      <c r="E850" s="737"/>
      <c r="F850" s="739"/>
    </row>
    <row r="851" spans="5:6" x14ac:dyDescent="0.25">
      <c r="E851" s="737"/>
      <c r="F851" s="739"/>
    </row>
    <row r="852" spans="5:6" x14ac:dyDescent="0.25">
      <c r="E852" s="737"/>
      <c r="F852" s="739"/>
    </row>
    <row r="853" spans="5:6" x14ac:dyDescent="0.25">
      <c r="E853" s="737"/>
      <c r="F853" s="739"/>
    </row>
    <row r="854" spans="5:6" x14ac:dyDescent="0.25">
      <c r="E854" s="737"/>
      <c r="F854" s="739"/>
    </row>
    <row r="855" spans="5:6" x14ac:dyDescent="0.25">
      <c r="E855" s="737"/>
      <c r="F855" s="739"/>
    </row>
    <row r="856" spans="5:6" x14ac:dyDescent="0.25">
      <c r="E856" s="737"/>
      <c r="F856" s="739"/>
    </row>
    <row r="857" spans="5:6" x14ac:dyDescent="0.25">
      <c r="E857" s="737"/>
      <c r="F857" s="739"/>
    </row>
    <row r="858" spans="5:6" x14ac:dyDescent="0.25">
      <c r="E858" s="737"/>
      <c r="F858" s="739"/>
    </row>
    <row r="859" spans="5:6" x14ac:dyDescent="0.25">
      <c r="E859" s="737"/>
      <c r="F859" s="739"/>
    </row>
    <row r="860" spans="5:6" x14ac:dyDescent="0.25">
      <c r="E860" s="737"/>
      <c r="F860" s="739"/>
    </row>
    <row r="861" spans="5:6" x14ac:dyDescent="0.25">
      <c r="E861" s="737"/>
      <c r="F861" s="739"/>
    </row>
    <row r="862" spans="5:6" x14ac:dyDescent="0.25">
      <c r="E862" s="737"/>
      <c r="F862" s="739"/>
    </row>
    <row r="863" spans="5:6" x14ac:dyDescent="0.25">
      <c r="E863" s="737"/>
      <c r="F863" s="739"/>
    </row>
    <row r="864" spans="5:6" x14ac:dyDescent="0.25">
      <c r="E864" s="737"/>
      <c r="F864" s="739"/>
    </row>
    <row r="865" spans="5:6" x14ac:dyDescent="0.25">
      <c r="E865" s="737"/>
      <c r="F865" s="739"/>
    </row>
    <row r="866" spans="5:6" x14ac:dyDescent="0.25">
      <c r="E866" s="737"/>
      <c r="F866" s="739"/>
    </row>
    <row r="867" spans="5:6" x14ac:dyDescent="0.25">
      <c r="E867" s="737"/>
      <c r="F867" s="739"/>
    </row>
    <row r="868" spans="5:6" x14ac:dyDescent="0.25">
      <c r="E868" s="737"/>
      <c r="F868" s="739"/>
    </row>
    <row r="869" spans="5:6" x14ac:dyDescent="0.25">
      <c r="E869" s="737"/>
      <c r="F869" s="739"/>
    </row>
    <row r="870" spans="5:6" x14ac:dyDescent="0.25">
      <c r="E870" s="737"/>
      <c r="F870" s="739"/>
    </row>
    <row r="871" spans="5:6" x14ac:dyDescent="0.25">
      <c r="E871" s="737"/>
      <c r="F871" s="739"/>
    </row>
    <row r="872" spans="5:6" x14ac:dyDescent="0.25">
      <c r="E872" s="737"/>
      <c r="F872" s="739"/>
    </row>
    <row r="873" spans="5:6" x14ac:dyDescent="0.25">
      <c r="E873" s="737"/>
      <c r="F873" s="739"/>
    </row>
    <row r="874" spans="5:6" x14ac:dyDescent="0.25">
      <c r="E874" s="737"/>
      <c r="F874" s="739"/>
    </row>
    <row r="875" spans="5:6" x14ac:dyDescent="0.25">
      <c r="E875" s="737"/>
      <c r="F875" s="739"/>
    </row>
    <row r="876" spans="5:6" x14ac:dyDescent="0.25">
      <c r="E876" s="737"/>
      <c r="F876" s="739"/>
    </row>
    <row r="877" spans="5:6" x14ac:dyDescent="0.25">
      <c r="E877" s="737"/>
      <c r="F877" s="739"/>
    </row>
    <row r="878" spans="5:6" x14ac:dyDescent="0.25">
      <c r="E878" s="737"/>
      <c r="F878" s="739"/>
    </row>
    <row r="879" spans="5:6" x14ac:dyDescent="0.25">
      <c r="E879" s="737"/>
      <c r="F879" s="739"/>
    </row>
    <row r="880" spans="5:6" x14ac:dyDescent="0.25">
      <c r="E880" s="737"/>
      <c r="F880" s="739"/>
    </row>
    <row r="881" spans="5:6" x14ac:dyDescent="0.25">
      <c r="E881" s="737"/>
      <c r="F881" s="739"/>
    </row>
    <row r="882" spans="5:6" x14ac:dyDescent="0.25">
      <c r="E882" s="737"/>
      <c r="F882" s="739"/>
    </row>
    <row r="883" spans="5:6" x14ac:dyDescent="0.25">
      <c r="E883" s="737"/>
      <c r="F883" s="739"/>
    </row>
    <row r="884" spans="5:6" x14ac:dyDescent="0.25">
      <c r="E884" s="737"/>
      <c r="F884" s="739"/>
    </row>
    <row r="885" spans="5:6" x14ac:dyDescent="0.25">
      <c r="E885" s="737"/>
      <c r="F885" s="739"/>
    </row>
    <row r="886" spans="5:6" x14ac:dyDescent="0.25">
      <c r="E886" s="737"/>
      <c r="F886" s="739"/>
    </row>
    <row r="887" spans="5:6" x14ac:dyDescent="0.25">
      <c r="E887" s="737"/>
      <c r="F887" s="739"/>
    </row>
    <row r="888" spans="5:6" x14ac:dyDescent="0.25">
      <c r="E888" s="737"/>
      <c r="F888" s="739"/>
    </row>
    <row r="889" spans="5:6" x14ac:dyDescent="0.25">
      <c r="E889" s="737"/>
      <c r="F889" s="739"/>
    </row>
    <row r="890" spans="5:6" x14ac:dyDescent="0.25">
      <c r="E890" s="737"/>
      <c r="F890" s="739"/>
    </row>
    <row r="891" spans="5:6" x14ac:dyDescent="0.25">
      <c r="E891" s="737"/>
      <c r="F891" s="739"/>
    </row>
    <row r="892" spans="5:6" x14ac:dyDescent="0.25">
      <c r="E892" s="737"/>
      <c r="F892" s="739"/>
    </row>
    <row r="893" spans="5:6" x14ac:dyDescent="0.25">
      <c r="E893" s="737"/>
      <c r="F893" s="739"/>
    </row>
    <row r="894" spans="5:6" x14ac:dyDescent="0.25">
      <c r="E894" s="737"/>
      <c r="F894" s="739"/>
    </row>
    <row r="895" spans="5:6" x14ac:dyDescent="0.25">
      <c r="E895" s="737"/>
      <c r="F895" s="739"/>
    </row>
    <row r="896" spans="5:6" x14ac:dyDescent="0.25">
      <c r="E896" s="737"/>
      <c r="F896" s="739"/>
    </row>
    <row r="897" spans="5:6" x14ac:dyDescent="0.25">
      <c r="E897" s="737"/>
      <c r="F897" s="739"/>
    </row>
    <row r="898" spans="5:6" x14ac:dyDescent="0.25">
      <c r="E898" s="737"/>
      <c r="F898" s="739"/>
    </row>
    <row r="899" spans="5:6" x14ac:dyDescent="0.25">
      <c r="E899" s="737"/>
      <c r="F899" s="739"/>
    </row>
    <row r="900" spans="5:6" x14ac:dyDescent="0.25">
      <c r="E900" s="737"/>
      <c r="F900" s="739"/>
    </row>
    <row r="901" spans="5:6" x14ac:dyDescent="0.25">
      <c r="E901" s="737"/>
      <c r="F901" s="739"/>
    </row>
    <row r="902" spans="5:6" x14ac:dyDescent="0.25">
      <c r="E902" s="737"/>
      <c r="F902" s="739"/>
    </row>
    <row r="903" spans="5:6" x14ac:dyDescent="0.25">
      <c r="E903" s="737"/>
      <c r="F903" s="739"/>
    </row>
    <row r="904" spans="5:6" x14ac:dyDescent="0.25">
      <c r="E904" s="737"/>
      <c r="F904" s="739"/>
    </row>
    <row r="905" spans="5:6" x14ac:dyDescent="0.25">
      <c r="E905" s="737"/>
      <c r="F905" s="739"/>
    </row>
    <row r="906" spans="5:6" x14ac:dyDescent="0.25">
      <c r="E906" s="737"/>
      <c r="F906" s="739"/>
    </row>
    <row r="907" spans="5:6" x14ac:dyDescent="0.25">
      <c r="E907" s="737"/>
      <c r="F907" s="739"/>
    </row>
    <row r="908" spans="5:6" x14ac:dyDescent="0.25">
      <c r="E908" s="737"/>
      <c r="F908" s="739"/>
    </row>
    <row r="909" spans="5:6" x14ac:dyDescent="0.25">
      <c r="E909" s="737"/>
      <c r="F909" s="739"/>
    </row>
    <row r="910" spans="5:6" x14ac:dyDescent="0.25">
      <c r="E910" s="737"/>
      <c r="F910" s="739"/>
    </row>
    <row r="911" spans="5:6" x14ac:dyDescent="0.25">
      <c r="E911" s="737"/>
      <c r="F911" s="739"/>
    </row>
    <row r="912" spans="5:6" x14ac:dyDescent="0.25">
      <c r="E912" s="737"/>
      <c r="F912" s="739"/>
    </row>
    <row r="913" spans="5:6" x14ac:dyDescent="0.25">
      <c r="E913" s="737"/>
      <c r="F913" s="739"/>
    </row>
    <row r="914" spans="5:6" x14ac:dyDescent="0.25">
      <c r="E914" s="737"/>
      <c r="F914" s="739"/>
    </row>
    <row r="915" spans="5:6" x14ac:dyDescent="0.25">
      <c r="E915" s="737"/>
      <c r="F915" s="739"/>
    </row>
    <row r="916" spans="5:6" x14ac:dyDescent="0.25">
      <c r="E916" s="737"/>
      <c r="F916" s="739"/>
    </row>
    <row r="917" spans="5:6" x14ac:dyDescent="0.25">
      <c r="E917" s="737"/>
      <c r="F917" s="739"/>
    </row>
    <row r="918" spans="5:6" x14ac:dyDescent="0.25">
      <c r="E918" s="737"/>
      <c r="F918" s="739"/>
    </row>
    <row r="919" spans="5:6" x14ac:dyDescent="0.25">
      <c r="E919" s="737"/>
      <c r="F919" s="739"/>
    </row>
    <row r="920" spans="5:6" x14ac:dyDescent="0.25">
      <c r="E920" s="737"/>
      <c r="F920" s="739"/>
    </row>
    <row r="921" spans="5:6" x14ac:dyDescent="0.25">
      <c r="E921" s="737"/>
      <c r="F921" s="739"/>
    </row>
    <row r="922" spans="5:6" x14ac:dyDescent="0.25">
      <c r="E922" s="737"/>
      <c r="F922" s="739"/>
    </row>
    <row r="923" spans="5:6" x14ac:dyDescent="0.25">
      <c r="E923" s="737"/>
      <c r="F923" s="739"/>
    </row>
    <row r="924" spans="5:6" x14ac:dyDescent="0.25">
      <c r="E924" s="737"/>
      <c r="F924" s="739"/>
    </row>
    <row r="925" spans="5:6" x14ac:dyDescent="0.25">
      <c r="E925" s="737"/>
      <c r="F925" s="739"/>
    </row>
    <row r="926" spans="5:6" x14ac:dyDescent="0.25">
      <c r="E926" s="737"/>
      <c r="F926" s="739"/>
    </row>
    <row r="927" spans="5:6" x14ac:dyDescent="0.25">
      <c r="E927" s="737"/>
      <c r="F927" s="739"/>
    </row>
    <row r="928" spans="5:6" x14ac:dyDescent="0.25">
      <c r="E928" s="737"/>
      <c r="F928" s="739"/>
    </row>
    <row r="929" spans="5:6" x14ac:dyDescent="0.25">
      <c r="E929" s="737"/>
      <c r="F929" s="739"/>
    </row>
    <row r="930" spans="5:6" x14ac:dyDescent="0.25">
      <c r="E930" s="737"/>
      <c r="F930" s="739"/>
    </row>
    <row r="931" spans="5:6" x14ac:dyDescent="0.25">
      <c r="E931" s="737"/>
      <c r="F931" s="739"/>
    </row>
    <row r="932" spans="5:6" x14ac:dyDescent="0.25">
      <c r="E932" s="737"/>
      <c r="F932" s="739"/>
    </row>
    <row r="933" spans="5:6" x14ac:dyDescent="0.25">
      <c r="E933" s="737"/>
      <c r="F933" s="739"/>
    </row>
    <row r="934" spans="5:6" x14ac:dyDescent="0.25">
      <c r="E934" s="737"/>
      <c r="F934" s="739"/>
    </row>
    <row r="935" spans="5:6" x14ac:dyDescent="0.25">
      <c r="E935" s="737"/>
      <c r="F935" s="739"/>
    </row>
    <row r="936" spans="5:6" x14ac:dyDescent="0.25">
      <c r="E936" s="737"/>
      <c r="F936" s="739"/>
    </row>
    <row r="937" spans="5:6" x14ac:dyDescent="0.25">
      <c r="E937" s="737"/>
      <c r="F937" s="739"/>
    </row>
    <row r="938" spans="5:6" x14ac:dyDescent="0.25">
      <c r="E938" s="737"/>
      <c r="F938" s="739"/>
    </row>
    <row r="939" spans="5:6" x14ac:dyDescent="0.25">
      <c r="E939" s="737"/>
      <c r="F939" s="739"/>
    </row>
    <row r="940" spans="5:6" x14ac:dyDescent="0.25">
      <c r="E940" s="737"/>
      <c r="F940" s="739"/>
    </row>
    <row r="941" spans="5:6" x14ac:dyDescent="0.25">
      <c r="E941" s="737"/>
      <c r="F941" s="739"/>
    </row>
    <row r="942" spans="5:6" x14ac:dyDescent="0.25">
      <c r="E942" s="737"/>
      <c r="F942" s="739"/>
    </row>
    <row r="943" spans="5:6" x14ac:dyDescent="0.25">
      <c r="E943" s="737"/>
      <c r="F943" s="739"/>
    </row>
    <row r="944" spans="5:6" x14ac:dyDescent="0.25">
      <c r="E944" s="737"/>
      <c r="F944" s="739"/>
    </row>
    <row r="945" spans="5:6" x14ac:dyDescent="0.25">
      <c r="E945" s="737"/>
      <c r="F945" s="739"/>
    </row>
    <row r="946" spans="5:6" x14ac:dyDescent="0.25">
      <c r="E946" s="737"/>
      <c r="F946" s="739"/>
    </row>
    <row r="947" spans="5:6" x14ac:dyDescent="0.25">
      <c r="E947" s="737"/>
      <c r="F947" s="739"/>
    </row>
    <row r="948" spans="5:6" x14ac:dyDescent="0.25">
      <c r="E948" s="737"/>
      <c r="F948" s="739"/>
    </row>
    <row r="949" spans="5:6" x14ac:dyDescent="0.25">
      <c r="E949" s="737"/>
      <c r="F949" s="739"/>
    </row>
    <row r="950" spans="5:6" x14ac:dyDescent="0.25">
      <c r="E950" s="737"/>
      <c r="F950" s="739"/>
    </row>
    <row r="951" spans="5:6" x14ac:dyDescent="0.25">
      <c r="E951" s="737"/>
      <c r="F951" s="739"/>
    </row>
    <row r="952" spans="5:6" x14ac:dyDescent="0.25">
      <c r="E952" s="737"/>
      <c r="F952" s="739"/>
    </row>
    <row r="953" spans="5:6" x14ac:dyDescent="0.25">
      <c r="E953" s="737"/>
      <c r="F953" s="739"/>
    </row>
    <row r="954" spans="5:6" x14ac:dyDescent="0.25">
      <c r="E954" s="737"/>
      <c r="F954" s="739"/>
    </row>
    <row r="955" spans="5:6" x14ac:dyDescent="0.25">
      <c r="E955" s="737"/>
      <c r="F955" s="739"/>
    </row>
    <row r="956" spans="5:6" x14ac:dyDescent="0.25">
      <c r="E956" s="737"/>
      <c r="F956" s="739"/>
    </row>
    <row r="957" spans="5:6" x14ac:dyDescent="0.25">
      <c r="E957" s="737"/>
      <c r="F957" s="739"/>
    </row>
    <row r="958" spans="5:6" x14ac:dyDescent="0.25">
      <c r="E958" s="737"/>
      <c r="F958" s="739"/>
    </row>
    <row r="959" spans="5:6" x14ac:dyDescent="0.25">
      <c r="E959" s="737"/>
      <c r="F959" s="739"/>
    </row>
    <row r="960" spans="5:6" x14ac:dyDescent="0.25">
      <c r="E960" s="737"/>
      <c r="F960" s="739"/>
    </row>
    <row r="961" spans="5:6" x14ac:dyDescent="0.25">
      <c r="E961" s="737"/>
      <c r="F961" s="739"/>
    </row>
    <row r="962" spans="5:6" x14ac:dyDescent="0.25">
      <c r="E962" s="737"/>
      <c r="F962" s="739"/>
    </row>
    <row r="963" spans="5:6" x14ac:dyDescent="0.25">
      <c r="E963" s="737"/>
      <c r="F963" s="739"/>
    </row>
    <row r="964" spans="5:6" x14ac:dyDescent="0.25">
      <c r="E964" s="737"/>
      <c r="F964" s="739"/>
    </row>
    <row r="965" spans="5:6" x14ac:dyDescent="0.25">
      <c r="E965" s="737"/>
      <c r="F965" s="739"/>
    </row>
    <row r="966" spans="5:6" x14ac:dyDescent="0.25">
      <c r="E966" s="737"/>
      <c r="F966" s="739"/>
    </row>
    <row r="967" spans="5:6" x14ac:dyDescent="0.25">
      <c r="E967" s="737"/>
      <c r="F967" s="739"/>
    </row>
    <row r="968" spans="5:6" x14ac:dyDescent="0.25">
      <c r="E968" s="737"/>
      <c r="F968" s="739"/>
    </row>
    <row r="969" spans="5:6" x14ac:dyDescent="0.25">
      <c r="E969" s="737"/>
      <c r="F969" s="739"/>
    </row>
    <row r="970" spans="5:6" x14ac:dyDescent="0.25">
      <c r="E970" s="737"/>
      <c r="F970" s="739"/>
    </row>
    <row r="971" spans="5:6" x14ac:dyDescent="0.25">
      <c r="E971" s="737"/>
      <c r="F971" s="739"/>
    </row>
    <row r="972" spans="5:6" x14ac:dyDescent="0.25">
      <c r="E972" s="737"/>
      <c r="F972" s="739"/>
    </row>
    <row r="973" spans="5:6" x14ac:dyDescent="0.25">
      <c r="E973" s="737"/>
      <c r="F973" s="739"/>
    </row>
    <row r="974" spans="5:6" x14ac:dyDescent="0.25">
      <c r="E974" s="737"/>
      <c r="F974" s="739"/>
    </row>
    <row r="975" spans="5:6" x14ac:dyDescent="0.25">
      <c r="E975" s="737"/>
      <c r="F975" s="739"/>
    </row>
    <row r="976" spans="5:6" x14ac:dyDescent="0.25">
      <c r="E976" s="737"/>
      <c r="F976" s="739"/>
    </row>
    <row r="977" spans="5:6" x14ac:dyDescent="0.25">
      <c r="E977" s="737"/>
      <c r="F977" s="739"/>
    </row>
    <row r="978" spans="5:6" x14ac:dyDescent="0.25">
      <c r="E978" s="737"/>
      <c r="F978" s="739"/>
    </row>
    <row r="979" spans="5:6" x14ac:dyDescent="0.25">
      <c r="E979" s="737"/>
      <c r="F979" s="739"/>
    </row>
    <row r="980" spans="5:6" x14ac:dyDescent="0.25">
      <c r="E980" s="737"/>
      <c r="F980" s="739"/>
    </row>
    <row r="981" spans="5:6" x14ac:dyDescent="0.25">
      <c r="E981" s="737"/>
      <c r="F981" s="739"/>
    </row>
    <row r="982" spans="5:6" x14ac:dyDescent="0.25">
      <c r="E982" s="737"/>
      <c r="F982" s="739"/>
    </row>
    <row r="983" spans="5:6" x14ac:dyDescent="0.25">
      <c r="E983" s="737"/>
      <c r="F983" s="739"/>
    </row>
    <row r="984" spans="5:6" x14ac:dyDescent="0.25">
      <c r="E984" s="737"/>
      <c r="F984" s="739"/>
    </row>
    <row r="985" spans="5:6" x14ac:dyDescent="0.25">
      <c r="E985" s="737"/>
      <c r="F985" s="739"/>
    </row>
    <row r="986" spans="5:6" x14ac:dyDescent="0.25">
      <c r="E986" s="737"/>
      <c r="F986" s="739"/>
    </row>
    <row r="987" spans="5:6" x14ac:dyDescent="0.25">
      <c r="E987" s="737"/>
      <c r="F987" s="739"/>
    </row>
    <row r="988" spans="5:6" x14ac:dyDescent="0.25">
      <c r="E988" s="737"/>
      <c r="F988" s="739"/>
    </row>
    <row r="989" spans="5:6" x14ac:dyDescent="0.25">
      <c r="E989" s="737"/>
      <c r="F989" s="739"/>
    </row>
    <row r="990" spans="5:6" x14ac:dyDescent="0.25">
      <c r="E990" s="737"/>
      <c r="F990" s="739"/>
    </row>
    <row r="991" spans="5:6" x14ac:dyDescent="0.25">
      <c r="E991" s="737"/>
      <c r="F991" s="739"/>
    </row>
    <row r="992" spans="5:6" x14ac:dyDescent="0.25">
      <c r="E992" s="737"/>
      <c r="F992" s="739"/>
    </row>
    <row r="993" spans="5:6" x14ac:dyDescent="0.25">
      <c r="E993" s="737"/>
      <c r="F993" s="739"/>
    </row>
    <row r="994" spans="5:6" x14ac:dyDescent="0.25">
      <c r="E994" s="737"/>
      <c r="F994" s="739"/>
    </row>
    <row r="995" spans="5:6" x14ac:dyDescent="0.25">
      <c r="E995" s="737"/>
      <c r="F995" s="739"/>
    </row>
    <row r="996" spans="5:6" x14ac:dyDescent="0.25">
      <c r="E996" s="737"/>
      <c r="F996" s="739"/>
    </row>
    <row r="997" spans="5:6" x14ac:dyDescent="0.25">
      <c r="E997" s="737"/>
      <c r="F997" s="739"/>
    </row>
    <row r="998" spans="5:6" x14ac:dyDescent="0.25">
      <c r="E998" s="737"/>
      <c r="F998" s="739"/>
    </row>
    <row r="999" spans="5:6" x14ac:dyDescent="0.25">
      <c r="E999" s="737"/>
      <c r="F999" s="739"/>
    </row>
    <row r="1000" spans="5:6" x14ac:dyDescent="0.25">
      <c r="E1000" s="737"/>
      <c r="F1000" s="739"/>
    </row>
    <row r="1001" spans="5:6" x14ac:dyDescent="0.25">
      <c r="E1001" s="737"/>
      <c r="F1001" s="739"/>
    </row>
    <row r="1002" spans="5:6" x14ac:dyDescent="0.25">
      <c r="E1002" s="737"/>
      <c r="F1002" s="739"/>
    </row>
    <row r="1003" spans="5:6" x14ac:dyDescent="0.25">
      <c r="E1003" s="737"/>
      <c r="F1003" s="739"/>
    </row>
    <row r="1004" spans="5:6" x14ac:dyDescent="0.25">
      <c r="E1004" s="737"/>
      <c r="F1004" s="739"/>
    </row>
    <row r="1005" spans="5:6" x14ac:dyDescent="0.25">
      <c r="E1005" s="737"/>
      <c r="F1005" s="739"/>
    </row>
    <row r="1006" spans="5:6" x14ac:dyDescent="0.25">
      <c r="E1006" s="737"/>
      <c r="F1006" s="739"/>
    </row>
    <row r="1007" spans="5:6" x14ac:dyDescent="0.25">
      <c r="E1007" s="737"/>
      <c r="F1007" s="739"/>
    </row>
    <row r="1008" spans="5:6" x14ac:dyDescent="0.25">
      <c r="E1008" s="737"/>
      <c r="F1008" s="739"/>
    </row>
    <row r="1009" spans="5:6" x14ac:dyDescent="0.25">
      <c r="E1009" s="737"/>
      <c r="F1009" s="739"/>
    </row>
    <row r="1010" spans="5:6" x14ac:dyDescent="0.25">
      <c r="E1010" s="737"/>
      <c r="F1010" s="739"/>
    </row>
    <row r="1011" spans="5:6" x14ac:dyDescent="0.25">
      <c r="E1011" s="737"/>
      <c r="F1011" s="739"/>
    </row>
    <row r="1012" spans="5:6" x14ac:dyDescent="0.25">
      <c r="E1012" s="737"/>
      <c r="F1012" s="739"/>
    </row>
    <row r="1013" spans="5:6" x14ac:dyDescent="0.25">
      <c r="E1013" s="737"/>
      <c r="F1013" s="739"/>
    </row>
    <row r="1014" spans="5:6" x14ac:dyDescent="0.25">
      <c r="E1014" s="737"/>
      <c r="F1014" s="739"/>
    </row>
    <row r="1015" spans="5:6" x14ac:dyDescent="0.25">
      <c r="E1015" s="737"/>
      <c r="F1015" s="739"/>
    </row>
    <row r="1016" spans="5:6" x14ac:dyDescent="0.25">
      <c r="E1016" s="737"/>
      <c r="F1016" s="739"/>
    </row>
    <row r="1017" spans="5:6" x14ac:dyDescent="0.25">
      <c r="E1017" s="737"/>
      <c r="F1017" s="739"/>
    </row>
    <row r="1018" spans="5:6" x14ac:dyDescent="0.25">
      <c r="E1018" s="737"/>
      <c r="F1018" s="739"/>
    </row>
    <row r="1019" spans="5:6" x14ac:dyDescent="0.25">
      <c r="E1019" s="737"/>
      <c r="F1019" s="739"/>
    </row>
    <row r="1020" spans="5:6" x14ac:dyDescent="0.25">
      <c r="E1020" s="737"/>
      <c r="F1020" s="739"/>
    </row>
    <row r="1021" spans="5:6" x14ac:dyDescent="0.25">
      <c r="E1021" s="737"/>
      <c r="F1021" s="739"/>
    </row>
    <row r="1022" spans="5:6" x14ac:dyDescent="0.25">
      <c r="E1022" s="737"/>
      <c r="F1022" s="739"/>
    </row>
    <row r="1023" spans="5:6" x14ac:dyDescent="0.25">
      <c r="E1023" s="737"/>
      <c r="F1023" s="739"/>
    </row>
    <row r="1024" spans="5:6" x14ac:dyDescent="0.25">
      <c r="E1024" s="737"/>
      <c r="F1024" s="739"/>
    </row>
    <row r="1025" spans="5:6" x14ac:dyDescent="0.25">
      <c r="E1025" s="737"/>
      <c r="F1025" s="739"/>
    </row>
    <row r="1026" spans="5:6" x14ac:dyDescent="0.25">
      <c r="E1026" s="737"/>
      <c r="F1026" s="739"/>
    </row>
    <row r="1027" spans="5:6" x14ac:dyDescent="0.25">
      <c r="E1027" s="737"/>
      <c r="F1027" s="739"/>
    </row>
    <row r="1028" spans="5:6" x14ac:dyDescent="0.25">
      <c r="E1028" s="737"/>
      <c r="F1028" s="739"/>
    </row>
    <row r="1029" spans="5:6" x14ac:dyDescent="0.25">
      <c r="E1029" s="737"/>
      <c r="F1029" s="739"/>
    </row>
    <row r="1030" spans="5:6" x14ac:dyDescent="0.25">
      <c r="E1030" s="737"/>
      <c r="F1030" s="739"/>
    </row>
    <row r="1031" spans="5:6" x14ac:dyDescent="0.25">
      <c r="E1031" s="737"/>
      <c r="F1031" s="739"/>
    </row>
    <row r="1032" spans="5:6" x14ac:dyDescent="0.25">
      <c r="E1032" s="737"/>
      <c r="F1032" s="739"/>
    </row>
    <row r="1033" spans="5:6" x14ac:dyDescent="0.25">
      <c r="E1033" s="737"/>
      <c r="F1033" s="739"/>
    </row>
    <row r="1034" spans="5:6" x14ac:dyDescent="0.25">
      <c r="E1034" s="737"/>
      <c r="F1034" s="739"/>
    </row>
    <row r="1035" spans="5:6" x14ac:dyDescent="0.25">
      <c r="E1035" s="737"/>
      <c r="F1035" s="739"/>
    </row>
    <row r="1036" spans="5:6" x14ac:dyDescent="0.25">
      <c r="E1036" s="737"/>
      <c r="F1036" s="739"/>
    </row>
    <row r="1037" spans="5:6" x14ac:dyDescent="0.25">
      <c r="E1037" s="737"/>
      <c r="F1037" s="739"/>
    </row>
    <row r="1038" spans="5:6" x14ac:dyDescent="0.25">
      <c r="E1038" s="737"/>
      <c r="F1038" s="739"/>
    </row>
    <row r="1039" spans="5:6" x14ac:dyDescent="0.25">
      <c r="E1039" s="737"/>
      <c r="F1039" s="739"/>
    </row>
    <row r="1040" spans="5:6" x14ac:dyDescent="0.25">
      <c r="E1040" s="737"/>
      <c r="F1040" s="739"/>
    </row>
    <row r="1041" spans="5:6" x14ac:dyDescent="0.25">
      <c r="E1041" s="737"/>
      <c r="F1041" s="739"/>
    </row>
    <row r="1042" spans="5:6" x14ac:dyDescent="0.25">
      <c r="E1042" s="737"/>
      <c r="F1042" s="739"/>
    </row>
    <row r="1043" spans="5:6" x14ac:dyDescent="0.25">
      <c r="E1043" s="737"/>
      <c r="F1043" s="739"/>
    </row>
    <row r="1044" spans="5:6" x14ac:dyDescent="0.25">
      <c r="E1044" s="737"/>
      <c r="F1044" s="739"/>
    </row>
    <row r="1045" spans="5:6" x14ac:dyDescent="0.25">
      <c r="E1045" s="737"/>
      <c r="F1045" s="739"/>
    </row>
    <row r="1046" spans="5:6" x14ac:dyDescent="0.25">
      <c r="E1046" s="737"/>
      <c r="F1046" s="739"/>
    </row>
    <row r="1047" spans="5:6" x14ac:dyDescent="0.25">
      <c r="E1047" s="737"/>
      <c r="F1047" s="739"/>
    </row>
    <row r="1048" spans="5:6" x14ac:dyDescent="0.25">
      <c r="E1048" s="737"/>
      <c r="F1048" s="739"/>
    </row>
    <row r="1049" spans="5:6" x14ac:dyDescent="0.25">
      <c r="E1049" s="737"/>
      <c r="F1049" s="739"/>
    </row>
    <row r="1050" spans="5:6" x14ac:dyDescent="0.25">
      <c r="E1050" s="737"/>
      <c r="F1050" s="739"/>
    </row>
    <row r="1051" spans="5:6" x14ac:dyDescent="0.25">
      <c r="E1051" s="737"/>
      <c r="F1051" s="739"/>
    </row>
    <row r="1052" spans="5:6" x14ac:dyDescent="0.25">
      <c r="E1052" s="737"/>
      <c r="F1052" s="739"/>
    </row>
    <row r="1053" spans="5:6" x14ac:dyDescent="0.25">
      <c r="E1053" s="737"/>
      <c r="F1053" s="739"/>
    </row>
    <row r="1054" spans="5:6" x14ac:dyDescent="0.25">
      <c r="E1054" s="737"/>
      <c r="F1054" s="739"/>
    </row>
    <row r="1055" spans="5:6" x14ac:dyDescent="0.25">
      <c r="E1055" s="737"/>
      <c r="F1055" s="739"/>
    </row>
    <row r="1056" spans="5:6" x14ac:dyDescent="0.25">
      <c r="E1056" s="737"/>
      <c r="F1056" s="739"/>
    </row>
    <row r="1057" spans="5:6" x14ac:dyDescent="0.25">
      <c r="E1057" s="737"/>
      <c r="F1057" s="739"/>
    </row>
    <row r="1058" spans="5:6" x14ac:dyDescent="0.25">
      <c r="E1058" s="737"/>
      <c r="F1058" s="739"/>
    </row>
    <row r="1059" spans="5:6" x14ac:dyDescent="0.25">
      <c r="E1059" s="737"/>
      <c r="F1059" s="739"/>
    </row>
    <row r="1060" spans="5:6" x14ac:dyDescent="0.25">
      <c r="E1060" s="737"/>
      <c r="F1060" s="739"/>
    </row>
    <row r="1061" spans="5:6" x14ac:dyDescent="0.25">
      <c r="E1061" s="737"/>
      <c r="F1061" s="739"/>
    </row>
    <row r="1062" spans="5:6" x14ac:dyDescent="0.25">
      <c r="E1062" s="737"/>
      <c r="F1062" s="739"/>
    </row>
    <row r="1063" spans="5:6" x14ac:dyDescent="0.25">
      <c r="E1063" s="737"/>
      <c r="F1063" s="739"/>
    </row>
    <row r="1064" spans="5:6" x14ac:dyDescent="0.25">
      <c r="E1064" s="737"/>
      <c r="F1064" s="739"/>
    </row>
    <row r="1065" spans="5:6" x14ac:dyDescent="0.25">
      <c r="E1065" s="737"/>
      <c r="F1065" s="739"/>
    </row>
    <row r="1066" spans="5:6" x14ac:dyDescent="0.25">
      <c r="E1066" s="737"/>
      <c r="F1066" s="739"/>
    </row>
    <row r="1067" spans="5:6" x14ac:dyDescent="0.25">
      <c r="E1067" s="737"/>
      <c r="F1067" s="739"/>
    </row>
    <row r="1068" spans="5:6" x14ac:dyDescent="0.25">
      <c r="E1068" s="737"/>
      <c r="F1068" s="739"/>
    </row>
    <row r="1069" spans="5:6" x14ac:dyDescent="0.25">
      <c r="E1069" s="737"/>
      <c r="F1069" s="739"/>
    </row>
    <row r="1070" spans="5:6" x14ac:dyDescent="0.25">
      <c r="E1070" s="737"/>
      <c r="F1070" s="739"/>
    </row>
    <row r="1071" spans="5:6" x14ac:dyDescent="0.25">
      <c r="E1071" s="737"/>
      <c r="F1071" s="739"/>
    </row>
    <row r="1072" spans="5:6" x14ac:dyDescent="0.25">
      <c r="E1072" s="737"/>
      <c r="F1072" s="739"/>
    </row>
    <row r="1073" spans="5:6" x14ac:dyDescent="0.25">
      <c r="E1073" s="737"/>
      <c r="F1073" s="739"/>
    </row>
    <row r="1074" spans="5:6" x14ac:dyDescent="0.25">
      <c r="E1074" s="737"/>
      <c r="F1074" s="739"/>
    </row>
    <row r="1075" spans="5:6" x14ac:dyDescent="0.25">
      <c r="E1075" s="737"/>
      <c r="F1075" s="739"/>
    </row>
    <row r="1076" spans="5:6" x14ac:dyDescent="0.25">
      <c r="E1076" s="737"/>
      <c r="F1076" s="739"/>
    </row>
    <row r="1077" spans="5:6" x14ac:dyDescent="0.25">
      <c r="E1077" s="737"/>
      <c r="F1077" s="739"/>
    </row>
    <row r="1078" spans="5:6" x14ac:dyDescent="0.25">
      <c r="E1078" s="737"/>
      <c r="F1078" s="739"/>
    </row>
    <row r="1079" spans="5:6" x14ac:dyDescent="0.25">
      <c r="E1079" s="737"/>
      <c r="F1079" s="739"/>
    </row>
    <row r="1080" spans="5:6" x14ac:dyDescent="0.25">
      <c r="E1080" s="737"/>
      <c r="F1080" s="739"/>
    </row>
    <row r="1081" spans="5:6" x14ac:dyDescent="0.25">
      <c r="E1081" s="737"/>
      <c r="F1081" s="739"/>
    </row>
    <row r="1082" spans="5:6" x14ac:dyDescent="0.25">
      <c r="E1082" s="737"/>
      <c r="F1082" s="739"/>
    </row>
    <row r="1083" spans="5:6" x14ac:dyDescent="0.25">
      <c r="E1083" s="737"/>
      <c r="F1083" s="739"/>
    </row>
    <row r="1084" spans="5:6" x14ac:dyDescent="0.25">
      <c r="E1084" s="737"/>
      <c r="F1084" s="739"/>
    </row>
    <row r="1085" spans="5:6" x14ac:dyDescent="0.25">
      <c r="E1085" s="737"/>
      <c r="F1085" s="739"/>
    </row>
    <row r="1086" spans="5:6" x14ac:dyDescent="0.25">
      <c r="E1086" s="737"/>
      <c r="F1086" s="739"/>
    </row>
    <row r="1087" spans="5:6" x14ac:dyDescent="0.25">
      <c r="E1087" s="737"/>
      <c r="F1087" s="739"/>
    </row>
    <row r="1088" spans="5:6" x14ac:dyDescent="0.25">
      <c r="E1088" s="737"/>
      <c r="F1088" s="739"/>
    </row>
    <row r="1089" spans="5:6" x14ac:dyDescent="0.25">
      <c r="E1089" s="737"/>
      <c r="F1089" s="739"/>
    </row>
    <row r="1090" spans="5:6" x14ac:dyDescent="0.25">
      <c r="E1090" s="737"/>
      <c r="F1090" s="739"/>
    </row>
    <row r="1091" spans="5:6" x14ac:dyDescent="0.25">
      <c r="E1091" s="737"/>
      <c r="F1091" s="739"/>
    </row>
    <row r="1092" spans="5:6" x14ac:dyDescent="0.25">
      <c r="E1092" s="737"/>
      <c r="F1092" s="739"/>
    </row>
    <row r="1093" spans="5:6" x14ac:dyDescent="0.25">
      <c r="E1093" s="737"/>
      <c r="F1093" s="739"/>
    </row>
    <row r="1094" spans="5:6" x14ac:dyDescent="0.25">
      <c r="E1094" s="737"/>
      <c r="F1094" s="739"/>
    </row>
    <row r="1095" spans="5:6" x14ac:dyDescent="0.25">
      <c r="E1095" s="737"/>
      <c r="F1095" s="739"/>
    </row>
    <row r="1096" spans="5:6" x14ac:dyDescent="0.25">
      <c r="E1096" s="737"/>
      <c r="F1096" s="739"/>
    </row>
    <row r="1097" spans="5:6" x14ac:dyDescent="0.25">
      <c r="E1097" s="737"/>
      <c r="F1097" s="739"/>
    </row>
    <row r="1098" spans="5:6" x14ac:dyDescent="0.25">
      <c r="E1098" s="737"/>
      <c r="F1098" s="739"/>
    </row>
    <row r="1099" spans="5:6" x14ac:dyDescent="0.25">
      <c r="E1099" s="737"/>
      <c r="F1099" s="739"/>
    </row>
    <row r="1100" spans="5:6" x14ac:dyDescent="0.25">
      <c r="E1100" s="737"/>
      <c r="F1100" s="739"/>
    </row>
    <row r="1101" spans="5:6" x14ac:dyDescent="0.25">
      <c r="E1101" s="737"/>
      <c r="F1101" s="739"/>
    </row>
    <row r="1102" spans="5:6" x14ac:dyDescent="0.25">
      <c r="E1102" s="737"/>
      <c r="F1102" s="739"/>
    </row>
    <row r="1103" spans="5:6" x14ac:dyDescent="0.25">
      <c r="E1103" s="737"/>
      <c r="F1103" s="739"/>
    </row>
    <row r="1104" spans="5:6" x14ac:dyDescent="0.25">
      <c r="E1104" s="737"/>
      <c r="F1104" s="739"/>
    </row>
    <row r="1105" spans="5:6" x14ac:dyDescent="0.25">
      <c r="E1105" s="737"/>
      <c r="F1105" s="739"/>
    </row>
    <row r="1106" spans="5:6" x14ac:dyDescent="0.25">
      <c r="E1106" s="737"/>
      <c r="F1106" s="739"/>
    </row>
    <row r="1107" spans="5:6" x14ac:dyDescent="0.25">
      <c r="E1107" s="737"/>
      <c r="F1107" s="739"/>
    </row>
    <row r="1108" spans="5:6" x14ac:dyDescent="0.25">
      <c r="E1108" s="737"/>
      <c r="F1108" s="739"/>
    </row>
    <row r="1109" spans="5:6" x14ac:dyDescent="0.25">
      <c r="E1109" s="737"/>
      <c r="F1109" s="739"/>
    </row>
    <row r="1110" spans="5:6" x14ac:dyDescent="0.25">
      <c r="E1110" s="737"/>
      <c r="F1110" s="739"/>
    </row>
    <row r="1111" spans="5:6" x14ac:dyDescent="0.25">
      <c r="E1111" s="737"/>
      <c r="F1111" s="739"/>
    </row>
    <row r="1112" spans="5:6" x14ac:dyDescent="0.25">
      <c r="E1112" s="737"/>
      <c r="F1112" s="739"/>
    </row>
    <row r="1113" spans="5:6" x14ac:dyDescent="0.25">
      <c r="E1113" s="737"/>
      <c r="F1113" s="739"/>
    </row>
    <row r="1114" spans="5:6" x14ac:dyDescent="0.25">
      <c r="E1114" s="737"/>
      <c r="F1114" s="739"/>
    </row>
    <row r="1115" spans="5:6" x14ac:dyDescent="0.25">
      <c r="E1115" s="737"/>
      <c r="F1115" s="739"/>
    </row>
    <row r="1116" spans="5:6" x14ac:dyDescent="0.25">
      <c r="E1116" s="737"/>
      <c r="F1116" s="739"/>
    </row>
    <row r="1117" spans="5:6" x14ac:dyDescent="0.25">
      <c r="E1117" s="737"/>
      <c r="F1117" s="739"/>
    </row>
    <row r="1118" spans="5:6" x14ac:dyDescent="0.25">
      <c r="E1118" s="737"/>
      <c r="F1118" s="739"/>
    </row>
    <row r="1119" spans="5:6" x14ac:dyDescent="0.25">
      <c r="E1119" s="737"/>
      <c r="F1119" s="739"/>
    </row>
    <row r="1120" spans="5:6" x14ac:dyDescent="0.25">
      <c r="E1120" s="737"/>
      <c r="F1120" s="739"/>
    </row>
    <row r="1121" spans="5:6" x14ac:dyDescent="0.25">
      <c r="E1121" s="737"/>
      <c r="F1121" s="739"/>
    </row>
    <row r="1122" spans="5:6" x14ac:dyDescent="0.25">
      <c r="E1122" s="737"/>
      <c r="F1122" s="739"/>
    </row>
    <row r="1123" spans="5:6" x14ac:dyDescent="0.25">
      <c r="E1123" s="737"/>
      <c r="F1123" s="739"/>
    </row>
    <row r="1124" spans="5:6" x14ac:dyDescent="0.25">
      <c r="E1124" s="737"/>
      <c r="F1124" s="739"/>
    </row>
    <row r="1125" spans="5:6" x14ac:dyDescent="0.25">
      <c r="E1125" s="737"/>
      <c r="F1125" s="739"/>
    </row>
    <row r="1126" spans="5:6" x14ac:dyDescent="0.25">
      <c r="E1126" s="737"/>
      <c r="F1126" s="739"/>
    </row>
    <row r="1127" spans="5:6" x14ac:dyDescent="0.25">
      <c r="E1127" s="737"/>
      <c r="F1127" s="739"/>
    </row>
    <row r="1128" spans="5:6" x14ac:dyDescent="0.25">
      <c r="E1128" s="737"/>
      <c r="F1128" s="739"/>
    </row>
    <row r="1129" spans="5:6" x14ac:dyDescent="0.25">
      <c r="E1129" s="737"/>
      <c r="F1129" s="739"/>
    </row>
    <row r="1130" spans="5:6" x14ac:dyDescent="0.25">
      <c r="E1130" s="737"/>
      <c r="F1130" s="739"/>
    </row>
    <row r="1131" spans="5:6" x14ac:dyDescent="0.25">
      <c r="E1131" s="737"/>
      <c r="F1131" s="739"/>
    </row>
    <row r="1132" spans="5:6" x14ac:dyDescent="0.25">
      <c r="E1132" s="737"/>
      <c r="F1132" s="739"/>
    </row>
    <row r="1133" spans="5:6" x14ac:dyDescent="0.25">
      <c r="E1133" s="737"/>
      <c r="F1133" s="739"/>
    </row>
    <row r="1134" spans="5:6" x14ac:dyDescent="0.25">
      <c r="E1134" s="737"/>
      <c r="F1134" s="739"/>
    </row>
    <row r="1135" spans="5:6" x14ac:dyDescent="0.25">
      <c r="E1135" s="737"/>
      <c r="F1135" s="739"/>
    </row>
    <row r="1136" spans="5:6" x14ac:dyDescent="0.25">
      <c r="E1136" s="737"/>
      <c r="F1136" s="739"/>
    </row>
    <row r="1137" spans="5:6" x14ac:dyDescent="0.25">
      <c r="E1137" s="737"/>
      <c r="F1137" s="739"/>
    </row>
    <row r="1138" spans="5:6" x14ac:dyDescent="0.25">
      <c r="E1138" s="737"/>
      <c r="F1138" s="739"/>
    </row>
    <row r="1139" spans="5:6" x14ac:dyDescent="0.25">
      <c r="E1139" s="737"/>
      <c r="F1139" s="739"/>
    </row>
    <row r="1140" spans="5:6" x14ac:dyDescent="0.25">
      <c r="E1140" s="737"/>
      <c r="F1140" s="739"/>
    </row>
    <row r="1141" spans="5:6" x14ac:dyDescent="0.25">
      <c r="E1141" s="737"/>
      <c r="F1141" s="739"/>
    </row>
    <row r="1142" spans="5:6" x14ac:dyDescent="0.25">
      <c r="E1142" s="737"/>
      <c r="F1142" s="739"/>
    </row>
    <row r="1143" spans="5:6" x14ac:dyDescent="0.25">
      <c r="E1143" s="737"/>
      <c r="F1143" s="739"/>
    </row>
    <row r="1144" spans="5:6" x14ac:dyDescent="0.25">
      <c r="E1144" s="737"/>
      <c r="F1144" s="739"/>
    </row>
    <row r="1145" spans="5:6" x14ac:dyDescent="0.25">
      <c r="E1145" s="737"/>
      <c r="F1145" s="739"/>
    </row>
    <row r="1146" spans="5:6" x14ac:dyDescent="0.25">
      <c r="E1146" s="737"/>
      <c r="F1146" s="739"/>
    </row>
    <row r="1147" spans="5:6" x14ac:dyDescent="0.25">
      <c r="E1147" s="737"/>
      <c r="F1147" s="739"/>
    </row>
    <row r="1148" spans="5:6" x14ac:dyDescent="0.25">
      <c r="E1148" s="737"/>
      <c r="F1148" s="739"/>
    </row>
    <row r="1149" spans="5:6" x14ac:dyDescent="0.25">
      <c r="E1149" s="737"/>
      <c r="F1149" s="739"/>
    </row>
    <row r="1150" spans="5:6" x14ac:dyDescent="0.25">
      <c r="E1150" s="737"/>
      <c r="F1150" s="739"/>
    </row>
    <row r="1151" spans="5:6" x14ac:dyDescent="0.25">
      <c r="E1151" s="737"/>
      <c r="F1151" s="739"/>
    </row>
    <row r="1152" spans="5:6" x14ac:dyDescent="0.25">
      <c r="E1152" s="737"/>
      <c r="F1152" s="739"/>
    </row>
    <row r="1153" spans="5:6" x14ac:dyDescent="0.25">
      <c r="E1153" s="737"/>
      <c r="F1153" s="739"/>
    </row>
    <row r="1154" spans="5:6" x14ac:dyDescent="0.25">
      <c r="E1154" s="737"/>
      <c r="F1154" s="739"/>
    </row>
    <row r="1155" spans="5:6" x14ac:dyDescent="0.25">
      <c r="E1155" s="737"/>
      <c r="F1155" s="739"/>
    </row>
    <row r="1156" spans="5:6" x14ac:dyDescent="0.25">
      <c r="E1156" s="737"/>
      <c r="F1156" s="739"/>
    </row>
    <row r="1157" spans="5:6" x14ac:dyDescent="0.25">
      <c r="E1157" s="737"/>
      <c r="F1157" s="739"/>
    </row>
    <row r="1158" spans="5:6" x14ac:dyDescent="0.25">
      <c r="E1158" s="737"/>
      <c r="F1158" s="739"/>
    </row>
    <row r="1159" spans="5:6" x14ac:dyDescent="0.25">
      <c r="E1159" s="737"/>
      <c r="F1159" s="739"/>
    </row>
    <row r="1160" spans="5:6" x14ac:dyDescent="0.25">
      <c r="E1160" s="737"/>
      <c r="F1160" s="739"/>
    </row>
    <row r="1161" spans="5:6" x14ac:dyDescent="0.25">
      <c r="E1161" s="737"/>
      <c r="F1161" s="739"/>
    </row>
    <row r="1162" spans="5:6" x14ac:dyDescent="0.25">
      <c r="E1162" s="737"/>
      <c r="F1162" s="739"/>
    </row>
    <row r="1163" spans="5:6" x14ac:dyDescent="0.25">
      <c r="E1163" s="737"/>
      <c r="F1163" s="739"/>
    </row>
    <row r="1164" spans="5:6" x14ac:dyDescent="0.25">
      <c r="E1164" s="737"/>
      <c r="F1164" s="739"/>
    </row>
    <row r="1165" spans="5:6" x14ac:dyDescent="0.25">
      <c r="E1165" s="737"/>
      <c r="F1165" s="739"/>
    </row>
    <row r="1166" spans="5:6" x14ac:dyDescent="0.25">
      <c r="E1166" s="737"/>
      <c r="F1166" s="739"/>
    </row>
    <row r="1167" spans="5:6" x14ac:dyDescent="0.25">
      <c r="E1167" s="737"/>
      <c r="F1167" s="739"/>
    </row>
    <row r="1168" spans="5:6" x14ac:dyDescent="0.25">
      <c r="E1168" s="737"/>
      <c r="F1168" s="739"/>
    </row>
    <row r="1169" spans="5:6" x14ac:dyDescent="0.25">
      <c r="E1169" s="737"/>
      <c r="F1169" s="739"/>
    </row>
    <row r="1170" spans="5:6" x14ac:dyDescent="0.25">
      <c r="E1170" s="737"/>
      <c r="F1170" s="739"/>
    </row>
    <row r="1171" spans="5:6" x14ac:dyDescent="0.25">
      <c r="E1171" s="737"/>
      <c r="F1171" s="739"/>
    </row>
    <row r="1172" spans="5:6" x14ac:dyDescent="0.25">
      <c r="E1172" s="737"/>
      <c r="F1172" s="739"/>
    </row>
    <row r="1173" spans="5:6" x14ac:dyDescent="0.25">
      <c r="E1173" s="737"/>
      <c r="F1173" s="739"/>
    </row>
    <row r="1174" spans="5:6" x14ac:dyDescent="0.25">
      <c r="E1174" s="737"/>
      <c r="F1174" s="739"/>
    </row>
    <row r="1175" spans="5:6" x14ac:dyDescent="0.25">
      <c r="E1175" s="737"/>
      <c r="F1175" s="739"/>
    </row>
    <row r="1176" spans="5:6" x14ac:dyDescent="0.25">
      <c r="E1176" s="737"/>
      <c r="F1176" s="739"/>
    </row>
    <row r="1177" spans="5:6" x14ac:dyDescent="0.25">
      <c r="E1177" s="737"/>
      <c r="F1177" s="739"/>
    </row>
    <row r="1178" spans="5:6" x14ac:dyDescent="0.25">
      <c r="E1178" s="737"/>
      <c r="F1178" s="739"/>
    </row>
    <row r="1179" spans="5:6" x14ac:dyDescent="0.25">
      <c r="E1179" s="737"/>
      <c r="F1179" s="739"/>
    </row>
    <row r="1180" spans="5:6" x14ac:dyDescent="0.25">
      <c r="E1180" s="737"/>
      <c r="F1180" s="739"/>
    </row>
    <row r="1181" spans="5:6" x14ac:dyDescent="0.25">
      <c r="E1181" s="737"/>
      <c r="F1181" s="739"/>
    </row>
    <row r="1182" spans="5:6" x14ac:dyDescent="0.25">
      <c r="E1182" s="737"/>
      <c r="F1182" s="739"/>
    </row>
    <row r="1183" spans="5:6" x14ac:dyDescent="0.25">
      <c r="E1183" s="737"/>
      <c r="F1183" s="739"/>
    </row>
    <row r="1184" spans="5:6" x14ac:dyDescent="0.25">
      <c r="E1184" s="737"/>
      <c r="F1184" s="739"/>
    </row>
    <row r="1185" spans="5:6" x14ac:dyDescent="0.25">
      <c r="E1185" s="737"/>
      <c r="F1185" s="739"/>
    </row>
    <row r="1186" spans="5:6" x14ac:dyDescent="0.25">
      <c r="E1186" s="737"/>
      <c r="F1186" s="739"/>
    </row>
    <row r="1187" spans="5:6" x14ac:dyDescent="0.25">
      <c r="E1187" s="737"/>
      <c r="F1187" s="739"/>
    </row>
    <row r="1188" spans="5:6" x14ac:dyDescent="0.25">
      <c r="E1188" s="737"/>
      <c r="F1188" s="739"/>
    </row>
    <row r="1189" spans="5:6" x14ac:dyDescent="0.25">
      <c r="E1189" s="737"/>
      <c r="F1189" s="739"/>
    </row>
    <row r="1190" spans="5:6" x14ac:dyDescent="0.25">
      <c r="E1190" s="737"/>
      <c r="F1190" s="739"/>
    </row>
    <row r="1191" spans="5:6" x14ac:dyDescent="0.25">
      <c r="E1191" s="737"/>
      <c r="F1191" s="739"/>
    </row>
    <row r="1192" spans="5:6" x14ac:dyDescent="0.25">
      <c r="E1192" s="737"/>
      <c r="F1192" s="739"/>
    </row>
    <row r="1193" spans="5:6" x14ac:dyDescent="0.25">
      <c r="E1193" s="737"/>
      <c r="F1193" s="739"/>
    </row>
    <row r="1194" spans="5:6" x14ac:dyDescent="0.25">
      <c r="E1194" s="737"/>
      <c r="F1194" s="739"/>
    </row>
    <row r="1195" spans="5:6" x14ac:dyDescent="0.25">
      <c r="E1195" s="737"/>
      <c r="F1195" s="739"/>
    </row>
    <row r="1196" spans="5:6" x14ac:dyDescent="0.25">
      <c r="E1196" s="737"/>
      <c r="F1196" s="739"/>
    </row>
    <row r="1197" spans="5:6" x14ac:dyDescent="0.25">
      <c r="E1197" s="737"/>
      <c r="F1197" s="739"/>
    </row>
    <row r="1198" spans="5:6" x14ac:dyDescent="0.25">
      <c r="E1198" s="737"/>
      <c r="F1198" s="739"/>
    </row>
    <row r="1199" spans="5:6" x14ac:dyDescent="0.25">
      <c r="E1199" s="737"/>
      <c r="F1199" s="739"/>
    </row>
    <row r="1200" spans="5:6" x14ac:dyDescent="0.25">
      <c r="E1200" s="737"/>
      <c r="F1200" s="739"/>
    </row>
    <row r="1201" spans="5:6" x14ac:dyDescent="0.25">
      <c r="E1201" s="737"/>
      <c r="F1201" s="739"/>
    </row>
    <row r="1202" spans="5:6" x14ac:dyDescent="0.25">
      <c r="E1202" s="737"/>
      <c r="F1202" s="739"/>
    </row>
    <row r="1203" spans="5:6" x14ac:dyDescent="0.25">
      <c r="E1203" s="737"/>
      <c r="F1203" s="739"/>
    </row>
    <row r="1204" spans="5:6" x14ac:dyDescent="0.25">
      <c r="E1204" s="737"/>
      <c r="F1204" s="739"/>
    </row>
    <row r="1205" spans="5:6" x14ac:dyDescent="0.25">
      <c r="E1205" s="737"/>
      <c r="F1205" s="739"/>
    </row>
    <row r="1206" spans="5:6" x14ac:dyDescent="0.25">
      <c r="E1206" s="737"/>
      <c r="F1206" s="739"/>
    </row>
    <row r="1207" spans="5:6" x14ac:dyDescent="0.25">
      <c r="E1207" s="737"/>
      <c r="F1207" s="739"/>
    </row>
    <row r="1208" spans="5:6" x14ac:dyDescent="0.25">
      <c r="E1208" s="737"/>
      <c r="F1208" s="739"/>
    </row>
    <row r="1209" spans="5:6" x14ac:dyDescent="0.25">
      <c r="E1209" s="737"/>
      <c r="F1209" s="739"/>
    </row>
    <row r="1210" spans="5:6" x14ac:dyDescent="0.25">
      <c r="E1210" s="737"/>
      <c r="F1210" s="739"/>
    </row>
    <row r="1211" spans="5:6" x14ac:dyDescent="0.25">
      <c r="E1211" s="737"/>
      <c r="F1211" s="739"/>
    </row>
    <row r="1212" spans="5:6" x14ac:dyDescent="0.25">
      <c r="E1212" s="737"/>
      <c r="F1212" s="739"/>
    </row>
    <row r="1213" spans="5:6" x14ac:dyDescent="0.25">
      <c r="E1213" s="737"/>
      <c r="F1213" s="739"/>
    </row>
    <row r="1214" spans="5:6" x14ac:dyDescent="0.25">
      <c r="E1214" s="737"/>
      <c r="F1214" s="739"/>
    </row>
    <row r="1215" spans="5:6" x14ac:dyDescent="0.25">
      <c r="E1215" s="737"/>
      <c r="F1215" s="739"/>
    </row>
    <row r="1216" spans="5:6" x14ac:dyDescent="0.25">
      <c r="E1216" s="737"/>
      <c r="F1216" s="739"/>
    </row>
    <row r="1217" spans="5:6" x14ac:dyDescent="0.25">
      <c r="E1217" s="737"/>
      <c r="F1217" s="739"/>
    </row>
    <row r="1218" spans="5:6" x14ac:dyDescent="0.25">
      <c r="E1218" s="737"/>
      <c r="F1218" s="739"/>
    </row>
    <row r="1219" spans="5:6" x14ac:dyDescent="0.25">
      <c r="E1219" s="737"/>
      <c r="F1219" s="739"/>
    </row>
    <row r="1220" spans="5:6" x14ac:dyDescent="0.25">
      <c r="E1220" s="737"/>
      <c r="F1220" s="739"/>
    </row>
    <row r="1221" spans="5:6" x14ac:dyDescent="0.25">
      <c r="E1221" s="737"/>
      <c r="F1221" s="739"/>
    </row>
    <row r="1222" spans="5:6" x14ac:dyDescent="0.25">
      <c r="E1222" s="737"/>
      <c r="F1222" s="739"/>
    </row>
    <row r="1223" spans="5:6" x14ac:dyDescent="0.25">
      <c r="E1223" s="737"/>
      <c r="F1223" s="739"/>
    </row>
    <row r="1224" spans="5:6" x14ac:dyDescent="0.25">
      <c r="E1224" s="737"/>
      <c r="F1224" s="739"/>
    </row>
    <row r="1225" spans="5:6" x14ac:dyDescent="0.25">
      <c r="E1225" s="737"/>
      <c r="F1225" s="739"/>
    </row>
    <row r="1226" spans="5:6" x14ac:dyDescent="0.25">
      <c r="E1226" s="737"/>
      <c r="F1226" s="739"/>
    </row>
    <row r="1227" spans="5:6" x14ac:dyDescent="0.25">
      <c r="E1227" s="737"/>
      <c r="F1227" s="739"/>
    </row>
    <row r="1228" spans="5:6" x14ac:dyDescent="0.25">
      <c r="E1228" s="737"/>
      <c r="F1228" s="739"/>
    </row>
    <row r="1229" spans="5:6" x14ac:dyDescent="0.25">
      <c r="E1229" s="737"/>
      <c r="F1229" s="739"/>
    </row>
    <row r="1230" spans="5:6" x14ac:dyDescent="0.25">
      <c r="E1230" s="737"/>
      <c r="F1230" s="739"/>
    </row>
    <row r="1231" spans="5:6" x14ac:dyDescent="0.25">
      <c r="E1231" s="737"/>
      <c r="F1231" s="739"/>
    </row>
    <row r="1232" spans="5:6" x14ac:dyDescent="0.25">
      <c r="E1232" s="737"/>
      <c r="F1232" s="739"/>
    </row>
    <row r="1233" spans="5:6" x14ac:dyDescent="0.25">
      <c r="E1233" s="737"/>
      <c r="F1233" s="739"/>
    </row>
    <row r="1234" spans="5:6" x14ac:dyDescent="0.25">
      <c r="E1234" s="737"/>
      <c r="F1234" s="739"/>
    </row>
    <row r="1235" spans="5:6" x14ac:dyDescent="0.25">
      <c r="E1235" s="737"/>
      <c r="F1235" s="739"/>
    </row>
    <row r="1236" spans="5:6" x14ac:dyDescent="0.25">
      <c r="E1236" s="737"/>
      <c r="F1236" s="739"/>
    </row>
    <row r="1237" spans="5:6" x14ac:dyDescent="0.25">
      <c r="E1237" s="737"/>
      <c r="F1237" s="739"/>
    </row>
    <row r="1238" spans="5:6" x14ac:dyDescent="0.25">
      <c r="E1238" s="737"/>
      <c r="F1238" s="739"/>
    </row>
    <row r="1239" spans="5:6" x14ac:dyDescent="0.25">
      <c r="E1239" s="737"/>
      <c r="F1239" s="739"/>
    </row>
    <row r="1240" spans="5:6" x14ac:dyDescent="0.25">
      <c r="E1240" s="737"/>
      <c r="F1240" s="739"/>
    </row>
    <row r="1241" spans="5:6" x14ac:dyDescent="0.25">
      <c r="E1241" s="737"/>
      <c r="F1241" s="739"/>
    </row>
    <row r="1242" spans="5:6" x14ac:dyDescent="0.25">
      <c r="E1242" s="737"/>
      <c r="F1242" s="739"/>
    </row>
    <row r="1243" spans="5:6" x14ac:dyDescent="0.25">
      <c r="E1243" s="737"/>
      <c r="F1243" s="739"/>
    </row>
    <row r="1244" spans="5:6" x14ac:dyDescent="0.25">
      <c r="E1244" s="737"/>
      <c r="F1244" s="739"/>
    </row>
    <row r="1245" spans="5:6" x14ac:dyDescent="0.25">
      <c r="E1245" s="737"/>
      <c r="F1245" s="739"/>
    </row>
    <row r="1246" spans="5:6" x14ac:dyDescent="0.25">
      <c r="E1246" s="737"/>
      <c r="F1246" s="739"/>
    </row>
    <row r="1247" spans="5:6" x14ac:dyDescent="0.25">
      <c r="E1247" s="737"/>
      <c r="F1247" s="739"/>
    </row>
    <row r="1248" spans="5:6" x14ac:dyDescent="0.25">
      <c r="E1248" s="737"/>
      <c r="F1248" s="739"/>
    </row>
    <row r="1249" spans="5:6" x14ac:dyDescent="0.25">
      <c r="E1249" s="737"/>
      <c r="F1249" s="739"/>
    </row>
    <row r="1250" spans="5:6" x14ac:dyDescent="0.25">
      <c r="E1250" s="737"/>
      <c r="F1250" s="739"/>
    </row>
    <row r="1251" spans="5:6" x14ac:dyDescent="0.25">
      <c r="E1251" s="737"/>
      <c r="F1251" s="739"/>
    </row>
    <row r="1252" spans="5:6" x14ac:dyDescent="0.25">
      <c r="E1252" s="737"/>
      <c r="F1252" s="739"/>
    </row>
    <row r="1253" spans="5:6" x14ac:dyDescent="0.25">
      <c r="E1253" s="737"/>
      <c r="F1253" s="739"/>
    </row>
    <row r="1254" spans="5:6" x14ac:dyDescent="0.25">
      <c r="E1254" s="737"/>
      <c r="F1254" s="739"/>
    </row>
    <row r="1255" spans="5:6" x14ac:dyDescent="0.25">
      <c r="E1255" s="737"/>
      <c r="F1255" s="739"/>
    </row>
    <row r="1256" spans="5:6" x14ac:dyDescent="0.25">
      <c r="E1256" s="737"/>
      <c r="F1256" s="739"/>
    </row>
    <row r="1257" spans="5:6" x14ac:dyDescent="0.25">
      <c r="E1257" s="737"/>
      <c r="F1257" s="739"/>
    </row>
    <row r="1258" spans="5:6" x14ac:dyDescent="0.25">
      <c r="E1258" s="737"/>
      <c r="F1258" s="739"/>
    </row>
    <row r="1259" spans="5:6" x14ac:dyDescent="0.25">
      <c r="E1259" s="737"/>
      <c r="F1259" s="739"/>
    </row>
    <row r="1260" spans="5:6" x14ac:dyDescent="0.25">
      <c r="E1260" s="737"/>
      <c r="F1260" s="739"/>
    </row>
    <row r="1261" spans="5:6" x14ac:dyDescent="0.25">
      <c r="E1261" s="737"/>
      <c r="F1261" s="739"/>
    </row>
    <row r="1262" spans="5:6" x14ac:dyDescent="0.25">
      <c r="E1262" s="737"/>
      <c r="F1262" s="739"/>
    </row>
    <row r="1263" spans="5:6" x14ac:dyDescent="0.25">
      <c r="E1263" s="737"/>
      <c r="F1263" s="739"/>
    </row>
    <row r="1264" spans="5:6" x14ac:dyDescent="0.25">
      <c r="E1264" s="737"/>
      <c r="F1264" s="739"/>
    </row>
    <row r="1265" spans="5:6" x14ac:dyDescent="0.25">
      <c r="E1265" s="737"/>
      <c r="F1265" s="739"/>
    </row>
    <row r="1266" spans="5:6" x14ac:dyDescent="0.25">
      <c r="E1266" s="737"/>
      <c r="F1266" s="739"/>
    </row>
    <row r="1267" spans="5:6" x14ac:dyDescent="0.25">
      <c r="E1267" s="737"/>
      <c r="F1267" s="739"/>
    </row>
    <row r="1268" spans="5:6" x14ac:dyDescent="0.25">
      <c r="E1268" s="737"/>
      <c r="F1268" s="739"/>
    </row>
    <row r="1269" spans="5:6" x14ac:dyDescent="0.25">
      <c r="E1269" s="737"/>
      <c r="F1269" s="739"/>
    </row>
    <row r="1270" spans="5:6" x14ac:dyDescent="0.25">
      <c r="E1270" s="737"/>
      <c r="F1270" s="739"/>
    </row>
    <row r="1271" spans="5:6" x14ac:dyDescent="0.25">
      <c r="E1271" s="737"/>
      <c r="F1271" s="739"/>
    </row>
    <row r="1272" spans="5:6" x14ac:dyDescent="0.25">
      <c r="E1272" s="737"/>
      <c r="F1272" s="739"/>
    </row>
    <row r="1273" spans="5:6" x14ac:dyDescent="0.25">
      <c r="E1273" s="737"/>
      <c r="F1273" s="739"/>
    </row>
    <row r="1274" spans="5:6" x14ac:dyDescent="0.25">
      <c r="E1274" s="737"/>
      <c r="F1274" s="739"/>
    </row>
    <row r="1275" spans="5:6" x14ac:dyDescent="0.25">
      <c r="E1275" s="737"/>
      <c r="F1275" s="739"/>
    </row>
    <row r="1276" spans="5:6" x14ac:dyDescent="0.25">
      <c r="E1276" s="737"/>
      <c r="F1276" s="739"/>
    </row>
    <row r="1277" spans="5:6" x14ac:dyDescent="0.25">
      <c r="E1277" s="737"/>
      <c r="F1277" s="739"/>
    </row>
    <row r="1278" spans="5:6" x14ac:dyDescent="0.25">
      <c r="E1278" s="737"/>
      <c r="F1278" s="739"/>
    </row>
    <row r="1279" spans="5:6" x14ac:dyDescent="0.25">
      <c r="E1279" s="737"/>
      <c r="F1279" s="739"/>
    </row>
    <row r="1280" spans="5:6" x14ac:dyDescent="0.25">
      <c r="E1280" s="737"/>
      <c r="F1280" s="739"/>
    </row>
    <row r="1281" spans="5:6" x14ac:dyDescent="0.25">
      <c r="E1281" s="737"/>
      <c r="F1281" s="739"/>
    </row>
    <row r="1282" spans="5:6" x14ac:dyDescent="0.25">
      <c r="E1282" s="737"/>
      <c r="F1282" s="739"/>
    </row>
    <row r="1283" spans="5:6" x14ac:dyDescent="0.25">
      <c r="E1283" s="737"/>
      <c r="F1283" s="739"/>
    </row>
    <row r="1284" spans="5:6" x14ac:dyDescent="0.25">
      <c r="E1284" s="737"/>
      <c r="F1284" s="739"/>
    </row>
    <row r="1285" spans="5:6" x14ac:dyDescent="0.25">
      <c r="E1285" s="737"/>
      <c r="F1285" s="739"/>
    </row>
    <row r="1286" spans="5:6" x14ac:dyDescent="0.25">
      <c r="E1286" s="737"/>
      <c r="F1286" s="739"/>
    </row>
    <row r="1287" spans="5:6" x14ac:dyDescent="0.25">
      <c r="E1287" s="737"/>
      <c r="F1287" s="739"/>
    </row>
    <row r="1288" spans="5:6" x14ac:dyDescent="0.25">
      <c r="E1288" s="737"/>
      <c r="F1288" s="739"/>
    </row>
    <row r="1289" spans="5:6" x14ac:dyDescent="0.25">
      <c r="E1289" s="737"/>
      <c r="F1289" s="739"/>
    </row>
    <row r="1290" spans="5:6" x14ac:dyDescent="0.25">
      <c r="E1290" s="737"/>
      <c r="F1290" s="739"/>
    </row>
    <row r="1291" spans="5:6" x14ac:dyDescent="0.25">
      <c r="E1291" s="737"/>
      <c r="F1291" s="739"/>
    </row>
    <row r="1292" spans="5:6" x14ac:dyDescent="0.25">
      <c r="E1292" s="737"/>
      <c r="F1292" s="739"/>
    </row>
    <row r="1293" spans="5:6" x14ac:dyDescent="0.25">
      <c r="E1293" s="737"/>
      <c r="F1293" s="739"/>
    </row>
    <row r="1294" spans="5:6" x14ac:dyDescent="0.25">
      <c r="E1294" s="737"/>
      <c r="F1294" s="739"/>
    </row>
    <row r="1295" spans="5:6" x14ac:dyDescent="0.25">
      <c r="E1295" s="737"/>
      <c r="F1295" s="739"/>
    </row>
    <row r="1296" spans="5:6" x14ac:dyDescent="0.25">
      <c r="E1296" s="737"/>
      <c r="F1296" s="739"/>
    </row>
    <row r="1297" spans="5:6" x14ac:dyDescent="0.25">
      <c r="E1297" s="737"/>
      <c r="F1297" s="739"/>
    </row>
    <row r="1298" spans="5:6" x14ac:dyDescent="0.25">
      <c r="E1298" s="737"/>
      <c r="F1298" s="739"/>
    </row>
    <row r="1299" spans="5:6" x14ac:dyDescent="0.25">
      <c r="E1299" s="737"/>
      <c r="F1299" s="739"/>
    </row>
    <row r="1300" spans="5:6" x14ac:dyDescent="0.25">
      <c r="E1300" s="737"/>
      <c r="F1300" s="739"/>
    </row>
    <row r="1301" spans="5:6" x14ac:dyDescent="0.25">
      <c r="E1301" s="737"/>
      <c r="F1301" s="739"/>
    </row>
    <row r="1302" spans="5:6" x14ac:dyDescent="0.25">
      <c r="E1302" s="737"/>
      <c r="F1302" s="739"/>
    </row>
    <row r="1303" spans="5:6" x14ac:dyDescent="0.25">
      <c r="E1303" s="737"/>
      <c r="F1303" s="739"/>
    </row>
    <row r="1304" spans="5:6" x14ac:dyDescent="0.25">
      <c r="E1304" s="737"/>
      <c r="F1304" s="739"/>
    </row>
    <row r="1305" spans="5:6" x14ac:dyDescent="0.25">
      <c r="E1305" s="737"/>
      <c r="F1305" s="739"/>
    </row>
    <row r="1306" spans="5:6" x14ac:dyDescent="0.25">
      <c r="E1306" s="737"/>
      <c r="F1306" s="739"/>
    </row>
    <row r="1307" spans="5:6" x14ac:dyDescent="0.25">
      <c r="E1307" s="737"/>
      <c r="F1307" s="739"/>
    </row>
    <row r="1308" spans="5:6" x14ac:dyDescent="0.25">
      <c r="E1308" s="737"/>
      <c r="F1308" s="739"/>
    </row>
    <row r="1309" spans="5:6" x14ac:dyDescent="0.25">
      <c r="E1309" s="737"/>
      <c r="F1309" s="739"/>
    </row>
    <row r="1310" spans="5:6" x14ac:dyDescent="0.25">
      <c r="E1310" s="737"/>
      <c r="F1310" s="739"/>
    </row>
    <row r="1311" spans="5:6" x14ac:dyDescent="0.25">
      <c r="E1311" s="737"/>
      <c r="F1311" s="739"/>
    </row>
    <row r="1312" spans="5:6" x14ac:dyDescent="0.25">
      <c r="E1312" s="737"/>
      <c r="F1312" s="739"/>
    </row>
    <row r="1313" spans="5:6" x14ac:dyDescent="0.25">
      <c r="E1313" s="737"/>
      <c r="F1313" s="739"/>
    </row>
    <row r="1314" spans="5:6" x14ac:dyDescent="0.25">
      <c r="E1314" s="737"/>
      <c r="F1314" s="739"/>
    </row>
    <row r="1315" spans="5:6" x14ac:dyDescent="0.25">
      <c r="E1315" s="737"/>
      <c r="F1315" s="739"/>
    </row>
    <row r="1316" spans="5:6" x14ac:dyDescent="0.25">
      <c r="E1316" s="737"/>
      <c r="F1316" s="739"/>
    </row>
    <row r="1317" spans="5:6" x14ac:dyDescent="0.25">
      <c r="E1317" s="737"/>
      <c r="F1317" s="739"/>
    </row>
    <row r="1318" spans="5:6" x14ac:dyDescent="0.25">
      <c r="E1318" s="737"/>
      <c r="F1318" s="739"/>
    </row>
    <row r="1319" spans="5:6" x14ac:dyDescent="0.25">
      <c r="E1319" s="737"/>
      <c r="F1319" s="739"/>
    </row>
    <row r="1320" spans="5:6" x14ac:dyDescent="0.25">
      <c r="E1320" s="737"/>
      <c r="F1320" s="739"/>
    </row>
    <row r="1321" spans="5:6" x14ac:dyDescent="0.25">
      <c r="E1321" s="737"/>
      <c r="F1321" s="739"/>
    </row>
    <row r="1322" spans="5:6" x14ac:dyDescent="0.25">
      <c r="E1322" s="737"/>
      <c r="F1322" s="739"/>
    </row>
    <row r="1323" spans="5:6" x14ac:dyDescent="0.25">
      <c r="E1323" s="737"/>
      <c r="F1323" s="739"/>
    </row>
    <row r="1324" spans="5:6" x14ac:dyDescent="0.25">
      <c r="E1324" s="737"/>
      <c r="F1324" s="739"/>
    </row>
    <row r="1325" spans="5:6" x14ac:dyDescent="0.25">
      <c r="E1325" s="737"/>
      <c r="F1325" s="739"/>
    </row>
    <row r="1326" spans="5:6" x14ac:dyDescent="0.25">
      <c r="E1326" s="737"/>
      <c r="F1326" s="739"/>
    </row>
    <row r="1327" spans="5:6" x14ac:dyDescent="0.25">
      <c r="E1327" s="737"/>
      <c r="F1327" s="739"/>
    </row>
    <row r="1328" spans="5:6" x14ac:dyDescent="0.25">
      <c r="E1328" s="737"/>
      <c r="F1328" s="739"/>
    </row>
    <row r="1329" spans="5:6" x14ac:dyDescent="0.25">
      <c r="E1329" s="737"/>
      <c r="F1329" s="739"/>
    </row>
    <row r="1330" spans="5:6" x14ac:dyDescent="0.25">
      <c r="E1330" s="737"/>
      <c r="F1330" s="739"/>
    </row>
    <row r="1331" spans="5:6" x14ac:dyDescent="0.25">
      <c r="E1331" s="737"/>
      <c r="F1331" s="739"/>
    </row>
    <row r="1332" spans="5:6" x14ac:dyDescent="0.25">
      <c r="E1332" s="737"/>
      <c r="F1332" s="739"/>
    </row>
    <row r="1333" spans="5:6" x14ac:dyDescent="0.25">
      <c r="E1333" s="737"/>
      <c r="F1333" s="739"/>
    </row>
    <row r="1334" spans="5:6" x14ac:dyDescent="0.25">
      <c r="E1334" s="737"/>
      <c r="F1334" s="739"/>
    </row>
    <row r="1335" spans="5:6" x14ac:dyDescent="0.25">
      <c r="E1335" s="737"/>
      <c r="F1335" s="739"/>
    </row>
    <row r="1336" spans="5:6" x14ac:dyDescent="0.25">
      <c r="E1336" s="737"/>
      <c r="F1336" s="739"/>
    </row>
    <row r="1337" spans="5:6" x14ac:dyDescent="0.25">
      <c r="E1337" s="737"/>
      <c r="F1337" s="739"/>
    </row>
    <row r="1338" spans="5:6" x14ac:dyDescent="0.25">
      <c r="E1338" s="737"/>
      <c r="F1338" s="739"/>
    </row>
    <row r="1339" spans="5:6" x14ac:dyDescent="0.25">
      <c r="E1339" s="737"/>
      <c r="F1339" s="739"/>
    </row>
    <row r="1340" spans="5:6" x14ac:dyDescent="0.25">
      <c r="E1340" s="737"/>
      <c r="F1340" s="739"/>
    </row>
    <row r="1341" spans="5:6" x14ac:dyDescent="0.25">
      <c r="E1341" s="737"/>
      <c r="F1341" s="739"/>
    </row>
    <row r="1342" spans="5:6" x14ac:dyDescent="0.25">
      <c r="E1342" s="737"/>
      <c r="F1342" s="739"/>
    </row>
    <row r="1343" spans="5:6" x14ac:dyDescent="0.25">
      <c r="E1343" s="737"/>
      <c r="F1343" s="739"/>
    </row>
    <row r="1344" spans="5:6" x14ac:dyDescent="0.25">
      <c r="E1344" s="737"/>
      <c r="F1344" s="739"/>
    </row>
    <row r="1345" spans="5:6" x14ac:dyDescent="0.25">
      <c r="E1345" s="737"/>
      <c r="F1345" s="739"/>
    </row>
    <row r="1346" spans="5:6" x14ac:dyDescent="0.25">
      <c r="E1346" s="737"/>
      <c r="F1346" s="739"/>
    </row>
    <row r="1347" spans="5:6" x14ac:dyDescent="0.25">
      <c r="E1347" s="737"/>
      <c r="F1347" s="739"/>
    </row>
    <row r="1348" spans="5:6" x14ac:dyDescent="0.25">
      <c r="E1348" s="737"/>
      <c r="F1348" s="739"/>
    </row>
    <row r="1349" spans="5:6" x14ac:dyDescent="0.25">
      <c r="E1349" s="737"/>
      <c r="F1349" s="739"/>
    </row>
    <row r="1350" spans="5:6" x14ac:dyDescent="0.25">
      <c r="E1350" s="737"/>
      <c r="F1350" s="739"/>
    </row>
    <row r="1351" spans="5:6" x14ac:dyDescent="0.25">
      <c r="E1351" s="737"/>
      <c r="F1351" s="739"/>
    </row>
    <row r="1352" spans="5:6" x14ac:dyDescent="0.25">
      <c r="E1352" s="737"/>
      <c r="F1352" s="739"/>
    </row>
    <row r="1353" spans="5:6" x14ac:dyDescent="0.25">
      <c r="E1353" s="737"/>
      <c r="F1353" s="739"/>
    </row>
    <row r="1354" spans="5:6" x14ac:dyDescent="0.25">
      <c r="E1354" s="737"/>
      <c r="F1354" s="739"/>
    </row>
    <row r="1355" spans="5:6" x14ac:dyDescent="0.25">
      <c r="E1355" s="737"/>
      <c r="F1355" s="739"/>
    </row>
    <row r="1356" spans="5:6" x14ac:dyDescent="0.25">
      <c r="E1356" s="737"/>
      <c r="F1356" s="739"/>
    </row>
    <row r="1357" spans="5:6" x14ac:dyDescent="0.25">
      <c r="E1357" s="737"/>
      <c r="F1357" s="739"/>
    </row>
    <row r="1358" spans="5:6" x14ac:dyDescent="0.25">
      <c r="E1358" s="737"/>
      <c r="F1358" s="739"/>
    </row>
    <row r="1359" spans="5:6" x14ac:dyDescent="0.25">
      <c r="E1359" s="737"/>
      <c r="F1359" s="739"/>
    </row>
    <row r="1360" spans="5:6" x14ac:dyDescent="0.25">
      <c r="E1360" s="737"/>
      <c r="F1360" s="739"/>
    </row>
    <row r="1361" spans="5:6" x14ac:dyDescent="0.25">
      <c r="E1361" s="737"/>
      <c r="F1361" s="739"/>
    </row>
    <row r="1362" spans="5:6" x14ac:dyDescent="0.25">
      <c r="E1362" s="737"/>
      <c r="F1362" s="739"/>
    </row>
    <row r="1363" spans="5:6" x14ac:dyDescent="0.25">
      <c r="E1363" s="737"/>
      <c r="F1363" s="739"/>
    </row>
    <row r="1364" spans="5:6" x14ac:dyDescent="0.25">
      <c r="E1364" s="737"/>
      <c r="F1364" s="739"/>
    </row>
    <row r="1365" spans="5:6" x14ac:dyDescent="0.25">
      <c r="E1365" s="737"/>
      <c r="F1365" s="739"/>
    </row>
    <row r="1366" spans="5:6" x14ac:dyDescent="0.25">
      <c r="E1366" s="737"/>
      <c r="F1366" s="739"/>
    </row>
    <row r="1367" spans="5:6" x14ac:dyDescent="0.25">
      <c r="E1367" s="737"/>
      <c r="F1367" s="739"/>
    </row>
    <row r="1368" spans="5:6" x14ac:dyDescent="0.25">
      <c r="E1368" s="737"/>
      <c r="F1368" s="739"/>
    </row>
    <row r="1369" spans="5:6" x14ac:dyDescent="0.25">
      <c r="E1369" s="737"/>
      <c r="F1369" s="739"/>
    </row>
    <row r="1370" spans="5:6" x14ac:dyDescent="0.25">
      <c r="E1370" s="737"/>
      <c r="F1370" s="739"/>
    </row>
    <row r="1371" spans="5:6" x14ac:dyDescent="0.25">
      <c r="E1371" s="737"/>
      <c r="F1371" s="739"/>
    </row>
    <row r="1372" spans="5:6" x14ac:dyDescent="0.25">
      <c r="E1372" s="737"/>
      <c r="F1372" s="739"/>
    </row>
    <row r="1373" spans="5:6" x14ac:dyDescent="0.25">
      <c r="E1373" s="737"/>
      <c r="F1373" s="739"/>
    </row>
    <row r="1374" spans="5:6" x14ac:dyDescent="0.25">
      <c r="E1374" s="737"/>
      <c r="F1374" s="739"/>
    </row>
    <row r="1375" spans="5:6" x14ac:dyDescent="0.25">
      <c r="E1375" s="737"/>
      <c r="F1375" s="739"/>
    </row>
    <row r="1376" spans="5:6" x14ac:dyDescent="0.25">
      <c r="E1376" s="737"/>
      <c r="F1376" s="739"/>
    </row>
    <row r="1377" spans="5:6" x14ac:dyDescent="0.25">
      <c r="E1377" s="737"/>
      <c r="F1377" s="739"/>
    </row>
    <row r="1378" spans="5:6" x14ac:dyDescent="0.25">
      <c r="E1378" s="737"/>
      <c r="F1378" s="739"/>
    </row>
    <row r="1379" spans="5:6" x14ac:dyDescent="0.25">
      <c r="E1379" s="737"/>
      <c r="F1379" s="739"/>
    </row>
    <row r="1380" spans="5:6" x14ac:dyDescent="0.25">
      <c r="E1380" s="737"/>
      <c r="F1380" s="739"/>
    </row>
    <row r="1381" spans="5:6" x14ac:dyDescent="0.25">
      <c r="E1381" s="737"/>
      <c r="F1381" s="739"/>
    </row>
    <row r="1382" spans="5:6" x14ac:dyDescent="0.25">
      <c r="E1382" s="737"/>
      <c r="F1382" s="739"/>
    </row>
    <row r="1383" spans="5:6" x14ac:dyDescent="0.25">
      <c r="E1383" s="737"/>
      <c r="F1383" s="739"/>
    </row>
    <row r="1384" spans="5:6" x14ac:dyDescent="0.25">
      <c r="E1384" s="737"/>
      <c r="F1384" s="739"/>
    </row>
    <row r="1385" spans="5:6" x14ac:dyDescent="0.25">
      <c r="E1385" s="737"/>
      <c r="F1385" s="739"/>
    </row>
    <row r="1386" spans="5:6" x14ac:dyDescent="0.25">
      <c r="E1386" s="737"/>
      <c r="F1386" s="739"/>
    </row>
    <row r="1387" spans="5:6" x14ac:dyDescent="0.25">
      <c r="E1387" s="737"/>
      <c r="F1387" s="739"/>
    </row>
    <row r="1388" spans="5:6" x14ac:dyDescent="0.25">
      <c r="E1388" s="737"/>
      <c r="F1388" s="739"/>
    </row>
    <row r="1389" spans="5:6" x14ac:dyDescent="0.25">
      <c r="E1389" s="737"/>
      <c r="F1389" s="739"/>
    </row>
    <row r="1390" spans="5:6" x14ac:dyDescent="0.25">
      <c r="E1390" s="737"/>
      <c r="F1390" s="739"/>
    </row>
    <row r="1391" spans="5:6" x14ac:dyDescent="0.25">
      <c r="E1391" s="737"/>
      <c r="F1391" s="739"/>
    </row>
    <row r="1392" spans="5:6" x14ac:dyDescent="0.25">
      <c r="E1392" s="737"/>
      <c r="F1392" s="739"/>
    </row>
    <row r="1393" spans="5:6" x14ac:dyDescent="0.25">
      <c r="E1393" s="737"/>
      <c r="F1393" s="739"/>
    </row>
    <row r="1394" spans="5:6" x14ac:dyDescent="0.25">
      <c r="E1394" s="737"/>
      <c r="F1394" s="739"/>
    </row>
    <row r="1395" spans="5:6" x14ac:dyDescent="0.25">
      <c r="E1395" s="737"/>
      <c r="F1395" s="739"/>
    </row>
    <row r="1396" spans="5:6" x14ac:dyDescent="0.25">
      <c r="E1396" s="737"/>
      <c r="F1396" s="739"/>
    </row>
    <row r="1397" spans="5:6" x14ac:dyDescent="0.25">
      <c r="E1397" s="737"/>
      <c r="F1397" s="739"/>
    </row>
    <row r="1398" spans="5:6" x14ac:dyDescent="0.25">
      <c r="E1398" s="737"/>
      <c r="F1398" s="739"/>
    </row>
    <row r="1399" spans="5:6" x14ac:dyDescent="0.25">
      <c r="E1399" s="737"/>
      <c r="F1399" s="739"/>
    </row>
    <row r="1400" spans="5:6" x14ac:dyDescent="0.25">
      <c r="E1400" s="737"/>
      <c r="F1400" s="739"/>
    </row>
    <row r="1401" spans="5:6" x14ac:dyDescent="0.25">
      <c r="E1401" s="737"/>
      <c r="F1401" s="739"/>
    </row>
    <row r="1402" spans="5:6" x14ac:dyDescent="0.25">
      <c r="E1402" s="737"/>
      <c r="F1402" s="739"/>
    </row>
    <row r="1403" spans="5:6" x14ac:dyDescent="0.25">
      <c r="E1403" s="737"/>
      <c r="F1403" s="739"/>
    </row>
    <row r="1404" spans="5:6" x14ac:dyDescent="0.25">
      <c r="E1404" s="737"/>
      <c r="F1404" s="739"/>
    </row>
    <row r="1405" spans="5:6" x14ac:dyDescent="0.25">
      <c r="E1405" s="737"/>
      <c r="F1405" s="739"/>
    </row>
    <row r="1406" spans="5:6" x14ac:dyDescent="0.25">
      <c r="E1406" s="737"/>
      <c r="F1406" s="739"/>
    </row>
    <row r="1407" spans="5:6" x14ac:dyDescent="0.25">
      <c r="E1407" s="737"/>
      <c r="F1407" s="739"/>
    </row>
    <row r="1408" spans="5:6" x14ac:dyDescent="0.25">
      <c r="E1408" s="737"/>
      <c r="F1408" s="739"/>
    </row>
    <row r="1409" spans="5:6" x14ac:dyDescent="0.25">
      <c r="E1409" s="737"/>
      <c r="F1409" s="739"/>
    </row>
    <row r="1410" spans="5:6" x14ac:dyDescent="0.25">
      <c r="E1410" s="737"/>
      <c r="F1410" s="739"/>
    </row>
    <row r="1411" spans="5:6" x14ac:dyDescent="0.25">
      <c r="E1411" s="737"/>
      <c r="F1411" s="739"/>
    </row>
    <row r="1412" spans="5:6" x14ac:dyDescent="0.25">
      <c r="E1412" s="737"/>
      <c r="F1412" s="739"/>
    </row>
    <row r="1413" spans="5:6" x14ac:dyDescent="0.25">
      <c r="E1413" s="737"/>
      <c r="F1413" s="739"/>
    </row>
    <row r="1414" spans="5:6" x14ac:dyDescent="0.25">
      <c r="E1414" s="737"/>
      <c r="F1414" s="739"/>
    </row>
    <row r="1415" spans="5:6" x14ac:dyDescent="0.25">
      <c r="E1415" s="737"/>
      <c r="F1415" s="739"/>
    </row>
    <row r="1416" spans="5:6" x14ac:dyDescent="0.25">
      <c r="E1416" s="737"/>
      <c r="F1416" s="739"/>
    </row>
    <row r="1417" spans="5:6" x14ac:dyDescent="0.25">
      <c r="E1417" s="737"/>
      <c r="F1417" s="739"/>
    </row>
    <row r="1418" spans="5:6" x14ac:dyDescent="0.25">
      <c r="E1418" s="737"/>
      <c r="F1418" s="739"/>
    </row>
    <row r="1419" spans="5:6" x14ac:dyDescent="0.25">
      <c r="E1419" s="737"/>
      <c r="F1419" s="739"/>
    </row>
    <row r="1420" spans="5:6" x14ac:dyDescent="0.25">
      <c r="E1420" s="737"/>
      <c r="F1420" s="739"/>
    </row>
    <row r="1421" spans="5:6" x14ac:dyDescent="0.25">
      <c r="E1421" s="737"/>
      <c r="F1421" s="739"/>
    </row>
    <row r="1422" spans="5:6" x14ac:dyDescent="0.25">
      <c r="E1422" s="737"/>
      <c r="F1422" s="739"/>
    </row>
    <row r="1423" spans="5:6" x14ac:dyDescent="0.25">
      <c r="E1423" s="737"/>
      <c r="F1423" s="739"/>
    </row>
    <row r="1424" spans="5:6" x14ac:dyDescent="0.25">
      <c r="E1424" s="737"/>
      <c r="F1424" s="739"/>
    </row>
    <row r="1425" spans="5:6" x14ac:dyDescent="0.25">
      <c r="E1425" s="737"/>
      <c r="F1425" s="739"/>
    </row>
    <row r="1426" spans="5:6" x14ac:dyDescent="0.25">
      <c r="E1426" s="737"/>
      <c r="F1426" s="739"/>
    </row>
    <row r="1427" spans="5:6" x14ac:dyDescent="0.25">
      <c r="E1427" s="737"/>
      <c r="F1427" s="739"/>
    </row>
    <row r="1428" spans="5:6" x14ac:dyDescent="0.25">
      <c r="E1428" s="737"/>
      <c r="F1428" s="739"/>
    </row>
    <row r="1429" spans="5:6" x14ac:dyDescent="0.25">
      <c r="E1429" s="737"/>
      <c r="F1429" s="739"/>
    </row>
    <row r="1430" spans="5:6" x14ac:dyDescent="0.25">
      <c r="E1430" s="737"/>
      <c r="F1430" s="739"/>
    </row>
    <row r="1431" spans="5:6" x14ac:dyDescent="0.25">
      <c r="E1431" s="737"/>
      <c r="F1431" s="739"/>
    </row>
    <row r="1432" spans="5:6" x14ac:dyDescent="0.25">
      <c r="E1432" s="737"/>
      <c r="F1432" s="739"/>
    </row>
    <row r="1433" spans="5:6" x14ac:dyDescent="0.25">
      <c r="E1433" s="737"/>
      <c r="F1433" s="739"/>
    </row>
    <row r="1434" spans="5:6" x14ac:dyDescent="0.25">
      <c r="E1434" s="737"/>
      <c r="F1434" s="739"/>
    </row>
    <row r="1435" spans="5:6" x14ac:dyDescent="0.25">
      <c r="E1435" s="737"/>
      <c r="F1435" s="739"/>
    </row>
    <row r="1436" spans="5:6" x14ac:dyDescent="0.25">
      <c r="E1436" s="737"/>
      <c r="F1436" s="739"/>
    </row>
    <row r="1437" spans="5:6" x14ac:dyDescent="0.25">
      <c r="E1437" s="737"/>
      <c r="F1437" s="739"/>
    </row>
    <row r="1438" spans="5:6" x14ac:dyDescent="0.25">
      <c r="E1438" s="737"/>
      <c r="F1438" s="739"/>
    </row>
    <row r="1439" spans="5:6" x14ac:dyDescent="0.25">
      <c r="E1439" s="737"/>
      <c r="F1439" s="739"/>
    </row>
    <row r="1440" spans="5:6" x14ac:dyDescent="0.25">
      <c r="E1440" s="737"/>
      <c r="F1440" s="739"/>
    </row>
    <row r="1441" spans="5:6" x14ac:dyDescent="0.25">
      <c r="E1441" s="737"/>
      <c r="F1441" s="739"/>
    </row>
    <row r="1442" spans="5:6" x14ac:dyDescent="0.25">
      <c r="E1442" s="737"/>
      <c r="F1442" s="739"/>
    </row>
    <row r="1443" spans="5:6" x14ac:dyDescent="0.25">
      <c r="E1443" s="737"/>
      <c r="F1443" s="739"/>
    </row>
    <row r="1444" spans="5:6" x14ac:dyDescent="0.25">
      <c r="E1444" s="737"/>
      <c r="F1444" s="739"/>
    </row>
    <row r="1445" spans="5:6" x14ac:dyDescent="0.25">
      <c r="E1445" s="737"/>
      <c r="F1445" s="739"/>
    </row>
    <row r="1446" spans="5:6" x14ac:dyDescent="0.25">
      <c r="E1446" s="737"/>
      <c r="F1446" s="739"/>
    </row>
    <row r="1447" spans="5:6" x14ac:dyDescent="0.25">
      <c r="E1447" s="737"/>
      <c r="F1447" s="739"/>
    </row>
    <row r="1448" spans="5:6" x14ac:dyDescent="0.25">
      <c r="E1448" s="737"/>
      <c r="F1448" s="739"/>
    </row>
    <row r="1449" spans="5:6" x14ac:dyDescent="0.25">
      <c r="E1449" s="737"/>
      <c r="F1449" s="739"/>
    </row>
    <row r="1450" spans="5:6" x14ac:dyDescent="0.25">
      <c r="E1450" s="737"/>
      <c r="F1450" s="739"/>
    </row>
    <row r="1451" spans="5:6" x14ac:dyDescent="0.25">
      <c r="E1451" s="737"/>
      <c r="F1451" s="739"/>
    </row>
    <row r="1452" spans="5:6" x14ac:dyDescent="0.25">
      <c r="E1452" s="737"/>
      <c r="F1452" s="739"/>
    </row>
    <row r="1453" spans="5:6" x14ac:dyDescent="0.25">
      <c r="E1453" s="737"/>
      <c r="F1453" s="739"/>
    </row>
    <row r="1454" spans="5:6" x14ac:dyDescent="0.25">
      <c r="E1454" s="737"/>
      <c r="F1454" s="739"/>
    </row>
    <row r="1455" spans="5:6" x14ac:dyDescent="0.25">
      <c r="E1455" s="737"/>
      <c r="F1455" s="739"/>
    </row>
    <row r="1456" spans="5:6" x14ac:dyDescent="0.25">
      <c r="E1456" s="737"/>
      <c r="F1456" s="739"/>
    </row>
    <row r="1457" spans="5:6" x14ac:dyDescent="0.25">
      <c r="E1457" s="737"/>
      <c r="F1457" s="739"/>
    </row>
    <row r="1458" spans="5:6" x14ac:dyDescent="0.25">
      <c r="E1458" s="737"/>
      <c r="F1458" s="739"/>
    </row>
    <row r="1459" spans="5:6" x14ac:dyDescent="0.25">
      <c r="E1459" s="737"/>
      <c r="F1459" s="739"/>
    </row>
    <row r="1460" spans="5:6" x14ac:dyDescent="0.25">
      <c r="E1460" s="737"/>
      <c r="F1460" s="739"/>
    </row>
    <row r="1461" spans="5:6" x14ac:dyDescent="0.25">
      <c r="E1461" s="737"/>
      <c r="F1461" s="739"/>
    </row>
    <row r="1462" spans="5:6" x14ac:dyDescent="0.25">
      <c r="E1462" s="737"/>
      <c r="F1462" s="739"/>
    </row>
    <row r="1463" spans="5:6" x14ac:dyDescent="0.25">
      <c r="E1463" s="737"/>
      <c r="F1463" s="739"/>
    </row>
    <row r="1464" spans="5:6" x14ac:dyDescent="0.25">
      <c r="E1464" s="737"/>
      <c r="F1464" s="739"/>
    </row>
    <row r="1465" spans="5:6" x14ac:dyDescent="0.25">
      <c r="E1465" s="737"/>
      <c r="F1465" s="739"/>
    </row>
    <row r="1466" spans="5:6" x14ac:dyDescent="0.25">
      <c r="E1466" s="737"/>
      <c r="F1466" s="739"/>
    </row>
    <row r="1467" spans="5:6" x14ac:dyDescent="0.25">
      <c r="E1467" s="737"/>
      <c r="F1467" s="739"/>
    </row>
    <row r="1468" spans="5:6" x14ac:dyDescent="0.25">
      <c r="E1468" s="737"/>
      <c r="F1468" s="739"/>
    </row>
    <row r="1469" spans="5:6" x14ac:dyDescent="0.25">
      <c r="E1469" s="737"/>
      <c r="F1469" s="739"/>
    </row>
    <row r="1470" spans="5:6" x14ac:dyDescent="0.25">
      <c r="E1470" s="737"/>
      <c r="F1470" s="739"/>
    </row>
    <row r="1471" spans="5:6" x14ac:dyDescent="0.25">
      <c r="E1471" s="737"/>
      <c r="F1471" s="739"/>
    </row>
    <row r="1472" spans="5:6" x14ac:dyDescent="0.25">
      <c r="E1472" s="737"/>
      <c r="F1472" s="739"/>
    </row>
    <row r="1473" spans="5:6" x14ac:dyDescent="0.25">
      <c r="E1473" s="737"/>
      <c r="F1473" s="739"/>
    </row>
    <row r="1474" spans="5:6" x14ac:dyDescent="0.25">
      <c r="E1474" s="737"/>
      <c r="F1474" s="739"/>
    </row>
    <row r="1475" spans="5:6" x14ac:dyDescent="0.25">
      <c r="E1475" s="737"/>
      <c r="F1475" s="739"/>
    </row>
    <row r="1476" spans="5:6" x14ac:dyDescent="0.25">
      <c r="E1476" s="737"/>
      <c r="F1476" s="739"/>
    </row>
    <row r="1477" spans="5:6" x14ac:dyDescent="0.25">
      <c r="E1477" s="737"/>
      <c r="F1477" s="739"/>
    </row>
    <row r="1478" spans="5:6" x14ac:dyDescent="0.25">
      <c r="E1478" s="737"/>
      <c r="F1478" s="739"/>
    </row>
    <row r="1479" spans="5:6" x14ac:dyDescent="0.25">
      <c r="E1479" s="737"/>
      <c r="F1479" s="739"/>
    </row>
    <row r="1480" spans="5:6" x14ac:dyDescent="0.25">
      <c r="E1480" s="737"/>
      <c r="F1480" s="739"/>
    </row>
    <row r="1481" spans="5:6" x14ac:dyDescent="0.25">
      <c r="E1481" s="737"/>
      <c r="F1481" s="739"/>
    </row>
    <row r="1482" spans="5:6" x14ac:dyDescent="0.25">
      <c r="E1482" s="737"/>
      <c r="F1482" s="739"/>
    </row>
    <row r="1483" spans="5:6" x14ac:dyDescent="0.25">
      <c r="E1483" s="737"/>
      <c r="F1483" s="739"/>
    </row>
    <row r="1484" spans="5:6" x14ac:dyDescent="0.25">
      <c r="E1484" s="737"/>
      <c r="F1484" s="739"/>
    </row>
    <row r="1485" spans="5:6" x14ac:dyDescent="0.25">
      <c r="E1485" s="737"/>
      <c r="F1485" s="739"/>
    </row>
    <row r="1486" spans="5:6" x14ac:dyDescent="0.25">
      <c r="E1486" s="737"/>
      <c r="F1486" s="739"/>
    </row>
    <row r="1487" spans="5:6" x14ac:dyDescent="0.25">
      <c r="E1487" s="737"/>
      <c r="F1487" s="739"/>
    </row>
    <row r="1488" spans="5:6" x14ac:dyDescent="0.25">
      <c r="E1488" s="737"/>
      <c r="F1488" s="739"/>
    </row>
    <row r="1489" spans="5:6" x14ac:dyDescent="0.25">
      <c r="E1489" s="737"/>
      <c r="F1489" s="739"/>
    </row>
    <row r="1490" spans="5:6" x14ac:dyDescent="0.25">
      <c r="E1490" s="737"/>
      <c r="F1490" s="739"/>
    </row>
    <row r="1491" spans="5:6" x14ac:dyDescent="0.25">
      <c r="E1491" s="737"/>
      <c r="F1491" s="739"/>
    </row>
    <row r="1492" spans="5:6" x14ac:dyDescent="0.25">
      <c r="E1492" s="737"/>
      <c r="F1492" s="739"/>
    </row>
    <row r="1493" spans="5:6" x14ac:dyDescent="0.25">
      <c r="E1493" s="737"/>
      <c r="F1493" s="739"/>
    </row>
    <row r="1494" spans="5:6" x14ac:dyDescent="0.25">
      <c r="E1494" s="737"/>
      <c r="F1494" s="739"/>
    </row>
    <row r="1495" spans="5:6" x14ac:dyDescent="0.25">
      <c r="E1495" s="737"/>
      <c r="F1495" s="739"/>
    </row>
    <row r="1496" spans="5:6" x14ac:dyDescent="0.25">
      <c r="E1496" s="737"/>
      <c r="F1496" s="739"/>
    </row>
    <row r="1497" spans="5:6" x14ac:dyDescent="0.25">
      <c r="E1497" s="737"/>
      <c r="F1497" s="739"/>
    </row>
    <row r="1498" spans="5:6" x14ac:dyDescent="0.25">
      <c r="E1498" s="737"/>
      <c r="F1498" s="739"/>
    </row>
    <row r="1499" spans="5:6" x14ac:dyDescent="0.25">
      <c r="E1499" s="737"/>
      <c r="F1499" s="739"/>
    </row>
    <row r="1500" spans="5:6" x14ac:dyDescent="0.25">
      <c r="E1500" s="737"/>
      <c r="F1500" s="739"/>
    </row>
    <row r="1501" spans="5:6" x14ac:dyDescent="0.25">
      <c r="E1501" s="737"/>
      <c r="F1501" s="739"/>
    </row>
    <row r="1502" spans="5:6" x14ac:dyDescent="0.25">
      <c r="E1502" s="737"/>
      <c r="F1502" s="739"/>
    </row>
    <row r="1503" spans="5:6" x14ac:dyDescent="0.25">
      <c r="E1503" s="737"/>
      <c r="F1503" s="739"/>
    </row>
    <row r="1504" spans="5:6" x14ac:dyDescent="0.25">
      <c r="E1504" s="737"/>
      <c r="F1504" s="739"/>
    </row>
    <row r="1505" spans="5:6" x14ac:dyDescent="0.25">
      <c r="E1505" s="737"/>
      <c r="F1505" s="739"/>
    </row>
    <row r="1506" spans="5:6" x14ac:dyDescent="0.25">
      <c r="E1506" s="737"/>
      <c r="F1506" s="739"/>
    </row>
    <row r="1507" spans="5:6" x14ac:dyDescent="0.25">
      <c r="E1507" s="737"/>
      <c r="F1507" s="739"/>
    </row>
    <row r="1508" spans="5:6" x14ac:dyDescent="0.25">
      <c r="E1508" s="737"/>
      <c r="F1508" s="739"/>
    </row>
    <row r="1509" spans="5:6" x14ac:dyDescent="0.25">
      <c r="E1509" s="737"/>
      <c r="F1509" s="739"/>
    </row>
    <row r="1510" spans="5:6" x14ac:dyDescent="0.25">
      <c r="E1510" s="737"/>
      <c r="F1510" s="739"/>
    </row>
    <row r="1511" spans="5:6" x14ac:dyDescent="0.25">
      <c r="E1511" s="737"/>
      <c r="F1511" s="739"/>
    </row>
    <row r="1512" spans="5:6" x14ac:dyDescent="0.25">
      <c r="E1512" s="737"/>
      <c r="F1512" s="739"/>
    </row>
    <row r="1513" spans="5:6" x14ac:dyDescent="0.25">
      <c r="E1513" s="737"/>
      <c r="F1513" s="739"/>
    </row>
    <row r="1514" spans="5:6" x14ac:dyDescent="0.25">
      <c r="E1514" s="737"/>
      <c r="F1514" s="739"/>
    </row>
    <row r="1515" spans="5:6" x14ac:dyDescent="0.25">
      <c r="E1515" s="737"/>
      <c r="F1515" s="739"/>
    </row>
    <row r="1516" spans="5:6" x14ac:dyDescent="0.25">
      <c r="E1516" s="737"/>
      <c r="F1516" s="739"/>
    </row>
    <row r="1517" spans="5:6" x14ac:dyDescent="0.25">
      <c r="E1517" s="737"/>
      <c r="F1517" s="739"/>
    </row>
    <row r="1518" spans="5:6" x14ac:dyDescent="0.25">
      <c r="E1518" s="737"/>
      <c r="F1518" s="739"/>
    </row>
    <row r="1519" spans="5:6" x14ac:dyDescent="0.25">
      <c r="E1519" s="737"/>
      <c r="F1519" s="739"/>
    </row>
    <row r="1520" spans="5:6" x14ac:dyDescent="0.25">
      <c r="E1520" s="737"/>
      <c r="F1520" s="739"/>
    </row>
    <row r="1521" spans="5:6" x14ac:dyDescent="0.25">
      <c r="E1521" s="737"/>
      <c r="F1521" s="739"/>
    </row>
    <row r="1522" spans="5:6" x14ac:dyDescent="0.25">
      <c r="E1522" s="737"/>
      <c r="F1522" s="739"/>
    </row>
    <row r="1523" spans="5:6" x14ac:dyDescent="0.25">
      <c r="E1523" s="737"/>
      <c r="F1523" s="739"/>
    </row>
    <row r="1524" spans="5:6" x14ac:dyDescent="0.25">
      <c r="E1524" s="737"/>
      <c r="F1524" s="739"/>
    </row>
    <row r="1525" spans="5:6" x14ac:dyDescent="0.25">
      <c r="E1525" s="737"/>
      <c r="F1525" s="739"/>
    </row>
    <row r="1526" spans="5:6" x14ac:dyDescent="0.25">
      <c r="E1526" s="737"/>
      <c r="F1526" s="739"/>
    </row>
    <row r="1527" spans="5:6" x14ac:dyDescent="0.25">
      <c r="E1527" s="737"/>
      <c r="F1527" s="739"/>
    </row>
    <row r="1528" spans="5:6" x14ac:dyDescent="0.25">
      <c r="E1528" s="737"/>
      <c r="F1528" s="739"/>
    </row>
    <row r="1529" spans="5:6" x14ac:dyDescent="0.25">
      <c r="E1529" s="737"/>
      <c r="F1529" s="739"/>
    </row>
    <row r="1530" spans="5:6" x14ac:dyDescent="0.25">
      <c r="E1530" s="737"/>
      <c r="F1530" s="739"/>
    </row>
    <row r="1531" spans="5:6" x14ac:dyDescent="0.25">
      <c r="E1531" s="737"/>
      <c r="F1531" s="739"/>
    </row>
    <row r="1532" spans="5:6" x14ac:dyDescent="0.25">
      <c r="E1532" s="737"/>
      <c r="F1532" s="739"/>
    </row>
    <row r="1533" spans="5:6" x14ac:dyDescent="0.25">
      <c r="E1533" s="737"/>
      <c r="F1533" s="739"/>
    </row>
    <row r="1534" spans="5:6" x14ac:dyDescent="0.25">
      <c r="E1534" s="737"/>
      <c r="F1534" s="739"/>
    </row>
    <row r="1535" spans="5:6" x14ac:dyDescent="0.25">
      <c r="E1535" s="737"/>
      <c r="F1535" s="739"/>
    </row>
    <row r="1536" spans="5:6" x14ac:dyDescent="0.25">
      <c r="E1536" s="737"/>
      <c r="F1536" s="739"/>
    </row>
    <row r="1537" spans="5:6" x14ac:dyDescent="0.25">
      <c r="E1537" s="737"/>
      <c r="F1537" s="739"/>
    </row>
    <row r="1538" spans="5:6" x14ac:dyDescent="0.25">
      <c r="E1538" s="737"/>
      <c r="F1538" s="739"/>
    </row>
    <row r="1539" spans="5:6" x14ac:dyDescent="0.25">
      <c r="E1539" s="737"/>
      <c r="F1539" s="739"/>
    </row>
    <row r="1540" spans="5:6" x14ac:dyDescent="0.25">
      <c r="E1540" s="737"/>
      <c r="F1540" s="739"/>
    </row>
    <row r="1541" spans="5:6" x14ac:dyDescent="0.25">
      <c r="E1541" s="737"/>
      <c r="F1541" s="739"/>
    </row>
    <row r="1542" spans="5:6" x14ac:dyDescent="0.25">
      <c r="E1542" s="737"/>
      <c r="F1542" s="739"/>
    </row>
    <row r="1543" spans="5:6" x14ac:dyDescent="0.25">
      <c r="E1543" s="737"/>
      <c r="F1543" s="739"/>
    </row>
    <row r="1544" spans="5:6" x14ac:dyDescent="0.25">
      <c r="E1544" s="737"/>
      <c r="F1544" s="739"/>
    </row>
    <row r="1545" spans="5:6" x14ac:dyDescent="0.25">
      <c r="E1545" s="737"/>
      <c r="F1545" s="739"/>
    </row>
    <row r="1546" spans="5:6" x14ac:dyDescent="0.25">
      <c r="E1546" s="737"/>
      <c r="F1546" s="739"/>
    </row>
    <row r="1547" spans="5:6" x14ac:dyDescent="0.25">
      <c r="E1547" s="737"/>
      <c r="F1547" s="739"/>
    </row>
    <row r="1548" spans="5:6" x14ac:dyDescent="0.25">
      <c r="E1548" s="737"/>
      <c r="F1548" s="739"/>
    </row>
    <row r="1549" spans="5:6" x14ac:dyDescent="0.25">
      <c r="E1549" s="737"/>
      <c r="F1549" s="739"/>
    </row>
    <row r="1550" spans="5:6" x14ac:dyDescent="0.25">
      <c r="E1550" s="737"/>
      <c r="F1550" s="739"/>
    </row>
    <row r="1551" spans="5:6" x14ac:dyDescent="0.25">
      <c r="E1551" s="737"/>
      <c r="F1551" s="739"/>
    </row>
    <row r="1552" spans="5:6" x14ac:dyDescent="0.25">
      <c r="E1552" s="737"/>
      <c r="F1552" s="739"/>
    </row>
    <row r="1553" spans="5:6" x14ac:dyDescent="0.25">
      <c r="E1553" s="737"/>
      <c r="F1553" s="739"/>
    </row>
    <row r="1554" spans="5:6" x14ac:dyDescent="0.25">
      <c r="E1554" s="737"/>
      <c r="F1554" s="739"/>
    </row>
    <row r="1555" spans="5:6" x14ac:dyDescent="0.25">
      <c r="E1555" s="737"/>
      <c r="F1555" s="739"/>
    </row>
    <row r="1556" spans="5:6" x14ac:dyDescent="0.25">
      <c r="E1556" s="737"/>
      <c r="F1556" s="739"/>
    </row>
    <row r="1557" spans="5:6" x14ac:dyDescent="0.25">
      <c r="E1557" s="737"/>
      <c r="F1557" s="739"/>
    </row>
    <row r="1558" spans="5:6" x14ac:dyDescent="0.25">
      <c r="E1558" s="737"/>
      <c r="F1558" s="739"/>
    </row>
    <row r="1559" spans="5:6" x14ac:dyDescent="0.25">
      <c r="E1559" s="737"/>
      <c r="F1559" s="739"/>
    </row>
    <row r="1560" spans="5:6" x14ac:dyDescent="0.25">
      <c r="E1560" s="737"/>
      <c r="F1560" s="739"/>
    </row>
    <row r="1561" spans="5:6" x14ac:dyDescent="0.25">
      <c r="E1561" s="737"/>
      <c r="F1561" s="739"/>
    </row>
    <row r="1562" spans="5:6" x14ac:dyDescent="0.25">
      <c r="E1562" s="737"/>
      <c r="F1562" s="739"/>
    </row>
    <row r="1563" spans="5:6" x14ac:dyDescent="0.25">
      <c r="E1563" s="737"/>
      <c r="F1563" s="739"/>
    </row>
    <row r="1564" spans="5:6" x14ac:dyDescent="0.25">
      <c r="E1564" s="737"/>
      <c r="F1564" s="739"/>
    </row>
    <row r="1565" spans="5:6" x14ac:dyDescent="0.25">
      <c r="E1565" s="737"/>
      <c r="F1565" s="739"/>
    </row>
    <row r="1566" spans="5:6" x14ac:dyDescent="0.25">
      <c r="E1566" s="737"/>
      <c r="F1566" s="739"/>
    </row>
    <row r="1567" spans="5:6" x14ac:dyDescent="0.25">
      <c r="E1567" s="737"/>
      <c r="F1567" s="739"/>
    </row>
    <row r="1568" spans="5:6" x14ac:dyDescent="0.25">
      <c r="E1568" s="737"/>
      <c r="F1568" s="739"/>
    </row>
    <row r="1569" spans="5:6" x14ac:dyDescent="0.25">
      <c r="E1569" s="737"/>
      <c r="F1569" s="739"/>
    </row>
    <row r="1570" spans="5:6" x14ac:dyDescent="0.25">
      <c r="E1570" s="737"/>
      <c r="F1570" s="739"/>
    </row>
    <row r="1571" spans="5:6" x14ac:dyDescent="0.25">
      <c r="E1571" s="737"/>
      <c r="F1571" s="739"/>
    </row>
    <row r="1572" spans="5:6" x14ac:dyDescent="0.25">
      <c r="E1572" s="737"/>
      <c r="F1572" s="739"/>
    </row>
    <row r="1573" spans="5:6" x14ac:dyDescent="0.25">
      <c r="E1573" s="737"/>
      <c r="F1573" s="739"/>
    </row>
    <row r="1574" spans="5:6" x14ac:dyDescent="0.25">
      <c r="E1574" s="737"/>
      <c r="F1574" s="739"/>
    </row>
    <row r="1575" spans="5:6" x14ac:dyDescent="0.25">
      <c r="E1575" s="737"/>
      <c r="F1575" s="739"/>
    </row>
    <row r="1576" spans="5:6" x14ac:dyDescent="0.25">
      <c r="E1576" s="737"/>
      <c r="F1576" s="739"/>
    </row>
    <row r="1577" spans="5:6" x14ac:dyDescent="0.25">
      <c r="E1577" s="737"/>
      <c r="F1577" s="739"/>
    </row>
    <row r="1578" spans="5:6" x14ac:dyDescent="0.25">
      <c r="E1578" s="737"/>
      <c r="F1578" s="739"/>
    </row>
    <row r="1579" spans="5:6" x14ac:dyDescent="0.25">
      <c r="E1579" s="737"/>
      <c r="F1579" s="739"/>
    </row>
    <row r="1580" spans="5:6" x14ac:dyDescent="0.25">
      <c r="E1580" s="737"/>
      <c r="F1580" s="739"/>
    </row>
    <row r="1581" spans="5:6" x14ac:dyDescent="0.25">
      <c r="E1581" s="737"/>
      <c r="F1581" s="739"/>
    </row>
    <row r="1582" spans="5:6" x14ac:dyDescent="0.25">
      <c r="E1582" s="737"/>
      <c r="F1582" s="739"/>
    </row>
    <row r="1583" spans="5:6" x14ac:dyDescent="0.25">
      <c r="E1583" s="737"/>
      <c r="F1583" s="739"/>
    </row>
    <row r="1584" spans="5:6" x14ac:dyDescent="0.25">
      <c r="E1584" s="737"/>
      <c r="F1584" s="739"/>
    </row>
    <row r="1585" spans="5:6" x14ac:dyDescent="0.25">
      <c r="E1585" s="737"/>
      <c r="F1585" s="739"/>
    </row>
    <row r="1586" spans="5:6" x14ac:dyDescent="0.25">
      <c r="E1586" s="737"/>
      <c r="F1586" s="739"/>
    </row>
    <row r="1587" spans="5:6" x14ac:dyDescent="0.25">
      <c r="E1587" s="737"/>
      <c r="F1587" s="739"/>
    </row>
    <row r="1588" spans="5:6" x14ac:dyDescent="0.25">
      <c r="E1588" s="737"/>
      <c r="F1588" s="739"/>
    </row>
    <row r="1589" spans="5:6" x14ac:dyDescent="0.25">
      <c r="E1589" s="737"/>
      <c r="F1589" s="739"/>
    </row>
    <row r="1590" spans="5:6" x14ac:dyDescent="0.25">
      <c r="E1590" s="737"/>
      <c r="F1590" s="739"/>
    </row>
    <row r="1591" spans="5:6" x14ac:dyDescent="0.25">
      <c r="E1591" s="737"/>
      <c r="F1591" s="739"/>
    </row>
    <row r="1592" spans="5:6" x14ac:dyDescent="0.25">
      <c r="E1592" s="737"/>
      <c r="F1592" s="739"/>
    </row>
    <row r="1593" spans="5:6" x14ac:dyDescent="0.25">
      <c r="E1593" s="737"/>
      <c r="F1593" s="739"/>
    </row>
    <row r="1594" spans="5:6" x14ac:dyDescent="0.25">
      <c r="E1594" s="737"/>
      <c r="F1594" s="739"/>
    </row>
    <row r="1595" spans="5:6" x14ac:dyDescent="0.25">
      <c r="E1595" s="737"/>
      <c r="F1595" s="739"/>
    </row>
    <row r="1596" spans="5:6" x14ac:dyDescent="0.25">
      <c r="E1596" s="737"/>
      <c r="F1596" s="739"/>
    </row>
    <row r="1597" spans="5:6" x14ac:dyDescent="0.25">
      <c r="E1597" s="737"/>
      <c r="F1597" s="739"/>
    </row>
    <row r="1598" spans="5:6" x14ac:dyDescent="0.25">
      <c r="E1598" s="737"/>
      <c r="F1598" s="739"/>
    </row>
    <row r="1599" spans="5:6" x14ac:dyDescent="0.25">
      <c r="E1599" s="737"/>
      <c r="F1599" s="739"/>
    </row>
    <row r="1600" spans="5:6" x14ac:dyDescent="0.25">
      <c r="E1600" s="737"/>
      <c r="F1600" s="739"/>
    </row>
    <row r="1601" spans="5:6" x14ac:dyDescent="0.25">
      <c r="E1601" s="737"/>
      <c r="F1601" s="739"/>
    </row>
    <row r="1602" spans="5:6" x14ac:dyDescent="0.25">
      <c r="E1602" s="737"/>
      <c r="F1602" s="739"/>
    </row>
    <row r="1603" spans="5:6" x14ac:dyDescent="0.25">
      <c r="E1603" s="737"/>
      <c r="F1603" s="739"/>
    </row>
    <row r="1604" spans="5:6" x14ac:dyDescent="0.25">
      <c r="E1604" s="737"/>
      <c r="F1604" s="739"/>
    </row>
    <row r="1605" spans="5:6" x14ac:dyDescent="0.25">
      <c r="E1605" s="737"/>
      <c r="F1605" s="739"/>
    </row>
    <row r="1606" spans="5:6" x14ac:dyDescent="0.25">
      <c r="E1606" s="737"/>
      <c r="F1606" s="739"/>
    </row>
    <row r="1607" spans="5:6" x14ac:dyDescent="0.25">
      <c r="E1607" s="737"/>
      <c r="F1607" s="739"/>
    </row>
    <row r="1608" spans="5:6" x14ac:dyDescent="0.25">
      <c r="E1608" s="737"/>
      <c r="F1608" s="739"/>
    </row>
    <row r="1609" spans="5:6" x14ac:dyDescent="0.25">
      <c r="E1609" s="737"/>
      <c r="F1609" s="739"/>
    </row>
    <row r="1610" spans="5:6" x14ac:dyDescent="0.25">
      <c r="E1610" s="737"/>
      <c r="F1610" s="739"/>
    </row>
    <row r="1611" spans="5:6" x14ac:dyDescent="0.25">
      <c r="E1611" s="737"/>
      <c r="F1611" s="739"/>
    </row>
    <row r="1612" spans="5:6" x14ac:dyDescent="0.25">
      <c r="E1612" s="737"/>
      <c r="F1612" s="739"/>
    </row>
    <row r="1613" spans="5:6" x14ac:dyDescent="0.25">
      <c r="E1613" s="737"/>
      <c r="F1613" s="739"/>
    </row>
    <row r="1614" spans="5:6" x14ac:dyDescent="0.25">
      <c r="E1614" s="737"/>
      <c r="F1614" s="739"/>
    </row>
    <row r="1615" spans="5:6" x14ac:dyDescent="0.25">
      <c r="E1615" s="737"/>
      <c r="F1615" s="739"/>
    </row>
    <row r="1616" spans="5:6" x14ac:dyDescent="0.25">
      <c r="E1616" s="737"/>
      <c r="F1616" s="739"/>
    </row>
    <row r="1617" spans="5:6" x14ac:dyDescent="0.25">
      <c r="E1617" s="737"/>
      <c r="F1617" s="739"/>
    </row>
    <row r="1618" spans="5:6" x14ac:dyDescent="0.25">
      <c r="E1618" s="737"/>
      <c r="F1618" s="739"/>
    </row>
    <row r="1619" spans="5:6" x14ac:dyDescent="0.25">
      <c r="E1619" s="737"/>
      <c r="F1619" s="739"/>
    </row>
    <row r="1620" spans="5:6" x14ac:dyDescent="0.25">
      <c r="E1620" s="737"/>
      <c r="F1620" s="739"/>
    </row>
    <row r="1621" spans="5:6" x14ac:dyDescent="0.25">
      <c r="E1621" s="737"/>
      <c r="F1621" s="739"/>
    </row>
    <row r="1622" spans="5:6" x14ac:dyDescent="0.25">
      <c r="E1622" s="737"/>
      <c r="F1622" s="739"/>
    </row>
    <row r="1623" spans="5:6" x14ac:dyDescent="0.25">
      <c r="E1623" s="737"/>
      <c r="F1623" s="739"/>
    </row>
    <row r="1624" spans="5:6" x14ac:dyDescent="0.25">
      <c r="E1624" s="737"/>
      <c r="F1624" s="739"/>
    </row>
    <row r="1625" spans="5:6" x14ac:dyDescent="0.25">
      <c r="E1625" s="737"/>
      <c r="F1625" s="739"/>
    </row>
    <row r="1626" spans="5:6" x14ac:dyDescent="0.25">
      <c r="E1626" s="737"/>
      <c r="F1626" s="739"/>
    </row>
    <row r="1627" spans="5:6" x14ac:dyDescent="0.25">
      <c r="E1627" s="737"/>
      <c r="F1627" s="739"/>
    </row>
    <row r="1628" spans="5:6" x14ac:dyDescent="0.25">
      <c r="E1628" s="737"/>
      <c r="F1628" s="739"/>
    </row>
    <row r="1629" spans="5:6" x14ac:dyDescent="0.25">
      <c r="E1629" s="737"/>
      <c r="F1629" s="739"/>
    </row>
    <row r="1630" spans="5:6" x14ac:dyDescent="0.25">
      <c r="E1630" s="737"/>
      <c r="F1630" s="739"/>
    </row>
    <row r="1631" spans="5:6" x14ac:dyDescent="0.25">
      <c r="E1631" s="737"/>
      <c r="F1631" s="739"/>
    </row>
    <row r="1632" spans="5:6" x14ac:dyDescent="0.25">
      <c r="E1632" s="737"/>
      <c r="F1632" s="739"/>
    </row>
    <row r="1633" spans="5:6" x14ac:dyDescent="0.25">
      <c r="E1633" s="737"/>
      <c r="F1633" s="739"/>
    </row>
    <row r="1634" spans="5:6" x14ac:dyDescent="0.25">
      <c r="E1634" s="737"/>
      <c r="F1634" s="739"/>
    </row>
    <row r="1635" spans="5:6" x14ac:dyDescent="0.25">
      <c r="E1635" s="737"/>
      <c r="F1635" s="739"/>
    </row>
    <row r="1636" spans="5:6" x14ac:dyDescent="0.25">
      <c r="E1636" s="737"/>
      <c r="F1636" s="739"/>
    </row>
    <row r="1637" spans="5:6" x14ac:dyDescent="0.25">
      <c r="E1637" s="737"/>
      <c r="F1637" s="739"/>
    </row>
    <row r="1638" spans="5:6" x14ac:dyDescent="0.25">
      <c r="E1638" s="737"/>
      <c r="F1638" s="739"/>
    </row>
    <row r="1639" spans="5:6" x14ac:dyDescent="0.25">
      <c r="E1639" s="737"/>
      <c r="F1639" s="739"/>
    </row>
    <row r="1640" spans="5:6" x14ac:dyDescent="0.25">
      <c r="E1640" s="737"/>
      <c r="F1640" s="739"/>
    </row>
    <row r="1641" spans="5:6" x14ac:dyDescent="0.25">
      <c r="E1641" s="737"/>
      <c r="F1641" s="739"/>
    </row>
    <row r="1642" spans="5:6" x14ac:dyDescent="0.25">
      <c r="E1642" s="737"/>
      <c r="F1642" s="739"/>
    </row>
    <row r="1643" spans="5:6" x14ac:dyDescent="0.25">
      <c r="E1643" s="737"/>
      <c r="F1643" s="739"/>
    </row>
    <row r="1644" spans="5:6" x14ac:dyDescent="0.25">
      <c r="E1644" s="737"/>
      <c r="F1644" s="739"/>
    </row>
    <row r="1645" spans="5:6" x14ac:dyDescent="0.25">
      <c r="E1645" s="737"/>
      <c r="F1645" s="739"/>
    </row>
    <row r="1646" spans="5:6" x14ac:dyDescent="0.25">
      <c r="E1646" s="737"/>
      <c r="F1646" s="739"/>
    </row>
    <row r="1647" spans="5:6" x14ac:dyDescent="0.25">
      <c r="E1647" s="737"/>
      <c r="F1647" s="739"/>
    </row>
    <row r="1648" spans="5:6" x14ac:dyDescent="0.25">
      <c r="E1648" s="737"/>
      <c r="F1648" s="739"/>
    </row>
    <row r="1649" spans="5:6" x14ac:dyDescent="0.25">
      <c r="E1649" s="737"/>
      <c r="F1649" s="739"/>
    </row>
    <row r="1650" spans="5:6" x14ac:dyDescent="0.25">
      <c r="E1650" s="737"/>
      <c r="F1650" s="739"/>
    </row>
    <row r="1651" spans="5:6" x14ac:dyDescent="0.25">
      <c r="E1651" s="737"/>
      <c r="F1651" s="739"/>
    </row>
    <row r="1652" spans="5:6" x14ac:dyDescent="0.25">
      <c r="E1652" s="737"/>
      <c r="F1652" s="739"/>
    </row>
    <row r="1653" spans="5:6" x14ac:dyDescent="0.25">
      <c r="E1653" s="737"/>
      <c r="F1653" s="739"/>
    </row>
    <row r="1654" spans="5:6" x14ac:dyDescent="0.25">
      <c r="E1654" s="737"/>
      <c r="F1654" s="739"/>
    </row>
    <row r="1655" spans="5:6" x14ac:dyDescent="0.25">
      <c r="E1655" s="737"/>
      <c r="F1655" s="739"/>
    </row>
    <row r="1656" spans="5:6" x14ac:dyDescent="0.25">
      <c r="E1656" s="737"/>
      <c r="F1656" s="739"/>
    </row>
    <row r="1657" spans="5:6" x14ac:dyDescent="0.25">
      <c r="E1657" s="737"/>
      <c r="F1657" s="739"/>
    </row>
    <row r="1658" spans="5:6" x14ac:dyDescent="0.25">
      <c r="E1658" s="737"/>
      <c r="F1658" s="739"/>
    </row>
    <row r="1659" spans="5:6" x14ac:dyDescent="0.25">
      <c r="E1659" s="737"/>
      <c r="F1659" s="739"/>
    </row>
    <row r="1660" spans="5:6" x14ac:dyDescent="0.25">
      <c r="E1660" s="737"/>
      <c r="F1660" s="739"/>
    </row>
    <row r="1661" spans="5:6" x14ac:dyDescent="0.25">
      <c r="E1661" s="737"/>
      <c r="F1661" s="739"/>
    </row>
    <row r="1662" spans="5:6" x14ac:dyDescent="0.25">
      <c r="E1662" s="737"/>
      <c r="F1662" s="739"/>
    </row>
    <row r="1663" spans="5:6" x14ac:dyDescent="0.25">
      <c r="E1663" s="737"/>
      <c r="F1663" s="739"/>
    </row>
    <row r="1664" spans="5:6" x14ac:dyDescent="0.25">
      <c r="E1664" s="737"/>
      <c r="F1664" s="739"/>
    </row>
    <row r="1665" spans="5:6" x14ac:dyDescent="0.25">
      <c r="E1665" s="737"/>
      <c r="F1665" s="739"/>
    </row>
    <row r="1666" spans="5:6" x14ac:dyDescent="0.25">
      <c r="E1666" s="737"/>
      <c r="F1666" s="739"/>
    </row>
    <row r="1667" spans="5:6" x14ac:dyDescent="0.25">
      <c r="E1667" s="737"/>
      <c r="F1667" s="739"/>
    </row>
    <row r="1668" spans="5:6" x14ac:dyDescent="0.25">
      <c r="E1668" s="737"/>
      <c r="F1668" s="739"/>
    </row>
    <row r="1669" spans="5:6" x14ac:dyDescent="0.25">
      <c r="E1669" s="737"/>
      <c r="F1669" s="739"/>
    </row>
    <row r="1670" spans="5:6" x14ac:dyDescent="0.25">
      <c r="E1670" s="737"/>
      <c r="F1670" s="739"/>
    </row>
    <row r="1671" spans="5:6" x14ac:dyDescent="0.25">
      <c r="E1671" s="737"/>
      <c r="F1671" s="739"/>
    </row>
    <row r="1672" spans="5:6" x14ac:dyDescent="0.25">
      <c r="E1672" s="737"/>
      <c r="F1672" s="739"/>
    </row>
    <row r="1673" spans="5:6" x14ac:dyDescent="0.25">
      <c r="E1673" s="737"/>
      <c r="F1673" s="739"/>
    </row>
    <row r="1674" spans="5:6" x14ac:dyDescent="0.25">
      <c r="E1674" s="737"/>
      <c r="F1674" s="739"/>
    </row>
    <row r="1675" spans="5:6" x14ac:dyDescent="0.25">
      <c r="E1675" s="737"/>
      <c r="F1675" s="739"/>
    </row>
    <row r="1676" spans="5:6" x14ac:dyDescent="0.25">
      <c r="E1676" s="737"/>
      <c r="F1676" s="739"/>
    </row>
    <row r="1677" spans="5:6" x14ac:dyDescent="0.25">
      <c r="E1677" s="737"/>
      <c r="F1677" s="739"/>
    </row>
    <row r="1678" spans="5:6" x14ac:dyDescent="0.25">
      <c r="E1678" s="737"/>
      <c r="F1678" s="739"/>
    </row>
    <row r="1679" spans="5:6" x14ac:dyDescent="0.25">
      <c r="E1679" s="737"/>
      <c r="F1679" s="739"/>
    </row>
    <row r="1680" spans="5:6" x14ac:dyDescent="0.25">
      <c r="E1680" s="737"/>
      <c r="F1680" s="739"/>
    </row>
    <row r="1681" spans="5:6" x14ac:dyDescent="0.25">
      <c r="E1681" s="737"/>
      <c r="F1681" s="739"/>
    </row>
    <row r="1682" spans="5:6" x14ac:dyDescent="0.25">
      <c r="E1682" s="737"/>
      <c r="F1682" s="739"/>
    </row>
    <row r="1683" spans="5:6" x14ac:dyDescent="0.25">
      <c r="E1683" s="737"/>
      <c r="F1683" s="739"/>
    </row>
    <row r="1684" spans="5:6" x14ac:dyDescent="0.25">
      <c r="E1684" s="737"/>
      <c r="F1684" s="739"/>
    </row>
    <row r="1685" spans="5:6" x14ac:dyDescent="0.25">
      <c r="E1685" s="737"/>
      <c r="F1685" s="739"/>
    </row>
    <row r="1686" spans="5:6" x14ac:dyDescent="0.25">
      <c r="E1686" s="737"/>
      <c r="F1686" s="739"/>
    </row>
    <row r="1687" spans="5:6" x14ac:dyDescent="0.25">
      <c r="E1687" s="737"/>
      <c r="F1687" s="739"/>
    </row>
    <row r="1688" spans="5:6" x14ac:dyDescent="0.25">
      <c r="E1688" s="737"/>
      <c r="F1688" s="739"/>
    </row>
    <row r="1689" spans="5:6" x14ac:dyDescent="0.25">
      <c r="E1689" s="737"/>
      <c r="F1689" s="739"/>
    </row>
    <row r="1690" spans="5:6" x14ac:dyDescent="0.25">
      <c r="E1690" s="737"/>
      <c r="F1690" s="739"/>
    </row>
    <row r="1691" spans="5:6" x14ac:dyDescent="0.25">
      <c r="E1691" s="737"/>
      <c r="F1691" s="739"/>
    </row>
    <row r="1692" spans="5:6" x14ac:dyDescent="0.25">
      <c r="E1692" s="737"/>
      <c r="F1692" s="739"/>
    </row>
    <row r="1693" spans="5:6" x14ac:dyDescent="0.25">
      <c r="E1693" s="737"/>
      <c r="F1693" s="739"/>
    </row>
    <row r="1694" spans="5:6" x14ac:dyDescent="0.25">
      <c r="E1694" s="737"/>
      <c r="F1694" s="739"/>
    </row>
    <row r="1695" spans="5:6" x14ac:dyDescent="0.25">
      <c r="E1695" s="737"/>
      <c r="F1695" s="739"/>
    </row>
    <row r="1696" spans="5:6" x14ac:dyDescent="0.25">
      <c r="E1696" s="737"/>
      <c r="F1696" s="739"/>
    </row>
    <row r="1697" spans="5:6" x14ac:dyDescent="0.25">
      <c r="E1697" s="737"/>
      <c r="F1697" s="739"/>
    </row>
    <row r="1698" spans="5:6" x14ac:dyDescent="0.25">
      <c r="E1698" s="737"/>
      <c r="F1698" s="739"/>
    </row>
    <row r="1699" spans="5:6" x14ac:dyDescent="0.25">
      <c r="E1699" s="737"/>
      <c r="F1699" s="739"/>
    </row>
    <row r="1700" spans="5:6" x14ac:dyDescent="0.25">
      <c r="E1700" s="737"/>
      <c r="F1700" s="739"/>
    </row>
    <row r="1701" spans="5:6" x14ac:dyDescent="0.25">
      <c r="E1701" s="737"/>
      <c r="F1701" s="739"/>
    </row>
    <row r="1702" spans="5:6" x14ac:dyDescent="0.25">
      <c r="E1702" s="737"/>
      <c r="F1702" s="739"/>
    </row>
    <row r="1703" spans="5:6" x14ac:dyDescent="0.25">
      <c r="E1703" s="737"/>
      <c r="F1703" s="739"/>
    </row>
    <row r="1704" spans="5:6" x14ac:dyDescent="0.25">
      <c r="E1704" s="737"/>
      <c r="F1704" s="739"/>
    </row>
    <row r="1705" spans="5:6" x14ac:dyDescent="0.25">
      <c r="E1705" s="737"/>
      <c r="F1705" s="739"/>
    </row>
    <row r="1706" spans="5:6" x14ac:dyDescent="0.25">
      <c r="E1706" s="737"/>
      <c r="F1706" s="739"/>
    </row>
    <row r="1707" spans="5:6" x14ac:dyDescent="0.25">
      <c r="E1707" s="737"/>
      <c r="F1707" s="739"/>
    </row>
    <row r="1708" spans="5:6" x14ac:dyDescent="0.25">
      <c r="E1708" s="737"/>
      <c r="F1708" s="739"/>
    </row>
    <row r="1709" spans="5:6" x14ac:dyDescent="0.25">
      <c r="E1709" s="737"/>
      <c r="F1709" s="739"/>
    </row>
    <row r="1710" spans="5:6" x14ac:dyDescent="0.25">
      <c r="E1710" s="737"/>
      <c r="F1710" s="739"/>
    </row>
    <row r="1711" spans="5:6" x14ac:dyDescent="0.25">
      <c r="E1711" s="737"/>
      <c r="F1711" s="739"/>
    </row>
    <row r="1712" spans="5:6" x14ac:dyDescent="0.25">
      <c r="E1712" s="737"/>
      <c r="F1712" s="739"/>
    </row>
    <row r="1713" spans="5:6" x14ac:dyDescent="0.25">
      <c r="E1713" s="737"/>
      <c r="F1713" s="739"/>
    </row>
    <row r="1714" spans="5:6" x14ac:dyDescent="0.25">
      <c r="E1714" s="737"/>
      <c r="F1714" s="739"/>
    </row>
    <row r="1715" spans="5:6" x14ac:dyDescent="0.25">
      <c r="E1715" s="737"/>
      <c r="F1715" s="739"/>
    </row>
    <row r="1716" spans="5:6" x14ac:dyDescent="0.25">
      <c r="E1716" s="737"/>
      <c r="F1716" s="739"/>
    </row>
    <row r="1717" spans="5:6" x14ac:dyDescent="0.25">
      <c r="E1717" s="737"/>
      <c r="F1717" s="739"/>
    </row>
    <row r="1718" spans="5:6" x14ac:dyDescent="0.25">
      <c r="E1718" s="737"/>
      <c r="F1718" s="739"/>
    </row>
    <row r="1719" spans="5:6" x14ac:dyDescent="0.25">
      <c r="E1719" s="737"/>
      <c r="F1719" s="739"/>
    </row>
    <row r="1720" spans="5:6" x14ac:dyDescent="0.25">
      <c r="E1720" s="737"/>
      <c r="F1720" s="739"/>
    </row>
    <row r="1721" spans="5:6" x14ac:dyDescent="0.25">
      <c r="E1721" s="737"/>
      <c r="F1721" s="739"/>
    </row>
    <row r="1722" spans="5:6" x14ac:dyDescent="0.25">
      <c r="E1722" s="737"/>
      <c r="F1722" s="739"/>
    </row>
    <row r="1723" spans="5:6" x14ac:dyDescent="0.25">
      <c r="E1723" s="737"/>
      <c r="F1723" s="739"/>
    </row>
    <row r="1724" spans="5:6" x14ac:dyDescent="0.25">
      <c r="E1724" s="737"/>
      <c r="F1724" s="739"/>
    </row>
    <row r="1725" spans="5:6" x14ac:dyDescent="0.25">
      <c r="E1725" s="737"/>
      <c r="F1725" s="739"/>
    </row>
    <row r="1726" spans="5:6" x14ac:dyDescent="0.25">
      <c r="E1726" s="737"/>
      <c r="F1726" s="739"/>
    </row>
    <row r="1727" spans="5:6" x14ac:dyDescent="0.25">
      <c r="E1727" s="737"/>
      <c r="F1727" s="739"/>
    </row>
    <row r="1728" spans="5:6" x14ac:dyDescent="0.25">
      <c r="E1728" s="737"/>
      <c r="F1728" s="739"/>
    </row>
    <row r="1729" spans="5:6" x14ac:dyDescent="0.25">
      <c r="E1729" s="737"/>
      <c r="F1729" s="739"/>
    </row>
    <row r="1730" spans="5:6" x14ac:dyDescent="0.25">
      <c r="E1730" s="737"/>
      <c r="F1730" s="739"/>
    </row>
    <row r="1731" spans="5:6" x14ac:dyDescent="0.25">
      <c r="E1731" s="737"/>
      <c r="F1731" s="739"/>
    </row>
    <row r="1732" spans="5:6" x14ac:dyDescent="0.25">
      <c r="E1732" s="737"/>
      <c r="F1732" s="739"/>
    </row>
    <row r="1733" spans="5:6" x14ac:dyDescent="0.25">
      <c r="E1733" s="737"/>
      <c r="F1733" s="739"/>
    </row>
    <row r="1734" spans="5:6" x14ac:dyDescent="0.25">
      <c r="E1734" s="737"/>
      <c r="F1734" s="739"/>
    </row>
    <row r="1735" spans="5:6" x14ac:dyDescent="0.25">
      <c r="E1735" s="737"/>
      <c r="F1735" s="739"/>
    </row>
    <row r="1736" spans="5:6" x14ac:dyDescent="0.25">
      <c r="E1736" s="737"/>
      <c r="F1736" s="739"/>
    </row>
    <row r="1737" spans="5:6" x14ac:dyDescent="0.25">
      <c r="E1737" s="737"/>
      <c r="F1737" s="739"/>
    </row>
    <row r="1738" spans="5:6" x14ac:dyDescent="0.25">
      <c r="E1738" s="737"/>
      <c r="F1738" s="739"/>
    </row>
    <row r="1739" spans="5:6" x14ac:dyDescent="0.25">
      <c r="E1739" s="737"/>
      <c r="F1739" s="739"/>
    </row>
    <row r="1740" spans="5:6" x14ac:dyDescent="0.25">
      <c r="E1740" s="737"/>
      <c r="F1740" s="739"/>
    </row>
    <row r="1741" spans="5:6" x14ac:dyDescent="0.25">
      <c r="E1741" s="737"/>
      <c r="F1741" s="739"/>
    </row>
    <row r="1742" spans="5:6" x14ac:dyDescent="0.25">
      <c r="E1742" s="737"/>
      <c r="F1742" s="739"/>
    </row>
    <row r="1743" spans="5:6" x14ac:dyDescent="0.25">
      <c r="E1743" s="737"/>
      <c r="F1743" s="739"/>
    </row>
    <row r="1744" spans="5:6" x14ac:dyDescent="0.25">
      <c r="E1744" s="737"/>
      <c r="F1744" s="739"/>
    </row>
    <row r="1745" spans="5:6" x14ac:dyDescent="0.25">
      <c r="E1745" s="737"/>
      <c r="F1745" s="739"/>
    </row>
    <row r="1746" spans="5:6" x14ac:dyDescent="0.25">
      <c r="E1746" s="737"/>
      <c r="F1746" s="739"/>
    </row>
    <row r="1747" spans="5:6" x14ac:dyDescent="0.25">
      <c r="E1747" s="737"/>
      <c r="F1747" s="739"/>
    </row>
    <row r="1748" spans="5:6" x14ac:dyDescent="0.25">
      <c r="E1748" s="737"/>
      <c r="F1748" s="739"/>
    </row>
    <row r="1749" spans="5:6" x14ac:dyDescent="0.25">
      <c r="E1749" s="737"/>
      <c r="F1749" s="739"/>
    </row>
    <row r="1750" spans="5:6" x14ac:dyDescent="0.25">
      <c r="E1750" s="737"/>
      <c r="F1750" s="739"/>
    </row>
    <row r="1751" spans="5:6" x14ac:dyDescent="0.25">
      <c r="E1751" s="737"/>
      <c r="F1751" s="739"/>
    </row>
    <row r="1752" spans="5:6" x14ac:dyDescent="0.25">
      <c r="E1752" s="737"/>
      <c r="F1752" s="739"/>
    </row>
    <row r="1753" spans="5:6" x14ac:dyDescent="0.25">
      <c r="E1753" s="737"/>
      <c r="F1753" s="739"/>
    </row>
    <row r="1754" spans="5:6" x14ac:dyDescent="0.25">
      <c r="E1754" s="737"/>
      <c r="F1754" s="739"/>
    </row>
    <row r="1755" spans="5:6" x14ac:dyDescent="0.25">
      <c r="E1755" s="737"/>
      <c r="F1755" s="739"/>
    </row>
    <row r="1756" spans="5:6" x14ac:dyDescent="0.25">
      <c r="E1756" s="737"/>
      <c r="F1756" s="739"/>
    </row>
    <row r="1757" spans="5:6" x14ac:dyDescent="0.25">
      <c r="E1757" s="737"/>
      <c r="F1757" s="739"/>
    </row>
    <row r="1758" spans="5:6" x14ac:dyDescent="0.25">
      <c r="E1758" s="737"/>
      <c r="F1758" s="739"/>
    </row>
    <row r="1759" spans="5:6" x14ac:dyDescent="0.25">
      <c r="E1759" s="737"/>
      <c r="F1759" s="739"/>
    </row>
    <row r="1760" spans="5:6" x14ac:dyDescent="0.25">
      <c r="E1760" s="737"/>
      <c r="F1760" s="739"/>
    </row>
    <row r="1761" spans="5:6" x14ac:dyDescent="0.25">
      <c r="E1761" s="737"/>
      <c r="F1761" s="739"/>
    </row>
    <row r="1762" spans="5:6" x14ac:dyDescent="0.25">
      <c r="E1762" s="737"/>
      <c r="F1762" s="739"/>
    </row>
    <row r="1763" spans="5:6" x14ac:dyDescent="0.25">
      <c r="E1763" s="737"/>
      <c r="F1763" s="739"/>
    </row>
    <row r="1764" spans="5:6" x14ac:dyDescent="0.25">
      <c r="E1764" s="737"/>
      <c r="F1764" s="739"/>
    </row>
    <row r="1765" spans="5:6" x14ac:dyDescent="0.25">
      <c r="E1765" s="737"/>
      <c r="F1765" s="739"/>
    </row>
    <row r="1766" spans="5:6" x14ac:dyDescent="0.25">
      <c r="E1766" s="737"/>
      <c r="F1766" s="739"/>
    </row>
    <row r="1767" spans="5:6" x14ac:dyDescent="0.25">
      <c r="E1767" s="737"/>
      <c r="F1767" s="739"/>
    </row>
    <row r="1768" spans="5:6" x14ac:dyDescent="0.25">
      <c r="E1768" s="737"/>
      <c r="F1768" s="739"/>
    </row>
    <row r="1769" spans="5:6" x14ac:dyDescent="0.25">
      <c r="E1769" s="737"/>
      <c r="F1769" s="739"/>
    </row>
    <row r="1770" spans="5:6" x14ac:dyDescent="0.25">
      <c r="E1770" s="737"/>
      <c r="F1770" s="739"/>
    </row>
    <row r="1771" spans="5:6" x14ac:dyDescent="0.25">
      <c r="E1771" s="737"/>
      <c r="F1771" s="739"/>
    </row>
    <row r="1772" spans="5:6" x14ac:dyDescent="0.25">
      <c r="E1772" s="737"/>
      <c r="F1772" s="739"/>
    </row>
    <row r="1773" spans="5:6" x14ac:dyDescent="0.25">
      <c r="E1773" s="737"/>
      <c r="F1773" s="739"/>
    </row>
    <row r="1774" spans="5:6" x14ac:dyDescent="0.25">
      <c r="E1774" s="737"/>
      <c r="F1774" s="739"/>
    </row>
    <row r="1775" spans="5:6" x14ac:dyDescent="0.25">
      <c r="E1775" s="737"/>
      <c r="F1775" s="739"/>
    </row>
    <row r="1776" spans="5:6" x14ac:dyDescent="0.25">
      <c r="E1776" s="737"/>
      <c r="F1776" s="739"/>
    </row>
    <row r="1777" spans="5:6" x14ac:dyDescent="0.25">
      <c r="E1777" s="737"/>
      <c r="F1777" s="739"/>
    </row>
    <row r="1778" spans="5:6" x14ac:dyDescent="0.25">
      <c r="E1778" s="737"/>
      <c r="F1778" s="739"/>
    </row>
    <row r="1779" spans="5:6" x14ac:dyDescent="0.25">
      <c r="E1779" s="737"/>
      <c r="F1779" s="739"/>
    </row>
    <row r="1780" spans="5:6" x14ac:dyDescent="0.25">
      <c r="E1780" s="737"/>
      <c r="F1780" s="739"/>
    </row>
    <row r="1781" spans="5:6" x14ac:dyDescent="0.25">
      <c r="E1781" s="737"/>
      <c r="F1781" s="739"/>
    </row>
    <row r="1782" spans="5:6" x14ac:dyDescent="0.25">
      <c r="E1782" s="737"/>
      <c r="F1782" s="739"/>
    </row>
    <row r="1783" spans="5:6" x14ac:dyDescent="0.25">
      <c r="E1783" s="737"/>
      <c r="F1783" s="739"/>
    </row>
    <row r="1784" spans="5:6" x14ac:dyDescent="0.25">
      <c r="E1784" s="737"/>
      <c r="F1784" s="739"/>
    </row>
    <row r="1785" spans="5:6" x14ac:dyDescent="0.25">
      <c r="E1785" s="737"/>
      <c r="F1785" s="739"/>
    </row>
    <row r="1786" spans="5:6" x14ac:dyDescent="0.25">
      <c r="E1786" s="737"/>
      <c r="F1786" s="739"/>
    </row>
    <row r="1787" spans="5:6" x14ac:dyDescent="0.25">
      <c r="E1787" s="737"/>
      <c r="F1787" s="739"/>
    </row>
    <row r="1788" spans="5:6" x14ac:dyDescent="0.25">
      <c r="E1788" s="737"/>
      <c r="F1788" s="739"/>
    </row>
    <row r="1789" spans="5:6" x14ac:dyDescent="0.25">
      <c r="E1789" s="737"/>
      <c r="F1789" s="739"/>
    </row>
    <row r="1790" spans="5:6" x14ac:dyDescent="0.25">
      <c r="E1790" s="737"/>
      <c r="F1790" s="739"/>
    </row>
    <row r="1791" spans="5:6" x14ac:dyDescent="0.25">
      <c r="E1791" s="737"/>
      <c r="F1791" s="739"/>
    </row>
    <row r="1792" spans="5:6" x14ac:dyDescent="0.25">
      <c r="E1792" s="737"/>
      <c r="F1792" s="739"/>
    </row>
    <row r="1793" spans="5:6" x14ac:dyDescent="0.25">
      <c r="E1793" s="737"/>
      <c r="F1793" s="739"/>
    </row>
    <row r="1794" spans="5:6" x14ac:dyDescent="0.25">
      <c r="E1794" s="737"/>
      <c r="F1794" s="739"/>
    </row>
    <row r="1795" spans="5:6" x14ac:dyDescent="0.25">
      <c r="E1795" s="737"/>
      <c r="F1795" s="739"/>
    </row>
    <row r="1796" spans="5:6" x14ac:dyDescent="0.25">
      <c r="E1796" s="737"/>
      <c r="F1796" s="739"/>
    </row>
    <row r="1797" spans="5:6" x14ac:dyDescent="0.25">
      <c r="E1797" s="737"/>
      <c r="F1797" s="739"/>
    </row>
    <row r="1798" spans="5:6" x14ac:dyDescent="0.25">
      <c r="E1798" s="737"/>
      <c r="F1798" s="739"/>
    </row>
    <row r="1799" spans="5:6" x14ac:dyDescent="0.25">
      <c r="E1799" s="737"/>
      <c r="F1799" s="739"/>
    </row>
    <row r="1800" spans="5:6" x14ac:dyDescent="0.25">
      <c r="E1800" s="737"/>
      <c r="F1800" s="739"/>
    </row>
    <row r="1801" spans="5:6" x14ac:dyDescent="0.25">
      <c r="E1801" s="737"/>
      <c r="F1801" s="739"/>
    </row>
    <row r="1802" spans="5:6" x14ac:dyDescent="0.25">
      <c r="E1802" s="737"/>
      <c r="F1802" s="739"/>
    </row>
    <row r="1803" spans="5:6" x14ac:dyDescent="0.25">
      <c r="E1803" s="737"/>
      <c r="F1803" s="739"/>
    </row>
    <row r="1804" spans="5:6" x14ac:dyDescent="0.25">
      <c r="E1804" s="737"/>
      <c r="F1804" s="739"/>
    </row>
    <row r="1805" spans="5:6" x14ac:dyDescent="0.25">
      <c r="E1805" s="737"/>
      <c r="F1805" s="739"/>
    </row>
    <row r="1806" spans="5:6" x14ac:dyDescent="0.25">
      <c r="E1806" s="737"/>
      <c r="F1806" s="739"/>
    </row>
    <row r="1807" spans="5:6" x14ac:dyDescent="0.25">
      <c r="E1807" s="737"/>
      <c r="F1807" s="739"/>
    </row>
    <row r="1808" spans="5:6" x14ac:dyDescent="0.25">
      <c r="E1808" s="737"/>
      <c r="F1808" s="739"/>
    </row>
    <row r="1809" spans="5:6" x14ac:dyDescent="0.25">
      <c r="E1809" s="737"/>
      <c r="F1809" s="739"/>
    </row>
    <row r="1810" spans="5:6" x14ac:dyDescent="0.25">
      <c r="E1810" s="737"/>
      <c r="F1810" s="739"/>
    </row>
    <row r="1811" spans="5:6" x14ac:dyDescent="0.25">
      <c r="E1811" s="737"/>
      <c r="F1811" s="739"/>
    </row>
    <row r="1812" spans="5:6" x14ac:dyDescent="0.25">
      <c r="E1812" s="737"/>
      <c r="F1812" s="739"/>
    </row>
    <row r="1813" spans="5:6" x14ac:dyDescent="0.25">
      <c r="E1813" s="737"/>
      <c r="F1813" s="739"/>
    </row>
    <row r="1814" spans="5:6" x14ac:dyDescent="0.25">
      <c r="E1814" s="737"/>
      <c r="F1814" s="739"/>
    </row>
    <row r="1815" spans="5:6" x14ac:dyDescent="0.25">
      <c r="E1815" s="737"/>
      <c r="F1815" s="739"/>
    </row>
    <row r="1816" spans="5:6" x14ac:dyDescent="0.25">
      <c r="E1816" s="737"/>
      <c r="F1816" s="739"/>
    </row>
    <row r="1817" spans="5:6" x14ac:dyDescent="0.25">
      <c r="E1817" s="737"/>
      <c r="F1817" s="739"/>
    </row>
    <row r="1818" spans="5:6" x14ac:dyDescent="0.25">
      <c r="E1818" s="737"/>
      <c r="F1818" s="739"/>
    </row>
    <row r="1819" spans="5:6" x14ac:dyDescent="0.25">
      <c r="E1819" s="737"/>
      <c r="F1819" s="739"/>
    </row>
    <row r="1820" spans="5:6" x14ac:dyDescent="0.25">
      <c r="E1820" s="737"/>
      <c r="F1820" s="739"/>
    </row>
    <row r="1821" spans="5:6" x14ac:dyDescent="0.25">
      <c r="E1821" s="737"/>
      <c r="F1821" s="739"/>
    </row>
    <row r="1822" spans="5:6" x14ac:dyDescent="0.25">
      <c r="E1822" s="737"/>
      <c r="F1822" s="739"/>
    </row>
    <row r="1823" spans="5:6" x14ac:dyDescent="0.25">
      <c r="E1823" s="737"/>
      <c r="F1823" s="739"/>
    </row>
    <row r="1824" spans="5:6" x14ac:dyDescent="0.25">
      <c r="E1824" s="737"/>
      <c r="F1824" s="739"/>
    </row>
    <row r="1825" spans="5:6" x14ac:dyDescent="0.25">
      <c r="E1825" s="737"/>
      <c r="F1825" s="739"/>
    </row>
    <row r="1826" spans="5:6" x14ac:dyDescent="0.25">
      <c r="E1826" s="737"/>
      <c r="F1826" s="739"/>
    </row>
    <row r="1827" spans="5:6" x14ac:dyDescent="0.25">
      <c r="E1827" s="737"/>
      <c r="F1827" s="739"/>
    </row>
    <row r="1828" spans="5:6" x14ac:dyDescent="0.25">
      <c r="E1828" s="737"/>
      <c r="F1828" s="739"/>
    </row>
    <row r="1829" spans="5:6" x14ac:dyDescent="0.25">
      <c r="E1829" s="737"/>
      <c r="F1829" s="739"/>
    </row>
    <row r="1830" spans="5:6" x14ac:dyDescent="0.25">
      <c r="E1830" s="737"/>
      <c r="F1830" s="739"/>
    </row>
    <row r="1831" spans="5:6" x14ac:dyDescent="0.25">
      <c r="E1831" s="737"/>
      <c r="F1831" s="739"/>
    </row>
    <row r="1832" spans="5:6" x14ac:dyDescent="0.25">
      <c r="E1832" s="737"/>
      <c r="F1832" s="739"/>
    </row>
    <row r="1833" spans="5:6" x14ac:dyDescent="0.25">
      <c r="E1833" s="737"/>
      <c r="F1833" s="739"/>
    </row>
    <row r="1834" spans="5:6" x14ac:dyDescent="0.25">
      <c r="E1834" s="737"/>
      <c r="F1834" s="739"/>
    </row>
    <row r="1835" spans="5:6" x14ac:dyDescent="0.25">
      <c r="E1835" s="737"/>
      <c r="F1835" s="739"/>
    </row>
    <row r="1836" spans="5:6" x14ac:dyDescent="0.25">
      <c r="E1836" s="737"/>
      <c r="F1836" s="739"/>
    </row>
    <row r="1837" spans="5:6" x14ac:dyDescent="0.25">
      <c r="E1837" s="737"/>
      <c r="F1837" s="739"/>
    </row>
    <row r="1838" spans="5:6" x14ac:dyDescent="0.25">
      <c r="E1838" s="737"/>
      <c r="F1838" s="739"/>
    </row>
    <row r="1839" spans="5:6" x14ac:dyDescent="0.25">
      <c r="E1839" s="737"/>
      <c r="F1839" s="739"/>
    </row>
    <row r="1840" spans="5:6" x14ac:dyDescent="0.25">
      <c r="E1840" s="737"/>
      <c r="F1840" s="739"/>
    </row>
    <row r="1841" spans="5:6" x14ac:dyDescent="0.25">
      <c r="E1841" s="737"/>
      <c r="F1841" s="739"/>
    </row>
    <row r="1842" spans="5:6" x14ac:dyDescent="0.25">
      <c r="E1842" s="737"/>
      <c r="F1842" s="739"/>
    </row>
    <row r="1843" spans="5:6" x14ac:dyDescent="0.25">
      <c r="E1843" s="737"/>
      <c r="F1843" s="739"/>
    </row>
    <row r="1844" spans="5:6" x14ac:dyDescent="0.25">
      <c r="E1844" s="737"/>
      <c r="F1844" s="739"/>
    </row>
    <row r="1845" spans="5:6" x14ac:dyDescent="0.25">
      <c r="E1845" s="737"/>
      <c r="F1845" s="739"/>
    </row>
    <row r="1846" spans="5:6" x14ac:dyDescent="0.25">
      <c r="E1846" s="737"/>
      <c r="F1846" s="739"/>
    </row>
    <row r="1847" spans="5:6" x14ac:dyDescent="0.25">
      <c r="E1847" s="737"/>
      <c r="F1847" s="739"/>
    </row>
    <row r="1848" spans="5:6" x14ac:dyDescent="0.25">
      <c r="E1848" s="737"/>
      <c r="F1848" s="739"/>
    </row>
    <row r="1849" spans="5:6" x14ac:dyDescent="0.25">
      <c r="E1849" s="737"/>
      <c r="F1849" s="739"/>
    </row>
    <row r="1850" spans="5:6" x14ac:dyDescent="0.25">
      <c r="E1850" s="737"/>
      <c r="F1850" s="739"/>
    </row>
    <row r="1851" spans="5:6" x14ac:dyDescent="0.25">
      <c r="E1851" s="737"/>
      <c r="F1851" s="739"/>
    </row>
    <row r="1852" spans="5:6" x14ac:dyDescent="0.25">
      <c r="E1852" s="737"/>
      <c r="F1852" s="739"/>
    </row>
    <row r="1853" spans="5:6" x14ac:dyDescent="0.25">
      <c r="E1853" s="737"/>
      <c r="F1853" s="739"/>
    </row>
    <row r="1854" spans="5:6" x14ac:dyDescent="0.25">
      <c r="E1854" s="737"/>
      <c r="F1854" s="739"/>
    </row>
    <row r="1855" spans="5:6" x14ac:dyDescent="0.25">
      <c r="E1855" s="737"/>
      <c r="F1855" s="739"/>
    </row>
    <row r="1856" spans="5:6" x14ac:dyDescent="0.25">
      <c r="E1856" s="737"/>
      <c r="F1856" s="739"/>
    </row>
    <row r="1857" spans="5:6" x14ac:dyDescent="0.25">
      <c r="E1857" s="737"/>
      <c r="F1857" s="739"/>
    </row>
    <row r="1858" spans="5:6" x14ac:dyDescent="0.25">
      <c r="E1858" s="737"/>
      <c r="F1858" s="739"/>
    </row>
    <row r="1859" spans="5:6" x14ac:dyDescent="0.25">
      <c r="E1859" s="737"/>
      <c r="F1859" s="739"/>
    </row>
    <row r="1860" spans="5:6" x14ac:dyDescent="0.25">
      <c r="E1860" s="737"/>
      <c r="F1860" s="739"/>
    </row>
    <row r="1861" spans="5:6" x14ac:dyDescent="0.25">
      <c r="E1861" s="737"/>
      <c r="F1861" s="739"/>
    </row>
    <row r="1862" spans="5:6" x14ac:dyDescent="0.25">
      <c r="E1862" s="737"/>
      <c r="F1862" s="739"/>
    </row>
    <row r="1863" spans="5:6" x14ac:dyDescent="0.25">
      <c r="E1863" s="737"/>
      <c r="F1863" s="739"/>
    </row>
    <row r="1864" spans="5:6" x14ac:dyDescent="0.25">
      <c r="E1864" s="737"/>
      <c r="F1864" s="739"/>
    </row>
    <row r="1865" spans="5:6" x14ac:dyDescent="0.25">
      <c r="E1865" s="737"/>
      <c r="F1865" s="739"/>
    </row>
    <row r="1866" spans="5:6" x14ac:dyDescent="0.25">
      <c r="E1866" s="737"/>
      <c r="F1866" s="739"/>
    </row>
    <row r="1867" spans="5:6" x14ac:dyDescent="0.25">
      <c r="E1867" s="737"/>
      <c r="F1867" s="739"/>
    </row>
    <row r="1868" spans="5:6" x14ac:dyDescent="0.25">
      <c r="E1868" s="737"/>
      <c r="F1868" s="739"/>
    </row>
    <row r="1869" spans="5:6" x14ac:dyDescent="0.25">
      <c r="E1869" s="737"/>
      <c r="F1869" s="739"/>
    </row>
    <row r="1870" spans="5:6" x14ac:dyDescent="0.25">
      <c r="E1870" s="737"/>
      <c r="F1870" s="739"/>
    </row>
    <row r="1871" spans="5:6" x14ac:dyDescent="0.25">
      <c r="E1871" s="737"/>
      <c r="F1871" s="739"/>
    </row>
    <row r="1872" spans="5:6" x14ac:dyDescent="0.25">
      <c r="E1872" s="737"/>
      <c r="F1872" s="739"/>
    </row>
    <row r="1873" spans="5:6" x14ac:dyDescent="0.25">
      <c r="E1873" s="737"/>
      <c r="F1873" s="739"/>
    </row>
    <row r="1874" spans="5:6" x14ac:dyDescent="0.25">
      <c r="E1874" s="737"/>
      <c r="F1874" s="739"/>
    </row>
    <row r="1875" spans="5:6" x14ac:dyDescent="0.25">
      <c r="E1875" s="737"/>
      <c r="F1875" s="739"/>
    </row>
    <row r="1876" spans="5:6" x14ac:dyDescent="0.25">
      <c r="E1876" s="737"/>
      <c r="F1876" s="739"/>
    </row>
    <row r="1877" spans="5:6" x14ac:dyDescent="0.25">
      <c r="E1877" s="737"/>
      <c r="F1877" s="739"/>
    </row>
    <row r="1878" spans="5:6" x14ac:dyDescent="0.25">
      <c r="E1878" s="737"/>
      <c r="F1878" s="739"/>
    </row>
    <row r="1879" spans="5:6" x14ac:dyDescent="0.25">
      <c r="E1879" s="737"/>
      <c r="F1879" s="739"/>
    </row>
    <row r="1880" spans="5:6" x14ac:dyDescent="0.25">
      <c r="E1880" s="737"/>
      <c r="F1880" s="739"/>
    </row>
    <row r="1881" spans="5:6" x14ac:dyDescent="0.25">
      <c r="E1881" s="737"/>
      <c r="F1881" s="739"/>
    </row>
    <row r="1882" spans="5:6" x14ac:dyDescent="0.25">
      <c r="E1882" s="737"/>
      <c r="F1882" s="739"/>
    </row>
    <row r="1883" spans="5:6" x14ac:dyDescent="0.25">
      <c r="E1883" s="737"/>
      <c r="F1883" s="739"/>
    </row>
    <row r="1884" spans="5:6" x14ac:dyDescent="0.25">
      <c r="E1884" s="737"/>
      <c r="F1884" s="739"/>
    </row>
    <row r="1885" spans="5:6" x14ac:dyDescent="0.25">
      <c r="E1885" s="737"/>
      <c r="F1885" s="739"/>
    </row>
    <row r="1886" spans="5:6" x14ac:dyDescent="0.25">
      <c r="E1886" s="737"/>
      <c r="F1886" s="739"/>
    </row>
    <row r="1887" spans="5:6" x14ac:dyDescent="0.25">
      <c r="E1887" s="737"/>
      <c r="F1887" s="739"/>
    </row>
    <row r="1888" spans="5:6" x14ac:dyDescent="0.25">
      <c r="E1888" s="737"/>
      <c r="F1888" s="739"/>
    </row>
    <row r="1889" spans="5:6" x14ac:dyDescent="0.25">
      <c r="E1889" s="737"/>
      <c r="F1889" s="739"/>
    </row>
    <row r="1890" spans="5:6" x14ac:dyDescent="0.25">
      <c r="E1890" s="737"/>
      <c r="F1890" s="739"/>
    </row>
    <row r="1891" spans="5:6" x14ac:dyDescent="0.25">
      <c r="E1891" s="737"/>
      <c r="F1891" s="739"/>
    </row>
    <row r="1892" spans="5:6" x14ac:dyDescent="0.25">
      <c r="E1892" s="737"/>
      <c r="F1892" s="739"/>
    </row>
    <row r="1893" spans="5:6" x14ac:dyDescent="0.25">
      <c r="E1893" s="737"/>
      <c r="F1893" s="739"/>
    </row>
    <row r="1894" spans="5:6" x14ac:dyDescent="0.25">
      <c r="E1894" s="737"/>
      <c r="F1894" s="739"/>
    </row>
    <row r="1895" spans="5:6" x14ac:dyDescent="0.25">
      <c r="E1895" s="737"/>
      <c r="F1895" s="739"/>
    </row>
    <row r="1896" spans="5:6" x14ac:dyDescent="0.25">
      <c r="E1896" s="737"/>
      <c r="F1896" s="739"/>
    </row>
    <row r="1897" spans="5:6" x14ac:dyDescent="0.25">
      <c r="E1897" s="737"/>
      <c r="F1897" s="739"/>
    </row>
    <row r="1898" spans="5:6" x14ac:dyDescent="0.25">
      <c r="E1898" s="737"/>
      <c r="F1898" s="739"/>
    </row>
    <row r="1899" spans="5:6" x14ac:dyDescent="0.25">
      <c r="E1899" s="737"/>
      <c r="F1899" s="739"/>
    </row>
    <row r="1900" spans="5:6" x14ac:dyDescent="0.25">
      <c r="E1900" s="737"/>
      <c r="F1900" s="739"/>
    </row>
    <row r="1901" spans="5:6" x14ac:dyDescent="0.25">
      <c r="E1901" s="737"/>
      <c r="F1901" s="739"/>
    </row>
    <row r="1902" spans="5:6" x14ac:dyDescent="0.25">
      <c r="E1902" s="737"/>
      <c r="F1902" s="739"/>
    </row>
    <row r="1903" spans="5:6" x14ac:dyDescent="0.25">
      <c r="E1903" s="737"/>
      <c r="F1903" s="739"/>
    </row>
    <row r="1904" spans="5:6" x14ac:dyDescent="0.25">
      <c r="E1904" s="737"/>
      <c r="F1904" s="739"/>
    </row>
    <row r="1905" spans="5:6" x14ac:dyDescent="0.25">
      <c r="E1905" s="737"/>
      <c r="F1905" s="739"/>
    </row>
    <row r="1906" spans="5:6" x14ac:dyDescent="0.25">
      <c r="E1906" s="737"/>
      <c r="F1906" s="739"/>
    </row>
    <row r="1907" spans="5:6" x14ac:dyDescent="0.25">
      <c r="E1907" s="737"/>
      <c r="F1907" s="739"/>
    </row>
    <row r="1908" spans="5:6" x14ac:dyDescent="0.25">
      <c r="E1908" s="737"/>
      <c r="F1908" s="739"/>
    </row>
    <row r="1909" spans="5:6" x14ac:dyDescent="0.25">
      <c r="E1909" s="737"/>
      <c r="F1909" s="739"/>
    </row>
    <row r="1910" spans="5:6" x14ac:dyDescent="0.25">
      <c r="E1910" s="737"/>
      <c r="F1910" s="739"/>
    </row>
    <row r="1911" spans="5:6" x14ac:dyDescent="0.25">
      <c r="E1911" s="737"/>
      <c r="F1911" s="739"/>
    </row>
    <row r="1912" spans="5:6" x14ac:dyDescent="0.25">
      <c r="E1912" s="737"/>
      <c r="F1912" s="739"/>
    </row>
    <row r="1913" spans="5:6" x14ac:dyDescent="0.25">
      <c r="E1913" s="737"/>
      <c r="F1913" s="739"/>
    </row>
    <row r="1914" spans="5:6" x14ac:dyDescent="0.25">
      <c r="E1914" s="737"/>
      <c r="F1914" s="739"/>
    </row>
    <row r="1915" spans="5:6" x14ac:dyDescent="0.25">
      <c r="E1915" s="737"/>
      <c r="F1915" s="739"/>
    </row>
    <row r="1916" spans="5:6" x14ac:dyDescent="0.25">
      <c r="E1916" s="737"/>
      <c r="F1916" s="739"/>
    </row>
    <row r="1917" spans="5:6" x14ac:dyDescent="0.25">
      <c r="E1917" s="737"/>
      <c r="F1917" s="739"/>
    </row>
    <row r="1918" spans="5:6" x14ac:dyDescent="0.25">
      <c r="E1918" s="737"/>
      <c r="F1918" s="739"/>
    </row>
    <row r="1919" spans="5:6" x14ac:dyDescent="0.25">
      <c r="E1919" s="737"/>
      <c r="F1919" s="739"/>
    </row>
    <row r="1920" spans="5:6" x14ac:dyDescent="0.25">
      <c r="E1920" s="737"/>
      <c r="F1920" s="739"/>
    </row>
    <row r="1921" spans="5:6" x14ac:dyDescent="0.25">
      <c r="E1921" s="737"/>
      <c r="F1921" s="739"/>
    </row>
    <row r="1922" spans="5:6" x14ac:dyDescent="0.25">
      <c r="E1922" s="737"/>
      <c r="F1922" s="739"/>
    </row>
    <row r="1923" spans="5:6" x14ac:dyDescent="0.25">
      <c r="E1923" s="737"/>
      <c r="F1923" s="739"/>
    </row>
    <row r="1924" spans="5:6" x14ac:dyDescent="0.25">
      <c r="E1924" s="737"/>
      <c r="F1924" s="739"/>
    </row>
    <row r="1925" spans="5:6" x14ac:dyDescent="0.25">
      <c r="E1925" s="737"/>
      <c r="F1925" s="739"/>
    </row>
    <row r="1926" spans="5:6" x14ac:dyDescent="0.25">
      <c r="E1926" s="737"/>
      <c r="F1926" s="739"/>
    </row>
    <row r="1927" spans="5:6" x14ac:dyDescent="0.25">
      <c r="E1927" s="737"/>
      <c r="F1927" s="739"/>
    </row>
    <row r="1928" spans="5:6" x14ac:dyDescent="0.25">
      <c r="E1928" s="737"/>
      <c r="F1928" s="739"/>
    </row>
    <row r="1929" spans="5:6" x14ac:dyDescent="0.25">
      <c r="E1929" s="737"/>
      <c r="F1929" s="739"/>
    </row>
    <row r="1930" spans="5:6" x14ac:dyDescent="0.25">
      <c r="E1930" s="737"/>
      <c r="F1930" s="739"/>
    </row>
    <row r="1931" spans="5:6" x14ac:dyDescent="0.25">
      <c r="E1931" s="737"/>
      <c r="F1931" s="739"/>
    </row>
    <row r="1932" spans="5:6" x14ac:dyDescent="0.25">
      <c r="E1932" s="737"/>
      <c r="F1932" s="739"/>
    </row>
    <row r="1933" spans="5:6" x14ac:dyDescent="0.25">
      <c r="E1933" s="737"/>
      <c r="F1933" s="739"/>
    </row>
    <row r="1934" spans="5:6" x14ac:dyDescent="0.25">
      <c r="E1934" s="737"/>
      <c r="F1934" s="739"/>
    </row>
    <row r="1935" spans="5:6" x14ac:dyDescent="0.25">
      <c r="E1935" s="737"/>
      <c r="F1935" s="739"/>
    </row>
    <row r="1936" spans="5:6" x14ac:dyDescent="0.25">
      <c r="E1936" s="737"/>
      <c r="F1936" s="739"/>
    </row>
    <row r="1937" spans="5:6" x14ac:dyDescent="0.25">
      <c r="E1937" s="737"/>
      <c r="F1937" s="739"/>
    </row>
    <row r="1938" spans="5:6" x14ac:dyDescent="0.25">
      <c r="E1938" s="737"/>
      <c r="F1938" s="739"/>
    </row>
    <row r="1939" spans="5:6" x14ac:dyDescent="0.25">
      <c r="E1939" s="737"/>
      <c r="F1939" s="739"/>
    </row>
    <row r="1940" spans="5:6" x14ac:dyDescent="0.25">
      <c r="E1940" s="737"/>
      <c r="F1940" s="739"/>
    </row>
    <row r="1941" spans="5:6" x14ac:dyDescent="0.25">
      <c r="E1941" s="737"/>
      <c r="F1941" s="739"/>
    </row>
    <row r="1942" spans="5:6" x14ac:dyDescent="0.25">
      <c r="E1942" s="737"/>
      <c r="F1942" s="739"/>
    </row>
    <row r="1943" spans="5:6" x14ac:dyDescent="0.25">
      <c r="E1943" s="737"/>
      <c r="F1943" s="739"/>
    </row>
    <row r="1944" spans="5:6" x14ac:dyDescent="0.25">
      <c r="E1944" s="737"/>
      <c r="F1944" s="739"/>
    </row>
    <row r="1945" spans="5:6" x14ac:dyDescent="0.25">
      <c r="E1945" s="737"/>
      <c r="F1945" s="739"/>
    </row>
    <row r="1946" spans="5:6" x14ac:dyDescent="0.25">
      <c r="E1946" s="737"/>
      <c r="F1946" s="739"/>
    </row>
    <row r="1947" spans="5:6" x14ac:dyDescent="0.25">
      <c r="E1947" s="737"/>
      <c r="F1947" s="739"/>
    </row>
    <row r="1948" spans="5:6" x14ac:dyDescent="0.25">
      <c r="E1948" s="737"/>
      <c r="F1948" s="739"/>
    </row>
    <row r="1949" spans="5:6" x14ac:dyDescent="0.25">
      <c r="E1949" s="737"/>
      <c r="F1949" s="739"/>
    </row>
    <row r="1950" spans="5:6" x14ac:dyDescent="0.25">
      <c r="E1950" s="737"/>
      <c r="F1950" s="739"/>
    </row>
    <row r="1951" spans="5:6" x14ac:dyDescent="0.25">
      <c r="E1951" s="737"/>
      <c r="F1951" s="739"/>
    </row>
    <row r="1952" spans="5:6" x14ac:dyDescent="0.25">
      <c r="E1952" s="737"/>
      <c r="F1952" s="739"/>
    </row>
    <row r="1953" spans="5:6" x14ac:dyDescent="0.25">
      <c r="E1953" s="737"/>
      <c r="F1953" s="739"/>
    </row>
    <row r="1954" spans="5:6" x14ac:dyDescent="0.25">
      <c r="E1954" s="737"/>
      <c r="F1954" s="739"/>
    </row>
    <row r="1955" spans="5:6" x14ac:dyDescent="0.25">
      <c r="E1955" s="737"/>
      <c r="F1955" s="739"/>
    </row>
    <row r="1956" spans="5:6" x14ac:dyDescent="0.25">
      <c r="E1956" s="737"/>
      <c r="F1956" s="739"/>
    </row>
    <row r="1957" spans="5:6" x14ac:dyDescent="0.25">
      <c r="E1957" s="737"/>
      <c r="F1957" s="739"/>
    </row>
    <row r="1958" spans="5:6" x14ac:dyDescent="0.25">
      <c r="E1958" s="737"/>
      <c r="F1958" s="739"/>
    </row>
    <row r="1959" spans="5:6" x14ac:dyDescent="0.25">
      <c r="E1959" s="737"/>
      <c r="F1959" s="739"/>
    </row>
    <row r="1960" spans="5:6" x14ac:dyDescent="0.25">
      <c r="E1960" s="737"/>
      <c r="F1960" s="739"/>
    </row>
    <row r="1961" spans="5:6" x14ac:dyDescent="0.25">
      <c r="E1961" s="737"/>
      <c r="F1961" s="739"/>
    </row>
    <row r="1962" spans="5:6" x14ac:dyDescent="0.25">
      <c r="E1962" s="737"/>
      <c r="F1962" s="739"/>
    </row>
    <row r="1963" spans="5:6" x14ac:dyDescent="0.25">
      <c r="E1963" s="737"/>
      <c r="F1963" s="739"/>
    </row>
    <row r="1964" spans="5:6" x14ac:dyDescent="0.25">
      <c r="E1964" s="737"/>
      <c r="F1964" s="739"/>
    </row>
    <row r="1965" spans="5:6" x14ac:dyDescent="0.25">
      <c r="E1965" s="737"/>
      <c r="F1965" s="739"/>
    </row>
    <row r="1966" spans="5:6" x14ac:dyDescent="0.25">
      <c r="E1966" s="737"/>
      <c r="F1966" s="739"/>
    </row>
    <row r="1967" spans="5:6" x14ac:dyDescent="0.25">
      <c r="E1967" s="737"/>
      <c r="F1967" s="739"/>
    </row>
    <row r="1968" spans="5:6" x14ac:dyDescent="0.25">
      <c r="E1968" s="737"/>
      <c r="F1968" s="739"/>
    </row>
    <row r="1969" spans="5:6" x14ac:dyDescent="0.25">
      <c r="E1969" s="737"/>
      <c r="F1969" s="739"/>
    </row>
    <row r="1970" spans="5:6" x14ac:dyDescent="0.25">
      <c r="E1970" s="737"/>
      <c r="F1970" s="739"/>
    </row>
    <row r="1971" spans="5:6" x14ac:dyDescent="0.25">
      <c r="E1971" s="737"/>
      <c r="F1971" s="739"/>
    </row>
    <row r="1972" spans="5:6" x14ac:dyDescent="0.25">
      <c r="E1972" s="737"/>
      <c r="F1972" s="739"/>
    </row>
    <row r="1973" spans="5:6" x14ac:dyDescent="0.25">
      <c r="E1973" s="737"/>
      <c r="F1973" s="739"/>
    </row>
    <row r="1974" spans="5:6" x14ac:dyDescent="0.25">
      <c r="E1974" s="737"/>
      <c r="F1974" s="739"/>
    </row>
    <row r="1975" spans="5:6" x14ac:dyDescent="0.25">
      <c r="E1975" s="737"/>
      <c r="F1975" s="739"/>
    </row>
    <row r="1976" spans="5:6" x14ac:dyDescent="0.25">
      <c r="E1976" s="737"/>
      <c r="F1976" s="739"/>
    </row>
    <row r="1977" spans="5:6" x14ac:dyDescent="0.25">
      <c r="E1977" s="737"/>
      <c r="F1977" s="739"/>
    </row>
    <row r="1978" spans="5:6" x14ac:dyDescent="0.25">
      <c r="E1978" s="737"/>
      <c r="F1978" s="739"/>
    </row>
    <row r="1979" spans="5:6" x14ac:dyDescent="0.25">
      <c r="E1979" s="737"/>
      <c r="F1979" s="739"/>
    </row>
    <row r="1980" spans="5:6" x14ac:dyDescent="0.25">
      <c r="E1980" s="737"/>
      <c r="F1980" s="739"/>
    </row>
    <row r="1981" spans="5:6" x14ac:dyDescent="0.25">
      <c r="E1981" s="737"/>
      <c r="F1981" s="739"/>
    </row>
    <row r="1982" spans="5:6" x14ac:dyDescent="0.25">
      <c r="E1982" s="737"/>
      <c r="F1982" s="739"/>
    </row>
    <row r="1983" spans="5:6" x14ac:dyDescent="0.25">
      <c r="E1983" s="737"/>
      <c r="F1983" s="739"/>
    </row>
    <row r="1984" spans="5:6" x14ac:dyDescent="0.25">
      <c r="E1984" s="737"/>
      <c r="F1984" s="739"/>
    </row>
    <row r="1985" spans="5:6" x14ac:dyDescent="0.25">
      <c r="E1985" s="737"/>
      <c r="F1985" s="739"/>
    </row>
    <row r="1986" spans="5:6" x14ac:dyDescent="0.25">
      <c r="E1986" s="737"/>
      <c r="F1986" s="739"/>
    </row>
    <row r="1987" spans="5:6" x14ac:dyDescent="0.25">
      <c r="E1987" s="737"/>
      <c r="F1987" s="739"/>
    </row>
    <row r="1988" spans="5:6" x14ac:dyDescent="0.25">
      <c r="E1988" s="737"/>
      <c r="F1988" s="739"/>
    </row>
    <row r="1989" spans="5:6" x14ac:dyDescent="0.25">
      <c r="E1989" s="737"/>
      <c r="F1989" s="739"/>
    </row>
    <row r="1990" spans="5:6" x14ac:dyDescent="0.25">
      <c r="E1990" s="737"/>
      <c r="F1990" s="739"/>
    </row>
    <row r="1991" spans="5:6" x14ac:dyDescent="0.25">
      <c r="E1991" s="737"/>
      <c r="F1991" s="739"/>
    </row>
    <row r="1992" spans="5:6" x14ac:dyDescent="0.25">
      <c r="E1992" s="737"/>
      <c r="F1992" s="739"/>
    </row>
    <row r="1993" spans="5:6" x14ac:dyDescent="0.25">
      <c r="E1993" s="737"/>
      <c r="F1993" s="739"/>
    </row>
    <row r="1994" spans="5:6" x14ac:dyDescent="0.25">
      <c r="E1994" s="737"/>
      <c r="F1994" s="739"/>
    </row>
    <row r="1995" spans="5:6" x14ac:dyDescent="0.25">
      <c r="E1995" s="737"/>
      <c r="F1995" s="739"/>
    </row>
    <row r="1996" spans="5:6" x14ac:dyDescent="0.25">
      <c r="E1996" s="737"/>
      <c r="F1996" s="739"/>
    </row>
    <row r="1997" spans="5:6" x14ac:dyDescent="0.25">
      <c r="E1997" s="737"/>
      <c r="F1997" s="739"/>
    </row>
    <row r="1998" spans="5:6" x14ac:dyDescent="0.25">
      <c r="E1998" s="737"/>
      <c r="F1998" s="739"/>
    </row>
    <row r="1999" spans="5:6" x14ac:dyDescent="0.25">
      <c r="E1999" s="737"/>
      <c r="F1999" s="739"/>
    </row>
    <row r="2000" spans="5:6" x14ac:dyDescent="0.25">
      <c r="E2000" s="737"/>
      <c r="F2000" s="739"/>
    </row>
    <row r="2001" spans="5:6" x14ac:dyDescent="0.25">
      <c r="E2001" s="737"/>
      <c r="F2001" s="739"/>
    </row>
    <row r="2002" spans="5:6" x14ac:dyDescent="0.25">
      <c r="E2002" s="737"/>
      <c r="F2002" s="739"/>
    </row>
    <row r="2003" spans="5:6" x14ac:dyDescent="0.25">
      <c r="E2003" s="737"/>
      <c r="F2003" s="739"/>
    </row>
    <row r="2004" spans="5:6" x14ac:dyDescent="0.25">
      <c r="E2004" s="737"/>
      <c r="F2004" s="739"/>
    </row>
    <row r="2005" spans="5:6" x14ac:dyDescent="0.25">
      <c r="E2005" s="737"/>
      <c r="F2005" s="739"/>
    </row>
    <row r="2006" spans="5:6" x14ac:dyDescent="0.25">
      <c r="E2006" s="737"/>
      <c r="F2006" s="739"/>
    </row>
    <row r="2007" spans="5:6" x14ac:dyDescent="0.25">
      <c r="E2007" s="737"/>
      <c r="F2007" s="739"/>
    </row>
    <row r="2008" spans="5:6" x14ac:dyDescent="0.25">
      <c r="E2008" s="737"/>
      <c r="F2008" s="739"/>
    </row>
    <row r="2009" spans="5:6" x14ac:dyDescent="0.25">
      <c r="E2009" s="737"/>
      <c r="F2009" s="739"/>
    </row>
    <row r="2010" spans="5:6" x14ac:dyDescent="0.25">
      <c r="E2010" s="737"/>
      <c r="F2010" s="739"/>
    </row>
    <row r="2011" spans="5:6" x14ac:dyDescent="0.25">
      <c r="E2011" s="737"/>
      <c r="F2011" s="739"/>
    </row>
    <row r="2012" spans="5:6" x14ac:dyDescent="0.25">
      <c r="E2012" s="737"/>
      <c r="F2012" s="739"/>
    </row>
    <row r="2013" spans="5:6" x14ac:dyDescent="0.25">
      <c r="E2013" s="737"/>
      <c r="F2013" s="739"/>
    </row>
    <row r="2014" spans="5:6" x14ac:dyDescent="0.25">
      <c r="E2014" s="737"/>
      <c r="F2014" s="739"/>
    </row>
    <row r="2015" spans="5:6" x14ac:dyDescent="0.25">
      <c r="E2015" s="737"/>
      <c r="F2015" s="739"/>
    </row>
    <row r="2016" spans="5:6" x14ac:dyDescent="0.25">
      <c r="E2016" s="737"/>
      <c r="F2016" s="739"/>
    </row>
    <row r="2017" spans="5:6" x14ac:dyDescent="0.25">
      <c r="E2017" s="737"/>
      <c r="F2017" s="739"/>
    </row>
    <row r="2018" spans="5:6" x14ac:dyDescent="0.25">
      <c r="E2018" s="737"/>
      <c r="F2018" s="739"/>
    </row>
    <row r="2019" spans="5:6" x14ac:dyDescent="0.25">
      <c r="E2019" s="737"/>
      <c r="F2019" s="739"/>
    </row>
    <row r="2020" spans="5:6" x14ac:dyDescent="0.25">
      <c r="E2020" s="737"/>
      <c r="F2020" s="739"/>
    </row>
    <row r="2021" spans="5:6" x14ac:dyDescent="0.25">
      <c r="E2021" s="737"/>
      <c r="F2021" s="739"/>
    </row>
    <row r="2022" spans="5:6" x14ac:dyDescent="0.25">
      <c r="E2022" s="737"/>
      <c r="F2022" s="739"/>
    </row>
    <row r="2023" spans="5:6" x14ac:dyDescent="0.25">
      <c r="E2023" s="737"/>
      <c r="F2023" s="739"/>
    </row>
    <row r="2024" spans="5:6" x14ac:dyDescent="0.25">
      <c r="E2024" s="737"/>
      <c r="F2024" s="739"/>
    </row>
    <row r="2025" spans="5:6" x14ac:dyDescent="0.25">
      <c r="E2025" s="737"/>
      <c r="F2025" s="739"/>
    </row>
    <row r="2026" spans="5:6" x14ac:dyDescent="0.25">
      <c r="E2026" s="737"/>
      <c r="F2026" s="739"/>
    </row>
    <row r="2027" spans="5:6" x14ac:dyDescent="0.25">
      <c r="E2027" s="737"/>
      <c r="F2027" s="739"/>
    </row>
    <row r="2028" spans="5:6" x14ac:dyDescent="0.25">
      <c r="E2028" s="737"/>
      <c r="F2028" s="739"/>
    </row>
    <row r="2029" spans="5:6" x14ac:dyDescent="0.25">
      <c r="E2029" s="737"/>
      <c r="F2029" s="739"/>
    </row>
    <row r="2030" spans="5:6" x14ac:dyDescent="0.25">
      <c r="E2030" s="737"/>
      <c r="F2030" s="739"/>
    </row>
    <row r="2031" spans="5:6" x14ac:dyDescent="0.25">
      <c r="E2031" s="737"/>
      <c r="F2031" s="739"/>
    </row>
    <row r="2032" spans="5:6" x14ac:dyDescent="0.25">
      <c r="E2032" s="737"/>
      <c r="F2032" s="739"/>
    </row>
    <row r="2033" spans="5:6" x14ac:dyDescent="0.25">
      <c r="E2033" s="737"/>
      <c r="F2033" s="739"/>
    </row>
    <row r="2034" spans="5:6" x14ac:dyDescent="0.25">
      <c r="E2034" s="737"/>
      <c r="F2034" s="739"/>
    </row>
    <row r="2035" spans="5:6" x14ac:dyDescent="0.25">
      <c r="E2035" s="737"/>
      <c r="F2035" s="739"/>
    </row>
    <row r="2036" spans="5:6" x14ac:dyDescent="0.25">
      <c r="E2036" s="737"/>
      <c r="F2036" s="739"/>
    </row>
    <row r="2037" spans="5:6" x14ac:dyDescent="0.25">
      <c r="E2037" s="737"/>
      <c r="F2037" s="739"/>
    </row>
    <row r="2038" spans="5:6" x14ac:dyDescent="0.25">
      <c r="E2038" s="737"/>
      <c r="F2038" s="739"/>
    </row>
    <row r="2039" spans="5:6" x14ac:dyDescent="0.25">
      <c r="E2039" s="737"/>
      <c r="F2039" s="739"/>
    </row>
    <row r="2040" spans="5:6" x14ac:dyDescent="0.25">
      <c r="E2040" s="737"/>
      <c r="F2040" s="739"/>
    </row>
    <row r="2041" spans="5:6" x14ac:dyDescent="0.25">
      <c r="E2041" s="737"/>
      <c r="F2041" s="739"/>
    </row>
    <row r="2042" spans="5:6" x14ac:dyDescent="0.25">
      <c r="E2042" s="737"/>
      <c r="F2042" s="739"/>
    </row>
    <row r="2043" spans="5:6" x14ac:dyDescent="0.25">
      <c r="E2043" s="737"/>
      <c r="F2043" s="739"/>
    </row>
    <row r="2044" spans="5:6" x14ac:dyDescent="0.25">
      <c r="E2044" s="737"/>
      <c r="F2044" s="739"/>
    </row>
    <row r="2045" spans="5:6" x14ac:dyDescent="0.25">
      <c r="E2045" s="737"/>
      <c r="F2045" s="739"/>
    </row>
    <row r="2046" spans="5:6" x14ac:dyDescent="0.25">
      <c r="E2046" s="737"/>
      <c r="F2046" s="739"/>
    </row>
    <row r="2047" spans="5:6" x14ac:dyDescent="0.25">
      <c r="E2047" s="737"/>
      <c r="F2047" s="739"/>
    </row>
    <row r="2048" spans="5:6" x14ac:dyDescent="0.25">
      <c r="E2048" s="737"/>
      <c r="F2048" s="739"/>
    </row>
    <row r="2049" spans="5:6" x14ac:dyDescent="0.25">
      <c r="E2049" s="737"/>
      <c r="F2049" s="739"/>
    </row>
    <row r="2050" spans="5:6" x14ac:dyDescent="0.25">
      <c r="E2050" s="737"/>
      <c r="F2050" s="739"/>
    </row>
    <row r="2051" spans="5:6" x14ac:dyDescent="0.25">
      <c r="E2051" s="737"/>
      <c r="F2051" s="739"/>
    </row>
    <row r="2052" spans="5:6" x14ac:dyDescent="0.25">
      <c r="E2052" s="737"/>
      <c r="F2052" s="739"/>
    </row>
    <row r="2053" spans="5:6" x14ac:dyDescent="0.25">
      <c r="E2053" s="737"/>
      <c r="F2053" s="739"/>
    </row>
    <row r="2054" spans="5:6" x14ac:dyDescent="0.25">
      <c r="E2054" s="737"/>
      <c r="F2054" s="739"/>
    </row>
    <row r="2055" spans="5:6" x14ac:dyDescent="0.25">
      <c r="E2055" s="737"/>
      <c r="F2055" s="739"/>
    </row>
    <row r="2056" spans="5:6" x14ac:dyDescent="0.25">
      <c r="E2056" s="737"/>
      <c r="F2056" s="739"/>
    </row>
    <row r="2057" spans="5:6" x14ac:dyDescent="0.25">
      <c r="E2057" s="737"/>
      <c r="F2057" s="739"/>
    </row>
    <row r="2058" spans="5:6" x14ac:dyDescent="0.25">
      <c r="E2058" s="737"/>
      <c r="F2058" s="739"/>
    </row>
    <row r="2059" spans="5:6" x14ac:dyDescent="0.25">
      <c r="E2059" s="737"/>
      <c r="F2059" s="739"/>
    </row>
    <row r="2060" spans="5:6" x14ac:dyDescent="0.25">
      <c r="E2060" s="737"/>
      <c r="F2060" s="739"/>
    </row>
    <row r="2061" spans="5:6" x14ac:dyDescent="0.25">
      <c r="E2061" s="737"/>
      <c r="F2061" s="739"/>
    </row>
    <row r="2062" spans="5:6" x14ac:dyDescent="0.25">
      <c r="E2062" s="737"/>
      <c r="F2062" s="739"/>
    </row>
    <row r="2063" spans="5:6" x14ac:dyDescent="0.25">
      <c r="E2063" s="737"/>
      <c r="F2063" s="739"/>
    </row>
    <row r="2064" spans="5:6" x14ac:dyDescent="0.25">
      <c r="E2064" s="737"/>
      <c r="F2064" s="739"/>
    </row>
    <row r="2065" spans="5:6" x14ac:dyDescent="0.25">
      <c r="E2065" s="737"/>
      <c r="F2065" s="739"/>
    </row>
    <row r="2066" spans="5:6" x14ac:dyDescent="0.25">
      <c r="E2066" s="737"/>
      <c r="F2066" s="739"/>
    </row>
    <row r="2067" spans="5:6" x14ac:dyDescent="0.25">
      <c r="E2067" s="737"/>
      <c r="F2067" s="739"/>
    </row>
    <row r="2068" spans="5:6" x14ac:dyDescent="0.25">
      <c r="E2068" s="737"/>
      <c r="F2068" s="739"/>
    </row>
    <row r="2069" spans="5:6" x14ac:dyDescent="0.25">
      <c r="E2069" s="737"/>
      <c r="F2069" s="739"/>
    </row>
    <row r="2070" spans="5:6" x14ac:dyDescent="0.25">
      <c r="E2070" s="737"/>
      <c r="F2070" s="739"/>
    </row>
    <row r="2071" spans="5:6" x14ac:dyDescent="0.25">
      <c r="E2071" s="737"/>
      <c r="F2071" s="739"/>
    </row>
    <row r="2072" spans="5:6" x14ac:dyDescent="0.25">
      <c r="E2072" s="737"/>
      <c r="F2072" s="739"/>
    </row>
    <row r="2073" spans="5:6" x14ac:dyDescent="0.25">
      <c r="E2073" s="737"/>
      <c r="F2073" s="739"/>
    </row>
    <row r="2074" spans="5:6" x14ac:dyDescent="0.25">
      <c r="E2074" s="737"/>
      <c r="F2074" s="739"/>
    </row>
    <row r="2075" spans="5:6" x14ac:dyDescent="0.25">
      <c r="E2075" s="737"/>
      <c r="F2075" s="739"/>
    </row>
    <row r="2076" spans="5:6" x14ac:dyDescent="0.25">
      <c r="E2076" s="737"/>
      <c r="F2076" s="739"/>
    </row>
    <row r="2077" spans="5:6" x14ac:dyDescent="0.25">
      <c r="E2077" s="737"/>
      <c r="F2077" s="739"/>
    </row>
    <row r="2078" spans="5:6" x14ac:dyDescent="0.25">
      <c r="E2078" s="737"/>
      <c r="F2078" s="739"/>
    </row>
    <row r="2079" spans="5:6" x14ac:dyDescent="0.25">
      <c r="E2079" s="737"/>
      <c r="F2079" s="739"/>
    </row>
    <row r="2080" spans="5:6" x14ac:dyDescent="0.25">
      <c r="E2080" s="737"/>
      <c r="F2080" s="739"/>
    </row>
    <row r="2081" spans="5:6" x14ac:dyDescent="0.25">
      <c r="E2081" s="737"/>
      <c r="F2081" s="739"/>
    </row>
    <row r="2082" spans="5:6" x14ac:dyDescent="0.25">
      <c r="E2082" s="737"/>
      <c r="F2082" s="739"/>
    </row>
    <row r="2083" spans="5:6" x14ac:dyDescent="0.25">
      <c r="E2083" s="737"/>
      <c r="F2083" s="739"/>
    </row>
    <row r="2084" spans="5:6" x14ac:dyDescent="0.25">
      <c r="E2084" s="737"/>
      <c r="F2084" s="739"/>
    </row>
    <row r="2085" spans="5:6" x14ac:dyDescent="0.25">
      <c r="E2085" s="737"/>
      <c r="F2085" s="739"/>
    </row>
    <row r="2086" spans="5:6" x14ac:dyDescent="0.25">
      <c r="E2086" s="737"/>
      <c r="F2086" s="739"/>
    </row>
    <row r="2087" spans="5:6" x14ac:dyDescent="0.25">
      <c r="E2087" s="737"/>
      <c r="F2087" s="739"/>
    </row>
    <row r="2088" spans="5:6" x14ac:dyDescent="0.25">
      <c r="E2088" s="737"/>
      <c r="F2088" s="739"/>
    </row>
    <row r="2089" spans="5:6" x14ac:dyDescent="0.25">
      <c r="E2089" s="737"/>
      <c r="F2089" s="739"/>
    </row>
    <row r="2090" spans="5:6" x14ac:dyDescent="0.25">
      <c r="E2090" s="737"/>
      <c r="F2090" s="739"/>
    </row>
    <row r="2091" spans="5:6" x14ac:dyDescent="0.25">
      <c r="E2091" s="737"/>
      <c r="F2091" s="739"/>
    </row>
    <row r="2092" spans="5:6" x14ac:dyDescent="0.25">
      <c r="E2092" s="737"/>
      <c r="F2092" s="739"/>
    </row>
    <row r="2093" spans="5:6" x14ac:dyDescent="0.25">
      <c r="E2093" s="737"/>
      <c r="F2093" s="739"/>
    </row>
    <row r="2094" spans="5:6" x14ac:dyDescent="0.25">
      <c r="E2094" s="737"/>
      <c r="F2094" s="739"/>
    </row>
    <row r="2095" spans="5:6" x14ac:dyDescent="0.25">
      <c r="E2095" s="737"/>
      <c r="F2095" s="739"/>
    </row>
    <row r="2096" spans="5:6" x14ac:dyDescent="0.25">
      <c r="E2096" s="737"/>
      <c r="F2096" s="739"/>
    </row>
    <row r="2097" spans="5:6" x14ac:dyDescent="0.25">
      <c r="E2097" s="737"/>
      <c r="F2097" s="739"/>
    </row>
    <row r="2098" spans="5:6" x14ac:dyDescent="0.25">
      <c r="E2098" s="737"/>
      <c r="F2098" s="739"/>
    </row>
    <row r="2099" spans="5:6" x14ac:dyDescent="0.25">
      <c r="E2099" s="737"/>
      <c r="F2099" s="739"/>
    </row>
    <row r="2100" spans="5:6" x14ac:dyDescent="0.25">
      <c r="E2100" s="737"/>
      <c r="F2100" s="739"/>
    </row>
    <row r="2101" spans="5:6" x14ac:dyDescent="0.25">
      <c r="E2101" s="737"/>
      <c r="F2101" s="739"/>
    </row>
    <row r="2102" spans="5:6" x14ac:dyDescent="0.25">
      <c r="E2102" s="737"/>
      <c r="F2102" s="739"/>
    </row>
    <row r="2103" spans="5:6" x14ac:dyDescent="0.25">
      <c r="E2103" s="737"/>
      <c r="F2103" s="739"/>
    </row>
    <row r="2104" spans="5:6" x14ac:dyDescent="0.25">
      <c r="E2104" s="737"/>
      <c r="F2104" s="739"/>
    </row>
    <row r="2105" spans="5:6" x14ac:dyDescent="0.25">
      <c r="E2105" s="737"/>
      <c r="F2105" s="739"/>
    </row>
    <row r="2106" spans="5:6" x14ac:dyDescent="0.25">
      <c r="E2106" s="737"/>
      <c r="F2106" s="739"/>
    </row>
    <row r="2107" spans="5:6" x14ac:dyDescent="0.25">
      <c r="E2107" s="737"/>
      <c r="F2107" s="739"/>
    </row>
    <row r="2108" spans="5:6" x14ac:dyDescent="0.25">
      <c r="E2108" s="737"/>
      <c r="F2108" s="739"/>
    </row>
    <row r="2109" spans="5:6" x14ac:dyDescent="0.25">
      <c r="E2109" s="737"/>
      <c r="F2109" s="739"/>
    </row>
    <row r="2110" spans="5:6" x14ac:dyDescent="0.25">
      <c r="E2110" s="737"/>
      <c r="F2110" s="739"/>
    </row>
    <row r="2111" spans="5:6" x14ac:dyDescent="0.25">
      <c r="E2111" s="737"/>
      <c r="F2111" s="739"/>
    </row>
    <row r="2112" spans="5:6" x14ac:dyDescent="0.25">
      <c r="E2112" s="737"/>
      <c r="F2112" s="739"/>
    </row>
    <row r="2113" spans="5:6" x14ac:dyDescent="0.25">
      <c r="E2113" s="737"/>
      <c r="F2113" s="739"/>
    </row>
    <row r="2114" spans="5:6" x14ac:dyDescent="0.25">
      <c r="E2114" s="737"/>
      <c r="F2114" s="739"/>
    </row>
    <row r="2115" spans="5:6" x14ac:dyDescent="0.25">
      <c r="E2115" s="737"/>
      <c r="F2115" s="739"/>
    </row>
    <row r="2116" spans="5:6" x14ac:dyDescent="0.25">
      <c r="E2116" s="737"/>
      <c r="F2116" s="739"/>
    </row>
    <row r="2117" spans="5:6" x14ac:dyDescent="0.25">
      <c r="E2117" s="737"/>
      <c r="F2117" s="739"/>
    </row>
    <row r="2118" spans="5:6" x14ac:dyDescent="0.25">
      <c r="E2118" s="737"/>
      <c r="F2118" s="739"/>
    </row>
    <row r="2119" spans="5:6" x14ac:dyDescent="0.25">
      <c r="E2119" s="737"/>
      <c r="F2119" s="739"/>
    </row>
    <row r="2120" spans="5:6" x14ac:dyDescent="0.25">
      <c r="E2120" s="737"/>
      <c r="F2120" s="739"/>
    </row>
    <row r="2121" spans="5:6" x14ac:dyDescent="0.25">
      <c r="E2121" s="737"/>
      <c r="F2121" s="739"/>
    </row>
    <row r="2122" spans="5:6" x14ac:dyDescent="0.25">
      <c r="E2122" s="737"/>
      <c r="F2122" s="739"/>
    </row>
    <row r="2123" spans="5:6" x14ac:dyDescent="0.25">
      <c r="E2123" s="737"/>
      <c r="F2123" s="739"/>
    </row>
    <row r="2124" spans="5:6" x14ac:dyDescent="0.25">
      <c r="E2124" s="737"/>
      <c r="F2124" s="739"/>
    </row>
    <row r="2125" spans="5:6" x14ac:dyDescent="0.25">
      <c r="E2125" s="737"/>
      <c r="F2125" s="739"/>
    </row>
    <row r="2126" spans="5:6" x14ac:dyDescent="0.25">
      <c r="E2126" s="737"/>
      <c r="F2126" s="739"/>
    </row>
    <row r="2127" spans="5:6" x14ac:dyDescent="0.25">
      <c r="E2127" s="737"/>
      <c r="F2127" s="739"/>
    </row>
    <row r="2128" spans="5:6" x14ac:dyDescent="0.25">
      <c r="E2128" s="737"/>
      <c r="F2128" s="739"/>
    </row>
    <row r="2129" spans="5:6" x14ac:dyDescent="0.25">
      <c r="E2129" s="737"/>
      <c r="F2129" s="739"/>
    </row>
    <row r="2130" spans="5:6" x14ac:dyDescent="0.25">
      <c r="E2130" s="737"/>
      <c r="F2130" s="739"/>
    </row>
    <row r="2131" spans="5:6" x14ac:dyDescent="0.25">
      <c r="E2131" s="737"/>
      <c r="F2131" s="739"/>
    </row>
    <row r="2132" spans="5:6" x14ac:dyDescent="0.25">
      <c r="E2132" s="737"/>
      <c r="F2132" s="739"/>
    </row>
    <row r="2133" spans="5:6" x14ac:dyDescent="0.25">
      <c r="E2133" s="737"/>
      <c r="F2133" s="739"/>
    </row>
    <row r="2134" spans="5:6" x14ac:dyDescent="0.25">
      <c r="E2134" s="737"/>
      <c r="F2134" s="739"/>
    </row>
    <row r="2135" spans="5:6" x14ac:dyDescent="0.25">
      <c r="E2135" s="737"/>
      <c r="F2135" s="739"/>
    </row>
    <row r="2136" spans="5:6" x14ac:dyDescent="0.25">
      <c r="E2136" s="737"/>
      <c r="F2136" s="739"/>
    </row>
    <row r="2137" spans="5:6" x14ac:dyDescent="0.25">
      <c r="E2137" s="737"/>
      <c r="F2137" s="739"/>
    </row>
    <row r="2138" spans="5:6" x14ac:dyDescent="0.25">
      <c r="E2138" s="737"/>
      <c r="F2138" s="739"/>
    </row>
    <row r="2139" spans="5:6" x14ac:dyDescent="0.25">
      <c r="E2139" s="737"/>
      <c r="F2139" s="739"/>
    </row>
    <row r="2140" spans="5:6" x14ac:dyDescent="0.25">
      <c r="E2140" s="737"/>
      <c r="F2140" s="739"/>
    </row>
    <row r="2141" spans="5:6" x14ac:dyDescent="0.25">
      <c r="E2141" s="737"/>
      <c r="F2141" s="739"/>
    </row>
    <row r="2142" spans="5:6" x14ac:dyDescent="0.25">
      <c r="E2142" s="737"/>
      <c r="F2142" s="739"/>
    </row>
    <row r="2143" spans="5:6" x14ac:dyDescent="0.25">
      <c r="E2143" s="737"/>
      <c r="F2143" s="739"/>
    </row>
    <row r="2144" spans="5:6" x14ac:dyDescent="0.25">
      <c r="E2144" s="737"/>
      <c r="F2144" s="739"/>
    </row>
    <row r="2145" spans="5:6" x14ac:dyDescent="0.25">
      <c r="E2145" s="737"/>
      <c r="F2145" s="739"/>
    </row>
    <row r="2146" spans="5:6" x14ac:dyDescent="0.25">
      <c r="E2146" s="737"/>
      <c r="F2146" s="739"/>
    </row>
    <row r="2147" spans="5:6" x14ac:dyDescent="0.25">
      <c r="E2147" s="737"/>
      <c r="F2147" s="739"/>
    </row>
    <row r="2148" spans="5:6" x14ac:dyDescent="0.25">
      <c r="E2148" s="737"/>
      <c r="F2148" s="739"/>
    </row>
    <row r="2149" spans="5:6" x14ac:dyDescent="0.25">
      <c r="E2149" s="737"/>
      <c r="F2149" s="739"/>
    </row>
    <row r="2150" spans="5:6" x14ac:dyDescent="0.25">
      <c r="E2150" s="737"/>
      <c r="F2150" s="739"/>
    </row>
    <row r="2151" spans="5:6" x14ac:dyDescent="0.25">
      <c r="E2151" s="737"/>
      <c r="F2151" s="739"/>
    </row>
    <row r="2152" spans="5:6" x14ac:dyDescent="0.25">
      <c r="E2152" s="737"/>
      <c r="F2152" s="739"/>
    </row>
    <row r="2153" spans="5:6" x14ac:dyDescent="0.25">
      <c r="E2153" s="737"/>
      <c r="F2153" s="739"/>
    </row>
    <row r="2154" spans="5:6" x14ac:dyDescent="0.25">
      <c r="E2154" s="737"/>
      <c r="F2154" s="739"/>
    </row>
    <row r="2155" spans="5:6" x14ac:dyDescent="0.25">
      <c r="E2155" s="737"/>
      <c r="F2155" s="739"/>
    </row>
    <row r="2156" spans="5:6" x14ac:dyDescent="0.25">
      <c r="E2156" s="737"/>
      <c r="F2156" s="739"/>
    </row>
    <row r="2157" spans="5:6" x14ac:dyDescent="0.25">
      <c r="E2157" s="737"/>
      <c r="F2157" s="739"/>
    </row>
    <row r="2158" spans="5:6" x14ac:dyDescent="0.25">
      <c r="E2158" s="737"/>
      <c r="F2158" s="739"/>
    </row>
    <row r="2159" spans="5:6" x14ac:dyDescent="0.25">
      <c r="E2159" s="737"/>
      <c r="F2159" s="739"/>
    </row>
    <row r="2160" spans="5:6" x14ac:dyDescent="0.25">
      <c r="E2160" s="737"/>
      <c r="F2160" s="739"/>
    </row>
    <row r="2161" spans="5:6" x14ac:dyDescent="0.25">
      <c r="E2161" s="737"/>
      <c r="F2161" s="739"/>
    </row>
    <row r="2162" spans="5:6" x14ac:dyDescent="0.25">
      <c r="E2162" s="737"/>
      <c r="F2162" s="739"/>
    </row>
    <row r="2163" spans="5:6" x14ac:dyDescent="0.25">
      <c r="E2163" s="737"/>
      <c r="F2163" s="739"/>
    </row>
    <row r="2164" spans="5:6" x14ac:dyDescent="0.25">
      <c r="E2164" s="737"/>
      <c r="F2164" s="739"/>
    </row>
    <row r="2165" spans="5:6" x14ac:dyDescent="0.25">
      <c r="E2165" s="737"/>
      <c r="F2165" s="739"/>
    </row>
    <row r="2166" spans="5:6" x14ac:dyDescent="0.25">
      <c r="E2166" s="737"/>
      <c r="F2166" s="739"/>
    </row>
    <row r="2167" spans="5:6" x14ac:dyDescent="0.25">
      <c r="E2167" s="737"/>
      <c r="F2167" s="739"/>
    </row>
    <row r="2168" spans="5:6" x14ac:dyDescent="0.25">
      <c r="E2168" s="737"/>
      <c r="F2168" s="739"/>
    </row>
    <row r="2169" spans="5:6" x14ac:dyDescent="0.25">
      <c r="E2169" s="737"/>
      <c r="F2169" s="739"/>
    </row>
    <row r="2170" spans="5:6" x14ac:dyDescent="0.25">
      <c r="E2170" s="737"/>
      <c r="F2170" s="739"/>
    </row>
    <row r="2171" spans="5:6" x14ac:dyDescent="0.25">
      <c r="E2171" s="737"/>
      <c r="F2171" s="739"/>
    </row>
    <row r="2172" spans="5:6" x14ac:dyDescent="0.25">
      <c r="E2172" s="737"/>
      <c r="F2172" s="739"/>
    </row>
    <row r="2173" spans="5:6" x14ac:dyDescent="0.25">
      <c r="E2173" s="737"/>
      <c r="F2173" s="739"/>
    </row>
    <row r="2174" spans="5:6" x14ac:dyDescent="0.25">
      <c r="E2174" s="737"/>
      <c r="F2174" s="739"/>
    </row>
    <row r="2175" spans="5:6" x14ac:dyDescent="0.25">
      <c r="E2175" s="737"/>
      <c r="F2175" s="739"/>
    </row>
    <row r="2176" spans="5:6" x14ac:dyDescent="0.25">
      <c r="E2176" s="737"/>
      <c r="F2176" s="739"/>
    </row>
    <row r="2177" spans="5:6" x14ac:dyDescent="0.25">
      <c r="E2177" s="737"/>
      <c r="F2177" s="739"/>
    </row>
    <row r="2178" spans="5:6" x14ac:dyDescent="0.25">
      <c r="E2178" s="737"/>
      <c r="F2178" s="739"/>
    </row>
    <row r="2179" spans="5:6" x14ac:dyDescent="0.25">
      <c r="E2179" s="737"/>
      <c r="F2179" s="739"/>
    </row>
    <row r="2180" spans="5:6" x14ac:dyDescent="0.25">
      <c r="E2180" s="737"/>
      <c r="F2180" s="739"/>
    </row>
    <row r="2181" spans="5:6" x14ac:dyDescent="0.25">
      <c r="E2181" s="737"/>
      <c r="F2181" s="739"/>
    </row>
    <row r="2182" spans="5:6" x14ac:dyDescent="0.25">
      <c r="E2182" s="737"/>
      <c r="F2182" s="739"/>
    </row>
    <row r="2183" spans="5:6" x14ac:dyDescent="0.25">
      <c r="E2183" s="737"/>
      <c r="F2183" s="739"/>
    </row>
    <row r="2184" spans="5:6" x14ac:dyDescent="0.25">
      <c r="E2184" s="737"/>
      <c r="F2184" s="739"/>
    </row>
    <row r="2185" spans="5:6" x14ac:dyDescent="0.25">
      <c r="E2185" s="737"/>
      <c r="F2185" s="739"/>
    </row>
    <row r="2186" spans="5:6" x14ac:dyDescent="0.25">
      <c r="E2186" s="737"/>
      <c r="F2186" s="739"/>
    </row>
    <row r="2187" spans="5:6" x14ac:dyDescent="0.25">
      <c r="E2187" s="737"/>
      <c r="F2187" s="739"/>
    </row>
    <row r="2188" spans="5:6" x14ac:dyDescent="0.25">
      <c r="E2188" s="737"/>
      <c r="F2188" s="739"/>
    </row>
    <row r="2189" spans="5:6" x14ac:dyDescent="0.25">
      <c r="E2189" s="737"/>
      <c r="F2189" s="739"/>
    </row>
    <row r="2190" spans="5:6" x14ac:dyDescent="0.25">
      <c r="E2190" s="737"/>
      <c r="F2190" s="739"/>
    </row>
    <row r="2191" spans="5:6" x14ac:dyDescent="0.25">
      <c r="E2191" s="737"/>
      <c r="F2191" s="739"/>
    </row>
    <row r="2192" spans="5:6" x14ac:dyDescent="0.25">
      <c r="E2192" s="737"/>
      <c r="F2192" s="739"/>
    </row>
    <row r="2193" spans="5:6" x14ac:dyDescent="0.25">
      <c r="E2193" s="737"/>
      <c r="F2193" s="739"/>
    </row>
    <row r="2194" spans="5:6" x14ac:dyDescent="0.25">
      <c r="E2194" s="737"/>
      <c r="F2194" s="739"/>
    </row>
    <row r="2195" spans="5:6" x14ac:dyDescent="0.25">
      <c r="E2195" s="737"/>
      <c r="F2195" s="739"/>
    </row>
    <row r="2196" spans="5:6" x14ac:dyDescent="0.25">
      <c r="E2196" s="737"/>
      <c r="F2196" s="739"/>
    </row>
    <row r="2197" spans="5:6" x14ac:dyDescent="0.25">
      <c r="E2197" s="737"/>
      <c r="F2197" s="739"/>
    </row>
    <row r="2198" spans="5:6" x14ac:dyDescent="0.25">
      <c r="E2198" s="737"/>
      <c r="F2198" s="739"/>
    </row>
    <row r="2199" spans="5:6" x14ac:dyDescent="0.25">
      <c r="E2199" s="737"/>
      <c r="F2199" s="739"/>
    </row>
    <row r="2200" spans="5:6" x14ac:dyDescent="0.25">
      <c r="E2200" s="737"/>
      <c r="F2200" s="739"/>
    </row>
    <row r="2201" spans="5:6" x14ac:dyDescent="0.25">
      <c r="E2201" s="737"/>
      <c r="F2201" s="739"/>
    </row>
    <row r="2202" spans="5:6" x14ac:dyDescent="0.25">
      <c r="E2202" s="737"/>
      <c r="F2202" s="739"/>
    </row>
    <row r="2203" spans="5:6" x14ac:dyDescent="0.25">
      <c r="E2203" s="737"/>
      <c r="F2203" s="739"/>
    </row>
    <row r="2204" spans="5:6" x14ac:dyDescent="0.25">
      <c r="E2204" s="737"/>
      <c r="F2204" s="739"/>
    </row>
    <row r="2205" spans="5:6" x14ac:dyDescent="0.25">
      <c r="E2205" s="737"/>
      <c r="F2205" s="739"/>
    </row>
    <row r="2206" spans="5:6" x14ac:dyDescent="0.25">
      <c r="E2206" s="737"/>
      <c r="F2206" s="739"/>
    </row>
    <row r="2207" spans="5:6" x14ac:dyDescent="0.25">
      <c r="E2207" s="737"/>
      <c r="F2207" s="739"/>
    </row>
    <row r="2208" spans="5:6" x14ac:dyDescent="0.25">
      <c r="E2208" s="737"/>
      <c r="F2208" s="739"/>
    </row>
    <row r="2209" spans="5:6" x14ac:dyDescent="0.25">
      <c r="E2209" s="737"/>
      <c r="F2209" s="739"/>
    </row>
    <row r="2210" spans="5:6" x14ac:dyDescent="0.25">
      <c r="E2210" s="737"/>
      <c r="F2210" s="739"/>
    </row>
    <row r="2211" spans="5:6" x14ac:dyDescent="0.25">
      <c r="E2211" s="737"/>
      <c r="F2211" s="739"/>
    </row>
    <row r="2212" spans="5:6" x14ac:dyDescent="0.25">
      <c r="E2212" s="737"/>
      <c r="F2212" s="739"/>
    </row>
    <row r="2213" spans="5:6" x14ac:dyDescent="0.25">
      <c r="E2213" s="737"/>
      <c r="F2213" s="739"/>
    </row>
    <row r="2214" spans="5:6" x14ac:dyDescent="0.25">
      <c r="E2214" s="737"/>
      <c r="F2214" s="739"/>
    </row>
    <row r="2215" spans="5:6" x14ac:dyDescent="0.25">
      <c r="E2215" s="737"/>
      <c r="F2215" s="739"/>
    </row>
    <row r="2216" spans="5:6" x14ac:dyDescent="0.25">
      <c r="E2216" s="737"/>
      <c r="F2216" s="739"/>
    </row>
    <row r="2217" spans="5:6" x14ac:dyDescent="0.25">
      <c r="E2217" s="737"/>
      <c r="F2217" s="739"/>
    </row>
    <row r="2218" spans="5:6" x14ac:dyDescent="0.25">
      <c r="E2218" s="737"/>
      <c r="F2218" s="739"/>
    </row>
    <row r="2219" spans="5:6" x14ac:dyDescent="0.25">
      <c r="E2219" s="737"/>
      <c r="F2219" s="739"/>
    </row>
    <row r="2220" spans="5:6" x14ac:dyDescent="0.25">
      <c r="E2220" s="737"/>
      <c r="F2220" s="739"/>
    </row>
    <row r="2221" spans="5:6" x14ac:dyDescent="0.25">
      <c r="E2221" s="737"/>
      <c r="F2221" s="739"/>
    </row>
    <row r="2222" spans="5:6" x14ac:dyDescent="0.25">
      <c r="E2222" s="737"/>
      <c r="F2222" s="739"/>
    </row>
    <row r="2223" spans="5:6" x14ac:dyDescent="0.25">
      <c r="E2223" s="737"/>
      <c r="F2223" s="739"/>
    </row>
    <row r="2224" spans="5:6" x14ac:dyDescent="0.25">
      <c r="E2224" s="737"/>
      <c r="F2224" s="739"/>
    </row>
    <row r="2225" spans="5:6" x14ac:dyDescent="0.25">
      <c r="E2225" s="737"/>
      <c r="F2225" s="739"/>
    </row>
    <row r="2226" spans="5:6" x14ac:dyDescent="0.25">
      <c r="E2226" s="737"/>
      <c r="F2226" s="739"/>
    </row>
    <row r="2227" spans="5:6" x14ac:dyDescent="0.25">
      <c r="E2227" s="737"/>
      <c r="F2227" s="739"/>
    </row>
    <row r="2228" spans="5:6" x14ac:dyDescent="0.25">
      <c r="E2228" s="737"/>
      <c r="F2228" s="739"/>
    </row>
    <row r="2229" spans="5:6" x14ac:dyDescent="0.25">
      <c r="E2229" s="737"/>
      <c r="F2229" s="739"/>
    </row>
    <row r="2230" spans="5:6" x14ac:dyDescent="0.25">
      <c r="E2230" s="737"/>
      <c r="F2230" s="739"/>
    </row>
    <row r="2231" spans="5:6" x14ac:dyDescent="0.25">
      <c r="E2231" s="737"/>
      <c r="F2231" s="739"/>
    </row>
    <row r="2232" spans="5:6" x14ac:dyDescent="0.25">
      <c r="E2232" s="737"/>
      <c r="F2232" s="739"/>
    </row>
    <row r="2233" spans="5:6" x14ac:dyDescent="0.25">
      <c r="E2233" s="737"/>
      <c r="F2233" s="739"/>
    </row>
    <row r="2234" spans="5:6" x14ac:dyDescent="0.25">
      <c r="E2234" s="737"/>
      <c r="F2234" s="739"/>
    </row>
    <row r="2235" spans="5:6" x14ac:dyDescent="0.25">
      <c r="E2235" s="737"/>
      <c r="F2235" s="739"/>
    </row>
    <row r="2236" spans="5:6" x14ac:dyDescent="0.25">
      <c r="E2236" s="737"/>
      <c r="F2236" s="739"/>
    </row>
    <row r="2237" spans="5:6" x14ac:dyDescent="0.25">
      <c r="E2237" s="737"/>
      <c r="F2237" s="739"/>
    </row>
    <row r="2238" spans="5:6" x14ac:dyDescent="0.25">
      <c r="E2238" s="737"/>
      <c r="F2238" s="739"/>
    </row>
    <row r="2239" spans="5:6" x14ac:dyDescent="0.25">
      <c r="E2239" s="737"/>
      <c r="F2239" s="739"/>
    </row>
    <row r="2240" spans="5:6" x14ac:dyDescent="0.25">
      <c r="E2240" s="737"/>
      <c r="F2240" s="739"/>
    </row>
    <row r="2241" spans="5:6" x14ac:dyDescent="0.25">
      <c r="E2241" s="737"/>
      <c r="F2241" s="739"/>
    </row>
    <row r="2242" spans="5:6" x14ac:dyDescent="0.25">
      <c r="E2242" s="737"/>
      <c r="F2242" s="739"/>
    </row>
    <row r="2243" spans="5:6" x14ac:dyDescent="0.25">
      <c r="E2243" s="737"/>
      <c r="F2243" s="739"/>
    </row>
    <row r="2244" spans="5:6" x14ac:dyDescent="0.25">
      <c r="E2244" s="737"/>
      <c r="F2244" s="739"/>
    </row>
    <row r="2245" spans="5:6" x14ac:dyDescent="0.25">
      <c r="E2245" s="737"/>
      <c r="F2245" s="739"/>
    </row>
    <row r="2246" spans="5:6" x14ac:dyDescent="0.25">
      <c r="E2246" s="737"/>
      <c r="F2246" s="739"/>
    </row>
    <row r="2247" spans="5:6" x14ac:dyDescent="0.25">
      <c r="E2247" s="737"/>
      <c r="F2247" s="739"/>
    </row>
    <row r="2248" spans="5:6" x14ac:dyDescent="0.25">
      <c r="E2248" s="737"/>
      <c r="F2248" s="739"/>
    </row>
    <row r="2249" spans="5:6" x14ac:dyDescent="0.25">
      <c r="E2249" s="737"/>
      <c r="F2249" s="739"/>
    </row>
    <row r="2250" spans="5:6" x14ac:dyDescent="0.25">
      <c r="E2250" s="737"/>
      <c r="F2250" s="739"/>
    </row>
    <row r="2251" spans="5:6" x14ac:dyDescent="0.25">
      <c r="E2251" s="737"/>
      <c r="F2251" s="739"/>
    </row>
    <row r="2252" spans="5:6" x14ac:dyDescent="0.25">
      <c r="E2252" s="737"/>
      <c r="F2252" s="739"/>
    </row>
    <row r="2253" spans="5:6" x14ac:dyDescent="0.25">
      <c r="E2253" s="737"/>
      <c r="F2253" s="739"/>
    </row>
    <row r="2254" spans="5:6" x14ac:dyDescent="0.25">
      <c r="E2254" s="737"/>
      <c r="F2254" s="739"/>
    </row>
    <row r="2255" spans="5:6" x14ac:dyDescent="0.25">
      <c r="E2255" s="737"/>
      <c r="F2255" s="739"/>
    </row>
    <row r="2256" spans="5:6" x14ac:dyDescent="0.25">
      <c r="E2256" s="737"/>
      <c r="F2256" s="739"/>
    </row>
    <row r="2257" spans="5:6" x14ac:dyDescent="0.25">
      <c r="E2257" s="737"/>
      <c r="F2257" s="739"/>
    </row>
    <row r="2258" spans="5:6" x14ac:dyDescent="0.25">
      <c r="E2258" s="737"/>
      <c r="F2258" s="739"/>
    </row>
    <row r="2259" spans="5:6" x14ac:dyDescent="0.25">
      <c r="E2259" s="737"/>
      <c r="F2259" s="739"/>
    </row>
    <row r="2260" spans="5:6" x14ac:dyDescent="0.25">
      <c r="E2260" s="737"/>
      <c r="F2260" s="739"/>
    </row>
    <row r="2261" spans="5:6" x14ac:dyDescent="0.25">
      <c r="E2261" s="737"/>
      <c r="F2261" s="739"/>
    </row>
    <row r="2262" spans="5:6" x14ac:dyDescent="0.25">
      <c r="E2262" s="737"/>
      <c r="F2262" s="739"/>
    </row>
    <row r="2263" spans="5:6" x14ac:dyDescent="0.25">
      <c r="E2263" s="737"/>
      <c r="F2263" s="739"/>
    </row>
    <row r="2264" spans="5:6" x14ac:dyDescent="0.25">
      <c r="E2264" s="737"/>
      <c r="F2264" s="739"/>
    </row>
    <row r="2265" spans="5:6" x14ac:dyDescent="0.25">
      <c r="E2265" s="737"/>
      <c r="F2265" s="739"/>
    </row>
    <row r="2266" spans="5:6" x14ac:dyDescent="0.25">
      <c r="E2266" s="737"/>
      <c r="F2266" s="739"/>
    </row>
    <row r="2267" spans="5:6" x14ac:dyDescent="0.25">
      <c r="E2267" s="737"/>
      <c r="F2267" s="739"/>
    </row>
    <row r="2268" spans="5:6" x14ac:dyDescent="0.25">
      <c r="E2268" s="737"/>
      <c r="F2268" s="739"/>
    </row>
    <row r="2269" spans="5:6" x14ac:dyDescent="0.25">
      <c r="E2269" s="737"/>
      <c r="F2269" s="739"/>
    </row>
    <row r="2270" spans="5:6" x14ac:dyDescent="0.25">
      <c r="E2270" s="737"/>
      <c r="F2270" s="739"/>
    </row>
    <row r="2271" spans="5:6" x14ac:dyDescent="0.25">
      <c r="E2271" s="737"/>
      <c r="F2271" s="739"/>
    </row>
    <row r="2272" spans="5:6" x14ac:dyDescent="0.25">
      <c r="E2272" s="737"/>
      <c r="F2272" s="739"/>
    </row>
    <row r="2273" spans="5:6" x14ac:dyDescent="0.25">
      <c r="E2273" s="737"/>
      <c r="F2273" s="739"/>
    </row>
    <row r="2274" spans="5:6" x14ac:dyDescent="0.25">
      <c r="E2274" s="737"/>
      <c r="F2274" s="739"/>
    </row>
    <row r="2275" spans="5:6" x14ac:dyDescent="0.25">
      <c r="E2275" s="737"/>
      <c r="F2275" s="739"/>
    </row>
    <row r="2276" spans="5:6" x14ac:dyDescent="0.25">
      <c r="E2276" s="737"/>
      <c r="F2276" s="739"/>
    </row>
    <row r="2277" spans="5:6" x14ac:dyDescent="0.25">
      <c r="E2277" s="737"/>
      <c r="F2277" s="739"/>
    </row>
    <row r="2278" spans="5:6" x14ac:dyDescent="0.25">
      <c r="E2278" s="737"/>
      <c r="F2278" s="739"/>
    </row>
    <row r="2279" spans="5:6" x14ac:dyDescent="0.25">
      <c r="E2279" s="737"/>
      <c r="F2279" s="739"/>
    </row>
    <row r="2280" spans="5:6" x14ac:dyDescent="0.25">
      <c r="E2280" s="737"/>
      <c r="F2280" s="739"/>
    </row>
    <row r="2281" spans="5:6" x14ac:dyDescent="0.25">
      <c r="E2281" s="737"/>
      <c r="F2281" s="739"/>
    </row>
    <row r="2282" spans="5:6" x14ac:dyDescent="0.25">
      <c r="E2282" s="737"/>
      <c r="F2282" s="739"/>
    </row>
    <row r="2283" spans="5:6" x14ac:dyDescent="0.25">
      <c r="E2283" s="737"/>
      <c r="F2283" s="739"/>
    </row>
    <row r="2284" spans="5:6" x14ac:dyDescent="0.25">
      <c r="E2284" s="737"/>
      <c r="F2284" s="739"/>
    </row>
    <row r="2285" spans="5:6" x14ac:dyDescent="0.25">
      <c r="E2285" s="737"/>
      <c r="F2285" s="739"/>
    </row>
    <row r="2286" spans="5:6" x14ac:dyDescent="0.25">
      <c r="E2286" s="737"/>
      <c r="F2286" s="739"/>
    </row>
    <row r="2287" spans="5:6" x14ac:dyDescent="0.25">
      <c r="E2287" s="737"/>
      <c r="F2287" s="739"/>
    </row>
    <row r="2288" spans="5:6" x14ac:dyDescent="0.25">
      <c r="E2288" s="737"/>
      <c r="F2288" s="739"/>
    </row>
    <row r="2289" spans="5:6" x14ac:dyDescent="0.25">
      <c r="E2289" s="737"/>
      <c r="F2289" s="739"/>
    </row>
    <row r="2290" spans="5:6" x14ac:dyDescent="0.25">
      <c r="E2290" s="737"/>
      <c r="F2290" s="739"/>
    </row>
    <row r="2291" spans="5:6" x14ac:dyDescent="0.25">
      <c r="E2291" s="737"/>
      <c r="F2291" s="739"/>
    </row>
    <row r="2292" spans="5:6" x14ac:dyDescent="0.25">
      <c r="E2292" s="737"/>
      <c r="F2292" s="739"/>
    </row>
    <row r="2293" spans="5:6" x14ac:dyDescent="0.25">
      <c r="E2293" s="737"/>
      <c r="F2293" s="739"/>
    </row>
    <row r="2294" spans="5:6" x14ac:dyDescent="0.25">
      <c r="E2294" s="737"/>
      <c r="F2294" s="739"/>
    </row>
    <row r="2295" spans="5:6" x14ac:dyDescent="0.25">
      <c r="E2295" s="737"/>
      <c r="F2295" s="739"/>
    </row>
    <row r="2296" spans="5:6" x14ac:dyDescent="0.25">
      <c r="E2296" s="737"/>
      <c r="F2296" s="739"/>
    </row>
    <row r="2297" spans="5:6" x14ac:dyDescent="0.25">
      <c r="E2297" s="737"/>
      <c r="F2297" s="739"/>
    </row>
    <row r="2298" spans="5:6" x14ac:dyDescent="0.25">
      <c r="E2298" s="737"/>
      <c r="F2298" s="739"/>
    </row>
    <row r="2299" spans="5:6" x14ac:dyDescent="0.25">
      <c r="E2299" s="737"/>
      <c r="F2299" s="739"/>
    </row>
    <row r="2300" spans="5:6" x14ac:dyDescent="0.25">
      <c r="E2300" s="737"/>
      <c r="F2300" s="739"/>
    </row>
    <row r="2301" spans="5:6" x14ac:dyDescent="0.25">
      <c r="E2301" s="737"/>
      <c r="F2301" s="739"/>
    </row>
    <row r="2302" spans="5:6" x14ac:dyDescent="0.25">
      <c r="E2302" s="737"/>
      <c r="F2302" s="739"/>
    </row>
    <row r="2303" spans="5:6" x14ac:dyDescent="0.25">
      <c r="E2303" s="737"/>
      <c r="F2303" s="739"/>
    </row>
    <row r="2304" spans="5:6" x14ac:dyDescent="0.25">
      <c r="E2304" s="737"/>
      <c r="F2304" s="739"/>
    </row>
    <row r="2305" spans="5:6" x14ac:dyDescent="0.25">
      <c r="E2305" s="737"/>
      <c r="F2305" s="739"/>
    </row>
    <row r="2306" spans="5:6" x14ac:dyDescent="0.25">
      <c r="E2306" s="737"/>
      <c r="F2306" s="739"/>
    </row>
    <row r="2307" spans="5:6" x14ac:dyDescent="0.25">
      <c r="E2307" s="737"/>
      <c r="F2307" s="739"/>
    </row>
    <row r="2308" spans="5:6" x14ac:dyDescent="0.25">
      <c r="E2308" s="737"/>
      <c r="F2308" s="739"/>
    </row>
    <row r="2309" spans="5:6" x14ac:dyDescent="0.25">
      <c r="E2309" s="737"/>
      <c r="F2309" s="739"/>
    </row>
    <row r="2310" spans="5:6" x14ac:dyDescent="0.25">
      <c r="E2310" s="737"/>
      <c r="F2310" s="739"/>
    </row>
    <row r="2311" spans="5:6" x14ac:dyDescent="0.25">
      <c r="E2311" s="737"/>
      <c r="F2311" s="739"/>
    </row>
    <row r="2312" spans="5:6" x14ac:dyDescent="0.25">
      <c r="E2312" s="737"/>
      <c r="F2312" s="739"/>
    </row>
    <row r="2313" spans="5:6" x14ac:dyDescent="0.25">
      <c r="E2313" s="737"/>
      <c r="F2313" s="739"/>
    </row>
    <row r="2314" spans="5:6" x14ac:dyDescent="0.25">
      <c r="E2314" s="737"/>
      <c r="F2314" s="739"/>
    </row>
    <row r="2315" spans="5:6" x14ac:dyDescent="0.25">
      <c r="E2315" s="737"/>
      <c r="F2315" s="739"/>
    </row>
    <row r="2316" spans="5:6" x14ac:dyDescent="0.25">
      <c r="E2316" s="737"/>
      <c r="F2316" s="739"/>
    </row>
    <row r="2317" spans="5:6" x14ac:dyDescent="0.25">
      <c r="E2317" s="737"/>
      <c r="F2317" s="739"/>
    </row>
    <row r="2318" spans="5:6" x14ac:dyDescent="0.25">
      <c r="E2318" s="737"/>
      <c r="F2318" s="739"/>
    </row>
    <row r="2319" spans="5:6" x14ac:dyDescent="0.25">
      <c r="E2319" s="737"/>
      <c r="F2319" s="739"/>
    </row>
    <row r="2320" spans="5:6" x14ac:dyDescent="0.25">
      <c r="E2320" s="737"/>
      <c r="F2320" s="739"/>
    </row>
    <row r="2321" spans="5:6" x14ac:dyDescent="0.25">
      <c r="E2321" s="737"/>
      <c r="F2321" s="739"/>
    </row>
    <row r="2322" spans="5:6" x14ac:dyDescent="0.25">
      <c r="E2322" s="737"/>
      <c r="F2322" s="739"/>
    </row>
    <row r="2323" spans="5:6" x14ac:dyDescent="0.25">
      <c r="E2323" s="737"/>
      <c r="F2323" s="739"/>
    </row>
    <row r="2324" spans="5:6" x14ac:dyDescent="0.25">
      <c r="E2324" s="737"/>
      <c r="F2324" s="739"/>
    </row>
    <row r="2325" spans="5:6" x14ac:dyDescent="0.25">
      <c r="E2325" s="737"/>
      <c r="F2325" s="739"/>
    </row>
    <row r="2326" spans="5:6" x14ac:dyDescent="0.25">
      <c r="E2326" s="737"/>
      <c r="F2326" s="739"/>
    </row>
    <row r="2327" spans="5:6" x14ac:dyDescent="0.25">
      <c r="E2327" s="737"/>
      <c r="F2327" s="739"/>
    </row>
    <row r="2328" spans="5:6" x14ac:dyDescent="0.25">
      <c r="E2328" s="737"/>
      <c r="F2328" s="739"/>
    </row>
    <row r="2329" spans="5:6" x14ac:dyDescent="0.25">
      <c r="E2329" s="737"/>
      <c r="F2329" s="739"/>
    </row>
    <row r="2330" spans="5:6" x14ac:dyDescent="0.25">
      <c r="E2330" s="737"/>
      <c r="F2330" s="739"/>
    </row>
    <row r="2331" spans="5:6" x14ac:dyDescent="0.25">
      <c r="E2331" s="737"/>
      <c r="F2331" s="739"/>
    </row>
    <row r="2332" spans="5:6" x14ac:dyDescent="0.25">
      <c r="E2332" s="737"/>
      <c r="F2332" s="739"/>
    </row>
    <row r="2333" spans="5:6" x14ac:dyDescent="0.25">
      <c r="E2333" s="737"/>
      <c r="F2333" s="739"/>
    </row>
    <row r="2334" spans="5:6" x14ac:dyDescent="0.25">
      <c r="E2334" s="737"/>
      <c r="F2334" s="739"/>
    </row>
    <row r="2335" spans="5:6" x14ac:dyDescent="0.25">
      <c r="E2335" s="737"/>
      <c r="F2335" s="739"/>
    </row>
    <row r="2336" spans="5:6" x14ac:dyDescent="0.25">
      <c r="E2336" s="737"/>
      <c r="F2336" s="739"/>
    </row>
    <row r="2337" spans="5:6" x14ac:dyDescent="0.25">
      <c r="E2337" s="737"/>
      <c r="F2337" s="739"/>
    </row>
    <row r="2338" spans="5:6" x14ac:dyDescent="0.25">
      <c r="E2338" s="737"/>
      <c r="F2338" s="739"/>
    </row>
    <row r="2339" spans="5:6" x14ac:dyDescent="0.25">
      <c r="E2339" s="737"/>
      <c r="F2339" s="739"/>
    </row>
    <row r="2340" spans="5:6" x14ac:dyDescent="0.25">
      <c r="E2340" s="737"/>
      <c r="F2340" s="739"/>
    </row>
    <row r="2341" spans="5:6" x14ac:dyDescent="0.25">
      <c r="E2341" s="737"/>
      <c r="F2341" s="739"/>
    </row>
    <row r="2342" spans="5:6" x14ac:dyDescent="0.25">
      <c r="E2342" s="737"/>
      <c r="F2342" s="739"/>
    </row>
    <row r="2343" spans="5:6" x14ac:dyDescent="0.25">
      <c r="E2343" s="737"/>
      <c r="F2343" s="739"/>
    </row>
    <row r="2344" spans="5:6" x14ac:dyDescent="0.25">
      <c r="E2344" s="737"/>
      <c r="F2344" s="739"/>
    </row>
    <row r="2345" spans="5:6" x14ac:dyDescent="0.25">
      <c r="E2345" s="737"/>
      <c r="F2345" s="739"/>
    </row>
    <row r="2346" spans="5:6" x14ac:dyDescent="0.25">
      <c r="E2346" s="737"/>
      <c r="F2346" s="739"/>
    </row>
    <row r="2347" spans="5:6" x14ac:dyDescent="0.25">
      <c r="E2347" s="737"/>
      <c r="F2347" s="739"/>
    </row>
    <row r="2348" spans="5:6" x14ac:dyDescent="0.25">
      <c r="E2348" s="737"/>
      <c r="F2348" s="739"/>
    </row>
    <row r="2349" spans="5:6" x14ac:dyDescent="0.25">
      <c r="E2349" s="737"/>
      <c r="F2349" s="739"/>
    </row>
    <row r="2350" spans="5:6" x14ac:dyDescent="0.25">
      <c r="E2350" s="737"/>
      <c r="F2350" s="739"/>
    </row>
    <row r="2351" spans="5:6" x14ac:dyDescent="0.25">
      <c r="E2351" s="737"/>
      <c r="F2351" s="739"/>
    </row>
    <row r="2352" spans="5:6" x14ac:dyDescent="0.25">
      <c r="E2352" s="737"/>
      <c r="F2352" s="739"/>
    </row>
    <row r="2353" spans="5:6" x14ac:dyDescent="0.25">
      <c r="E2353" s="737"/>
      <c r="F2353" s="739"/>
    </row>
    <row r="2354" spans="5:6" x14ac:dyDescent="0.25">
      <c r="E2354" s="737"/>
      <c r="F2354" s="739"/>
    </row>
    <row r="2355" spans="5:6" x14ac:dyDescent="0.25">
      <c r="E2355" s="737"/>
      <c r="F2355" s="739"/>
    </row>
    <row r="2356" spans="5:6" x14ac:dyDescent="0.25">
      <c r="E2356" s="737"/>
      <c r="F2356" s="739"/>
    </row>
    <row r="2357" spans="5:6" x14ac:dyDescent="0.25">
      <c r="E2357" s="737"/>
      <c r="F2357" s="739"/>
    </row>
    <row r="2358" spans="5:6" x14ac:dyDescent="0.25">
      <c r="E2358" s="737"/>
      <c r="F2358" s="739"/>
    </row>
    <row r="2359" spans="5:6" x14ac:dyDescent="0.25">
      <c r="E2359" s="737"/>
      <c r="F2359" s="739"/>
    </row>
    <row r="2360" spans="5:6" x14ac:dyDescent="0.25">
      <c r="E2360" s="737"/>
      <c r="F2360" s="739"/>
    </row>
    <row r="2361" spans="5:6" x14ac:dyDescent="0.25">
      <c r="E2361" s="737"/>
      <c r="F2361" s="739"/>
    </row>
    <row r="2362" spans="5:6" x14ac:dyDescent="0.25">
      <c r="E2362" s="737"/>
      <c r="F2362" s="739"/>
    </row>
    <row r="2363" spans="5:6" x14ac:dyDescent="0.25">
      <c r="E2363" s="737"/>
      <c r="F2363" s="739"/>
    </row>
    <row r="2364" spans="5:6" x14ac:dyDescent="0.25">
      <c r="E2364" s="737"/>
      <c r="F2364" s="739"/>
    </row>
    <row r="2365" spans="5:6" x14ac:dyDescent="0.25">
      <c r="E2365" s="737"/>
      <c r="F2365" s="739"/>
    </row>
    <row r="2366" spans="5:6" x14ac:dyDescent="0.25">
      <c r="E2366" s="737"/>
      <c r="F2366" s="739"/>
    </row>
    <row r="2367" spans="5:6" x14ac:dyDescent="0.25">
      <c r="E2367" s="737"/>
      <c r="F2367" s="739"/>
    </row>
    <row r="2368" spans="5:6" x14ac:dyDescent="0.25">
      <c r="E2368" s="737"/>
      <c r="F2368" s="739"/>
    </row>
    <row r="2369" spans="5:6" x14ac:dyDescent="0.25">
      <c r="E2369" s="737"/>
      <c r="F2369" s="739"/>
    </row>
    <row r="2370" spans="5:6" x14ac:dyDescent="0.25">
      <c r="E2370" s="737"/>
      <c r="F2370" s="739"/>
    </row>
    <row r="2371" spans="5:6" x14ac:dyDescent="0.25">
      <c r="E2371" s="737"/>
      <c r="F2371" s="739"/>
    </row>
    <row r="2372" spans="5:6" x14ac:dyDescent="0.25">
      <c r="E2372" s="737"/>
      <c r="F2372" s="739"/>
    </row>
    <row r="2373" spans="5:6" x14ac:dyDescent="0.25">
      <c r="E2373" s="737"/>
      <c r="F2373" s="739"/>
    </row>
    <row r="2374" spans="5:6" x14ac:dyDescent="0.25">
      <c r="E2374" s="737"/>
      <c r="F2374" s="739"/>
    </row>
    <row r="2375" spans="5:6" x14ac:dyDescent="0.25">
      <c r="E2375" s="737"/>
      <c r="F2375" s="739"/>
    </row>
    <row r="2376" spans="5:6" x14ac:dyDescent="0.25">
      <c r="E2376" s="737"/>
      <c r="F2376" s="739"/>
    </row>
    <row r="2377" spans="5:6" x14ac:dyDescent="0.25">
      <c r="E2377" s="737"/>
      <c r="F2377" s="739"/>
    </row>
    <row r="2378" spans="5:6" x14ac:dyDescent="0.25">
      <c r="E2378" s="737"/>
      <c r="F2378" s="739"/>
    </row>
    <row r="2379" spans="5:6" x14ac:dyDescent="0.25">
      <c r="E2379" s="737"/>
      <c r="F2379" s="739"/>
    </row>
    <row r="2380" spans="5:6" x14ac:dyDescent="0.25">
      <c r="E2380" s="737"/>
      <c r="F2380" s="739"/>
    </row>
    <row r="2381" spans="5:6" x14ac:dyDescent="0.25">
      <c r="E2381" s="737"/>
      <c r="F2381" s="739"/>
    </row>
    <row r="2382" spans="5:6" x14ac:dyDescent="0.25">
      <c r="E2382" s="737"/>
      <c r="F2382" s="739"/>
    </row>
    <row r="2383" spans="5:6" x14ac:dyDescent="0.25">
      <c r="E2383" s="737"/>
      <c r="F2383" s="739"/>
    </row>
    <row r="2384" spans="5:6" x14ac:dyDescent="0.25">
      <c r="E2384" s="737"/>
      <c r="F2384" s="739"/>
    </row>
    <row r="2385" spans="5:6" x14ac:dyDescent="0.25">
      <c r="E2385" s="737"/>
      <c r="F2385" s="739"/>
    </row>
    <row r="2386" spans="5:6" x14ac:dyDescent="0.25">
      <c r="E2386" s="737"/>
      <c r="F2386" s="739"/>
    </row>
    <row r="2387" spans="5:6" x14ac:dyDescent="0.25">
      <c r="E2387" s="737"/>
      <c r="F2387" s="739"/>
    </row>
    <row r="2388" spans="5:6" x14ac:dyDescent="0.25">
      <c r="E2388" s="737"/>
      <c r="F2388" s="739"/>
    </row>
    <row r="2389" spans="5:6" x14ac:dyDescent="0.25">
      <c r="E2389" s="737"/>
      <c r="F2389" s="739"/>
    </row>
    <row r="2390" spans="5:6" x14ac:dyDescent="0.25">
      <c r="E2390" s="737"/>
      <c r="F2390" s="739"/>
    </row>
    <row r="2391" spans="5:6" x14ac:dyDescent="0.25">
      <c r="E2391" s="737"/>
      <c r="F2391" s="739"/>
    </row>
    <row r="2392" spans="5:6" x14ac:dyDescent="0.25">
      <c r="E2392" s="737"/>
      <c r="F2392" s="739"/>
    </row>
    <row r="2393" spans="5:6" x14ac:dyDescent="0.25">
      <c r="E2393" s="737"/>
      <c r="F2393" s="739"/>
    </row>
    <row r="2394" spans="5:6" x14ac:dyDescent="0.25">
      <c r="E2394" s="737"/>
      <c r="F2394" s="739"/>
    </row>
    <row r="2395" spans="5:6" x14ac:dyDescent="0.25">
      <c r="E2395" s="737"/>
      <c r="F2395" s="739"/>
    </row>
    <row r="2396" spans="5:6" x14ac:dyDescent="0.25">
      <c r="E2396" s="737"/>
      <c r="F2396" s="739"/>
    </row>
    <row r="2397" spans="5:6" x14ac:dyDescent="0.25">
      <c r="E2397" s="737"/>
      <c r="F2397" s="739"/>
    </row>
    <row r="2398" spans="5:6" x14ac:dyDescent="0.25">
      <c r="E2398" s="737"/>
      <c r="F2398" s="739"/>
    </row>
    <row r="2399" spans="5:6" x14ac:dyDescent="0.25">
      <c r="E2399" s="737"/>
      <c r="F2399" s="739"/>
    </row>
    <row r="2400" spans="5:6" x14ac:dyDescent="0.25">
      <c r="E2400" s="737"/>
      <c r="F2400" s="739"/>
    </row>
    <row r="2401" spans="5:6" x14ac:dyDescent="0.25">
      <c r="E2401" s="737"/>
      <c r="F2401" s="739"/>
    </row>
    <row r="2402" spans="5:6" x14ac:dyDescent="0.25">
      <c r="E2402" s="737"/>
      <c r="F2402" s="739"/>
    </row>
    <row r="2403" spans="5:6" x14ac:dyDescent="0.25">
      <c r="E2403" s="737"/>
      <c r="F2403" s="739"/>
    </row>
    <row r="2404" spans="5:6" x14ac:dyDescent="0.25">
      <c r="E2404" s="737"/>
      <c r="F2404" s="739"/>
    </row>
    <row r="2405" spans="5:6" x14ac:dyDescent="0.25">
      <c r="E2405" s="737"/>
      <c r="F2405" s="739"/>
    </row>
    <row r="2406" spans="5:6" x14ac:dyDescent="0.25">
      <c r="E2406" s="737"/>
      <c r="F2406" s="739"/>
    </row>
    <row r="2407" spans="5:6" x14ac:dyDescent="0.25">
      <c r="E2407" s="737"/>
      <c r="F2407" s="739"/>
    </row>
    <row r="2408" spans="5:6" x14ac:dyDescent="0.25">
      <c r="E2408" s="737"/>
      <c r="F2408" s="739"/>
    </row>
    <row r="2409" spans="5:6" x14ac:dyDescent="0.25">
      <c r="E2409" s="737"/>
      <c r="F2409" s="739"/>
    </row>
    <row r="2410" spans="5:6" x14ac:dyDescent="0.25">
      <c r="E2410" s="737"/>
      <c r="F2410" s="739"/>
    </row>
    <row r="2411" spans="5:6" x14ac:dyDescent="0.25">
      <c r="E2411" s="737"/>
      <c r="F2411" s="739"/>
    </row>
    <row r="2412" spans="5:6" x14ac:dyDescent="0.25">
      <c r="E2412" s="737"/>
      <c r="F2412" s="739"/>
    </row>
    <row r="2413" spans="5:6" x14ac:dyDescent="0.25">
      <c r="E2413" s="737"/>
      <c r="F2413" s="739"/>
    </row>
    <row r="2414" spans="5:6" x14ac:dyDescent="0.25">
      <c r="E2414" s="737"/>
      <c r="F2414" s="739"/>
    </row>
    <row r="2415" spans="5:6" x14ac:dyDescent="0.25">
      <c r="E2415" s="737"/>
      <c r="F2415" s="739"/>
    </row>
    <row r="2416" spans="5:6" x14ac:dyDescent="0.25">
      <c r="E2416" s="737"/>
      <c r="F2416" s="739"/>
    </row>
    <row r="2417" spans="5:6" x14ac:dyDescent="0.25">
      <c r="E2417" s="737"/>
      <c r="F2417" s="739"/>
    </row>
    <row r="2418" spans="5:6" x14ac:dyDescent="0.25">
      <c r="E2418" s="737"/>
      <c r="F2418" s="739"/>
    </row>
    <row r="2419" spans="5:6" x14ac:dyDescent="0.25">
      <c r="E2419" s="737"/>
      <c r="F2419" s="739"/>
    </row>
    <row r="2420" spans="5:6" x14ac:dyDescent="0.25">
      <c r="E2420" s="737"/>
      <c r="F2420" s="739"/>
    </row>
    <row r="2421" spans="5:6" x14ac:dyDescent="0.25">
      <c r="E2421" s="737"/>
      <c r="F2421" s="739"/>
    </row>
    <row r="2422" spans="5:6" x14ac:dyDescent="0.25">
      <c r="E2422" s="737"/>
      <c r="F2422" s="739"/>
    </row>
    <row r="2423" spans="5:6" x14ac:dyDescent="0.25">
      <c r="E2423" s="737"/>
      <c r="F2423" s="739"/>
    </row>
    <row r="2424" spans="5:6" x14ac:dyDescent="0.25">
      <c r="E2424" s="737"/>
      <c r="F2424" s="739"/>
    </row>
    <row r="2425" spans="5:6" x14ac:dyDescent="0.25">
      <c r="E2425" s="737"/>
      <c r="F2425" s="739"/>
    </row>
    <row r="2426" spans="5:6" x14ac:dyDescent="0.25">
      <c r="E2426" s="737"/>
      <c r="F2426" s="739"/>
    </row>
    <row r="2427" spans="5:6" x14ac:dyDescent="0.25">
      <c r="E2427" s="737"/>
      <c r="F2427" s="739"/>
    </row>
    <row r="2428" spans="5:6" x14ac:dyDescent="0.25">
      <c r="E2428" s="737"/>
      <c r="F2428" s="739"/>
    </row>
    <row r="2429" spans="5:6" x14ac:dyDescent="0.25">
      <c r="E2429" s="737"/>
      <c r="F2429" s="739"/>
    </row>
    <row r="2430" spans="5:6" x14ac:dyDescent="0.25">
      <c r="E2430" s="737"/>
      <c r="F2430" s="739"/>
    </row>
    <row r="2431" spans="5:6" x14ac:dyDescent="0.25">
      <c r="E2431" s="737"/>
      <c r="F2431" s="739"/>
    </row>
    <row r="2432" spans="5:6" x14ac:dyDescent="0.25">
      <c r="E2432" s="737"/>
      <c r="F2432" s="739"/>
    </row>
    <row r="2433" spans="5:6" x14ac:dyDescent="0.25">
      <c r="E2433" s="737"/>
      <c r="F2433" s="739"/>
    </row>
    <row r="2434" spans="5:6" x14ac:dyDescent="0.25">
      <c r="E2434" s="737"/>
      <c r="F2434" s="739"/>
    </row>
    <row r="2435" spans="5:6" x14ac:dyDescent="0.25">
      <c r="E2435" s="737"/>
      <c r="F2435" s="739"/>
    </row>
    <row r="2436" spans="5:6" x14ac:dyDescent="0.25">
      <c r="E2436" s="737"/>
      <c r="F2436" s="739"/>
    </row>
    <row r="2437" spans="5:6" x14ac:dyDescent="0.25">
      <c r="E2437" s="737"/>
      <c r="F2437" s="739"/>
    </row>
    <row r="2438" spans="5:6" x14ac:dyDescent="0.25">
      <c r="E2438" s="737"/>
      <c r="F2438" s="739"/>
    </row>
    <row r="2439" spans="5:6" x14ac:dyDescent="0.25">
      <c r="E2439" s="737"/>
      <c r="F2439" s="739"/>
    </row>
    <row r="2440" spans="5:6" x14ac:dyDescent="0.25">
      <c r="E2440" s="737"/>
      <c r="F2440" s="739"/>
    </row>
    <row r="2441" spans="5:6" x14ac:dyDescent="0.25">
      <c r="E2441" s="737"/>
      <c r="F2441" s="739"/>
    </row>
    <row r="2442" spans="5:6" x14ac:dyDescent="0.25">
      <c r="E2442" s="737"/>
      <c r="F2442" s="739"/>
    </row>
    <row r="2443" spans="5:6" x14ac:dyDescent="0.25">
      <c r="E2443" s="737"/>
      <c r="F2443" s="739"/>
    </row>
    <row r="2444" spans="5:6" x14ac:dyDescent="0.25">
      <c r="E2444" s="737"/>
      <c r="F2444" s="739"/>
    </row>
    <row r="2445" spans="5:6" x14ac:dyDescent="0.25">
      <c r="E2445" s="737"/>
      <c r="F2445" s="739"/>
    </row>
    <row r="2446" spans="5:6" x14ac:dyDescent="0.25">
      <c r="E2446" s="737"/>
      <c r="F2446" s="739"/>
    </row>
    <row r="2447" spans="5:6" x14ac:dyDescent="0.25">
      <c r="E2447" s="737"/>
      <c r="F2447" s="739"/>
    </row>
    <row r="2448" spans="5:6" x14ac:dyDescent="0.25">
      <c r="E2448" s="737"/>
      <c r="F2448" s="739"/>
    </row>
    <row r="2449" spans="5:6" x14ac:dyDescent="0.25">
      <c r="E2449" s="737"/>
      <c r="F2449" s="739"/>
    </row>
    <row r="2450" spans="5:6" x14ac:dyDescent="0.25">
      <c r="E2450" s="737"/>
      <c r="F2450" s="739"/>
    </row>
    <row r="2451" spans="5:6" x14ac:dyDescent="0.25">
      <c r="E2451" s="737"/>
      <c r="F2451" s="739"/>
    </row>
    <row r="2452" spans="5:6" x14ac:dyDescent="0.25">
      <c r="E2452" s="737"/>
      <c r="F2452" s="739"/>
    </row>
    <row r="2453" spans="5:6" x14ac:dyDescent="0.25">
      <c r="E2453" s="737"/>
      <c r="F2453" s="739"/>
    </row>
    <row r="2454" spans="5:6" x14ac:dyDescent="0.25">
      <c r="E2454" s="737"/>
      <c r="F2454" s="739"/>
    </row>
    <row r="2455" spans="5:6" x14ac:dyDescent="0.25">
      <c r="E2455" s="737"/>
      <c r="F2455" s="739"/>
    </row>
    <row r="2456" spans="5:6" x14ac:dyDescent="0.25">
      <c r="E2456" s="737"/>
      <c r="F2456" s="739"/>
    </row>
    <row r="2457" spans="5:6" x14ac:dyDescent="0.25">
      <c r="E2457" s="737"/>
      <c r="F2457" s="739"/>
    </row>
    <row r="2458" spans="5:6" x14ac:dyDescent="0.25">
      <c r="E2458" s="737"/>
      <c r="F2458" s="739"/>
    </row>
    <row r="2459" spans="5:6" x14ac:dyDescent="0.25">
      <c r="E2459" s="737"/>
      <c r="F2459" s="739"/>
    </row>
    <row r="2460" spans="5:6" x14ac:dyDescent="0.25">
      <c r="E2460" s="737"/>
      <c r="F2460" s="739"/>
    </row>
    <row r="2461" spans="5:6" x14ac:dyDescent="0.25">
      <c r="E2461" s="737"/>
      <c r="F2461" s="739"/>
    </row>
    <row r="2462" spans="5:6" x14ac:dyDescent="0.25">
      <c r="E2462" s="737"/>
      <c r="F2462" s="739"/>
    </row>
    <row r="2463" spans="5:6" x14ac:dyDescent="0.25">
      <c r="E2463" s="737"/>
      <c r="F2463" s="739"/>
    </row>
    <row r="2464" spans="5:6" x14ac:dyDescent="0.25">
      <c r="E2464" s="737"/>
      <c r="F2464" s="739"/>
    </row>
    <row r="2465" spans="5:6" x14ac:dyDescent="0.25">
      <c r="E2465" s="737"/>
      <c r="F2465" s="739"/>
    </row>
    <row r="2466" spans="5:6" x14ac:dyDescent="0.25">
      <c r="E2466" s="737"/>
      <c r="F2466" s="739"/>
    </row>
    <row r="2467" spans="5:6" x14ac:dyDescent="0.25">
      <c r="E2467" s="737"/>
      <c r="F2467" s="739"/>
    </row>
    <row r="2468" spans="5:6" x14ac:dyDescent="0.25">
      <c r="E2468" s="737"/>
      <c r="F2468" s="739"/>
    </row>
    <row r="2469" spans="5:6" x14ac:dyDescent="0.25">
      <c r="E2469" s="737"/>
      <c r="F2469" s="739"/>
    </row>
    <row r="2470" spans="5:6" x14ac:dyDescent="0.25">
      <c r="E2470" s="737"/>
      <c r="F2470" s="739"/>
    </row>
    <row r="2471" spans="5:6" x14ac:dyDescent="0.25">
      <c r="E2471" s="737"/>
      <c r="F2471" s="739"/>
    </row>
    <row r="2472" spans="5:6" x14ac:dyDescent="0.25">
      <c r="E2472" s="737"/>
      <c r="F2472" s="739"/>
    </row>
    <row r="2473" spans="5:6" x14ac:dyDescent="0.25">
      <c r="E2473" s="737"/>
      <c r="F2473" s="739"/>
    </row>
    <row r="2474" spans="5:6" x14ac:dyDescent="0.25">
      <c r="E2474" s="737"/>
      <c r="F2474" s="739"/>
    </row>
    <row r="2475" spans="5:6" x14ac:dyDescent="0.25">
      <c r="E2475" s="737"/>
      <c r="F2475" s="739"/>
    </row>
    <row r="2476" spans="5:6" x14ac:dyDescent="0.25">
      <c r="E2476" s="737"/>
      <c r="F2476" s="739"/>
    </row>
    <row r="2477" spans="5:6" x14ac:dyDescent="0.25">
      <c r="E2477" s="737"/>
      <c r="F2477" s="739"/>
    </row>
    <row r="2478" spans="5:6" x14ac:dyDescent="0.25">
      <c r="E2478" s="737"/>
      <c r="F2478" s="739"/>
    </row>
    <row r="2479" spans="5:6" x14ac:dyDescent="0.25">
      <c r="E2479" s="737"/>
      <c r="F2479" s="739"/>
    </row>
    <row r="2480" spans="5:6" x14ac:dyDescent="0.25">
      <c r="E2480" s="737"/>
      <c r="F2480" s="739"/>
    </row>
    <row r="2481" spans="5:6" x14ac:dyDescent="0.25">
      <c r="E2481" s="737"/>
      <c r="F2481" s="739"/>
    </row>
    <row r="2482" spans="5:6" x14ac:dyDescent="0.25">
      <c r="E2482" s="737"/>
      <c r="F2482" s="739"/>
    </row>
    <row r="2483" spans="5:6" x14ac:dyDescent="0.25">
      <c r="E2483" s="737"/>
      <c r="F2483" s="739"/>
    </row>
    <row r="2484" spans="5:6" x14ac:dyDescent="0.25">
      <c r="E2484" s="737"/>
      <c r="F2484" s="739"/>
    </row>
    <row r="2485" spans="5:6" x14ac:dyDescent="0.25">
      <c r="E2485" s="737"/>
      <c r="F2485" s="739"/>
    </row>
    <row r="2486" spans="5:6" x14ac:dyDescent="0.25">
      <c r="E2486" s="737"/>
      <c r="F2486" s="739"/>
    </row>
    <row r="2487" spans="5:6" x14ac:dyDescent="0.25">
      <c r="E2487" s="737"/>
      <c r="F2487" s="739"/>
    </row>
    <row r="2488" spans="5:6" x14ac:dyDescent="0.25">
      <c r="E2488" s="737"/>
      <c r="F2488" s="739"/>
    </row>
    <row r="2489" spans="5:6" x14ac:dyDescent="0.25">
      <c r="E2489" s="737"/>
      <c r="F2489" s="739"/>
    </row>
    <row r="2490" spans="5:6" x14ac:dyDescent="0.25">
      <c r="E2490" s="737"/>
      <c r="F2490" s="739"/>
    </row>
    <row r="2491" spans="5:6" x14ac:dyDescent="0.25">
      <c r="E2491" s="737"/>
      <c r="F2491" s="739"/>
    </row>
    <row r="2492" spans="5:6" x14ac:dyDescent="0.25">
      <c r="E2492" s="737"/>
      <c r="F2492" s="739"/>
    </row>
    <row r="2493" spans="5:6" x14ac:dyDescent="0.25">
      <c r="E2493" s="737"/>
      <c r="F2493" s="739"/>
    </row>
    <row r="2494" spans="5:6" x14ac:dyDescent="0.25">
      <c r="E2494" s="737"/>
      <c r="F2494" s="739"/>
    </row>
    <row r="2495" spans="5:6" x14ac:dyDescent="0.25">
      <c r="E2495" s="737"/>
      <c r="F2495" s="739"/>
    </row>
    <row r="2496" spans="5:6" x14ac:dyDescent="0.25">
      <c r="E2496" s="737"/>
      <c r="F2496" s="739"/>
    </row>
    <row r="2497" spans="5:6" x14ac:dyDescent="0.25">
      <c r="E2497" s="737"/>
      <c r="F2497" s="739"/>
    </row>
    <row r="2498" spans="5:6" x14ac:dyDescent="0.25">
      <c r="E2498" s="737"/>
      <c r="F2498" s="739"/>
    </row>
    <row r="2499" spans="5:6" x14ac:dyDescent="0.25">
      <c r="E2499" s="737"/>
      <c r="F2499" s="739"/>
    </row>
    <row r="2500" spans="5:6" x14ac:dyDescent="0.25">
      <c r="E2500" s="737"/>
      <c r="F2500" s="739"/>
    </row>
    <row r="2501" spans="5:6" x14ac:dyDescent="0.25">
      <c r="E2501" s="737"/>
      <c r="F2501" s="739"/>
    </row>
    <row r="2502" spans="5:6" x14ac:dyDescent="0.25">
      <c r="E2502" s="737"/>
      <c r="F2502" s="739"/>
    </row>
    <row r="2503" spans="5:6" x14ac:dyDescent="0.25">
      <c r="E2503" s="737"/>
      <c r="F2503" s="739"/>
    </row>
    <row r="2504" spans="5:6" x14ac:dyDescent="0.25">
      <c r="E2504" s="737"/>
      <c r="F2504" s="739"/>
    </row>
    <row r="2505" spans="5:6" x14ac:dyDescent="0.25">
      <c r="E2505" s="737"/>
      <c r="F2505" s="739"/>
    </row>
    <row r="2506" spans="5:6" x14ac:dyDescent="0.25">
      <c r="E2506" s="737"/>
      <c r="F2506" s="739"/>
    </row>
    <row r="2507" spans="5:6" x14ac:dyDescent="0.25">
      <c r="E2507" s="737"/>
      <c r="F2507" s="739"/>
    </row>
    <row r="2508" spans="5:6" x14ac:dyDescent="0.25">
      <c r="E2508" s="737"/>
      <c r="F2508" s="739"/>
    </row>
    <row r="2509" spans="5:6" x14ac:dyDescent="0.25">
      <c r="E2509" s="737"/>
      <c r="F2509" s="739"/>
    </row>
    <row r="2510" spans="5:6" x14ac:dyDescent="0.25">
      <c r="E2510" s="737"/>
      <c r="F2510" s="739"/>
    </row>
    <row r="2511" spans="5:6" x14ac:dyDescent="0.25">
      <c r="E2511" s="737"/>
      <c r="F2511" s="739"/>
    </row>
    <row r="2512" spans="5:6" x14ac:dyDescent="0.25">
      <c r="E2512" s="737"/>
      <c r="F2512" s="739"/>
    </row>
    <row r="2513" spans="5:6" x14ac:dyDescent="0.25">
      <c r="E2513" s="737"/>
      <c r="F2513" s="739"/>
    </row>
    <row r="2514" spans="5:6" x14ac:dyDescent="0.25">
      <c r="E2514" s="737"/>
      <c r="F2514" s="739"/>
    </row>
    <row r="2515" spans="5:6" x14ac:dyDescent="0.25">
      <c r="E2515" s="737"/>
      <c r="F2515" s="739"/>
    </row>
    <row r="2516" spans="5:6" x14ac:dyDescent="0.25">
      <c r="E2516" s="737"/>
      <c r="F2516" s="739"/>
    </row>
    <row r="2517" spans="5:6" x14ac:dyDescent="0.25">
      <c r="E2517" s="737"/>
      <c r="F2517" s="739"/>
    </row>
    <row r="2518" spans="5:6" x14ac:dyDescent="0.25">
      <c r="E2518" s="737"/>
      <c r="F2518" s="739"/>
    </row>
    <row r="2519" spans="5:6" x14ac:dyDescent="0.25">
      <c r="E2519" s="737"/>
      <c r="F2519" s="739"/>
    </row>
    <row r="2520" spans="5:6" x14ac:dyDescent="0.25">
      <c r="E2520" s="737"/>
      <c r="F2520" s="739"/>
    </row>
    <row r="2521" spans="5:6" x14ac:dyDescent="0.25">
      <c r="E2521" s="737"/>
      <c r="F2521" s="739"/>
    </row>
    <row r="2522" spans="5:6" x14ac:dyDescent="0.25">
      <c r="E2522" s="737"/>
      <c r="F2522" s="739"/>
    </row>
    <row r="2523" spans="5:6" x14ac:dyDescent="0.25">
      <c r="E2523" s="737"/>
      <c r="F2523" s="739"/>
    </row>
    <row r="2524" spans="5:6" x14ac:dyDescent="0.25">
      <c r="E2524" s="737"/>
      <c r="F2524" s="739"/>
    </row>
    <row r="2525" spans="5:6" x14ac:dyDescent="0.25">
      <c r="E2525" s="737"/>
      <c r="F2525" s="739"/>
    </row>
    <row r="2526" spans="5:6" x14ac:dyDescent="0.25">
      <c r="E2526" s="737"/>
      <c r="F2526" s="739"/>
    </row>
    <row r="2527" spans="5:6" x14ac:dyDescent="0.25">
      <c r="E2527" s="737"/>
      <c r="F2527" s="739"/>
    </row>
    <row r="2528" spans="5:6" x14ac:dyDescent="0.25">
      <c r="E2528" s="737"/>
      <c r="F2528" s="739"/>
    </row>
    <row r="2529" spans="5:6" x14ac:dyDescent="0.25">
      <c r="E2529" s="737"/>
      <c r="F2529" s="739"/>
    </row>
    <row r="2530" spans="5:6" x14ac:dyDescent="0.25">
      <c r="E2530" s="737"/>
      <c r="F2530" s="739"/>
    </row>
    <row r="2531" spans="5:6" x14ac:dyDescent="0.25">
      <c r="E2531" s="737"/>
      <c r="F2531" s="739"/>
    </row>
    <row r="2532" spans="5:6" x14ac:dyDescent="0.25">
      <c r="E2532" s="737"/>
      <c r="F2532" s="739"/>
    </row>
    <row r="2533" spans="5:6" x14ac:dyDescent="0.25">
      <c r="E2533" s="737"/>
      <c r="F2533" s="739"/>
    </row>
    <row r="2534" spans="5:6" x14ac:dyDescent="0.25">
      <c r="E2534" s="737"/>
      <c r="F2534" s="739"/>
    </row>
    <row r="2535" spans="5:6" x14ac:dyDescent="0.25">
      <c r="E2535" s="737"/>
      <c r="F2535" s="739"/>
    </row>
    <row r="2536" spans="5:6" x14ac:dyDescent="0.25">
      <c r="E2536" s="737"/>
      <c r="F2536" s="739"/>
    </row>
    <row r="2537" spans="5:6" x14ac:dyDescent="0.25">
      <c r="E2537" s="737"/>
      <c r="F2537" s="739"/>
    </row>
    <row r="2538" spans="5:6" x14ac:dyDescent="0.25">
      <c r="E2538" s="737"/>
      <c r="F2538" s="739"/>
    </row>
    <row r="2539" spans="5:6" x14ac:dyDescent="0.25">
      <c r="E2539" s="737"/>
      <c r="F2539" s="739"/>
    </row>
    <row r="2540" spans="5:6" x14ac:dyDescent="0.25">
      <c r="E2540" s="737"/>
      <c r="F2540" s="739"/>
    </row>
    <row r="2541" spans="5:6" x14ac:dyDescent="0.25">
      <c r="E2541" s="737"/>
      <c r="F2541" s="739"/>
    </row>
    <row r="2542" spans="5:6" x14ac:dyDescent="0.25">
      <c r="E2542" s="737"/>
      <c r="F2542" s="739"/>
    </row>
    <row r="2543" spans="5:6" x14ac:dyDescent="0.25">
      <c r="E2543" s="737"/>
      <c r="F2543" s="739"/>
    </row>
    <row r="2544" spans="5:6" x14ac:dyDescent="0.25">
      <c r="E2544" s="737"/>
      <c r="F2544" s="739"/>
    </row>
    <row r="2545" spans="5:6" x14ac:dyDescent="0.25">
      <c r="E2545" s="737"/>
      <c r="F2545" s="739"/>
    </row>
    <row r="2546" spans="5:6" x14ac:dyDescent="0.25">
      <c r="E2546" s="737"/>
      <c r="F2546" s="739"/>
    </row>
    <row r="2547" spans="5:6" x14ac:dyDescent="0.25">
      <c r="E2547" s="737"/>
      <c r="F2547" s="739"/>
    </row>
    <row r="2548" spans="5:6" x14ac:dyDescent="0.25">
      <c r="E2548" s="737"/>
      <c r="F2548" s="739"/>
    </row>
    <row r="2549" spans="5:6" x14ac:dyDescent="0.25">
      <c r="E2549" s="737"/>
      <c r="F2549" s="739"/>
    </row>
    <row r="2550" spans="5:6" x14ac:dyDescent="0.25">
      <c r="E2550" s="737"/>
      <c r="F2550" s="739"/>
    </row>
    <row r="2551" spans="5:6" x14ac:dyDescent="0.25">
      <c r="E2551" s="737"/>
      <c r="F2551" s="739"/>
    </row>
    <row r="2552" spans="5:6" x14ac:dyDescent="0.25">
      <c r="E2552" s="737"/>
      <c r="F2552" s="739"/>
    </row>
    <row r="2553" spans="5:6" x14ac:dyDescent="0.25">
      <c r="E2553" s="737"/>
      <c r="F2553" s="739"/>
    </row>
    <row r="2554" spans="5:6" x14ac:dyDescent="0.25">
      <c r="E2554" s="737"/>
      <c r="F2554" s="739"/>
    </row>
    <row r="2555" spans="5:6" x14ac:dyDescent="0.25">
      <c r="E2555" s="737"/>
      <c r="F2555" s="739"/>
    </row>
    <row r="2556" spans="5:6" x14ac:dyDescent="0.25">
      <c r="E2556" s="737"/>
      <c r="F2556" s="739"/>
    </row>
    <row r="2557" spans="5:6" x14ac:dyDescent="0.25">
      <c r="E2557" s="737"/>
      <c r="F2557" s="739"/>
    </row>
    <row r="2558" spans="5:6" x14ac:dyDescent="0.25">
      <c r="E2558" s="737"/>
      <c r="F2558" s="739"/>
    </row>
    <row r="2559" spans="5:6" x14ac:dyDescent="0.25">
      <c r="E2559" s="737"/>
      <c r="F2559" s="739"/>
    </row>
    <row r="2560" spans="5:6" x14ac:dyDescent="0.25">
      <c r="E2560" s="737"/>
      <c r="F2560" s="739"/>
    </row>
    <row r="2561" spans="5:6" x14ac:dyDescent="0.25">
      <c r="E2561" s="737"/>
      <c r="F2561" s="739"/>
    </row>
    <row r="2562" spans="5:6" x14ac:dyDescent="0.25">
      <c r="E2562" s="737"/>
      <c r="F2562" s="739"/>
    </row>
    <row r="2563" spans="5:6" x14ac:dyDescent="0.25">
      <c r="E2563" s="737"/>
      <c r="F2563" s="739"/>
    </row>
  </sheetData>
  <mergeCells count="10">
    <mergeCell ref="G154:G155"/>
    <mergeCell ref="A321:E321"/>
    <mergeCell ref="A1:F1"/>
    <mergeCell ref="A2:F2"/>
    <mergeCell ref="A4:B4"/>
    <mergeCell ref="A133:E133"/>
    <mergeCell ref="A3:F3"/>
    <mergeCell ref="A250:E250"/>
    <mergeCell ref="A191:E191"/>
    <mergeCell ref="A72:E72"/>
  </mergeCells>
  <phoneticPr fontId="84" type="noConversion"/>
  <pageMargins left="0.70866141732283505" right="0.47244094488188998" top="0.74803149606299202" bottom="0.511811023622047" header="0.31496062992126" footer="0.31496062992126"/>
  <pageSetup paperSize="9" scale="76" fitToHeight="0" orientation="portrait" r:id="rId1"/>
  <headerFooter>
    <oddFooter>&amp;CALA-ORA. Bill Nr. 7.2 Pg &amp;P of &amp;N</oddFooter>
  </headerFooter>
  <rowBreaks count="3" manualBreakCount="3">
    <brk id="72" max="5" man="1"/>
    <brk id="191" max="5" man="1"/>
    <brk id="250"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6"/>
  <sheetViews>
    <sheetView view="pageBreakPreview" zoomScale="90" zoomScaleNormal="100" zoomScaleSheetLayoutView="90" workbookViewId="0">
      <pane ySplit="5" topLeftCell="A223" activePane="bottomLeft" state="frozen"/>
      <selection activeCell="A3" sqref="A3:E3"/>
      <selection pane="bottomLeft" activeCell="A2" sqref="A2:F2"/>
    </sheetView>
  </sheetViews>
  <sheetFormatPr defaultColWidth="8.81640625" defaultRowHeight="14.5" x14ac:dyDescent="0.35"/>
  <cols>
    <col min="1" max="1" width="9.26953125" style="744" customWidth="1"/>
    <col min="2" max="2" width="61.7265625" style="744" customWidth="1"/>
    <col min="3" max="3" width="7.7265625" style="744" customWidth="1"/>
    <col min="4" max="4" width="10.81640625" style="744" customWidth="1"/>
    <col min="5" max="5" width="14.453125" style="744" customWidth="1"/>
    <col min="6" max="6" width="14.26953125" style="1032" customWidth="1"/>
    <col min="7" max="7" width="13.1796875" style="743" customWidth="1"/>
    <col min="8" max="8" width="8.7265625" style="743" customWidth="1"/>
    <col min="9" max="9" width="8.81640625" style="743"/>
    <col min="10" max="16384" width="8.81640625" style="744"/>
  </cols>
  <sheetData>
    <row r="1" spans="1:9" s="253" customFormat="1" ht="13" x14ac:dyDescent="0.25">
      <c r="A1" s="2412" t="s">
        <v>0</v>
      </c>
      <c r="B1" s="2412"/>
      <c r="C1" s="2412"/>
      <c r="D1" s="2412"/>
      <c r="E1" s="2412"/>
      <c r="F1" s="2412"/>
      <c r="G1" s="550"/>
      <c r="H1" s="551"/>
      <c r="I1" s="551"/>
    </row>
    <row r="2" spans="1:9" s="253" customFormat="1" ht="13" x14ac:dyDescent="0.25">
      <c r="A2" s="2372" t="s">
        <v>2561</v>
      </c>
      <c r="B2" s="2372"/>
      <c r="C2" s="2372"/>
      <c r="D2" s="2372"/>
      <c r="E2" s="2372"/>
      <c r="F2" s="2372"/>
      <c r="G2" s="550"/>
      <c r="H2" s="551"/>
      <c r="I2" s="551"/>
    </row>
    <row r="3" spans="1:9" s="255" customFormat="1" ht="14" x14ac:dyDescent="0.25">
      <c r="A3" s="2386" t="s">
        <v>2077</v>
      </c>
      <c r="B3" s="2386"/>
      <c r="C3" s="2386"/>
      <c r="D3" s="2386"/>
      <c r="E3" s="2386"/>
      <c r="F3" s="2386"/>
      <c r="G3" s="552"/>
      <c r="H3" s="551"/>
      <c r="I3" s="551"/>
    </row>
    <row r="4" spans="1:9" s="253" customFormat="1" ht="12.75" customHeight="1" x14ac:dyDescent="0.25">
      <c r="A4" s="2479" t="s">
        <v>2523</v>
      </c>
      <c r="B4" s="2479"/>
      <c r="C4" s="2479"/>
      <c r="D4" s="2479"/>
      <c r="E4" s="2479"/>
      <c r="F4" s="2479"/>
      <c r="G4" s="553"/>
      <c r="H4" s="551"/>
      <c r="I4" s="551"/>
    </row>
    <row r="5" spans="1:9" s="253" customFormat="1" ht="13" x14ac:dyDescent="0.25">
      <c r="A5" s="486" t="s">
        <v>741</v>
      </c>
      <c r="B5" s="486" t="s">
        <v>742</v>
      </c>
      <c r="C5" s="486" t="s">
        <v>743</v>
      </c>
      <c r="D5" s="486" t="s">
        <v>744</v>
      </c>
      <c r="E5" s="486" t="s">
        <v>745</v>
      </c>
      <c r="F5" s="659" t="s">
        <v>746</v>
      </c>
      <c r="G5" s="553"/>
      <c r="H5" s="551"/>
      <c r="I5" s="551"/>
    </row>
    <row r="6" spans="1:9" x14ac:dyDescent="0.35">
      <c r="A6" s="367"/>
      <c r="B6" s="281" t="s">
        <v>84</v>
      </c>
      <c r="C6" s="367"/>
      <c r="D6" s="368"/>
      <c r="E6" s="368"/>
      <c r="F6" s="1024"/>
    </row>
    <row r="7" spans="1:9" ht="25" x14ac:dyDescent="0.35">
      <c r="A7" s="367"/>
      <c r="B7" s="827" t="s">
        <v>2075</v>
      </c>
      <c r="C7" s="367"/>
      <c r="D7" s="368"/>
      <c r="E7" s="368"/>
      <c r="F7" s="1024"/>
    </row>
    <row r="8" spans="1:9" ht="8.25" customHeight="1" x14ac:dyDescent="0.35">
      <c r="A8" s="367"/>
      <c r="B8" s="367"/>
      <c r="C8" s="367"/>
      <c r="D8" s="368"/>
      <c r="E8" s="368"/>
      <c r="F8" s="1024"/>
    </row>
    <row r="9" spans="1:9" x14ac:dyDescent="0.35">
      <c r="A9" s="288"/>
      <c r="B9" s="289" t="s">
        <v>226</v>
      </c>
      <c r="C9" s="288"/>
      <c r="D9" s="290"/>
      <c r="E9" s="291"/>
      <c r="F9" s="1025"/>
    </row>
    <row r="10" spans="1:9" ht="8.25" customHeight="1" x14ac:dyDescent="0.35">
      <c r="A10" s="288"/>
      <c r="B10" s="292"/>
      <c r="C10" s="288"/>
      <c r="D10" s="290"/>
      <c r="E10" s="291"/>
      <c r="F10" s="1025"/>
    </row>
    <row r="11" spans="1:9" x14ac:dyDescent="0.35">
      <c r="A11" s="288"/>
      <c r="B11" s="289" t="s">
        <v>157</v>
      </c>
      <c r="C11" s="288"/>
      <c r="D11" s="290"/>
      <c r="E11" s="291"/>
      <c r="F11" s="1025"/>
    </row>
    <row r="12" spans="1:9" x14ac:dyDescent="0.35">
      <c r="A12" s="288" t="s">
        <v>158</v>
      </c>
      <c r="B12" s="293" t="s">
        <v>1558</v>
      </c>
      <c r="C12" s="288" t="s">
        <v>796</v>
      </c>
      <c r="D12" s="294">
        <f>1.8*6</f>
        <v>10.8</v>
      </c>
      <c r="E12" s="291"/>
      <c r="F12" s="1025">
        <f>D12*E12</f>
        <v>0</v>
      </c>
    </row>
    <row r="13" spans="1:9" x14ac:dyDescent="0.35">
      <c r="A13" s="288"/>
      <c r="B13" s="292"/>
      <c r="C13" s="288"/>
      <c r="D13" s="290"/>
      <c r="E13" s="291"/>
      <c r="F13" s="1025"/>
    </row>
    <row r="14" spans="1:9" x14ac:dyDescent="0.35">
      <c r="A14" s="288"/>
      <c r="B14" s="289" t="s">
        <v>160</v>
      </c>
      <c r="C14" s="288"/>
      <c r="D14" s="290"/>
      <c r="E14" s="291"/>
      <c r="F14" s="1025"/>
    </row>
    <row r="15" spans="1:9" x14ac:dyDescent="0.35">
      <c r="A15" s="288" t="s">
        <v>162</v>
      </c>
      <c r="B15" s="295" t="s">
        <v>163</v>
      </c>
      <c r="C15" s="288" t="s">
        <v>19</v>
      </c>
      <c r="D15" s="290">
        <v>8</v>
      </c>
      <c r="E15" s="291"/>
      <c r="F15" s="1025">
        <f>D15*E15</f>
        <v>0</v>
      </c>
    </row>
    <row r="16" spans="1:9" x14ac:dyDescent="0.35">
      <c r="A16" s="288"/>
      <c r="B16" s="296"/>
      <c r="C16" s="288"/>
      <c r="D16" s="290"/>
      <c r="E16" s="291"/>
      <c r="F16" s="1025"/>
    </row>
    <row r="17" spans="1:9" x14ac:dyDescent="0.35">
      <c r="A17" s="288"/>
      <c r="B17" s="289" t="s">
        <v>164</v>
      </c>
      <c r="C17" s="288"/>
      <c r="D17" s="290"/>
      <c r="E17" s="291"/>
      <c r="F17" s="1025"/>
    </row>
    <row r="18" spans="1:9" ht="18.75" customHeight="1" x14ac:dyDescent="0.35">
      <c r="A18" s="288" t="s">
        <v>166</v>
      </c>
      <c r="B18" s="295" t="s">
        <v>167</v>
      </c>
      <c r="C18" s="288" t="s">
        <v>19</v>
      </c>
      <c r="D18" s="290">
        <v>6</v>
      </c>
      <c r="E18" s="291"/>
      <c r="F18" s="1025">
        <f>D18*E18</f>
        <v>0</v>
      </c>
    </row>
    <row r="19" spans="1:9" ht="18.75" customHeight="1" x14ac:dyDescent="0.35">
      <c r="A19" s="288" t="s">
        <v>168</v>
      </c>
      <c r="B19" s="295" t="s">
        <v>169</v>
      </c>
      <c r="C19" s="288" t="s">
        <v>19</v>
      </c>
      <c r="D19" s="290">
        <v>4</v>
      </c>
      <c r="E19" s="291"/>
      <c r="F19" s="1025">
        <f>D19*E19</f>
        <v>0</v>
      </c>
    </row>
    <row r="20" spans="1:9" x14ac:dyDescent="0.35">
      <c r="A20" s="288"/>
      <c r="B20" s="295"/>
      <c r="C20" s="288"/>
      <c r="D20" s="290"/>
      <c r="E20" s="291"/>
      <c r="F20" s="1025"/>
    </row>
    <row r="21" spans="1:9" x14ac:dyDescent="0.35">
      <c r="A21" s="288"/>
      <c r="B21" s="297" t="s">
        <v>765</v>
      </c>
      <c r="C21" s="288"/>
      <c r="D21" s="290"/>
      <c r="E21" s="291"/>
      <c r="F21" s="1025"/>
    </row>
    <row r="22" spans="1:9" ht="7.5" customHeight="1" x14ac:dyDescent="0.35">
      <c r="A22" s="288"/>
      <c r="B22" s="295"/>
      <c r="C22" s="288"/>
      <c r="D22" s="290"/>
      <c r="E22" s="291"/>
      <c r="F22" s="1025"/>
    </row>
    <row r="23" spans="1:9" ht="26" x14ac:dyDescent="0.35">
      <c r="A23" s="288"/>
      <c r="B23" s="298" t="s">
        <v>1959</v>
      </c>
      <c r="C23" s="288"/>
      <c r="D23" s="290"/>
      <c r="E23" s="291"/>
      <c r="F23" s="1026"/>
      <c r="G23" s="745"/>
      <c r="H23" s="746"/>
      <c r="I23" s="746"/>
    </row>
    <row r="24" spans="1:9" x14ac:dyDescent="0.35">
      <c r="A24" s="288"/>
      <c r="B24" s="298"/>
      <c r="C24" s="288"/>
      <c r="D24" s="290"/>
      <c r="E24" s="291"/>
      <c r="F24" s="1026"/>
      <c r="G24" s="745"/>
      <c r="H24" s="746"/>
      <c r="I24" s="746"/>
    </row>
    <row r="25" spans="1:9" x14ac:dyDescent="0.35">
      <c r="A25" s="264"/>
      <c r="B25" s="824" t="s">
        <v>2042</v>
      </c>
      <c r="C25" s="825"/>
      <c r="D25" s="290"/>
      <c r="E25" s="291"/>
      <c r="F25" s="1026"/>
      <c r="G25" s="745"/>
      <c r="H25" s="746"/>
      <c r="I25" s="746"/>
    </row>
    <row r="26" spans="1:9" ht="18.75" customHeight="1" x14ac:dyDescent="0.35">
      <c r="A26" s="342" t="s">
        <v>251</v>
      </c>
      <c r="B26" s="268" t="s">
        <v>172</v>
      </c>
      <c r="C26" s="264" t="s">
        <v>125</v>
      </c>
      <c r="D26" s="290">
        <v>10310</v>
      </c>
      <c r="E26" s="291"/>
      <c r="F26" s="1025">
        <f>D26*E26</f>
        <v>0</v>
      </c>
      <c r="G26" s="745"/>
      <c r="H26" s="746"/>
      <c r="I26" s="746"/>
    </row>
    <row r="27" spans="1:9" ht="18.75" customHeight="1" x14ac:dyDescent="0.35">
      <c r="A27" s="342" t="s">
        <v>252</v>
      </c>
      <c r="B27" s="268" t="s">
        <v>420</v>
      </c>
      <c r="C27" s="264" t="s">
        <v>125</v>
      </c>
      <c r="D27" s="290">
        <v>104</v>
      </c>
      <c r="E27" s="291"/>
      <c r="F27" s="1025">
        <f>D27*E27</f>
        <v>0</v>
      </c>
      <c r="G27" s="745"/>
      <c r="H27" s="746"/>
      <c r="I27" s="746"/>
    </row>
    <row r="28" spans="1:9" x14ac:dyDescent="0.35">
      <c r="A28" s="342"/>
      <c r="B28" s="268"/>
      <c r="C28" s="264"/>
      <c r="D28" s="770"/>
      <c r="E28" s="704"/>
      <c r="F28" s="702"/>
      <c r="G28" s="745"/>
      <c r="H28" s="746"/>
      <c r="I28" s="746"/>
    </row>
    <row r="29" spans="1:9" x14ac:dyDescent="0.35">
      <c r="A29" s="264"/>
      <c r="B29" s="824" t="s">
        <v>2066</v>
      </c>
      <c r="C29" s="825"/>
      <c r="D29" s="290"/>
      <c r="E29" s="291"/>
      <c r="F29" s="1026"/>
      <c r="G29" s="745"/>
      <c r="H29" s="746"/>
      <c r="I29" s="746"/>
    </row>
    <row r="30" spans="1:9" ht="17.25" customHeight="1" x14ac:dyDescent="0.35">
      <c r="A30" s="342" t="s">
        <v>261</v>
      </c>
      <c r="B30" s="268" t="s">
        <v>172</v>
      </c>
      <c r="C30" s="264" t="s">
        <v>125</v>
      </c>
      <c r="D30" s="290">
        <v>3869</v>
      </c>
      <c r="E30" s="291"/>
      <c r="F30" s="1025">
        <f>D30*E30</f>
        <v>0</v>
      </c>
      <c r="G30" s="745"/>
      <c r="H30" s="746"/>
      <c r="I30" s="746"/>
    </row>
    <row r="31" spans="1:9" ht="17.25" customHeight="1" x14ac:dyDescent="0.35">
      <c r="A31" s="342" t="s">
        <v>262</v>
      </c>
      <c r="B31" s="268" t="s">
        <v>420</v>
      </c>
      <c r="C31" s="264" t="s">
        <v>125</v>
      </c>
      <c r="D31" s="290">
        <v>39</v>
      </c>
      <c r="E31" s="291"/>
      <c r="F31" s="1025">
        <f>D31*E31</f>
        <v>0</v>
      </c>
      <c r="G31" s="745"/>
      <c r="H31" s="746"/>
      <c r="I31" s="746"/>
    </row>
    <row r="32" spans="1:9" x14ac:dyDescent="0.35">
      <c r="A32" s="342"/>
      <c r="B32" s="268"/>
      <c r="C32" s="264"/>
      <c r="D32" s="290"/>
      <c r="E32" s="291"/>
      <c r="F32" s="1026"/>
      <c r="G32" s="745"/>
      <c r="H32" s="746"/>
      <c r="I32" s="746"/>
    </row>
    <row r="33" spans="1:9" x14ac:dyDescent="0.35">
      <c r="A33" s="264"/>
      <c r="B33" s="824" t="s">
        <v>2043</v>
      </c>
      <c r="C33" s="825"/>
      <c r="D33" s="290"/>
      <c r="E33" s="291"/>
      <c r="F33" s="1026"/>
      <c r="G33" s="745"/>
      <c r="H33" s="746"/>
      <c r="I33" s="746"/>
    </row>
    <row r="34" spans="1:9" ht="20.25" customHeight="1" x14ac:dyDescent="0.35">
      <c r="A34" s="342" t="s">
        <v>1463</v>
      </c>
      <c r="B34" s="268" t="s">
        <v>172</v>
      </c>
      <c r="C34" s="264" t="s">
        <v>125</v>
      </c>
      <c r="D34" s="290">
        <v>4135</v>
      </c>
      <c r="E34" s="291"/>
      <c r="F34" s="1025">
        <f>D34*E34</f>
        <v>0</v>
      </c>
      <c r="G34" s="745"/>
      <c r="H34" s="746"/>
      <c r="I34" s="746"/>
    </row>
    <row r="35" spans="1:9" ht="20.25" customHeight="1" x14ac:dyDescent="0.35">
      <c r="A35" s="342" t="s">
        <v>1464</v>
      </c>
      <c r="B35" s="268" t="s">
        <v>420</v>
      </c>
      <c r="C35" s="264" t="s">
        <v>125</v>
      </c>
      <c r="D35" s="290">
        <v>41</v>
      </c>
      <c r="E35" s="291"/>
      <c r="F35" s="1025">
        <f>D35*E35</f>
        <v>0</v>
      </c>
      <c r="G35" s="745"/>
      <c r="H35" s="746"/>
      <c r="I35" s="746"/>
    </row>
    <row r="36" spans="1:9" x14ac:dyDescent="0.35">
      <c r="A36" s="342"/>
      <c r="B36" s="268"/>
      <c r="C36" s="264"/>
      <c r="D36" s="290"/>
      <c r="E36" s="291"/>
      <c r="F36" s="1026"/>
      <c r="G36" s="745"/>
      <c r="H36" s="746"/>
      <c r="I36" s="746"/>
    </row>
    <row r="37" spans="1:9" x14ac:dyDescent="0.35">
      <c r="A37" s="264"/>
      <c r="B37" s="824" t="s">
        <v>2047</v>
      </c>
      <c r="C37" s="825"/>
      <c r="D37" s="290"/>
      <c r="E37" s="291"/>
      <c r="F37" s="1026"/>
      <c r="G37" s="745"/>
      <c r="H37" s="746"/>
      <c r="I37" s="746"/>
    </row>
    <row r="38" spans="1:9" ht="17.25" customHeight="1" x14ac:dyDescent="0.35">
      <c r="A38" s="342" t="s">
        <v>1524</v>
      </c>
      <c r="B38" s="268" t="s">
        <v>172</v>
      </c>
      <c r="C38" s="264" t="s">
        <v>125</v>
      </c>
      <c r="D38" s="338" t="s">
        <v>558</v>
      </c>
      <c r="E38" s="291"/>
      <c r="F38" s="1025">
        <v>0</v>
      </c>
      <c r="G38" s="745"/>
      <c r="H38" s="746"/>
      <c r="I38" s="746"/>
    </row>
    <row r="39" spans="1:9" ht="17.25" customHeight="1" x14ac:dyDescent="0.35">
      <c r="A39" s="342" t="s">
        <v>2044</v>
      </c>
      <c r="B39" s="268" t="s">
        <v>420</v>
      </c>
      <c r="C39" s="264" t="s">
        <v>125</v>
      </c>
      <c r="D39" s="338" t="s">
        <v>558</v>
      </c>
      <c r="E39" s="291"/>
      <c r="F39" s="1025">
        <v>0</v>
      </c>
      <c r="G39" s="745"/>
      <c r="H39" s="746"/>
      <c r="I39" s="746"/>
    </row>
    <row r="40" spans="1:9" x14ac:dyDescent="0.35">
      <c r="A40" s="342"/>
      <c r="B40" s="268"/>
      <c r="C40" s="264"/>
      <c r="D40" s="290"/>
      <c r="E40" s="291"/>
      <c r="F40" s="1026"/>
      <c r="G40" s="745"/>
      <c r="H40" s="746"/>
      <c r="I40" s="746"/>
    </row>
    <row r="41" spans="1:9" x14ac:dyDescent="0.35">
      <c r="A41" s="264"/>
      <c r="B41" s="824" t="s">
        <v>2048</v>
      </c>
      <c r="C41" s="825"/>
      <c r="D41" s="290"/>
      <c r="E41" s="291"/>
      <c r="F41" s="1026"/>
      <c r="G41" s="745"/>
      <c r="H41" s="746"/>
      <c r="I41" s="746"/>
    </row>
    <row r="42" spans="1:9" ht="19.5" customHeight="1" x14ac:dyDescent="0.35">
      <c r="A42" s="342" t="s">
        <v>2045</v>
      </c>
      <c r="B42" s="268" t="s">
        <v>172</v>
      </c>
      <c r="C42" s="264" t="s">
        <v>125</v>
      </c>
      <c r="D42" s="338" t="s">
        <v>558</v>
      </c>
      <c r="E42" s="291"/>
      <c r="F42" s="1025">
        <v>0</v>
      </c>
      <c r="G42" s="745"/>
      <c r="H42" s="746"/>
      <c r="I42" s="746"/>
    </row>
    <row r="43" spans="1:9" ht="19.5" customHeight="1" x14ac:dyDescent="0.35">
      <c r="A43" s="342" t="s">
        <v>2046</v>
      </c>
      <c r="B43" s="268" t="s">
        <v>420</v>
      </c>
      <c r="C43" s="264" t="s">
        <v>125</v>
      </c>
      <c r="D43" s="338" t="s">
        <v>558</v>
      </c>
      <c r="E43" s="291"/>
      <c r="F43" s="1025">
        <v>0</v>
      </c>
      <c r="G43" s="745"/>
      <c r="H43" s="746"/>
      <c r="I43" s="746"/>
    </row>
    <row r="44" spans="1:9" ht="7.5" customHeight="1" x14ac:dyDescent="0.35">
      <c r="A44" s="342"/>
      <c r="B44" s="268"/>
      <c r="C44" s="264"/>
      <c r="D44" s="290"/>
      <c r="E44" s="291"/>
      <c r="F44" s="1026"/>
      <c r="G44" s="745"/>
      <c r="H44" s="746"/>
      <c r="I44" s="746"/>
    </row>
    <row r="45" spans="1:9" ht="39" x14ac:dyDescent="0.35">
      <c r="A45" s="288"/>
      <c r="B45" s="341" t="s">
        <v>1619</v>
      </c>
      <c r="C45" s="288"/>
      <c r="D45" s="290"/>
      <c r="E45" s="291"/>
      <c r="F45" s="1026"/>
      <c r="G45" s="745"/>
      <c r="H45" s="746"/>
      <c r="I45" s="746"/>
    </row>
    <row r="46" spans="1:9" x14ac:dyDescent="0.35">
      <c r="A46" s="288"/>
      <c r="B46" s="298"/>
      <c r="C46" s="288"/>
      <c r="D46" s="290"/>
      <c r="E46" s="291"/>
      <c r="F46" s="1026"/>
      <c r="G46" s="745"/>
      <c r="H46" s="746"/>
      <c r="I46" s="746"/>
    </row>
    <row r="47" spans="1:9" ht="19.5" customHeight="1" x14ac:dyDescent="0.35">
      <c r="A47" s="342" t="s">
        <v>1447</v>
      </c>
      <c r="B47" s="268" t="s">
        <v>2050</v>
      </c>
      <c r="C47" s="264" t="s">
        <v>125</v>
      </c>
      <c r="D47" s="338" t="s">
        <v>558</v>
      </c>
      <c r="E47" s="291"/>
      <c r="F47" s="1025">
        <v>0</v>
      </c>
      <c r="G47" s="745"/>
      <c r="H47" s="746"/>
      <c r="I47" s="746"/>
    </row>
    <row r="48" spans="1:9" ht="19.5" customHeight="1" x14ac:dyDescent="0.35">
      <c r="A48" s="342" t="s">
        <v>1448</v>
      </c>
      <c r="B48" s="268" t="s">
        <v>1674</v>
      </c>
      <c r="C48" s="264" t="s">
        <v>125</v>
      </c>
      <c r="D48" s="290">
        <v>200</v>
      </c>
      <c r="E48" s="291"/>
      <c r="F48" s="1025">
        <f>D48*E48</f>
        <v>0</v>
      </c>
      <c r="G48" s="745"/>
      <c r="H48" s="746"/>
      <c r="I48" s="746"/>
    </row>
    <row r="49" spans="1:9" ht="19.5" customHeight="1" x14ac:dyDescent="0.35">
      <c r="A49" s="342" t="s">
        <v>1449</v>
      </c>
      <c r="B49" s="274" t="s">
        <v>1675</v>
      </c>
      <c r="C49" s="264" t="s">
        <v>125</v>
      </c>
      <c r="D49" s="290">
        <v>200</v>
      </c>
      <c r="E49" s="291"/>
      <c r="F49" s="1025">
        <f>D49*E49</f>
        <v>0</v>
      </c>
      <c r="G49" s="745"/>
      <c r="H49" s="746"/>
      <c r="I49" s="746"/>
    </row>
    <row r="50" spans="1:9" ht="19.5" customHeight="1" x14ac:dyDescent="0.35">
      <c r="A50" s="342" t="s">
        <v>1450</v>
      </c>
      <c r="B50" s="268" t="s">
        <v>1620</v>
      </c>
      <c r="C50" s="264" t="s">
        <v>125</v>
      </c>
      <c r="D50" s="290">
        <v>200</v>
      </c>
      <c r="E50" s="291"/>
      <c r="F50" s="1025">
        <f>D50*E50</f>
        <v>0</v>
      </c>
      <c r="G50" s="745"/>
      <c r="H50" s="746"/>
      <c r="I50" s="746"/>
    </row>
    <row r="51" spans="1:9" ht="19.5" customHeight="1" x14ac:dyDescent="0.35">
      <c r="A51" s="342" t="s">
        <v>1451</v>
      </c>
      <c r="B51" s="274" t="s">
        <v>1621</v>
      </c>
      <c r="C51" s="264" t="s">
        <v>125</v>
      </c>
      <c r="D51" s="290">
        <v>300</v>
      </c>
      <c r="E51" s="291"/>
      <c r="F51" s="1025">
        <f t="shared" ref="F51:F55" si="0">D51*E51</f>
        <v>0</v>
      </c>
      <c r="G51" s="745"/>
      <c r="H51" s="746"/>
      <c r="I51" s="746"/>
    </row>
    <row r="52" spans="1:9" ht="19.5" customHeight="1" x14ac:dyDescent="0.35">
      <c r="A52" s="342" t="s">
        <v>1452</v>
      </c>
      <c r="B52" s="268" t="s">
        <v>1622</v>
      </c>
      <c r="C52" s="264" t="s">
        <v>125</v>
      </c>
      <c r="D52" s="290">
        <v>300</v>
      </c>
      <c r="E52" s="291"/>
      <c r="F52" s="1025">
        <f t="shared" si="0"/>
        <v>0</v>
      </c>
      <c r="G52" s="745"/>
      <c r="H52" s="746"/>
      <c r="I52" s="746"/>
    </row>
    <row r="53" spans="1:9" ht="19.5" customHeight="1" x14ac:dyDescent="0.35">
      <c r="A53" s="342" t="s">
        <v>1676</v>
      </c>
      <c r="B53" s="268" t="s">
        <v>1623</v>
      </c>
      <c r="C53" s="264" t="s">
        <v>125</v>
      </c>
      <c r="D53" s="290">
        <v>500</v>
      </c>
      <c r="E53" s="291"/>
      <c r="F53" s="1025">
        <f t="shared" si="0"/>
        <v>0</v>
      </c>
      <c r="G53" s="745"/>
      <c r="H53" s="746"/>
      <c r="I53" s="746"/>
    </row>
    <row r="54" spans="1:9" ht="19.5" customHeight="1" x14ac:dyDescent="0.35">
      <c r="A54" s="342" t="s">
        <v>1453</v>
      </c>
      <c r="B54" s="274" t="s">
        <v>1624</v>
      </c>
      <c r="C54" s="264" t="s">
        <v>125</v>
      </c>
      <c r="D54" s="290">
        <v>1200</v>
      </c>
      <c r="E54" s="291"/>
      <c r="F54" s="1025">
        <f t="shared" si="0"/>
        <v>0</v>
      </c>
      <c r="G54" s="745"/>
      <c r="H54" s="746"/>
      <c r="I54" s="746"/>
    </row>
    <row r="55" spans="1:9" ht="19.5" customHeight="1" x14ac:dyDescent="0.35">
      <c r="A55" s="342" t="s">
        <v>2051</v>
      </c>
      <c r="B55" s="268" t="s">
        <v>1625</v>
      </c>
      <c r="C55" s="264" t="s">
        <v>125</v>
      </c>
      <c r="D55" s="290">
        <v>33200</v>
      </c>
      <c r="E55" s="291"/>
      <c r="F55" s="1025">
        <f t="shared" si="0"/>
        <v>0</v>
      </c>
      <c r="G55" s="745"/>
      <c r="H55" s="746"/>
      <c r="I55" s="746"/>
    </row>
    <row r="56" spans="1:9" ht="19.5" customHeight="1" x14ac:dyDescent="0.35">
      <c r="A56" s="291"/>
      <c r="B56" s="291"/>
      <c r="C56" s="291"/>
      <c r="D56" s="291"/>
      <c r="E56" s="291"/>
      <c r="F56" s="1025"/>
      <c r="G56" s="746"/>
      <c r="H56" s="746"/>
      <c r="I56" s="746"/>
    </row>
    <row r="57" spans="1:9" ht="19.5" customHeight="1" x14ac:dyDescent="0.35">
      <c r="A57" s="291"/>
      <c r="B57" s="291"/>
      <c r="C57" s="291"/>
      <c r="D57" s="291"/>
      <c r="E57" s="291"/>
      <c r="F57" s="1025"/>
      <c r="G57" s="746"/>
      <c r="H57" s="746"/>
      <c r="I57" s="746"/>
    </row>
    <row r="58" spans="1:9" s="743" customFormat="1" ht="13" thickBot="1" x14ac:dyDescent="0.3">
      <c r="A58" s="291"/>
      <c r="B58" s="291"/>
      <c r="C58" s="291"/>
      <c r="D58" s="291"/>
      <c r="E58" s="291"/>
      <c r="F58" s="1025"/>
    </row>
    <row r="59" spans="1:9" s="743" customFormat="1" ht="18" customHeight="1" thickTop="1" x14ac:dyDescent="0.25">
      <c r="A59" s="2477" t="s">
        <v>102</v>
      </c>
      <c r="B59" s="2477"/>
      <c r="C59" s="2477"/>
      <c r="D59" s="2477"/>
      <c r="E59" s="2477"/>
      <c r="F59" s="1357">
        <f>SUM(F7:F58)</f>
        <v>0</v>
      </c>
    </row>
    <row r="60" spans="1:9" s="743" customFormat="1" ht="13" x14ac:dyDescent="0.25">
      <c r="A60" s="303"/>
      <c r="B60" s="289" t="s">
        <v>139</v>
      </c>
      <c r="C60" s="288"/>
      <c r="D60" s="290"/>
      <c r="E60" s="291"/>
      <c r="F60" s="1025"/>
    </row>
    <row r="61" spans="1:9" s="743" customFormat="1" ht="13" x14ac:dyDescent="0.25">
      <c r="A61" s="311"/>
      <c r="B61" s="312"/>
      <c r="C61" s="288"/>
      <c r="D61" s="290"/>
      <c r="E61" s="291"/>
      <c r="F61" s="1025"/>
    </row>
    <row r="62" spans="1:9" s="743" customFormat="1" ht="13" x14ac:dyDescent="0.25">
      <c r="A62" s="288"/>
      <c r="B62" s="313" t="s">
        <v>1565</v>
      </c>
      <c r="C62" s="288"/>
      <c r="D62" s="290"/>
      <c r="E62" s="291"/>
      <c r="F62" s="1025"/>
    </row>
    <row r="63" spans="1:9" s="743" customFormat="1" ht="9" customHeight="1" x14ac:dyDescent="0.25">
      <c r="A63" s="288"/>
      <c r="B63" s="313"/>
      <c r="C63" s="288"/>
      <c r="D63" s="290"/>
      <c r="E63" s="291"/>
      <c r="F63" s="1025"/>
    </row>
    <row r="64" spans="1:9" s="743" customFormat="1" ht="12.5" x14ac:dyDescent="0.25">
      <c r="A64" s="264"/>
      <c r="B64" s="344" t="s">
        <v>2052</v>
      </c>
      <c r="C64" s="264"/>
      <c r="D64" s="343"/>
      <c r="E64" s="308"/>
      <c r="F64" s="1025"/>
    </row>
    <row r="65" spans="1:6" s="743" customFormat="1" ht="19.5" customHeight="1" x14ac:dyDescent="0.25">
      <c r="A65" s="264" t="s">
        <v>2053</v>
      </c>
      <c r="B65" s="274" t="s">
        <v>2054</v>
      </c>
      <c r="C65" s="264" t="s">
        <v>19</v>
      </c>
      <c r="D65" s="338" t="s">
        <v>558</v>
      </c>
      <c r="E65" s="351"/>
      <c r="F65" s="1025">
        <v>0</v>
      </c>
    </row>
    <row r="66" spans="1:6" s="743" customFormat="1" ht="19.5" customHeight="1" x14ac:dyDescent="0.25">
      <c r="A66" s="264" t="s">
        <v>2055</v>
      </c>
      <c r="B66" s="274" t="s">
        <v>2056</v>
      </c>
      <c r="C66" s="264" t="s">
        <v>19</v>
      </c>
      <c r="D66" s="343">
        <v>1</v>
      </c>
      <c r="E66" s="351"/>
      <c r="F66" s="1025">
        <f t="shared" ref="F66:F69" si="1">D66*E66</f>
        <v>0</v>
      </c>
    </row>
    <row r="67" spans="1:6" s="743" customFormat="1" ht="19.5" customHeight="1" x14ac:dyDescent="0.25">
      <c r="A67" s="264" t="s">
        <v>2057</v>
      </c>
      <c r="B67" s="274" t="s">
        <v>2058</v>
      </c>
      <c r="C67" s="264" t="s">
        <v>19</v>
      </c>
      <c r="D67" s="343">
        <v>1</v>
      </c>
      <c r="E67" s="351"/>
      <c r="F67" s="1025">
        <f t="shared" si="1"/>
        <v>0</v>
      </c>
    </row>
    <row r="68" spans="1:6" s="743" customFormat="1" ht="19.5" customHeight="1" x14ac:dyDescent="0.25">
      <c r="A68" s="264" t="s">
        <v>2059</v>
      </c>
      <c r="B68" s="274" t="s">
        <v>2060</v>
      </c>
      <c r="C68" s="264" t="s">
        <v>19</v>
      </c>
      <c r="D68" s="343">
        <v>1</v>
      </c>
      <c r="E68" s="351"/>
      <c r="F68" s="1025">
        <f t="shared" si="1"/>
        <v>0</v>
      </c>
    </row>
    <row r="69" spans="1:6" s="743" customFormat="1" ht="12.5" x14ac:dyDescent="0.25">
      <c r="A69" s="264" t="s">
        <v>2061</v>
      </c>
      <c r="B69" s="274" t="s">
        <v>2062</v>
      </c>
      <c r="C69" s="264" t="s">
        <v>19</v>
      </c>
      <c r="D69" s="343">
        <v>1</v>
      </c>
      <c r="E69" s="351"/>
      <c r="F69" s="1025">
        <f t="shared" si="1"/>
        <v>0</v>
      </c>
    </row>
    <row r="70" spans="1:6" s="743" customFormat="1" ht="9.75" customHeight="1" x14ac:dyDescent="0.25">
      <c r="A70" s="288"/>
      <c r="B70" s="313"/>
      <c r="C70" s="288"/>
      <c r="D70" s="290"/>
      <c r="E70" s="291"/>
      <c r="F70" s="1025"/>
    </row>
    <row r="71" spans="1:6" s="743" customFormat="1" ht="13" x14ac:dyDescent="0.25">
      <c r="A71" s="288"/>
      <c r="B71" s="310" t="s">
        <v>1566</v>
      </c>
      <c r="C71" s="288"/>
      <c r="D71" s="290"/>
      <c r="E71" s="291"/>
      <c r="F71" s="1025"/>
    </row>
    <row r="72" spans="1:6" s="743" customFormat="1" ht="17.25" customHeight="1" x14ac:dyDescent="0.25">
      <c r="A72" s="288" t="s">
        <v>1561</v>
      </c>
      <c r="B72" s="292" t="s">
        <v>1568</v>
      </c>
      <c r="C72" s="288" t="s">
        <v>19</v>
      </c>
      <c r="D72" s="290">
        <v>0</v>
      </c>
      <c r="E72" s="291"/>
      <c r="F72" s="1025">
        <f t="shared" ref="F72:F77" si="2">D72*E72</f>
        <v>0</v>
      </c>
    </row>
    <row r="73" spans="1:6" s="743" customFormat="1" ht="17.25" customHeight="1" x14ac:dyDescent="0.25">
      <c r="A73" s="288" t="s">
        <v>1562</v>
      </c>
      <c r="B73" s="292" t="s">
        <v>1569</v>
      </c>
      <c r="C73" s="288" t="s">
        <v>19</v>
      </c>
      <c r="D73" s="290">
        <v>0</v>
      </c>
      <c r="E73" s="308"/>
      <c r="F73" s="1025">
        <f t="shared" si="2"/>
        <v>0</v>
      </c>
    </row>
    <row r="74" spans="1:6" s="743" customFormat="1" ht="17.25" customHeight="1" x14ac:dyDescent="0.25">
      <c r="A74" s="288" t="s">
        <v>1672</v>
      </c>
      <c r="B74" s="292" t="s">
        <v>1570</v>
      </c>
      <c r="C74" s="288" t="s">
        <v>19</v>
      </c>
      <c r="D74" s="290">
        <v>2</v>
      </c>
      <c r="E74" s="291"/>
      <c r="F74" s="1025">
        <f t="shared" si="2"/>
        <v>0</v>
      </c>
    </row>
    <row r="75" spans="1:6" s="743" customFormat="1" ht="17.25" customHeight="1" x14ac:dyDescent="0.25">
      <c r="A75" s="288" t="s">
        <v>1564</v>
      </c>
      <c r="B75" s="292" t="s">
        <v>1571</v>
      </c>
      <c r="C75" s="288" t="s">
        <v>19</v>
      </c>
      <c r="D75" s="290">
        <v>1</v>
      </c>
      <c r="E75" s="308"/>
      <c r="F75" s="1025">
        <f t="shared" si="2"/>
        <v>0</v>
      </c>
    </row>
    <row r="76" spans="1:6" s="743" customFormat="1" ht="17.25" customHeight="1" x14ac:dyDescent="0.25">
      <c r="A76" s="288" t="s">
        <v>1949</v>
      </c>
      <c r="B76" s="292" t="s">
        <v>1572</v>
      </c>
      <c r="C76" s="288" t="s">
        <v>19</v>
      </c>
      <c r="D76" s="290">
        <v>1</v>
      </c>
      <c r="E76" s="308"/>
      <c r="F76" s="1025">
        <f t="shared" si="2"/>
        <v>0</v>
      </c>
    </row>
    <row r="77" spans="1:6" s="743" customFormat="1" ht="12.5" x14ac:dyDescent="0.25">
      <c r="A77" s="288" t="s">
        <v>1950</v>
      </c>
      <c r="B77" s="292" t="s">
        <v>1573</v>
      </c>
      <c r="C77" s="288" t="s">
        <v>19</v>
      </c>
      <c r="D77" s="290">
        <v>0</v>
      </c>
      <c r="E77" s="308"/>
      <c r="F77" s="1025">
        <f t="shared" si="2"/>
        <v>0</v>
      </c>
    </row>
    <row r="78" spans="1:6" s="743" customFormat="1" ht="12.5" x14ac:dyDescent="0.25">
      <c r="A78" s="288"/>
      <c r="B78" s="292"/>
      <c r="C78" s="288"/>
      <c r="D78" s="290"/>
      <c r="E78" s="308"/>
      <c r="F78" s="1025"/>
    </row>
    <row r="79" spans="1:6" s="743" customFormat="1" ht="12.5" x14ac:dyDescent="0.25">
      <c r="A79" s="288"/>
      <c r="B79" s="344" t="s">
        <v>1637</v>
      </c>
      <c r="C79" s="288"/>
      <c r="D79" s="290"/>
      <c r="E79" s="308"/>
      <c r="F79" s="1025"/>
    </row>
    <row r="80" spans="1:6" s="743" customFormat="1" ht="18" customHeight="1" x14ac:dyDescent="0.25">
      <c r="A80" s="264" t="s">
        <v>2064</v>
      </c>
      <c r="B80" s="292" t="s">
        <v>1570</v>
      </c>
      <c r="C80" s="264" t="s">
        <v>19</v>
      </c>
      <c r="D80" s="343">
        <v>3</v>
      </c>
      <c r="E80" s="308"/>
      <c r="F80" s="1025">
        <f t="shared" ref="F80:F81" si="3">D80*E80</f>
        <v>0</v>
      </c>
    </row>
    <row r="81" spans="1:6" s="743" customFormat="1" ht="12.5" x14ac:dyDescent="0.25">
      <c r="A81" s="264" t="s">
        <v>2065</v>
      </c>
      <c r="B81" s="274" t="s">
        <v>2063</v>
      </c>
      <c r="C81" s="264" t="s">
        <v>19</v>
      </c>
      <c r="D81" s="343">
        <v>1</v>
      </c>
      <c r="E81" s="308"/>
      <c r="F81" s="1025">
        <f t="shared" si="3"/>
        <v>0</v>
      </c>
    </row>
    <row r="82" spans="1:6" s="743" customFormat="1" ht="9.75" customHeight="1" x14ac:dyDescent="0.25">
      <c r="A82" s="288"/>
      <c r="B82" s="292"/>
      <c r="C82" s="288"/>
      <c r="D82" s="290"/>
      <c r="E82" s="308"/>
      <c r="F82" s="1025"/>
    </row>
    <row r="83" spans="1:6" s="743" customFormat="1" ht="13" x14ac:dyDescent="0.25">
      <c r="A83" s="264"/>
      <c r="B83" s="341" t="s">
        <v>2049</v>
      </c>
      <c r="C83" s="264"/>
      <c r="D83" s="338"/>
      <c r="E83" s="283"/>
      <c r="F83" s="1025"/>
    </row>
    <row r="84" spans="1:6" s="743" customFormat="1" ht="12.5" x14ac:dyDescent="0.25">
      <c r="A84" s="264"/>
      <c r="B84" s="274"/>
      <c r="C84" s="264"/>
      <c r="D84" s="338"/>
      <c r="E84" s="283"/>
      <c r="F84" s="1025"/>
    </row>
    <row r="85" spans="1:6" s="743" customFormat="1" ht="12.5" x14ac:dyDescent="0.25">
      <c r="A85" s="264"/>
      <c r="B85" s="344" t="s">
        <v>1626</v>
      </c>
      <c r="C85" s="264"/>
      <c r="D85" s="338"/>
      <c r="E85" s="283"/>
      <c r="F85" s="1025"/>
    </row>
    <row r="86" spans="1:6" s="743" customFormat="1" ht="20.25" customHeight="1" x14ac:dyDescent="0.25">
      <c r="A86" s="264" t="s">
        <v>1627</v>
      </c>
      <c r="B86" s="274" t="s">
        <v>1567</v>
      </c>
      <c r="C86" s="264" t="s">
        <v>19</v>
      </c>
      <c r="D86" s="338">
        <v>1</v>
      </c>
      <c r="E86" s="283"/>
      <c r="F86" s="1025">
        <f t="shared" ref="F86:F89" si="4">D86*E86</f>
        <v>0</v>
      </c>
    </row>
    <row r="87" spans="1:6" s="743" customFormat="1" ht="20.25" customHeight="1" x14ac:dyDescent="0.25">
      <c r="A87" s="264" t="s">
        <v>1628</v>
      </c>
      <c r="B87" s="274" t="s">
        <v>1580</v>
      </c>
      <c r="C87" s="264" t="s">
        <v>19</v>
      </c>
      <c r="D87" s="338">
        <v>1</v>
      </c>
      <c r="E87" s="283"/>
      <c r="F87" s="1025">
        <f t="shared" si="4"/>
        <v>0</v>
      </c>
    </row>
    <row r="88" spans="1:6" s="743" customFormat="1" ht="20.25" customHeight="1" x14ac:dyDescent="0.25">
      <c r="A88" s="264" t="s">
        <v>1629</v>
      </c>
      <c r="B88" s="274" t="s">
        <v>1630</v>
      </c>
      <c r="C88" s="264" t="s">
        <v>19</v>
      </c>
      <c r="D88" s="338">
        <v>1</v>
      </c>
      <c r="E88" s="283"/>
      <c r="F88" s="1025">
        <f t="shared" si="4"/>
        <v>0</v>
      </c>
    </row>
    <row r="89" spans="1:6" s="743" customFormat="1" ht="12.5" x14ac:dyDescent="0.25">
      <c r="A89" s="264" t="s">
        <v>1631</v>
      </c>
      <c r="B89" s="274" t="s">
        <v>1632</v>
      </c>
      <c r="C89" s="264" t="s">
        <v>19</v>
      </c>
      <c r="D89" s="338">
        <v>1</v>
      </c>
      <c r="E89" s="283"/>
      <c r="F89" s="1025">
        <f t="shared" si="4"/>
        <v>0</v>
      </c>
    </row>
    <row r="90" spans="1:6" s="743" customFormat="1" ht="8.25" customHeight="1" x14ac:dyDescent="0.25">
      <c r="A90" s="264"/>
      <c r="B90" s="274"/>
      <c r="C90" s="264"/>
      <c r="D90" s="338"/>
      <c r="E90" s="283"/>
      <c r="F90" s="1025"/>
    </row>
    <row r="91" spans="1:6" s="743" customFormat="1" ht="12.5" x14ac:dyDescent="0.25">
      <c r="A91" s="264"/>
      <c r="B91" s="344" t="s">
        <v>1633</v>
      </c>
      <c r="C91" s="264"/>
      <c r="D91" s="338"/>
      <c r="E91" s="283"/>
      <c r="F91" s="1025"/>
    </row>
    <row r="92" spans="1:6" s="743" customFormat="1" ht="18" customHeight="1" x14ac:dyDescent="0.25">
      <c r="A92" s="264" t="s">
        <v>1574</v>
      </c>
      <c r="B92" s="274" t="s">
        <v>1567</v>
      </c>
      <c r="C92" s="264" t="s">
        <v>19</v>
      </c>
      <c r="D92" s="338">
        <v>1</v>
      </c>
      <c r="E92" s="283"/>
      <c r="F92" s="1025">
        <f t="shared" ref="F92:F95" si="5">D92*E92</f>
        <v>0</v>
      </c>
    </row>
    <row r="93" spans="1:6" s="743" customFormat="1" ht="18" customHeight="1" x14ac:dyDescent="0.25">
      <c r="A93" s="264" t="s">
        <v>1575</v>
      </c>
      <c r="B93" s="274" t="s">
        <v>1580</v>
      </c>
      <c r="C93" s="264" t="s">
        <v>19</v>
      </c>
      <c r="D93" s="338">
        <v>1</v>
      </c>
      <c r="E93" s="283"/>
      <c r="F93" s="1025">
        <f t="shared" si="5"/>
        <v>0</v>
      </c>
    </row>
    <row r="94" spans="1:6" s="743" customFormat="1" ht="18" customHeight="1" x14ac:dyDescent="0.25">
      <c r="A94" s="264" t="s">
        <v>1576</v>
      </c>
      <c r="B94" s="274" t="s">
        <v>1630</v>
      </c>
      <c r="C94" s="264" t="s">
        <v>19</v>
      </c>
      <c r="D94" s="338">
        <v>1</v>
      </c>
      <c r="E94" s="283"/>
      <c r="F94" s="1025">
        <f t="shared" si="5"/>
        <v>0</v>
      </c>
    </row>
    <row r="95" spans="1:6" s="743" customFormat="1" ht="12.5" x14ac:dyDescent="0.25">
      <c r="A95" s="264" t="s">
        <v>1577</v>
      </c>
      <c r="B95" s="274" t="s">
        <v>1632</v>
      </c>
      <c r="C95" s="264" t="s">
        <v>19</v>
      </c>
      <c r="D95" s="338">
        <v>1</v>
      </c>
      <c r="E95" s="283"/>
      <c r="F95" s="1025">
        <f t="shared" si="5"/>
        <v>0</v>
      </c>
    </row>
    <row r="96" spans="1:6" s="743" customFormat="1" ht="9" customHeight="1" x14ac:dyDescent="0.25">
      <c r="A96" s="264"/>
      <c r="B96" s="274"/>
      <c r="C96" s="264"/>
      <c r="D96" s="338"/>
      <c r="E96" s="283"/>
      <c r="F96" s="1025"/>
    </row>
    <row r="97" spans="1:6" s="743" customFormat="1" ht="12.5" x14ac:dyDescent="0.25">
      <c r="A97" s="264"/>
      <c r="B97" s="344" t="s">
        <v>1578</v>
      </c>
      <c r="C97" s="264"/>
      <c r="D97" s="338"/>
      <c r="E97" s="283"/>
      <c r="F97" s="1025"/>
    </row>
    <row r="98" spans="1:6" s="743" customFormat="1" ht="15.75" customHeight="1" x14ac:dyDescent="0.25">
      <c r="A98" s="345" t="s">
        <v>1455</v>
      </c>
      <c r="B98" s="346" t="s">
        <v>1579</v>
      </c>
      <c r="C98" s="345" t="s">
        <v>19</v>
      </c>
      <c r="D98" s="347">
        <v>2</v>
      </c>
      <c r="E98" s="348"/>
      <c r="F98" s="1025">
        <f t="shared" ref="F98:F101" si="6">D98*E98</f>
        <v>0</v>
      </c>
    </row>
    <row r="99" spans="1:6" s="743" customFormat="1" ht="15.75" customHeight="1" x14ac:dyDescent="0.25">
      <c r="A99" s="264" t="s">
        <v>1456</v>
      </c>
      <c r="B99" s="274" t="s">
        <v>1634</v>
      </c>
      <c r="C99" s="264" t="s">
        <v>19</v>
      </c>
      <c r="D99" s="338">
        <v>2</v>
      </c>
      <c r="E99" s="283"/>
      <c r="F99" s="1025">
        <f t="shared" si="6"/>
        <v>0</v>
      </c>
    </row>
    <row r="100" spans="1:6" s="743" customFormat="1" ht="15.75" customHeight="1" x14ac:dyDescent="0.25">
      <c r="A100" s="264" t="s">
        <v>1457</v>
      </c>
      <c r="B100" s="274" t="s">
        <v>1635</v>
      </c>
      <c r="C100" s="264" t="s">
        <v>19</v>
      </c>
      <c r="D100" s="338">
        <v>3</v>
      </c>
      <c r="E100" s="283"/>
      <c r="F100" s="1025">
        <f t="shared" si="6"/>
        <v>0</v>
      </c>
    </row>
    <row r="101" spans="1:6" s="743" customFormat="1" ht="15.75" customHeight="1" x14ac:dyDescent="0.25">
      <c r="A101" s="264" t="s">
        <v>1458</v>
      </c>
      <c r="B101" s="274" t="s">
        <v>1636</v>
      </c>
      <c r="C101" s="264" t="s">
        <v>19</v>
      </c>
      <c r="D101" s="338">
        <v>4</v>
      </c>
      <c r="E101" s="283"/>
      <c r="F101" s="1025">
        <f t="shared" si="6"/>
        <v>0</v>
      </c>
    </row>
    <row r="102" spans="1:6" s="743" customFormat="1" ht="10.5" customHeight="1" x14ac:dyDescent="0.25">
      <c r="A102" s="264"/>
      <c r="B102" s="274"/>
      <c r="C102" s="264"/>
      <c r="D102" s="338"/>
      <c r="E102" s="283"/>
      <c r="F102" s="1025"/>
    </row>
    <row r="103" spans="1:6" s="743" customFormat="1" ht="12.5" x14ac:dyDescent="0.25">
      <c r="A103" s="264"/>
      <c r="B103" s="344" t="s">
        <v>1637</v>
      </c>
      <c r="C103" s="264"/>
      <c r="D103" s="338"/>
      <c r="E103" s="283"/>
      <c r="F103" s="1025"/>
    </row>
    <row r="104" spans="1:6" s="743" customFormat="1" ht="18.75" customHeight="1" x14ac:dyDescent="0.25">
      <c r="A104" s="264" t="s">
        <v>1459</v>
      </c>
      <c r="B104" s="274" t="s">
        <v>1569</v>
      </c>
      <c r="C104" s="264" t="s">
        <v>19</v>
      </c>
      <c r="D104" s="338">
        <v>2</v>
      </c>
      <c r="E104" s="283"/>
      <c r="F104" s="1025">
        <f t="shared" ref="F104:F106" si="7">D104*E104</f>
        <v>0</v>
      </c>
    </row>
    <row r="105" spans="1:6" s="743" customFormat="1" ht="18.75" customHeight="1" x14ac:dyDescent="0.25">
      <c r="A105" s="264" t="s">
        <v>1460</v>
      </c>
      <c r="B105" s="274" t="s">
        <v>1568</v>
      </c>
      <c r="C105" s="264" t="s">
        <v>19</v>
      </c>
      <c r="D105" s="338">
        <v>2</v>
      </c>
      <c r="E105" s="283"/>
      <c r="F105" s="1025">
        <f t="shared" si="7"/>
        <v>0</v>
      </c>
    </row>
    <row r="106" spans="1:6" s="743" customFormat="1" ht="18.75" customHeight="1" x14ac:dyDescent="0.25">
      <c r="A106" s="264" t="s">
        <v>1461</v>
      </c>
      <c r="B106" s="274" t="s">
        <v>1567</v>
      </c>
      <c r="C106" s="264" t="s">
        <v>19</v>
      </c>
      <c r="D106" s="338">
        <v>2</v>
      </c>
      <c r="E106" s="283"/>
      <c r="F106" s="1025">
        <f t="shared" si="7"/>
        <v>0</v>
      </c>
    </row>
    <row r="107" spans="1:6" s="743" customFormat="1" ht="18.75" customHeight="1" x14ac:dyDescent="0.25">
      <c r="A107" s="264" t="s">
        <v>2068</v>
      </c>
      <c r="B107" s="274" t="s">
        <v>1580</v>
      </c>
      <c r="C107" s="264" t="s">
        <v>19</v>
      </c>
      <c r="D107" s="338">
        <v>2</v>
      </c>
      <c r="E107" s="283"/>
      <c r="F107" s="1025">
        <f t="shared" ref="F107:F109" si="8">D107*E107</f>
        <v>0</v>
      </c>
    </row>
    <row r="108" spans="1:6" s="743" customFormat="1" ht="18.75" customHeight="1" x14ac:dyDescent="0.25">
      <c r="A108" s="264" t="s">
        <v>2069</v>
      </c>
      <c r="B108" s="274" t="s">
        <v>1630</v>
      </c>
      <c r="C108" s="264" t="s">
        <v>19</v>
      </c>
      <c r="D108" s="338">
        <v>5</v>
      </c>
      <c r="E108" s="283"/>
      <c r="F108" s="1025">
        <f t="shared" si="8"/>
        <v>0</v>
      </c>
    </row>
    <row r="109" spans="1:6" s="743" customFormat="1" ht="18.75" customHeight="1" x14ac:dyDescent="0.25">
      <c r="A109" s="264" t="s">
        <v>2070</v>
      </c>
      <c r="B109" s="274" t="s">
        <v>1632</v>
      </c>
      <c r="C109" s="264" t="s">
        <v>19</v>
      </c>
      <c r="D109" s="338">
        <v>5</v>
      </c>
      <c r="E109" s="283"/>
      <c r="F109" s="1025">
        <f t="shared" si="8"/>
        <v>0</v>
      </c>
    </row>
    <row r="110" spans="1:6" s="743" customFormat="1" ht="9" customHeight="1" x14ac:dyDescent="0.25">
      <c r="A110" s="288"/>
      <c r="B110" s="292"/>
      <c r="C110" s="288"/>
      <c r="D110" s="307"/>
      <c r="E110" s="291"/>
      <c r="F110" s="1025"/>
    </row>
    <row r="111" spans="1:6" s="743" customFormat="1" ht="13" x14ac:dyDescent="0.25">
      <c r="A111" s="288"/>
      <c r="B111" s="289" t="s">
        <v>147</v>
      </c>
      <c r="C111" s="288"/>
      <c r="D111" s="314"/>
      <c r="E111" s="291"/>
      <c r="F111" s="1025"/>
    </row>
    <row r="112" spans="1:6" s="743" customFormat="1" ht="25" x14ac:dyDescent="0.25">
      <c r="A112" s="288"/>
      <c r="B112" s="315" t="s">
        <v>1581</v>
      </c>
      <c r="C112" s="288"/>
      <c r="D112" s="314"/>
      <c r="E112" s="291"/>
      <c r="F112" s="1025"/>
    </row>
    <row r="113" spans="1:6" s="743" customFormat="1" ht="18" customHeight="1" x14ac:dyDescent="0.25">
      <c r="A113" s="288" t="s">
        <v>344</v>
      </c>
      <c r="B113" s="295" t="s">
        <v>1951</v>
      </c>
      <c r="C113" s="288" t="s">
        <v>19</v>
      </c>
      <c r="D113" s="290">
        <v>0</v>
      </c>
      <c r="E113" s="291"/>
      <c r="F113" s="1025">
        <f t="shared" ref="F113:F118" si="9">D113*E113</f>
        <v>0</v>
      </c>
    </row>
    <row r="114" spans="1:6" s="743" customFormat="1" ht="18" customHeight="1" x14ac:dyDescent="0.25">
      <c r="A114" s="288" t="s">
        <v>345</v>
      </c>
      <c r="B114" s="295" t="s">
        <v>1952</v>
      </c>
      <c r="C114" s="288" t="s">
        <v>19</v>
      </c>
      <c r="D114" s="290">
        <v>0</v>
      </c>
      <c r="E114" s="291"/>
      <c r="F114" s="1025">
        <f t="shared" si="9"/>
        <v>0</v>
      </c>
    </row>
    <row r="115" spans="1:6" s="743" customFormat="1" ht="18" customHeight="1" x14ac:dyDescent="0.25">
      <c r="A115" s="288" t="s">
        <v>376</v>
      </c>
      <c r="B115" s="295" t="s">
        <v>819</v>
      </c>
      <c r="C115" s="288" t="s">
        <v>19</v>
      </c>
      <c r="D115" s="290">
        <v>2</v>
      </c>
      <c r="E115" s="291"/>
      <c r="F115" s="1025">
        <f t="shared" si="9"/>
        <v>0</v>
      </c>
    </row>
    <row r="116" spans="1:6" s="743" customFormat="1" ht="18" customHeight="1" x14ac:dyDescent="0.25">
      <c r="A116" s="288" t="s">
        <v>391</v>
      </c>
      <c r="B116" s="295" t="s">
        <v>1563</v>
      </c>
      <c r="C116" s="288" t="s">
        <v>19</v>
      </c>
      <c r="D116" s="290">
        <v>1</v>
      </c>
      <c r="E116" s="291"/>
      <c r="F116" s="1025">
        <f t="shared" si="9"/>
        <v>0</v>
      </c>
    </row>
    <row r="117" spans="1:6" s="743" customFormat="1" ht="18" customHeight="1" x14ac:dyDescent="0.25">
      <c r="A117" s="288" t="s">
        <v>1953</v>
      </c>
      <c r="B117" s="295" t="s">
        <v>1536</v>
      </c>
      <c r="C117" s="288" t="s">
        <v>19</v>
      </c>
      <c r="D117" s="290">
        <v>1</v>
      </c>
      <c r="E117" s="291"/>
      <c r="F117" s="1025">
        <f t="shared" si="9"/>
        <v>0</v>
      </c>
    </row>
    <row r="118" spans="1:6" s="743" customFormat="1" ht="13" thickBot="1" x14ac:dyDescent="0.3">
      <c r="A118" s="288" t="s">
        <v>1954</v>
      </c>
      <c r="B118" s="295" t="s">
        <v>816</v>
      </c>
      <c r="C118" s="288" t="s">
        <v>19</v>
      </c>
      <c r="D118" s="290">
        <v>0</v>
      </c>
      <c r="E118" s="291"/>
      <c r="F118" s="1025">
        <f t="shared" si="9"/>
        <v>0</v>
      </c>
    </row>
    <row r="119" spans="1:6" s="743" customFormat="1" ht="18" customHeight="1" thickTop="1" x14ac:dyDescent="0.25">
      <c r="A119" s="2477" t="s">
        <v>102</v>
      </c>
      <c r="B119" s="2477"/>
      <c r="C119" s="2477"/>
      <c r="D119" s="2477"/>
      <c r="E119" s="2477"/>
      <c r="F119" s="1357">
        <f>SUM(F61:F118)</f>
        <v>0</v>
      </c>
    </row>
    <row r="120" spans="1:6" s="743" customFormat="1" ht="12.5" x14ac:dyDescent="0.25">
      <c r="A120" s="288"/>
      <c r="B120" s="317" t="s">
        <v>1582</v>
      </c>
      <c r="C120" s="288"/>
      <c r="D120" s="290"/>
      <c r="E120" s="291"/>
      <c r="F120" s="1025"/>
    </row>
    <row r="121" spans="1:6" s="743" customFormat="1" ht="18.75" customHeight="1" x14ac:dyDescent="0.25">
      <c r="A121" s="288" t="s">
        <v>346</v>
      </c>
      <c r="B121" s="295" t="s">
        <v>819</v>
      </c>
      <c r="C121" s="288" t="s">
        <v>810</v>
      </c>
      <c r="D121" s="290">
        <v>1</v>
      </c>
      <c r="E121" s="291"/>
      <c r="F121" s="1025">
        <f>D121*E121</f>
        <v>0</v>
      </c>
    </row>
    <row r="122" spans="1:6" s="743" customFormat="1" ht="18.75" customHeight="1" x14ac:dyDescent="0.25">
      <c r="A122" s="288" t="s">
        <v>347</v>
      </c>
      <c r="B122" s="292" t="s">
        <v>1583</v>
      </c>
      <c r="C122" s="288" t="s">
        <v>19</v>
      </c>
      <c r="D122" s="290">
        <v>1</v>
      </c>
      <c r="E122" s="291"/>
      <c r="F122" s="1025">
        <f>D122*E122</f>
        <v>0</v>
      </c>
    </row>
    <row r="123" spans="1:6" s="743" customFormat="1" ht="12.5" x14ac:dyDescent="0.25">
      <c r="A123" s="288"/>
      <c r="B123" s="292"/>
      <c r="C123" s="288"/>
      <c r="D123" s="290"/>
      <c r="E123" s="748"/>
      <c r="F123" s="1025"/>
    </row>
    <row r="124" spans="1:6" s="743" customFormat="1" ht="13" x14ac:dyDescent="0.25">
      <c r="A124" s="288"/>
      <c r="B124" s="318" t="s">
        <v>290</v>
      </c>
      <c r="C124" s="288"/>
      <c r="D124" s="314"/>
      <c r="E124" s="291"/>
      <c r="F124" s="1025"/>
    </row>
    <row r="125" spans="1:6" s="743" customFormat="1" ht="12.5" x14ac:dyDescent="0.25">
      <c r="A125" s="319"/>
      <c r="B125" s="295"/>
      <c r="C125" s="288"/>
      <c r="D125" s="290"/>
      <c r="E125" s="291"/>
      <c r="F125" s="1025"/>
    </row>
    <row r="126" spans="1:6" s="743" customFormat="1" ht="13" x14ac:dyDescent="0.25">
      <c r="A126" s="319"/>
      <c r="B126" s="289" t="s">
        <v>1584</v>
      </c>
      <c r="C126" s="288"/>
      <c r="D126" s="290"/>
      <c r="E126" s="291"/>
      <c r="F126" s="1025"/>
    </row>
    <row r="127" spans="1:6" s="743" customFormat="1" ht="19.5" customHeight="1" x14ac:dyDescent="0.25">
      <c r="A127" s="288" t="s">
        <v>203</v>
      </c>
      <c r="B127" s="295" t="s">
        <v>1585</v>
      </c>
      <c r="C127" s="288" t="s">
        <v>19</v>
      </c>
      <c r="D127" s="290">
        <v>2</v>
      </c>
      <c r="E127" s="291"/>
      <c r="F127" s="1025">
        <f>D127*E127</f>
        <v>0</v>
      </c>
    </row>
    <row r="128" spans="1:6" s="743" customFormat="1" ht="19.5" customHeight="1" x14ac:dyDescent="0.25">
      <c r="A128" s="288" t="s">
        <v>1390</v>
      </c>
      <c r="B128" s="316" t="s">
        <v>1586</v>
      </c>
      <c r="C128" s="288" t="s">
        <v>19</v>
      </c>
      <c r="D128" s="290">
        <f>D127</f>
        <v>2</v>
      </c>
      <c r="E128" s="291"/>
      <c r="F128" s="1025">
        <f>D128*E128</f>
        <v>0</v>
      </c>
    </row>
    <row r="129" spans="1:6" s="743" customFormat="1" ht="19.5" customHeight="1" x14ac:dyDescent="0.25">
      <c r="A129" s="319" t="s">
        <v>1546</v>
      </c>
      <c r="B129" s="320" t="s">
        <v>1587</v>
      </c>
      <c r="C129" s="288" t="s">
        <v>19</v>
      </c>
      <c r="D129" s="290">
        <f>SUM(D113:D119)</f>
        <v>4</v>
      </c>
      <c r="E129" s="291"/>
      <c r="F129" s="1025">
        <f>D129*E129</f>
        <v>0</v>
      </c>
    </row>
    <row r="130" spans="1:6" s="743" customFormat="1" ht="12.5" x14ac:dyDescent="0.25">
      <c r="A130" s="319"/>
      <c r="B130" s="320"/>
      <c r="C130" s="288"/>
      <c r="D130" s="290"/>
      <c r="E130" s="291"/>
      <c r="F130" s="1025"/>
    </row>
    <row r="131" spans="1:6" s="743" customFormat="1" ht="13" x14ac:dyDescent="0.25">
      <c r="A131" s="319"/>
      <c r="B131" s="297" t="s">
        <v>1588</v>
      </c>
      <c r="C131" s="288"/>
      <c r="D131" s="290"/>
      <c r="E131" s="291"/>
      <c r="F131" s="1025"/>
    </row>
    <row r="132" spans="1:6" s="743" customFormat="1" ht="19.5" customHeight="1" x14ac:dyDescent="0.25">
      <c r="A132" s="288" t="s">
        <v>779</v>
      </c>
      <c r="B132" s="295" t="s">
        <v>1589</v>
      </c>
      <c r="C132" s="288" t="s">
        <v>125</v>
      </c>
      <c r="D132" s="290">
        <v>13</v>
      </c>
      <c r="E132" s="291"/>
      <c r="F132" s="1025">
        <f>D132*E132</f>
        <v>0</v>
      </c>
    </row>
    <row r="133" spans="1:6" s="743" customFormat="1" ht="19.5" customHeight="1" x14ac:dyDescent="0.25">
      <c r="A133" s="288" t="s">
        <v>780</v>
      </c>
      <c r="B133" s="295" t="s">
        <v>776</v>
      </c>
      <c r="C133" s="288" t="s">
        <v>125</v>
      </c>
      <c r="D133" s="290">
        <v>7</v>
      </c>
      <c r="E133" s="291"/>
      <c r="F133" s="1025">
        <f>D133*E133</f>
        <v>0</v>
      </c>
    </row>
    <row r="134" spans="1:6" s="743" customFormat="1" ht="12.5" x14ac:dyDescent="0.25">
      <c r="A134" s="288"/>
      <c r="B134" s="295"/>
      <c r="C134" s="288"/>
      <c r="D134" s="290"/>
      <c r="E134" s="291"/>
      <c r="F134" s="1025"/>
    </row>
    <row r="135" spans="1:6" s="743" customFormat="1" ht="13" x14ac:dyDescent="0.25">
      <c r="A135" s="288"/>
      <c r="B135" s="289" t="s">
        <v>1590</v>
      </c>
      <c r="C135" s="288"/>
      <c r="D135" s="290"/>
      <c r="E135" s="291"/>
      <c r="F135" s="1025"/>
    </row>
    <row r="136" spans="1:6" s="743" customFormat="1" ht="19.5" customHeight="1" x14ac:dyDescent="0.25">
      <c r="A136" s="288" t="s">
        <v>1591</v>
      </c>
      <c r="B136" s="292" t="s">
        <v>1592</v>
      </c>
      <c r="C136" s="288" t="s">
        <v>19</v>
      </c>
      <c r="D136" s="290">
        <v>1</v>
      </c>
      <c r="E136" s="291"/>
      <c r="F136" s="1025">
        <f>D136*E136</f>
        <v>0</v>
      </c>
    </row>
    <row r="137" spans="1:6" s="743" customFormat="1" ht="19.5" customHeight="1" x14ac:dyDescent="0.25">
      <c r="A137" s="288" t="s">
        <v>1593</v>
      </c>
      <c r="B137" s="292" t="s">
        <v>1594</v>
      </c>
      <c r="C137" s="288" t="s">
        <v>19</v>
      </c>
      <c r="D137" s="290">
        <v>4</v>
      </c>
      <c r="E137" s="291"/>
      <c r="F137" s="1025">
        <f>D137*E137</f>
        <v>0</v>
      </c>
    </row>
    <row r="138" spans="1:6" s="743" customFormat="1" ht="19.5" customHeight="1" x14ac:dyDescent="0.25">
      <c r="A138" s="288" t="s">
        <v>1595</v>
      </c>
      <c r="B138" s="292" t="s">
        <v>1084</v>
      </c>
      <c r="C138" s="288" t="s">
        <v>19</v>
      </c>
      <c r="D138" s="290">
        <v>4</v>
      </c>
      <c r="E138" s="291"/>
      <c r="F138" s="1025">
        <f>D138*E138</f>
        <v>0</v>
      </c>
    </row>
    <row r="139" spans="1:6" s="743" customFormat="1" ht="12.5" x14ac:dyDescent="0.25">
      <c r="A139" s="288"/>
      <c r="B139" s="292"/>
      <c r="C139" s="288"/>
      <c r="D139" s="290"/>
      <c r="E139" s="291"/>
      <c r="F139" s="1025"/>
    </row>
    <row r="140" spans="1:6" s="743" customFormat="1" ht="26" x14ac:dyDescent="0.25">
      <c r="A140" s="288"/>
      <c r="B140" s="313" t="s">
        <v>1596</v>
      </c>
      <c r="C140" s="288"/>
      <c r="D140" s="290"/>
      <c r="E140" s="291"/>
      <c r="F140" s="1025"/>
    </row>
    <row r="141" spans="1:6" s="743" customFormat="1" ht="21" customHeight="1" x14ac:dyDescent="0.25">
      <c r="A141" s="319" t="s">
        <v>837</v>
      </c>
      <c r="B141" s="316" t="s">
        <v>1597</v>
      </c>
      <c r="C141" s="288" t="s">
        <v>125</v>
      </c>
      <c r="D141" s="290">
        <v>42</v>
      </c>
      <c r="E141" s="291"/>
      <c r="F141" s="1025">
        <f>D141*E141</f>
        <v>0</v>
      </c>
    </row>
    <row r="142" spans="1:6" s="743" customFormat="1" ht="21" customHeight="1" x14ac:dyDescent="0.25">
      <c r="A142" s="319" t="s">
        <v>838</v>
      </c>
      <c r="B142" s="316" t="s">
        <v>1598</v>
      </c>
      <c r="C142" s="288" t="s">
        <v>125</v>
      </c>
      <c r="D142" s="290">
        <v>7</v>
      </c>
      <c r="E142" s="291"/>
      <c r="F142" s="1025">
        <f>D142*E142</f>
        <v>0</v>
      </c>
    </row>
    <row r="143" spans="1:6" s="743" customFormat="1" ht="21" customHeight="1" x14ac:dyDescent="0.25">
      <c r="A143" s="288" t="s">
        <v>1599</v>
      </c>
      <c r="B143" s="316" t="s">
        <v>1600</v>
      </c>
      <c r="C143" s="288" t="s">
        <v>125</v>
      </c>
      <c r="D143" s="290">
        <v>10</v>
      </c>
      <c r="E143" s="291"/>
      <c r="F143" s="1025">
        <f>D143*E143</f>
        <v>0</v>
      </c>
    </row>
    <row r="144" spans="1:6" s="743" customFormat="1" ht="21" customHeight="1" x14ac:dyDescent="0.25">
      <c r="A144" s="288" t="s">
        <v>1601</v>
      </c>
      <c r="B144" s="316" t="s">
        <v>846</v>
      </c>
      <c r="C144" s="288" t="s">
        <v>125</v>
      </c>
      <c r="D144" s="290">
        <v>0</v>
      </c>
      <c r="E144" s="291"/>
      <c r="F144" s="1025">
        <f>D144*E144</f>
        <v>0</v>
      </c>
    </row>
    <row r="145" spans="1:6" s="743" customFormat="1" ht="12.5" x14ac:dyDescent="0.25">
      <c r="A145" s="319"/>
      <c r="B145" s="295"/>
      <c r="C145" s="288"/>
      <c r="D145" s="290"/>
      <c r="E145" s="291"/>
      <c r="F145" s="1025"/>
    </row>
    <row r="146" spans="1:6" s="743" customFormat="1" ht="13" x14ac:dyDescent="0.25">
      <c r="A146" s="319"/>
      <c r="B146" s="297" t="s">
        <v>205</v>
      </c>
      <c r="C146" s="288"/>
      <c r="D146" s="290"/>
      <c r="E146" s="291"/>
      <c r="F146" s="1025"/>
    </row>
    <row r="147" spans="1:6" s="743" customFormat="1" ht="19.5" customHeight="1" x14ac:dyDescent="0.25">
      <c r="A147" s="319" t="s">
        <v>849</v>
      </c>
      <c r="B147" s="321" t="s">
        <v>1602</v>
      </c>
      <c r="C147" s="288" t="s">
        <v>19</v>
      </c>
      <c r="D147" s="290">
        <f>D127</f>
        <v>2</v>
      </c>
      <c r="E147" s="291"/>
      <c r="F147" s="1025">
        <f>D147*E147</f>
        <v>0</v>
      </c>
    </row>
    <row r="148" spans="1:6" s="743" customFormat="1" ht="19.5" customHeight="1" x14ac:dyDescent="0.25">
      <c r="A148" s="309" t="s">
        <v>851</v>
      </c>
      <c r="B148" s="321" t="s">
        <v>1603</v>
      </c>
      <c r="C148" s="288" t="s">
        <v>19</v>
      </c>
      <c r="D148" s="290">
        <v>4</v>
      </c>
      <c r="E148" s="291"/>
      <c r="F148" s="1025">
        <f>D148*E148</f>
        <v>0</v>
      </c>
    </row>
    <row r="149" spans="1:6" s="743" customFormat="1" ht="12.5" x14ac:dyDescent="0.25">
      <c r="A149" s="319"/>
      <c r="B149" s="295"/>
      <c r="C149" s="288"/>
      <c r="D149" s="290"/>
      <c r="E149" s="291"/>
      <c r="F149" s="1025"/>
    </row>
    <row r="150" spans="1:6" s="743" customFormat="1" ht="13" x14ac:dyDescent="0.25">
      <c r="A150" s="350"/>
      <c r="B150" s="337" t="s">
        <v>1638</v>
      </c>
      <c r="C150" s="275"/>
      <c r="D150" s="338"/>
      <c r="E150" s="283"/>
      <c r="F150" s="762"/>
    </row>
    <row r="151" spans="1:6" s="743" customFormat="1" ht="13" x14ac:dyDescent="0.25">
      <c r="A151" s="350"/>
      <c r="B151" s="337"/>
      <c r="C151" s="275"/>
      <c r="D151" s="338"/>
      <c r="E151" s="283"/>
      <c r="F151" s="762"/>
    </row>
    <row r="152" spans="1:6" s="743" customFormat="1" ht="37.5" x14ac:dyDescent="0.25">
      <c r="A152" s="275"/>
      <c r="B152" s="339" t="s">
        <v>1955</v>
      </c>
      <c r="C152" s="275"/>
      <c r="D152" s="353"/>
      <c r="E152" s="283"/>
      <c r="F152" s="762"/>
    </row>
    <row r="153" spans="1:6" s="743" customFormat="1" ht="18" customHeight="1" x14ac:dyDescent="0.25">
      <c r="A153" s="275" t="s">
        <v>1639</v>
      </c>
      <c r="B153" s="276" t="s">
        <v>1572</v>
      </c>
      <c r="C153" s="264" t="s">
        <v>19</v>
      </c>
      <c r="D153" s="338">
        <v>60</v>
      </c>
      <c r="E153" s="283"/>
      <c r="F153" s="762">
        <f t="shared" ref="F153:F159" si="10">D153*E153</f>
        <v>0</v>
      </c>
    </row>
    <row r="154" spans="1:6" s="743" customFormat="1" ht="18" customHeight="1" x14ac:dyDescent="0.25">
      <c r="A154" s="275" t="s">
        <v>1640</v>
      </c>
      <c r="B154" s="276" t="s">
        <v>1571</v>
      </c>
      <c r="C154" s="264" t="s">
        <v>19</v>
      </c>
      <c r="D154" s="338">
        <v>20</v>
      </c>
      <c r="E154" s="283"/>
      <c r="F154" s="762">
        <f t="shared" si="10"/>
        <v>0</v>
      </c>
    </row>
    <row r="155" spans="1:6" s="743" customFormat="1" ht="18" customHeight="1" x14ac:dyDescent="0.25">
      <c r="A155" s="275" t="s">
        <v>1641</v>
      </c>
      <c r="B155" s="263" t="s">
        <v>1570</v>
      </c>
      <c r="C155" s="264" t="s">
        <v>19</v>
      </c>
      <c r="D155" s="338">
        <v>60</v>
      </c>
      <c r="E155" s="283"/>
      <c r="F155" s="762">
        <f t="shared" si="10"/>
        <v>0</v>
      </c>
    </row>
    <row r="156" spans="1:6" s="743" customFormat="1" ht="18" customHeight="1" x14ac:dyDescent="0.25">
      <c r="A156" s="275" t="s">
        <v>1642</v>
      </c>
      <c r="B156" s="276" t="s">
        <v>1569</v>
      </c>
      <c r="C156" s="264" t="s">
        <v>19</v>
      </c>
      <c r="D156" s="338">
        <v>60</v>
      </c>
      <c r="E156" s="283"/>
      <c r="F156" s="762">
        <f t="shared" si="10"/>
        <v>0</v>
      </c>
    </row>
    <row r="157" spans="1:6" s="743" customFormat="1" ht="18" customHeight="1" x14ac:dyDescent="0.25">
      <c r="A157" s="275" t="s">
        <v>1643</v>
      </c>
      <c r="B157" s="263" t="s">
        <v>1568</v>
      </c>
      <c r="C157" s="264" t="s">
        <v>19</v>
      </c>
      <c r="D157" s="338">
        <v>60</v>
      </c>
      <c r="E157" s="283"/>
      <c r="F157" s="762">
        <f t="shared" si="10"/>
        <v>0</v>
      </c>
    </row>
    <row r="158" spans="1:6" s="743" customFormat="1" ht="18" customHeight="1" x14ac:dyDescent="0.25">
      <c r="A158" s="275" t="s">
        <v>1644</v>
      </c>
      <c r="B158" s="263" t="s">
        <v>1567</v>
      </c>
      <c r="C158" s="264" t="s">
        <v>19</v>
      </c>
      <c r="D158" s="338">
        <v>60</v>
      </c>
      <c r="E158" s="283"/>
      <c r="F158" s="762">
        <f t="shared" si="10"/>
        <v>0</v>
      </c>
    </row>
    <row r="159" spans="1:6" s="743" customFormat="1" ht="18" customHeight="1" x14ac:dyDescent="0.25">
      <c r="A159" s="275" t="s">
        <v>1645</v>
      </c>
      <c r="B159" s="263" t="s">
        <v>1580</v>
      </c>
      <c r="C159" s="264" t="s">
        <v>19</v>
      </c>
      <c r="D159" s="338">
        <v>60</v>
      </c>
      <c r="E159" s="283"/>
      <c r="F159" s="762">
        <f t="shared" si="10"/>
        <v>0</v>
      </c>
    </row>
    <row r="160" spans="1:6" s="743" customFormat="1" ht="12.5" x14ac:dyDescent="0.25">
      <c r="A160" s="275"/>
      <c r="B160" s="263"/>
      <c r="C160" s="264"/>
      <c r="D160" s="338"/>
      <c r="E160" s="283"/>
      <c r="F160" s="762"/>
    </row>
    <row r="161" spans="1:6" s="743" customFormat="1" ht="37.5" x14ac:dyDescent="0.25">
      <c r="A161" s="275"/>
      <c r="B161" s="339" t="s">
        <v>1646</v>
      </c>
      <c r="C161" s="264"/>
      <c r="D161" s="338"/>
      <c r="E161" s="283"/>
      <c r="F161" s="762"/>
    </row>
    <row r="162" spans="1:6" s="743" customFormat="1" ht="18" customHeight="1" x14ac:dyDescent="0.25">
      <c r="A162" s="275" t="s">
        <v>1647</v>
      </c>
      <c r="B162" s="276" t="s">
        <v>1572</v>
      </c>
      <c r="C162" s="264" t="s">
        <v>19</v>
      </c>
      <c r="D162" s="338">
        <v>50</v>
      </c>
      <c r="E162" s="283"/>
      <c r="F162" s="762">
        <f t="shared" ref="F162:F168" si="11">D162*E162</f>
        <v>0</v>
      </c>
    </row>
    <row r="163" spans="1:6" s="743" customFormat="1" ht="18" customHeight="1" x14ac:dyDescent="0.25">
      <c r="A163" s="275" t="s">
        <v>1648</v>
      </c>
      <c r="B163" s="276" t="s">
        <v>1571</v>
      </c>
      <c r="C163" s="264" t="s">
        <v>19</v>
      </c>
      <c r="D163" s="338">
        <v>40</v>
      </c>
      <c r="E163" s="283"/>
      <c r="F163" s="762">
        <f t="shared" si="11"/>
        <v>0</v>
      </c>
    </row>
    <row r="164" spans="1:6" s="743" customFormat="1" ht="18" customHeight="1" x14ac:dyDescent="0.25">
      <c r="A164" s="275" t="s">
        <v>1649</v>
      </c>
      <c r="B164" s="263" t="s">
        <v>1570</v>
      </c>
      <c r="C164" s="264" t="s">
        <v>19</v>
      </c>
      <c r="D164" s="338">
        <v>40</v>
      </c>
      <c r="E164" s="283"/>
      <c r="F164" s="762">
        <f t="shared" si="11"/>
        <v>0</v>
      </c>
    </row>
    <row r="165" spans="1:6" s="743" customFormat="1" ht="18" customHeight="1" x14ac:dyDescent="0.25">
      <c r="A165" s="275" t="s">
        <v>1650</v>
      </c>
      <c r="B165" s="276" t="s">
        <v>1569</v>
      </c>
      <c r="C165" s="264" t="s">
        <v>19</v>
      </c>
      <c r="D165" s="338">
        <v>40</v>
      </c>
      <c r="E165" s="283"/>
      <c r="F165" s="762">
        <f t="shared" si="11"/>
        <v>0</v>
      </c>
    </row>
    <row r="166" spans="1:6" s="743" customFormat="1" ht="18" customHeight="1" x14ac:dyDescent="0.25">
      <c r="A166" s="275" t="s">
        <v>1651</v>
      </c>
      <c r="B166" s="263" t="s">
        <v>1568</v>
      </c>
      <c r="C166" s="264" t="s">
        <v>19</v>
      </c>
      <c r="D166" s="338">
        <v>50</v>
      </c>
      <c r="E166" s="283"/>
      <c r="F166" s="762">
        <f t="shared" si="11"/>
        <v>0</v>
      </c>
    </row>
    <row r="167" spans="1:6" s="743" customFormat="1" ht="18" customHeight="1" x14ac:dyDescent="0.25">
      <c r="A167" s="275" t="s">
        <v>1652</v>
      </c>
      <c r="B167" s="263" t="s">
        <v>1567</v>
      </c>
      <c r="C167" s="264" t="s">
        <v>19</v>
      </c>
      <c r="D167" s="338">
        <v>40</v>
      </c>
      <c r="E167" s="283"/>
      <c r="F167" s="762">
        <f t="shared" si="11"/>
        <v>0</v>
      </c>
    </row>
    <row r="168" spans="1:6" s="743" customFormat="1" ht="18" customHeight="1" thickBot="1" x14ac:dyDescent="0.3">
      <c r="A168" s="275" t="s">
        <v>1956</v>
      </c>
      <c r="B168" s="263" t="s">
        <v>1580</v>
      </c>
      <c r="C168" s="264" t="s">
        <v>19</v>
      </c>
      <c r="D168" s="338">
        <v>24</v>
      </c>
      <c r="E168" s="283"/>
      <c r="F168" s="762">
        <f t="shared" si="11"/>
        <v>0</v>
      </c>
    </row>
    <row r="169" spans="1:6" s="743" customFormat="1" ht="18" customHeight="1" thickTop="1" x14ac:dyDescent="0.25">
      <c r="A169" s="2477" t="s">
        <v>102</v>
      </c>
      <c r="B169" s="2477"/>
      <c r="C169" s="2477"/>
      <c r="D169" s="2477"/>
      <c r="E169" s="2477"/>
      <c r="F169" s="1357">
        <f>SUM(F120:F168)</f>
        <v>0</v>
      </c>
    </row>
    <row r="170" spans="1:6" s="743" customFormat="1" ht="13" x14ac:dyDescent="0.25">
      <c r="A170" s="275"/>
      <c r="B170" s="340" t="s">
        <v>1653</v>
      </c>
      <c r="C170" s="275"/>
      <c r="D170" s="338"/>
      <c r="E170" s="283"/>
      <c r="F170" s="762"/>
    </row>
    <row r="171" spans="1:6" s="743" customFormat="1" ht="13" x14ac:dyDescent="0.25">
      <c r="A171" s="275"/>
      <c r="B171" s="340"/>
      <c r="C171" s="275"/>
      <c r="D171" s="338"/>
      <c r="E171" s="283"/>
      <c r="F171" s="762"/>
    </row>
    <row r="172" spans="1:6" s="743" customFormat="1" ht="37.5" x14ac:dyDescent="0.25">
      <c r="A172" s="275" t="s">
        <v>853</v>
      </c>
      <c r="B172" s="276" t="s">
        <v>1957</v>
      </c>
      <c r="C172" s="277" t="s">
        <v>19</v>
      </c>
      <c r="D172" s="354">
        <f>SUM(D153:D171)</f>
        <v>664</v>
      </c>
      <c r="E172" s="355"/>
      <c r="F172" s="1027">
        <f>D172*E172</f>
        <v>0</v>
      </c>
    </row>
    <row r="173" spans="1:6" s="743" customFormat="1" ht="12.5" x14ac:dyDescent="0.25">
      <c r="A173" s="275"/>
      <c r="B173" s="274"/>
      <c r="C173" s="275"/>
      <c r="D173" s="353"/>
      <c r="E173" s="283"/>
      <c r="F173" s="762"/>
    </row>
    <row r="174" spans="1:6" s="743" customFormat="1" ht="37.5" x14ac:dyDescent="0.25">
      <c r="A174" s="275" t="s">
        <v>1654</v>
      </c>
      <c r="B174" s="276" t="s">
        <v>1655</v>
      </c>
      <c r="C174" s="277" t="s">
        <v>19</v>
      </c>
      <c r="D174" s="278">
        <v>12</v>
      </c>
      <c r="E174" s="355"/>
      <c r="F174" s="1027">
        <f>D174*E174</f>
        <v>0</v>
      </c>
    </row>
    <row r="175" spans="1:6" s="743" customFormat="1" ht="12.5" x14ac:dyDescent="0.25">
      <c r="A175" s="275"/>
      <c r="B175" s="276"/>
      <c r="C175" s="277"/>
      <c r="D175" s="354"/>
      <c r="E175" s="355"/>
      <c r="F175" s="1027"/>
    </row>
    <row r="176" spans="1:6" s="743" customFormat="1" ht="12.5" x14ac:dyDescent="0.25">
      <c r="A176" s="275"/>
      <c r="B176" s="276"/>
      <c r="C176" s="277"/>
      <c r="D176" s="354"/>
      <c r="E176" s="355"/>
      <c r="F176" s="1027"/>
    </row>
    <row r="177" spans="1:6" s="743" customFormat="1" ht="26" x14ac:dyDescent="0.25">
      <c r="A177" s="288"/>
      <c r="B177" s="318" t="s">
        <v>1604</v>
      </c>
      <c r="C177" s="288"/>
      <c r="D177" s="314"/>
      <c r="E177" s="291"/>
      <c r="F177" s="1025"/>
    </row>
    <row r="178" spans="1:6" s="743" customFormat="1" ht="12.5" x14ac:dyDescent="0.25">
      <c r="A178" s="288"/>
      <c r="B178" s="292"/>
      <c r="C178" s="288"/>
      <c r="D178" s="314"/>
      <c r="E178" s="291"/>
      <c r="F178" s="1025"/>
    </row>
    <row r="179" spans="1:6" s="743" customFormat="1" ht="13" x14ac:dyDescent="0.25">
      <c r="A179" s="288"/>
      <c r="B179" s="289" t="s">
        <v>1605</v>
      </c>
      <c r="C179" s="288"/>
      <c r="D179" s="314"/>
      <c r="E179" s="291"/>
      <c r="F179" s="1025"/>
    </row>
    <row r="180" spans="1:6" s="743" customFormat="1" ht="12.5" x14ac:dyDescent="0.25">
      <c r="A180" s="288" t="s">
        <v>208</v>
      </c>
      <c r="B180" s="292" t="s">
        <v>1606</v>
      </c>
      <c r="C180" s="288" t="s">
        <v>42</v>
      </c>
      <c r="D180" s="290">
        <v>39</v>
      </c>
      <c r="E180" s="291"/>
      <c r="F180" s="1025">
        <f>D180*E180</f>
        <v>0</v>
      </c>
    </row>
    <row r="181" spans="1:6" s="743" customFormat="1" ht="12.5" x14ac:dyDescent="0.25">
      <c r="A181" s="288"/>
      <c r="B181" s="292"/>
      <c r="C181" s="288"/>
      <c r="D181" s="290"/>
      <c r="E181" s="291"/>
      <c r="F181" s="1025"/>
    </row>
    <row r="182" spans="1:6" s="743" customFormat="1" ht="25" x14ac:dyDescent="0.25">
      <c r="A182" s="288" t="s">
        <v>1607</v>
      </c>
      <c r="B182" s="316" t="s">
        <v>1608</v>
      </c>
      <c r="C182" s="304" t="s">
        <v>42</v>
      </c>
      <c r="D182" s="305">
        <f>D180*2</f>
        <v>78</v>
      </c>
      <c r="E182" s="306"/>
      <c r="F182" s="1028">
        <f>D182*E182</f>
        <v>0</v>
      </c>
    </row>
    <row r="183" spans="1:6" s="743" customFormat="1" ht="12.5" x14ac:dyDescent="0.25">
      <c r="A183" s="288"/>
      <c r="B183" s="292"/>
      <c r="C183" s="288"/>
      <c r="D183" s="314"/>
      <c r="E183" s="291"/>
      <c r="F183" s="1025"/>
    </row>
    <row r="184" spans="1:6" s="743" customFormat="1" ht="13" x14ac:dyDescent="0.25">
      <c r="A184" s="288"/>
      <c r="B184" s="289" t="s">
        <v>1609</v>
      </c>
      <c r="C184" s="288"/>
      <c r="D184" s="314"/>
      <c r="E184" s="291"/>
      <c r="F184" s="1025"/>
    </row>
    <row r="185" spans="1:6" s="743" customFormat="1" ht="12.5" x14ac:dyDescent="0.25">
      <c r="A185" s="288" t="s">
        <v>1610</v>
      </c>
      <c r="B185" s="295" t="s">
        <v>1611</v>
      </c>
      <c r="C185" s="288" t="s">
        <v>125</v>
      </c>
      <c r="D185" s="322">
        <v>370</v>
      </c>
      <c r="E185" s="291"/>
      <c r="F185" s="1025">
        <f>D185*E185</f>
        <v>0</v>
      </c>
    </row>
    <row r="186" spans="1:6" s="743" customFormat="1" ht="12.5" x14ac:dyDescent="0.25">
      <c r="A186" s="319" t="s">
        <v>1462</v>
      </c>
      <c r="B186" s="295" t="s">
        <v>1612</v>
      </c>
      <c r="C186" s="288" t="s">
        <v>125</v>
      </c>
      <c r="D186" s="322">
        <v>92</v>
      </c>
      <c r="E186" s="291"/>
      <c r="F186" s="1025">
        <f>D186*E186</f>
        <v>0</v>
      </c>
    </row>
    <row r="187" spans="1:6" s="743" customFormat="1" ht="12.5" x14ac:dyDescent="0.25">
      <c r="A187" s="288"/>
      <c r="B187" s="292"/>
      <c r="C187" s="288"/>
      <c r="D187" s="314"/>
      <c r="E187" s="291"/>
      <c r="F187" s="1025"/>
    </row>
    <row r="188" spans="1:6" s="743" customFormat="1" ht="13" x14ac:dyDescent="0.25">
      <c r="A188" s="288"/>
      <c r="B188" s="313" t="s">
        <v>1613</v>
      </c>
      <c r="C188" s="288"/>
      <c r="D188" s="314"/>
      <c r="E188" s="291"/>
      <c r="F188" s="1025"/>
    </row>
    <row r="189" spans="1:6" s="743" customFormat="1" ht="12.5" x14ac:dyDescent="0.25">
      <c r="A189" s="288" t="s">
        <v>1614</v>
      </c>
      <c r="B189" s="295" t="s">
        <v>1615</v>
      </c>
      <c r="C189" s="288" t="s">
        <v>19</v>
      </c>
      <c r="D189" s="290">
        <v>10</v>
      </c>
      <c r="E189" s="291"/>
      <c r="F189" s="1025">
        <f>D189*E189</f>
        <v>0</v>
      </c>
    </row>
    <row r="190" spans="1:6" s="743" customFormat="1" ht="13" x14ac:dyDescent="0.25">
      <c r="A190" s="288"/>
      <c r="B190" s="323"/>
      <c r="C190" s="288"/>
      <c r="D190" s="314"/>
      <c r="E190" s="291"/>
      <c r="F190" s="1025"/>
    </row>
    <row r="191" spans="1:6" s="743" customFormat="1" ht="13" x14ac:dyDescent="0.25">
      <c r="A191" s="288"/>
      <c r="B191" s="297" t="s">
        <v>1616</v>
      </c>
      <c r="C191" s="288"/>
      <c r="D191" s="290"/>
      <c r="E191" s="291"/>
      <c r="F191" s="1025"/>
    </row>
    <row r="192" spans="1:6" s="743" customFormat="1" ht="17.25" customHeight="1" x14ac:dyDescent="0.25">
      <c r="A192" s="288" t="s">
        <v>1617</v>
      </c>
      <c r="B192" s="295" t="s">
        <v>1958</v>
      </c>
      <c r="C192" s="288" t="s">
        <v>125</v>
      </c>
      <c r="D192" s="290">
        <v>30</v>
      </c>
      <c r="E192" s="291"/>
      <c r="F192" s="1025">
        <f>D192*E192</f>
        <v>0</v>
      </c>
    </row>
    <row r="193" spans="1:6" s="743" customFormat="1" ht="17.25" customHeight="1" x14ac:dyDescent="0.25">
      <c r="A193" s="288" t="s">
        <v>1618</v>
      </c>
      <c r="B193" s="295" t="s">
        <v>1673</v>
      </c>
      <c r="C193" s="288" t="s">
        <v>125</v>
      </c>
      <c r="D193" s="290">
        <v>0</v>
      </c>
      <c r="E193" s="291"/>
      <c r="F193" s="1025">
        <f>D193*E193</f>
        <v>0</v>
      </c>
    </row>
    <row r="194" spans="1:6" s="743" customFormat="1" ht="12.5" x14ac:dyDescent="0.25">
      <c r="A194" s="288"/>
      <c r="B194" s="295"/>
      <c r="C194" s="288"/>
      <c r="D194" s="290"/>
      <c r="E194" s="291"/>
      <c r="F194" s="1025"/>
    </row>
    <row r="195" spans="1:6" s="743" customFormat="1" ht="12.5" x14ac:dyDescent="0.25">
      <c r="A195" s="288"/>
      <c r="B195" s="295"/>
      <c r="C195" s="288"/>
      <c r="D195" s="290"/>
      <c r="E195" s="291"/>
      <c r="F195" s="1025"/>
    </row>
    <row r="196" spans="1:6" s="743" customFormat="1" ht="12.5" x14ac:dyDescent="0.25">
      <c r="A196" s="288"/>
      <c r="B196" s="295"/>
      <c r="C196" s="288"/>
      <c r="D196" s="290"/>
      <c r="E196" s="291"/>
      <c r="F196" s="1025"/>
    </row>
    <row r="197" spans="1:6" s="743" customFormat="1" ht="12.5" x14ac:dyDescent="0.25">
      <c r="A197" s="288"/>
      <c r="B197" s="295"/>
      <c r="C197" s="288"/>
      <c r="D197" s="290"/>
      <c r="E197" s="291"/>
      <c r="F197" s="1025"/>
    </row>
    <row r="198" spans="1:6" s="743" customFormat="1" ht="12.5" x14ac:dyDescent="0.25">
      <c r="A198" s="288"/>
      <c r="B198" s="295"/>
      <c r="C198" s="288"/>
      <c r="D198" s="290"/>
      <c r="E198" s="291"/>
      <c r="F198" s="1025"/>
    </row>
    <row r="199" spans="1:6" s="743" customFormat="1" ht="12.5" x14ac:dyDescent="0.25">
      <c r="A199" s="288"/>
      <c r="B199" s="295"/>
      <c r="C199" s="288"/>
      <c r="D199" s="290"/>
      <c r="E199" s="291"/>
      <c r="F199" s="1025"/>
    </row>
    <row r="200" spans="1:6" s="743" customFormat="1" ht="12.5" x14ac:dyDescent="0.25">
      <c r="A200" s="288"/>
      <c r="B200" s="295"/>
      <c r="C200" s="288"/>
      <c r="D200" s="290"/>
      <c r="E200" s="291"/>
      <c r="F200" s="1025"/>
    </row>
    <row r="201" spans="1:6" s="743" customFormat="1" ht="12.5" x14ac:dyDescent="0.25">
      <c r="A201" s="288"/>
      <c r="B201" s="295"/>
      <c r="C201" s="288"/>
      <c r="D201" s="290"/>
      <c r="E201" s="291"/>
      <c r="F201" s="1025"/>
    </row>
    <row r="202" spans="1:6" s="743" customFormat="1" ht="12.5" x14ac:dyDescent="0.25">
      <c r="A202" s="288"/>
      <c r="B202" s="295"/>
      <c r="C202" s="288"/>
      <c r="D202" s="290"/>
      <c r="E202" s="291"/>
      <c r="F202" s="1025"/>
    </row>
    <row r="203" spans="1:6" s="743" customFormat="1" ht="12.5" x14ac:dyDescent="0.25">
      <c r="A203" s="288"/>
      <c r="B203" s="295"/>
      <c r="C203" s="288"/>
      <c r="D203" s="290"/>
      <c r="E203" s="291"/>
      <c r="F203" s="1025"/>
    </row>
    <row r="204" spans="1:6" s="743" customFormat="1" ht="12.5" x14ac:dyDescent="0.25">
      <c r="A204" s="288"/>
      <c r="B204" s="295"/>
      <c r="C204" s="288"/>
      <c r="D204" s="290"/>
      <c r="E204" s="291"/>
      <c r="F204" s="1025"/>
    </row>
    <row r="205" spans="1:6" s="743" customFormat="1" ht="12.5" x14ac:dyDescent="0.25">
      <c r="A205" s="288"/>
      <c r="B205" s="295"/>
      <c r="C205" s="288"/>
      <c r="D205" s="290"/>
      <c r="E205" s="291"/>
      <c r="F205" s="1025"/>
    </row>
    <row r="206" spans="1:6" s="743" customFormat="1" ht="12.5" x14ac:dyDescent="0.25">
      <c r="A206" s="288"/>
      <c r="B206" s="295"/>
      <c r="C206" s="288"/>
      <c r="D206" s="290"/>
      <c r="E206" s="291"/>
      <c r="F206" s="1025"/>
    </row>
    <row r="207" spans="1:6" s="743" customFormat="1" ht="12.5" x14ac:dyDescent="0.25">
      <c r="A207" s="288"/>
      <c r="B207" s="295"/>
      <c r="C207" s="288"/>
      <c r="D207" s="290"/>
      <c r="E207" s="291"/>
      <c r="F207" s="1025"/>
    </row>
    <row r="208" spans="1:6" s="743" customFormat="1" ht="12.5" x14ac:dyDescent="0.25">
      <c r="A208" s="288"/>
      <c r="B208" s="295"/>
      <c r="C208" s="288"/>
      <c r="D208" s="290"/>
      <c r="E208" s="291"/>
      <c r="F208" s="1025"/>
    </row>
    <row r="209" spans="1:6" s="743" customFormat="1" ht="12.5" x14ac:dyDescent="0.25">
      <c r="A209" s="288"/>
      <c r="B209" s="295"/>
      <c r="C209" s="288"/>
      <c r="D209" s="290"/>
      <c r="E209" s="291"/>
      <c r="F209" s="1025"/>
    </row>
    <row r="210" spans="1:6" s="743" customFormat="1" ht="12.5" x14ac:dyDescent="0.25">
      <c r="A210" s="288"/>
      <c r="B210" s="295"/>
      <c r="C210" s="288"/>
      <c r="D210" s="290"/>
      <c r="E210" s="291"/>
      <c r="F210" s="1025"/>
    </row>
    <row r="211" spans="1:6" s="743" customFormat="1" ht="12.5" x14ac:dyDescent="0.25">
      <c r="A211" s="288"/>
      <c r="B211" s="295"/>
      <c r="C211" s="288"/>
      <c r="D211" s="290"/>
      <c r="E211" s="291"/>
      <c r="F211" s="1025"/>
    </row>
    <row r="212" spans="1:6" s="743" customFormat="1" ht="12.5" x14ac:dyDescent="0.25">
      <c r="A212" s="288"/>
      <c r="B212" s="295"/>
      <c r="C212" s="288"/>
      <c r="D212" s="290"/>
      <c r="E212" s="291"/>
      <c r="F212" s="1025"/>
    </row>
    <row r="213" spans="1:6" s="743" customFormat="1" ht="12.5" x14ac:dyDescent="0.25">
      <c r="A213" s="288"/>
      <c r="B213" s="295"/>
      <c r="C213" s="288"/>
      <c r="D213" s="290"/>
      <c r="E213" s="291"/>
      <c r="F213" s="1025"/>
    </row>
    <row r="214" spans="1:6" s="743" customFormat="1" ht="12.5" x14ac:dyDescent="0.25">
      <c r="A214" s="288"/>
      <c r="B214" s="295"/>
      <c r="C214" s="288"/>
      <c r="D214" s="290"/>
      <c r="E214" s="291"/>
      <c r="F214" s="1025"/>
    </row>
    <row r="215" spans="1:6" s="743" customFormat="1" ht="12.5" x14ac:dyDescent="0.25">
      <c r="A215" s="288"/>
      <c r="B215" s="295"/>
      <c r="C215" s="288"/>
      <c r="D215" s="290"/>
      <c r="E215" s="291"/>
      <c r="F215" s="1025"/>
    </row>
    <row r="216" spans="1:6" s="743" customFormat="1" ht="12.5" x14ac:dyDescent="0.25">
      <c r="A216" s="288"/>
      <c r="B216" s="295"/>
      <c r="C216" s="288"/>
      <c r="D216" s="290"/>
      <c r="E216" s="291"/>
      <c r="F216" s="1025"/>
    </row>
    <row r="217" spans="1:6" s="743" customFormat="1" ht="12.5" x14ac:dyDescent="0.25">
      <c r="A217" s="288"/>
      <c r="B217" s="295"/>
      <c r="C217" s="288"/>
      <c r="D217" s="290"/>
      <c r="E217" s="291"/>
      <c r="F217" s="1025"/>
    </row>
    <row r="218" spans="1:6" s="743" customFormat="1" ht="12.5" x14ac:dyDescent="0.25">
      <c r="A218" s="288"/>
      <c r="B218" s="295"/>
      <c r="C218" s="288"/>
      <c r="D218" s="290"/>
      <c r="E218" s="291"/>
      <c r="F218" s="1025"/>
    </row>
    <row r="219" spans="1:6" s="743" customFormat="1" ht="12.5" x14ac:dyDescent="0.25">
      <c r="A219" s="288"/>
      <c r="B219" s="295"/>
      <c r="C219" s="288"/>
      <c r="D219" s="290"/>
      <c r="E219" s="291"/>
      <c r="F219" s="1025"/>
    </row>
    <row r="220" spans="1:6" s="743" customFormat="1" ht="12.5" x14ac:dyDescent="0.25">
      <c r="A220" s="288"/>
      <c r="B220" s="295"/>
      <c r="C220" s="288"/>
      <c r="D220" s="290"/>
      <c r="E220" s="291"/>
      <c r="F220" s="1025"/>
    </row>
    <row r="221" spans="1:6" s="743" customFormat="1" ht="12.5" x14ac:dyDescent="0.25">
      <c r="A221" s="288"/>
      <c r="B221" s="295"/>
      <c r="C221" s="288"/>
      <c r="D221" s="290"/>
      <c r="E221" s="291"/>
      <c r="F221" s="1025"/>
    </row>
    <row r="222" spans="1:6" s="743" customFormat="1" ht="12.5" x14ac:dyDescent="0.25">
      <c r="A222" s="288"/>
      <c r="B222" s="295"/>
      <c r="C222" s="288"/>
      <c r="D222" s="290"/>
      <c r="E222" s="291"/>
      <c r="F222" s="1025"/>
    </row>
    <row r="223" spans="1:6" s="743" customFormat="1" ht="12.5" x14ac:dyDescent="0.25">
      <c r="A223" s="288"/>
      <c r="B223" s="295"/>
      <c r="C223" s="288"/>
      <c r="D223" s="290"/>
      <c r="E223" s="291"/>
      <c r="F223" s="1025"/>
    </row>
    <row r="224" spans="1:6" s="743" customFormat="1" ht="12.5" x14ac:dyDescent="0.25">
      <c r="A224" s="288"/>
      <c r="B224" s="295"/>
      <c r="C224" s="288"/>
      <c r="D224" s="290"/>
      <c r="E224" s="291"/>
      <c r="F224" s="1025"/>
    </row>
    <row r="225" spans="1:6" s="743" customFormat="1" ht="12.5" x14ac:dyDescent="0.25">
      <c r="A225" s="288"/>
      <c r="B225" s="295"/>
      <c r="C225" s="288"/>
      <c r="D225" s="290"/>
      <c r="E225" s="291"/>
      <c r="F225" s="1025"/>
    </row>
    <row r="226" spans="1:6" s="743" customFormat="1" ht="12.5" x14ac:dyDescent="0.25">
      <c r="A226" s="288"/>
      <c r="B226" s="295"/>
      <c r="C226" s="288"/>
      <c r="D226" s="290"/>
      <c r="E226" s="291"/>
      <c r="F226" s="1025"/>
    </row>
    <row r="227" spans="1:6" s="743" customFormat="1" ht="12.5" x14ac:dyDescent="0.25">
      <c r="A227" s="288"/>
      <c r="B227" s="295"/>
      <c r="C227" s="288"/>
      <c r="D227" s="290"/>
      <c r="E227" s="291"/>
      <c r="F227" s="1025"/>
    </row>
    <row r="228" spans="1:6" s="743" customFormat="1" ht="12.5" x14ac:dyDescent="0.25">
      <c r="A228" s="288"/>
      <c r="B228" s="295"/>
      <c r="C228" s="288"/>
      <c r="D228" s="290"/>
      <c r="E228" s="291"/>
      <c r="F228" s="1025"/>
    </row>
    <row r="229" spans="1:6" s="743" customFormat="1" ht="12.5" x14ac:dyDescent="0.25">
      <c r="A229" s="288"/>
      <c r="B229" s="295"/>
      <c r="C229" s="288"/>
      <c r="D229" s="290"/>
      <c r="E229" s="291"/>
      <c r="F229" s="1025"/>
    </row>
    <row r="230" spans="1:6" s="743" customFormat="1" ht="12.5" x14ac:dyDescent="0.25">
      <c r="A230" s="288"/>
      <c r="B230" s="295"/>
      <c r="C230" s="288"/>
      <c r="D230" s="290"/>
      <c r="E230" s="291"/>
      <c r="F230" s="1025"/>
    </row>
    <row r="231" spans="1:6" s="743" customFormat="1" ht="12.5" x14ac:dyDescent="0.25">
      <c r="A231" s="288"/>
      <c r="B231" s="295"/>
      <c r="C231" s="288"/>
      <c r="D231" s="290"/>
      <c r="E231" s="291"/>
      <c r="F231" s="1025"/>
    </row>
    <row r="232" spans="1:6" s="743" customFormat="1" ht="13" thickBot="1" x14ac:dyDescent="0.3">
      <c r="A232" s="288"/>
      <c r="B232" s="295"/>
      <c r="C232" s="288"/>
      <c r="D232" s="290"/>
      <c r="E232" s="291"/>
      <c r="F232" s="1025"/>
    </row>
    <row r="233" spans="1:6" s="743" customFormat="1" ht="18" customHeight="1" thickTop="1" x14ac:dyDescent="0.25">
      <c r="A233" s="2477" t="s">
        <v>102</v>
      </c>
      <c r="B233" s="2477"/>
      <c r="C233" s="2477"/>
      <c r="D233" s="2477"/>
      <c r="E233" s="2477"/>
      <c r="F233" s="1357">
        <f>SUM(F171:F232)</f>
        <v>0</v>
      </c>
    </row>
    <row r="234" spans="1:6" s="743" customFormat="1" ht="13" x14ac:dyDescent="0.25">
      <c r="A234" s="324"/>
      <c r="B234" s="325"/>
      <c r="C234" s="324"/>
      <c r="D234" s="326"/>
      <c r="E234" s="327"/>
      <c r="F234" s="1029"/>
    </row>
    <row r="235" spans="1:6" s="743" customFormat="1" ht="12.5" x14ac:dyDescent="0.25">
      <c r="A235" s="324"/>
      <c r="B235" s="328"/>
      <c r="C235" s="324"/>
      <c r="D235" s="326"/>
      <c r="E235" s="327"/>
      <c r="F235" s="1029"/>
    </row>
    <row r="236" spans="1:6" s="743" customFormat="1" ht="13" x14ac:dyDescent="0.25">
      <c r="A236" s="300"/>
      <c r="B236" s="329" t="s">
        <v>2501</v>
      </c>
      <c r="C236" s="300"/>
      <c r="D236" s="330"/>
      <c r="E236" s="331"/>
      <c r="F236" s="1030"/>
    </row>
    <row r="237" spans="1:6" s="743" customFormat="1" ht="13" x14ac:dyDescent="0.25">
      <c r="A237" s="300"/>
      <c r="B237" s="329"/>
      <c r="C237" s="300"/>
      <c r="D237" s="330"/>
      <c r="E237" s="331"/>
      <c r="F237" s="1030"/>
    </row>
    <row r="238" spans="1:6" s="743" customFormat="1" ht="13" x14ac:dyDescent="0.25">
      <c r="A238" s="300"/>
      <c r="B238" s="332" t="s">
        <v>792</v>
      </c>
      <c r="C238" s="300"/>
      <c r="D238" s="330"/>
      <c r="E238" s="331"/>
      <c r="F238" s="1030"/>
    </row>
    <row r="239" spans="1:6" s="743" customFormat="1" ht="12.5" x14ac:dyDescent="0.25">
      <c r="A239" s="300"/>
      <c r="B239" s="292"/>
      <c r="C239" s="300"/>
      <c r="D239" s="330"/>
      <c r="E239" s="331"/>
      <c r="F239" s="1030"/>
    </row>
    <row r="240" spans="1:6" s="743" customFormat="1" ht="12.5" x14ac:dyDescent="0.25">
      <c r="A240" s="300"/>
      <c r="B240" s="333" t="s">
        <v>1942</v>
      </c>
      <c r="C240" s="300"/>
      <c r="D240" s="330"/>
      <c r="E240" s="331"/>
      <c r="F240" s="1030">
        <f>+F59</f>
        <v>0</v>
      </c>
    </row>
    <row r="241" spans="1:6" s="743" customFormat="1" ht="12.5" x14ac:dyDescent="0.25">
      <c r="A241" s="300"/>
      <c r="B241" s="333"/>
      <c r="C241" s="300"/>
      <c r="D241" s="330"/>
      <c r="E241" s="331"/>
      <c r="F241" s="1030"/>
    </row>
    <row r="242" spans="1:6" s="743" customFormat="1" ht="12.5" x14ac:dyDescent="0.25">
      <c r="A242" s="300"/>
      <c r="B242" s="333" t="s">
        <v>1943</v>
      </c>
      <c r="C242" s="300"/>
      <c r="D242" s="330"/>
      <c r="E242" s="331"/>
      <c r="F242" s="1030">
        <f>+F119</f>
        <v>0</v>
      </c>
    </row>
    <row r="243" spans="1:6" s="743" customFormat="1" ht="12.5" x14ac:dyDescent="0.25">
      <c r="A243" s="300"/>
      <c r="B243" s="333"/>
      <c r="C243" s="300"/>
      <c r="D243" s="330"/>
      <c r="E243" s="331"/>
      <c r="F243" s="1030"/>
    </row>
    <row r="244" spans="1:6" s="743" customFormat="1" ht="12.5" x14ac:dyDescent="0.25">
      <c r="A244" s="334"/>
      <c r="B244" s="333" t="s">
        <v>1944</v>
      </c>
      <c r="C244" s="334"/>
      <c r="D244" s="335"/>
      <c r="E244" s="336"/>
      <c r="F244" s="1025">
        <f>+F169</f>
        <v>0</v>
      </c>
    </row>
    <row r="245" spans="1:6" s="743" customFormat="1" ht="12.5" x14ac:dyDescent="0.25">
      <c r="A245" s="334"/>
      <c r="B245" s="333"/>
      <c r="C245" s="334"/>
      <c r="D245" s="335"/>
      <c r="E245" s="336"/>
      <c r="F245" s="1025"/>
    </row>
    <row r="246" spans="1:6" s="743" customFormat="1" ht="12.5" x14ac:dyDescent="0.25">
      <c r="A246" s="288"/>
      <c r="B246" s="333" t="s">
        <v>1945</v>
      </c>
      <c r="C246" s="288"/>
      <c r="D246" s="290"/>
      <c r="E246" s="291"/>
      <c r="F246" s="1025">
        <f>+F233</f>
        <v>0</v>
      </c>
    </row>
    <row r="247" spans="1:6" s="743" customFormat="1" ht="12.5" x14ac:dyDescent="0.25">
      <c r="A247" s="288"/>
      <c r="B247" s="333"/>
      <c r="C247" s="288"/>
      <c r="D247" s="290"/>
      <c r="E247" s="291"/>
      <c r="F247" s="1025"/>
    </row>
    <row r="248" spans="1:6" s="743" customFormat="1" ht="12.5" x14ac:dyDescent="0.25">
      <c r="A248" s="288"/>
      <c r="B248" s="316"/>
      <c r="C248" s="288"/>
      <c r="D248" s="290"/>
      <c r="E248" s="291"/>
      <c r="F248" s="1025"/>
    </row>
    <row r="249" spans="1:6" s="743" customFormat="1" ht="12.5" x14ac:dyDescent="0.25">
      <c r="A249" s="288"/>
      <c r="B249" s="333"/>
      <c r="C249" s="288"/>
      <c r="D249" s="290"/>
      <c r="E249" s="291"/>
      <c r="F249" s="1025"/>
    </row>
    <row r="250" spans="1:6" s="743" customFormat="1" ht="12.5" x14ac:dyDescent="0.25">
      <c r="A250" s="288"/>
      <c r="B250" s="316"/>
      <c r="C250" s="288"/>
      <c r="D250" s="290"/>
      <c r="E250" s="291"/>
      <c r="F250" s="1025"/>
    </row>
    <row r="251" spans="1:6" s="743" customFormat="1" ht="12.5" x14ac:dyDescent="0.25">
      <c r="A251" s="288"/>
      <c r="B251" s="316"/>
      <c r="C251" s="288"/>
      <c r="D251" s="290"/>
      <c r="E251" s="291"/>
      <c r="F251" s="1025"/>
    </row>
    <row r="252" spans="1:6" s="743" customFormat="1" ht="12.5" x14ac:dyDescent="0.25">
      <c r="A252" s="288"/>
      <c r="B252" s="316"/>
      <c r="C252" s="288"/>
      <c r="D252" s="290"/>
      <c r="E252" s="291"/>
      <c r="F252" s="1025"/>
    </row>
    <row r="253" spans="1:6" s="743" customFormat="1" ht="12.5" x14ac:dyDescent="0.25">
      <c r="A253" s="288"/>
      <c r="B253" s="316"/>
      <c r="C253" s="288"/>
      <c r="D253" s="290"/>
      <c r="E253" s="291"/>
      <c r="F253" s="1025"/>
    </row>
    <row r="254" spans="1:6" s="743" customFormat="1" ht="12.5" x14ac:dyDescent="0.25">
      <c r="A254" s="288"/>
      <c r="B254" s="316"/>
      <c r="C254" s="288"/>
      <c r="D254" s="290"/>
      <c r="E254" s="291"/>
      <c r="F254" s="1025"/>
    </row>
    <row r="255" spans="1:6" s="743" customFormat="1" ht="12.5" x14ac:dyDescent="0.25">
      <c r="A255" s="288"/>
      <c r="B255" s="316"/>
      <c r="C255" s="288"/>
      <c r="D255" s="290"/>
      <c r="E255" s="291"/>
      <c r="F255" s="1025"/>
    </row>
    <row r="256" spans="1:6" s="743" customFormat="1" ht="12.5" x14ac:dyDescent="0.25">
      <c r="A256" s="288"/>
      <c r="B256" s="316"/>
      <c r="C256" s="288"/>
      <c r="D256" s="290"/>
      <c r="E256" s="291"/>
      <c r="F256" s="1025"/>
    </row>
    <row r="257" spans="1:6" s="743" customFormat="1" ht="12.5" x14ac:dyDescent="0.25">
      <c r="A257" s="288"/>
      <c r="B257" s="316"/>
      <c r="C257" s="288"/>
      <c r="D257" s="290"/>
      <c r="E257" s="291"/>
      <c r="F257" s="1025"/>
    </row>
    <row r="258" spans="1:6" s="743" customFormat="1" ht="12.5" x14ac:dyDescent="0.25">
      <c r="A258" s="288"/>
      <c r="B258" s="316"/>
      <c r="C258" s="288"/>
      <c r="D258" s="290"/>
      <c r="E258" s="291"/>
      <c r="F258" s="1025"/>
    </row>
    <row r="259" spans="1:6" s="743" customFormat="1" ht="12.5" x14ac:dyDescent="0.25">
      <c r="A259" s="288"/>
      <c r="B259" s="316"/>
      <c r="C259" s="288"/>
      <c r="D259" s="290"/>
      <c r="E259" s="291"/>
      <c r="F259" s="1025"/>
    </row>
    <row r="260" spans="1:6" s="743" customFormat="1" ht="12.5" x14ac:dyDescent="0.25">
      <c r="A260" s="288"/>
      <c r="B260" s="316"/>
      <c r="C260" s="288"/>
      <c r="D260" s="290"/>
      <c r="E260" s="291"/>
      <c r="F260" s="1025"/>
    </row>
    <row r="261" spans="1:6" s="743" customFormat="1" ht="12.5" x14ac:dyDescent="0.25">
      <c r="A261" s="288"/>
      <c r="B261" s="316"/>
      <c r="C261" s="288"/>
      <c r="D261" s="290"/>
      <c r="E261" s="291"/>
      <c r="F261" s="1025"/>
    </row>
    <row r="262" spans="1:6" s="743" customFormat="1" ht="12.5" x14ac:dyDescent="0.25">
      <c r="A262" s="288"/>
      <c r="B262" s="295"/>
      <c r="C262" s="288"/>
      <c r="D262" s="290"/>
      <c r="E262" s="302"/>
      <c r="F262" s="1031"/>
    </row>
    <row r="263" spans="1:6" s="743" customFormat="1" ht="12.5" x14ac:dyDescent="0.25">
      <c r="A263" s="288"/>
      <c r="B263" s="295"/>
      <c r="C263" s="288"/>
      <c r="D263" s="290"/>
      <c r="E263" s="302"/>
      <c r="F263" s="1031"/>
    </row>
    <row r="264" spans="1:6" s="743" customFormat="1" ht="12.5" x14ac:dyDescent="0.25">
      <c r="A264" s="288"/>
      <c r="B264" s="295"/>
      <c r="C264" s="288"/>
      <c r="D264" s="290"/>
      <c r="E264" s="302"/>
      <c r="F264" s="1031"/>
    </row>
    <row r="265" spans="1:6" s="743" customFormat="1" ht="12.5" x14ac:dyDescent="0.25">
      <c r="A265" s="288"/>
      <c r="B265" s="295"/>
      <c r="C265" s="288"/>
      <c r="D265" s="290"/>
      <c r="E265" s="302"/>
      <c r="F265" s="1031"/>
    </row>
    <row r="266" spans="1:6" s="743" customFormat="1" ht="12.5" x14ac:dyDescent="0.25">
      <c r="A266" s="288"/>
      <c r="B266" s="295"/>
      <c r="C266" s="288"/>
      <c r="D266" s="290"/>
      <c r="E266" s="302"/>
      <c r="F266" s="1031"/>
    </row>
    <row r="267" spans="1:6" s="743" customFormat="1" ht="12.5" x14ac:dyDescent="0.25">
      <c r="A267" s="288"/>
      <c r="B267" s="295"/>
      <c r="C267" s="288"/>
      <c r="D267" s="290"/>
      <c r="E267" s="302"/>
      <c r="F267" s="1031"/>
    </row>
    <row r="268" spans="1:6" s="743" customFormat="1" ht="12.5" x14ac:dyDescent="0.25">
      <c r="A268" s="288"/>
      <c r="B268" s="295"/>
      <c r="C268" s="288"/>
      <c r="D268" s="290"/>
      <c r="E268" s="302"/>
      <c r="F268" s="1031"/>
    </row>
    <row r="269" spans="1:6" s="743" customFormat="1" ht="12.5" x14ac:dyDescent="0.25">
      <c r="A269" s="288"/>
      <c r="B269" s="295"/>
      <c r="C269" s="288"/>
      <c r="D269" s="290"/>
      <c r="E269" s="302"/>
      <c r="F269" s="1031"/>
    </row>
    <row r="270" spans="1:6" s="743" customFormat="1" ht="12.5" x14ac:dyDescent="0.25">
      <c r="A270" s="288"/>
      <c r="B270" s="295"/>
      <c r="C270" s="288"/>
      <c r="D270" s="290"/>
      <c r="E270" s="302"/>
      <c r="F270" s="1031"/>
    </row>
    <row r="271" spans="1:6" s="743" customFormat="1" ht="12.5" x14ac:dyDescent="0.25">
      <c r="A271" s="288"/>
      <c r="B271" s="295"/>
      <c r="C271" s="288"/>
      <c r="D271" s="290"/>
      <c r="E271" s="302"/>
      <c r="F271" s="1031"/>
    </row>
    <row r="272" spans="1:6" s="743" customFormat="1" ht="12.5" x14ac:dyDescent="0.25">
      <c r="A272" s="288"/>
      <c r="B272" s="295"/>
      <c r="C272" s="288"/>
      <c r="D272" s="290"/>
      <c r="E272" s="302"/>
      <c r="F272" s="1031"/>
    </row>
    <row r="273" spans="1:6" s="743" customFormat="1" ht="12.5" x14ac:dyDescent="0.25">
      <c r="A273" s="288"/>
      <c r="B273" s="295"/>
      <c r="C273" s="288"/>
      <c r="D273" s="290"/>
      <c r="E273" s="302"/>
      <c r="F273" s="1031"/>
    </row>
    <row r="274" spans="1:6" s="743" customFormat="1" ht="12.5" x14ac:dyDescent="0.25">
      <c r="A274" s="288"/>
      <c r="B274" s="295"/>
      <c r="C274" s="288"/>
      <c r="D274" s="290"/>
      <c r="E274" s="302"/>
      <c r="F274" s="1031"/>
    </row>
    <row r="275" spans="1:6" s="743" customFormat="1" ht="12.5" x14ac:dyDescent="0.25">
      <c r="A275" s="288"/>
      <c r="B275" s="295"/>
      <c r="C275" s="288"/>
      <c r="D275" s="290"/>
      <c r="E275" s="302"/>
      <c r="F275" s="1031"/>
    </row>
    <row r="276" spans="1:6" s="743" customFormat="1" ht="12.5" x14ac:dyDescent="0.25">
      <c r="A276" s="288"/>
      <c r="B276" s="295"/>
      <c r="C276" s="288"/>
      <c r="D276" s="290"/>
      <c r="E276" s="302"/>
      <c r="F276" s="1031"/>
    </row>
    <row r="277" spans="1:6" s="743" customFormat="1" ht="12.5" x14ac:dyDescent="0.25">
      <c r="A277" s="288"/>
      <c r="B277" s="295"/>
      <c r="C277" s="288"/>
      <c r="D277" s="290"/>
      <c r="E277" s="302"/>
      <c r="F277" s="1031"/>
    </row>
    <row r="278" spans="1:6" s="743" customFormat="1" ht="12.5" x14ac:dyDescent="0.25">
      <c r="A278" s="288"/>
      <c r="B278" s="295"/>
      <c r="C278" s="288"/>
      <c r="D278" s="290"/>
      <c r="E278" s="302"/>
      <c r="F278" s="1031"/>
    </row>
    <row r="279" spans="1:6" s="743" customFormat="1" ht="12.5" x14ac:dyDescent="0.25">
      <c r="A279" s="288"/>
      <c r="B279" s="295"/>
      <c r="C279" s="288"/>
      <c r="D279" s="290"/>
      <c r="E279" s="302"/>
      <c r="F279" s="1031"/>
    </row>
    <row r="280" spans="1:6" s="743" customFormat="1" ht="12.5" x14ac:dyDescent="0.25">
      <c r="A280" s="288"/>
      <c r="B280" s="295"/>
      <c r="C280" s="288"/>
      <c r="D280" s="290"/>
      <c r="E280" s="302"/>
      <c r="F280" s="1031"/>
    </row>
    <row r="281" spans="1:6" s="743" customFormat="1" ht="12.5" x14ac:dyDescent="0.25">
      <c r="A281" s="288"/>
      <c r="B281" s="295"/>
      <c r="C281" s="288"/>
      <c r="D281" s="290"/>
      <c r="E281" s="302"/>
      <c r="F281" s="1031"/>
    </row>
    <row r="282" spans="1:6" s="743" customFormat="1" ht="12.5" x14ac:dyDescent="0.25">
      <c r="A282" s="288"/>
      <c r="B282" s="295"/>
      <c r="C282" s="288"/>
      <c r="D282" s="290"/>
      <c r="E282" s="302"/>
      <c r="F282" s="1031"/>
    </row>
    <row r="283" spans="1:6" s="743" customFormat="1" ht="12.5" x14ac:dyDescent="0.25">
      <c r="A283" s="288"/>
      <c r="B283" s="295"/>
      <c r="C283" s="288"/>
      <c r="D283" s="290"/>
      <c r="E283" s="302"/>
      <c r="F283" s="1031"/>
    </row>
    <row r="284" spans="1:6" s="743" customFormat="1" ht="12.5" x14ac:dyDescent="0.25">
      <c r="A284" s="288"/>
      <c r="B284" s="295"/>
      <c r="C284" s="288"/>
      <c r="D284" s="290"/>
      <c r="E284" s="302"/>
      <c r="F284" s="1031"/>
    </row>
    <row r="285" spans="1:6" s="743" customFormat="1" ht="12.5" x14ac:dyDescent="0.25">
      <c r="A285" s="288"/>
      <c r="B285" s="295"/>
      <c r="C285" s="288"/>
      <c r="D285" s="290"/>
      <c r="E285" s="302"/>
      <c r="F285" s="1031"/>
    </row>
    <row r="286" spans="1:6" s="743" customFormat="1" ht="12.5" x14ac:dyDescent="0.25">
      <c r="A286" s="288"/>
      <c r="B286" s="295"/>
      <c r="C286" s="288"/>
      <c r="D286" s="290"/>
      <c r="E286" s="302"/>
      <c r="F286" s="1031"/>
    </row>
    <row r="287" spans="1:6" s="743" customFormat="1" ht="12.5" x14ac:dyDescent="0.25">
      <c r="A287" s="288"/>
      <c r="B287" s="295"/>
      <c r="C287" s="288"/>
      <c r="D287" s="290"/>
      <c r="E287" s="302"/>
      <c r="F287" s="1031"/>
    </row>
    <row r="288" spans="1:6" s="743" customFormat="1" ht="12.5" x14ac:dyDescent="0.25">
      <c r="A288" s="288"/>
      <c r="B288" s="295"/>
      <c r="C288" s="288"/>
      <c r="D288" s="290"/>
      <c r="E288" s="302"/>
      <c r="F288" s="1031"/>
    </row>
    <row r="289" spans="1:6" s="743" customFormat="1" ht="12.5" x14ac:dyDescent="0.25">
      <c r="A289" s="288"/>
      <c r="B289" s="295"/>
      <c r="C289" s="288"/>
      <c r="D289" s="290"/>
      <c r="E289" s="302"/>
      <c r="F289" s="1031"/>
    </row>
    <row r="290" spans="1:6" s="743" customFormat="1" ht="12.5" x14ac:dyDescent="0.25">
      <c r="A290" s="288"/>
      <c r="B290" s="295"/>
      <c r="C290" s="288"/>
      <c r="D290" s="290"/>
      <c r="E290" s="302"/>
      <c r="F290" s="1031"/>
    </row>
    <row r="291" spans="1:6" s="743" customFormat="1" ht="12.5" x14ac:dyDescent="0.25">
      <c r="A291" s="288"/>
      <c r="B291" s="295"/>
      <c r="C291" s="288"/>
      <c r="D291" s="290"/>
      <c r="E291" s="302"/>
      <c r="F291" s="1031"/>
    </row>
    <row r="292" spans="1:6" s="743" customFormat="1" ht="12.5" x14ac:dyDescent="0.25">
      <c r="A292" s="288"/>
      <c r="B292" s="295"/>
      <c r="C292" s="288"/>
      <c r="D292" s="290"/>
      <c r="E292" s="302"/>
      <c r="F292" s="1031"/>
    </row>
    <row r="293" spans="1:6" s="743" customFormat="1" ht="12.5" x14ac:dyDescent="0.25">
      <c r="A293" s="288"/>
      <c r="B293" s="295"/>
      <c r="C293" s="288"/>
      <c r="D293" s="290"/>
      <c r="E293" s="302"/>
      <c r="F293" s="1031"/>
    </row>
    <row r="294" spans="1:6" s="743" customFormat="1" ht="12.5" x14ac:dyDescent="0.25">
      <c r="A294" s="288"/>
      <c r="B294" s="295"/>
      <c r="C294" s="288"/>
      <c r="D294" s="290"/>
      <c r="E294" s="302"/>
      <c r="F294" s="1031"/>
    </row>
    <row r="295" spans="1:6" s="743" customFormat="1" ht="12.5" x14ac:dyDescent="0.25">
      <c r="A295" s="288"/>
      <c r="B295" s="295"/>
      <c r="C295" s="288"/>
      <c r="D295" s="290"/>
      <c r="E295" s="302"/>
      <c r="F295" s="1031"/>
    </row>
    <row r="296" spans="1:6" s="743" customFormat="1" ht="12.5" x14ac:dyDescent="0.25">
      <c r="A296" s="288"/>
      <c r="B296" s="295"/>
      <c r="C296" s="288"/>
      <c r="D296" s="290"/>
      <c r="E296" s="302"/>
      <c r="F296" s="1031"/>
    </row>
    <row r="297" spans="1:6" s="743" customFormat="1" ht="12.5" x14ac:dyDescent="0.25">
      <c r="A297" s="288"/>
      <c r="B297" s="295"/>
      <c r="C297" s="288"/>
      <c r="D297" s="290"/>
      <c r="E297" s="302"/>
      <c r="F297" s="1031"/>
    </row>
    <row r="298" spans="1:6" s="743" customFormat="1" ht="12.5" x14ac:dyDescent="0.25">
      <c r="A298" s="288"/>
      <c r="B298" s="295"/>
      <c r="C298" s="288"/>
      <c r="D298" s="290"/>
      <c r="E298" s="302"/>
      <c r="F298" s="1031"/>
    </row>
    <row r="299" spans="1:6" s="743" customFormat="1" ht="12.5" x14ac:dyDescent="0.25">
      <c r="A299" s="288"/>
      <c r="B299" s="295"/>
      <c r="C299" s="288"/>
      <c r="D299" s="290"/>
      <c r="E299" s="302"/>
      <c r="F299" s="1031"/>
    </row>
    <row r="300" spans="1:6" s="743" customFormat="1" ht="12.5" x14ac:dyDescent="0.25">
      <c r="A300" s="288"/>
      <c r="B300" s="295"/>
      <c r="C300" s="288"/>
      <c r="D300" s="290"/>
      <c r="E300" s="302"/>
      <c r="F300" s="1031"/>
    </row>
    <row r="301" spans="1:6" s="743" customFormat="1" ht="12.5" x14ac:dyDescent="0.25">
      <c r="A301" s="288"/>
      <c r="B301" s="295"/>
      <c r="C301" s="288"/>
      <c r="D301" s="290"/>
      <c r="E301" s="302"/>
      <c r="F301" s="1031"/>
    </row>
    <row r="302" spans="1:6" s="743" customFormat="1" ht="12.5" x14ac:dyDescent="0.25">
      <c r="A302" s="288"/>
      <c r="B302" s="295"/>
      <c r="C302" s="288"/>
      <c r="D302" s="290"/>
      <c r="E302" s="302"/>
      <c r="F302" s="1031"/>
    </row>
    <row r="303" spans="1:6" s="743" customFormat="1" ht="12.5" x14ac:dyDescent="0.25">
      <c r="A303" s="288"/>
      <c r="B303" s="295"/>
      <c r="C303" s="288"/>
      <c r="D303" s="290"/>
      <c r="E303" s="302"/>
      <c r="F303" s="1031"/>
    </row>
    <row r="304" spans="1:6" s="743" customFormat="1" ht="12.5" x14ac:dyDescent="0.25">
      <c r="A304" s="288"/>
      <c r="B304" s="295"/>
      <c r="C304" s="288"/>
      <c r="D304" s="290"/>
      <c r="E304" s="302"/>
      <c r="F304" s="1031"/>
    </row>
    <row r="305" spans="1:6" s="743" customFormat="1" ht="13" thickBot="1" x14ac:dyDescent="0.3">
      <c r="A305" s="288"/>
      <c r="B305" s="295"/>
      <c r="C305" s="288"/>
      <c r="D305" s="290"/>
      <c r="E305" s="302"/>
      <c r="F305" s="1031"/>
    </row>
    <row r="306" spans="1:6" s="743" customFormat="1" ht="19.899999999999999" customHeight="1" thickTop="1" x14ac:dyDescent="0.25">
      <c r="A306" s="2489" t="s">
        <v>509</v>
      </c>
      <c r="B306" s="2489"/>
      <c r="C306" s="2489"/>
      <c r="D306" s="2489"/>
      <c r="E306" s="2489"/>
      <c r="F306" s="1360">
        <f>SUM(F235:F246)</f>
        <v>0</v>
      </c>
    </row>
  </sheetData>
  <mergeCells count="9">
    <mergeCell ref="A306:E306"/>
    <mergeCell ref="A119:E119"/>
    <mergeCell ref="A169:E169"/>
    <mergeCell ref="A1:F1"/>
    <mergeCell ref="A2:F2"/>
    <mergeCell ref="A4:F4"/>
    <mergeCell ref="A59:E59"/>
    <mergeCell ref="A233:E233"/>
    <mergeCell ref="A3:F3"/>
  </mergeCells>
  <phoneticPr fontId="82" type="noConversion"/>
  <pageMargins left="0.70866141732283505" right="0.47244094488188998" top="0.74803149606299202" bottom="0.511811023622047" header="0.31496062992126" footer="0.31496062992126"/>
  <pageSetup paperSize="9" scale="76" fitToHeight="0" orientation="portrait" r:id="rId1"/>
  <headerFooter>
    <oddFooter>&amp;CALA-ORA. Bill Nr. 7.3 Pg &amp;P of &amp;N</oddFooter>
  </headerFooter>
  <rowBreaks count="4" manualBreakCount="4">
    <brk id="59" max="5" man="1"/>
    <brk id="119" max="5" man="1"/>
    <brk id="169" max="5" man="1"/>
    <brk id="233"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W2359"/>
  <sheetViews>
    <sheetView defaultGridColor="0" view="pageBreakPreview" colorId="22" zoomScale="90" zoomScaleNormal="75" zoomScaleSheetLayoutView="90" workbookViewId="0">
      <pane ySplit="5" topLeftCell="A6" activePane="bottomLeft" state="frozen"/>
      <selection activeCell="B246" sqref="B246"/>
      <selection pane="bottomLeft" activeCell="A2" sqref="A2:F2"/>
    </sheetView>
  </sheetViews>
  <sheetFormatPr defaultColWidth="9.1796875" defaultRowHeight="12.5" x14ac:dyDescent="0.25"/>
  <cols>
    <col min="1" max="1" width="9.26953125" style="309" customWidth="1"/>
    <col min="2" max="2" width="61.7265625" style="583" customWidth="1"/>
    <col min="3" max="3" width="7.7265625" style="309" customWidth="1"/>
    <col min="4" max="4" width="10.81640625" style="808" customWidth="1"/>
    <col min="5" max="5" width="14.453125" style="810" customWidth="1"/>
    <col min="6" max="6" width="14.26953125" style="1005" customWidth="1"/>
    <col min="7" max="7" width="17" style="810" customWidth="1"/>
    <col min="8" max="8" width="15.54296875" style="555" customWidth="1"/>
    <col min="9" max="9" width="14.453125" style="557" customWidth="1"/>
    <col min="10" max="16384" width="9.1796875" style="266"/>
  </cols>
  <sheetData>
    <row r="1" spans="1:8" ht="13" x14ac:dyDescent="0.25">
      <c r="A1" s="2412" t="s">
        <v>0</v>
      </c>
      <c r="B1" s="2412"/>
      <c r="C1" s="2412"/>
      <c r="D1" s="2412"/>
      <c r="E1" s="2412"/>
      <c r="F1" s="2412"/>
      <c r="G1" s="481"/>
      <c r="H1" s="557"/>
    </row>
    <row r="2" spans="1:8" ht="13" x14ac:dyDescent="0.25">
      <c r="A2" s="2372" t="s">
        <v>2561</v>
      </c>
      <c r="B2" s="2372"/>
      <c r="C2" s="2372"/>
      <c r="D2" s="2372"/>
      <c r="E2" s="2372"/>
      <c r="F2" s="2372"/>
      <c r="G2" s="481"/>
    </row>
    <row r="3" spans="1:8" ht="13" x14ac:dyDescent="0.25">
      <c r="A3" s="2386" t="s">
        <v>2077</v>
      </c>
      <c r="B3" s="2386"/>
      <c r="C3" s="2386"/>
      <c r="D3" s="2386"/>
      <c r="E3" s="2386"/>
      <c r="F3" s="2386"/>
      <c r="G3" s="481"/>
    </row>
    <row r="4" spans="1:8" ht="13.9" customHeight="1" x14ac:dyDescent="0.25">
      <c r="A4" s="2481" t="s">
        <v>2524</v>
      </c>
      <c r="B4" s="2481"/>
      <c r="C4" s="3"/>
      <c r="D4" s="4"/>
      <c r="E4" s="8"/>
      <c r="F4" s="998"/>
      <c r="G4" s="742"/>
      <c r="H4" s="749"/>
    </row>
    <row r="5" spans="1:8" ht="13" x14ac:dyDescent="0.25">
      <c r="A5" s="486" t="s">
        <v>741</v>
      </c>
      <c r="B5" s="486" t="s">
        <v>742</v>
      </c>
      <c r="C5" s="486" t="s">
        <v>743</v>
      </c>
      <c r="D5" s="486" t="s">
        <v>744</v>
      </c>
      <c r="E5" s="486" t="s">
        <v>745</v>
      </c>
      <c r="F5" s="659" t="s">
        <v>746</v>
      </c>
      <c r="G5" s="742"/>
      <c r="H5" s="749"/>
    </row>
    <row r="6" spans="1:8" ht="13" x14ac:dyDescent="0.25">
      <c r="A6" s="362"/>
      <c r="B6" s="361"/>
      <c r="C6" s="362"/>
      <c r="D6" s="362"/>
      <c r="E6" s="750"/>
      <c r="F6" s="999"/>
      <c r="G6" s="751"/>
      <c r="H6" s="749"/>
    </row>
    <row r="7" spans="1:8" ht="13.15" customHeight="1" x14ac:dyDescent="0.25">
      <c r="A7" s="275"/>
      <c r="B7" s="752" t="s">
        <v>226</v>
      </c>
      <c r="C7" s="275"/>
      <c r="D7" s="753"/>
      <c r="E7" s="343"/>
      <c r="F7" s="747"/>
      <c r="G7" s="307"/>
    </row>
    <row r="8" spans="1:8" ht="13.15" customHeight="1" x14ac:dyDescent="0.25">
      <c r="A8" s="275"/>
      <c r="B8" s="352"/>
      <c r="C8" s="275"/>
      <c r="D8" s="753"/>
      <c r="E8" s="343"/>
      <c r="F8" s="747"/>
      <c r="G8" s="307"/>
    </row>
    <row r="9" spans="1:8" ht="13.15" customHeight="1" x14ac:dyDescent="0.25">
      <c r="A9" s="275"/>
      <c r="B9" s="752" t="s">
        <v>157</v>
      </c>
      <c r="C9" s="275"/>
      <c r="D9" s="753"/>
      <c r="E9" s="343"/>
      <c r="F9" s="747"/>
      <c r="G9" s="307"/>
    </row>
    <row r="10" spans="1:8" ht="13.15" customHeight="1" x14ac:dyDescent="0.25">
      <c r="A10" s="275" t="s">
        <v>158</v>
      </c>
      <c r="B10" s="352" t="s">
        <v>795</v>
      </c>
      <c r="C10" s="275" t="s">
        <v>796</v>
      </c>
      <c r="D10" s="754">
        <f>0.9*4</f>
        <v>3.6</v>
      </c>
      <c r="E10" s="283"/>
      <c r="F10" s="705">
        <f>D10*E10</f>
        <v>0</v>
      </c>
      <c r="G10" s="755"/>
    </row>
    <row r="11" spans="1:8" ht="13.15" customHeight="1" x14ac:dyDescent="0.25">
      <c r="A11" s="275"/>
      <c r="B11" s="352"/>
      <c r="C11" s="275"/>
      <c r="D11" s="753"/>
      <c r="E11" s="283"/>
      <c r="F11" s="762"/>
      <c r="G11" s="308"/>
    </row>
    <row r="12" spans="1:8" ht="13.15" customHeight="1" x14ac:dyDescent="0.25">
      <c r="A12" s="275"/>
      <c r="B12" s="752" t="s">
        <v>160</v>
      </c>
      <c r="C12" s="275"/>
      <c r="D12" s="753"/>
      <c r="E12" s="283"/>
      <c r="F12" s="762"/>
      <c r="G12" s="308"/>
    </row>
    <row r="13" spans="1:8" ht="13.15" customHeight="1" x14ac:dyDescent="0.25">
      <c r="A13" s="275" t="s">
        <v>162</v>
      </c>
      <c r="B13" s="268" t="s">
        <v>163</v>
      </c>
      <c r="C13" s="275" t="s">
        <v>19</v>
      </c>
      <c r="D13" s="338">
        <v>4</v>
      </c>
      <c r="E13" s="283"/>
      <c r="F13" s="705">
        <f>D13*E13</f>
        <v>0</v>
      </c>
      <c r="G13" s="755"/>
    </row>
    <row r="14" spans="1:8" ht="13.15" customHeight="1" x14ac:dyDescent="0.25">
      <c r="A14" s="275"/>
      <c r="B14" s="268"/>
      <c r="C14" s="275"/>
      <c r="D14" s="338"/>
      <c r="E14" s="283"/>
      <c r="F14" s="762"/>
      <c r="G14" s="308"/>
    </row>
    <row r="15" spans="1:8" ht="13.15" customHeight="1" x14ac:dyDescent="0.25">
      <c r="A15" s="275"/>
      <c r="B15" s="752" t="s">
        <v>164</v>
      </c>
      <c r="C15" s="275"/>
      <c r="D15" s="338"/>
      <c r="E15" s="283"/>
      <c r="F15" s="762"/>
      <c r="G15" s="308"/>
    </row>
    <row r="16" spans="1:8" ht="13.15" customHeight="1" x14ac:dyDescent="0.25">
      <c r="A16" s="275" t="s">
        <v>166</v>
      </c>
      <c r="B16" s="268" t="s">
        <v>167</v>
      </c>
      <c r="C16" s="275" t="s">
        <v>19</v>
      </c>
      <c r="D16" s="338">
        <v>5</v>
      </c>
      <c r="E16" s="283"/>
      <c r="F16" s="705">
        <f>D16*E16</f>
        <v>0</v>
      </c>
      <c r="G16" s="755"/>
    </row>
    <row r="17" spans="1:9" ht="13.15" customHeight="1" x14ac:dyDescent="0.25">
      <c r="A17" s="275"/>
      <c r="B17" s="756"/>
      <c r="C17" s="275"/>
      <c r="D17" s="338"/>
      <c r="E17" s="283"/>
      <c r="F17" s="762"/>
      <c r="G17" s="308"/>
    </row>
    <row r="18" spans="1:9" ht="13.15" customHeight="1" x14ac:dyDescent="0.25">
      <c r="A18" s="275"/>
      <c r="B18" s="268"/>
      <c r="C18" s="275"/>
      <c r="D18" s="338"/>
      <c r="E18" s="283"/>
      <c r="F18" s="762"/>
      <c r="G18" s="308"/>
    </row>
    <row r="19" spans="1:9" ht="13.15" customHeight="1" x14ac:dyDescent="0.25">
      <c r="A19" s="275"/>
      <c r="B19" s="358" t="s">
        <v>239</v>
      </c>
      <c r="C19" s="275"/>
      <c r="D19" s="338"/>
      <c r="E19" s="283"/>
      <c r="F19" s="762"/>
      <c r="G19" s="308"/>
    </row>
    <row r="20" spans="1:9" x14ac:dyDescent="0.25">
      <c r="A20" s="275"/>
      <c r="B20" s="268"/>
      <c r="C20" s="275"/>
      <c r="D20" s="338"/>
      <c r="E20" s="283"/>
      <c r="F20" s="762"/>
      <c r="G20" s="308"/>
    </row>
    <row r="21" spans="1:9" ht="13" x14ac:dyDescent="0.25">
      <c r="A21" s="275"/>
      <c r="B21" s="757" t="s">
        <v>1960</v>
      </c>
      <c r="C21" s="275"/>
      <c r="D21" s="338"/>
      <c r="E21" s="308"/>
      <c r="F21" s="762"/>
      <c r="G21" s="308"/>
    </row>
    <row r="22" spans="1:9" ht="13" x14ac:dyDescent="0.25">
      <c r="A22" s="275"/>
      <c r="B22" s="758" t="s">
        <v>797</v>
      </c>
      <c r="C22" s="275"/>
      <c r="D22" s="338"/>
      <c r="E22" s="308"/>
      <c r="F22" s="762"/>
      <c r="G22" s="308"/>
    </row>
    <row r="23" spans="1:9" ht="14.25" customHeight="1" x14ac:dyDescent="0.25">
      <c r="A23" s="275" t="s">
        <v>798</v>
      </c>
      <c r="B23" s="254" t="s">
        <v>1961</v>
      </c>
      <c r="C23" s="275" t="s">
        <v>125</v>
      </c>
      <c r="D23" s="338" t="s">
        <v>558</v>
      </c>
      <c r="E23" s="308"/>
      <c r="F23" s="762"/>
      <c r="G23" s="308"/>
      <c r="H23" s="759"/>
      <c r="I23" s="759"/>
    </row>
    <row r="24" spans="1:9" ht="14.25" customHeight="1" x14ac:dyDescent="0.25">
      <c r="A24" s="275" t="s">
        <v>799</v>
      </c>
      <c r="B24" s="254" t="s">
        <v>1664</v>
      </c>
      <c r="C24" s="275" t="s">
        <v>125</v>
      </c>
      <c r="D24" s="338" t="s">
        <v>558</v>
      </c>
      <c r="E24" s="308"/>
      <c r="F24" s="762"/>
      <c r="G24" s="308"/>
      <c r="H24" s="759"/>
      <c r="I24" s="759"/>
    </row>
    <row r="25" spans="1:9" x14ac:dyDescent="0.25">
      <c r="A25" s="275"/>
      <c r="B25" s="254"/>
      <c r="C25" s="275"/>
      <c r="D25" s="338"/>
      <c r="E25" s="308"/>
      <c r="F25" s="762"/>
      <c r="G25" s="308"/>
      <c r="H25" s="759"/>
      <c r="I25" s="759"/>
    </row>
    <row r="26" spans="1:9" ht="13" x14ac:dyDescent="0.25">
      <c r="A26" s="275"/>
      <c r="B26" s="758" t="s">
        <v>800</v>
      </c>
      <c r="C26" s="275"/>
      <c r="D26" s="338"/>
      <c r="E26" s="308"/>
      <c r="F26" s="762"/>
      <c r="G26" s="308"/>
      <c r="H26" s="759"/>
      <c r="I26" s="759"/>
    </row>
    <row r="27" spans="1:9" ht="18" customHeight="1" x14ac:dyDescent="0.25">
      <c r="A27" s="275" t="s">
        <v>1962</v>
      </c>
      <c r="B27" s="268" t="s">
        <v>802</v>
      </c>
      <c r="C27" s="275" t="s">
        <v>125</v>
      </c>
      <c r="D27" s="338" t="s">
        <v>558</v>
      </c>
      <c r="E27" s="704"/>
      <c r="F27" s="705"/>
      <c r="G27" s="755"/>
      <c r="H27" s="759"/>
      <c r="I27" s="759"/>
    </row>
    <row r="28" spans="1:9" ht="18" customHeight="1" x14ac:dyDescent="0.25">
      <c r="A28" s="275" t="s">
        <v>1963</v>
      </c>
      <c r="B28" s="268" t="s">
        <v>803</v>
      </c>
      <c r="C28" s="275" t="s">
        <v>125</v>
      </c>
      <c r="D28" s="338" t="s">
        <v>558</v>
      </c>
      <c r="E28" s="704"/>
      <c r="F28" s="705"/>
      <c r="G28" s="755"/>
      <c r="H28" s="759"/>
      <c r="I28" s="759"/>
    </row>
    <row r="29" spans="1:9" ht="18" customHeight="1" x14ac:dyDescent="0.25">
      <c r="A29" s="275" t="s">
        <v>1964</v>
      </c>
      <c r="B29" s="268" t="s">
        <v>1965</v>
      </c>
      <c r="C29" s="275" t="s">
        <v>125</v>
      </c>
      <c r="D29" s="338" t="s">
        <v>558</v>
      </c>
      <c r="E29" s="704"/>
      <c r="F29" s="705"/>
      <c r="G29" s="755"/>
      <c r="H29" s="759"/>
      <c r="I29" s="759"/>
    </row>
    <row r="30" spans="1:9" ht="18" customHeight="1" x14ac:dyDescent="0.25">
      <c r="A30" s="275" t="s">
        <v>1966</v>
      </c>
      <c r="B30" s="268" t="s">
        <v>1967</v>
      </c>
      <c r="C30" s="275" t="s">
        <v>125</v>
      </c>
      <c r="D30" s="338" t="s">
        <v>558</v>
      </c>
      <c r="E30" s="704"/>
      <c r="F30" s="705"/>
      <c r="G30" s="755"/>
      <c r="H30" s="759"/>
      <c r="I30" s="759"/>
    </row>
    <row r="31" spans="1:9" ht="18" customHeight="1" x14ac:dyDescent="0.25">
      <c r="A31" s="275" t="s">
        <v>1966</v>
      </c>
      <c r="B31" s="268" t="s">
        <v>1968</v>
      </c>
      <c r="C31" s="275" t="s">
        <v>125</v>
      </c>
      <c r="D31" s="338" t="s">
        <v>558</v>
      </c>
      <c r="E31" s="704"/>
      <c r="F31" s="705"/>
      <c r="G31" s="755"/>
      <c r="H31" s="759"/>
      <c r="I31" s="759"/>
    </row>
    <row r="32" spans="1:9" ht="18" customHeight="1" x14ac:dyDescent="0.25">
      <c r="A32" s="275" t="s">
        <v>1969</v>
      </c>
      <c r="B32" s="268" t="s">
        <v>1970</v>
      </c>
      <c r="C32" s="275" t="s">
        <v>125</v>
      </c>
      <c r="D32" s="338" t="s">
        <v>558</v>
      </c>
      <c r="E32" s="704"/>
      <c r="F32" s="705"/>
      <c r="G32" s="755"/>
      <c r="H32" s="759"/>
      <c r="I32" s="759"/>
    </row>
    <row r="33" spans="1:9" ht="18" customHeight="1" x14ac:dyDescent="0.25">
      <c r="A33" s="275" t="s">
        <v>1971</v>
      </c>
      <c r="B33" s="268" t="s">
        <v>1972</v>
      </c>
      <c r="C33" s="275" t="s">
        <v>125</v>
      </c>
      <c r="D33" s="338" t="s">
        <v>558</v>
      </c>
      <c r="E33" s="704"/>
      <c r="F33" s="705"/>
      <c r="G33" s="755"/>
      <c r="H33" s="759"/>
      <c r="I33" s="759"/>
    </row>
    <row r="34" spans="1:9" ht="13.15" customHeight="1" x14ac:dyDescent="0.25">
      <c r="A34" s="275"/>
      <c r="B34" s="268"/>
      <c r="C34" s="275"/>
      <c r="D34" s="747"/>
      <c r="E34" s="704"/>
      <c r="F34" s="705"/>
      <c r="G34" s="755"/>
      <c r="H34" s="759"/>
      <c r="I34" s="759"/>
    </row>
    <row r="35" spans="1:9" ht="13.15" customHeight="1" x14ac:dyDescent="0.25">
      <c r="A35" s="275"/>
      <c r="B35" s="254"/>
      <c r="C35" s="275"/>
      <c r="D35" s="747"/>
      <c r="E35" s="755"/>
      <c r="F35" s="705"/>
      <c r="G35" s="755"/>
      <c r="H35" s="760"/>
      <c r="I35" s="760"/>
    </row>
    <row r="36" spans="1:9" ht="39" x14ac:dyDescent="0.25">
      <c r="A36" s="275"/>
      <c r="B36" s="340" t="s">
        <v>804</v>
      </c>
      <c r="C36" s="275"/>
      <c r="D36" s="747"/>
      <c r="E36" s="755"/>
      <c r="F36" s="705"/>
      <c r="G36" s="755"/>
      <c r="H36" s="760"/>
      <c r="I36" s="761"/>
    </row>
    <row r="37" spans="1:9" ht="18" customHeight="1" x14ac:dyDescent="0.25">
      <c r="A37" s="275" t="s">
        <v>1973</v>
      </c>
      <c r="B37" s="268" t="s">
        <v>2018</v>
      </c>
      <c r="C37" s="275" t="s">
        <v>125</v>
      </c>
      <c r="D37" s="338" t="s">
        <v>558</v>
      </c>
      <c r="E37" s="704"/>
      <c r="F37" s="705"/>
      <c r="G37" s="755"/>
      <c r="H37" s="760"/>
      <c r="I37" s="761"/>
    </row>
    <row r="38" spans="1:9" ht="18" customHeight="1" x14ac:dyDescent="0.25">
      <c r="A38" s="275" t="s">
        <v>1975</v>
      </c>
      <c r="B38" s="268" t="s">
        <v>1980</v>
      </c>
      <c r="C38" s="275" t="s">
        <v>125</v>
      </c>
      <c r="D38" s="338" t="s">
        <v>558</v>
      </c>
      <c r="E38" s="704"/>
      <c r="F38" s="705"/>
      <c r="G38" s="755"/>
      <c r="H38" s="760"/>
      <c r="I38" s="761"/>
    </row>
    <row r="39" spans="1:9" ht="18" customHeight="1" x14ac:dyDescent="0.25">
      <c r="A39" s="275" t="s">
        <v>1977</v>
      </c>
      <c r="B39" s="268" t="s">
        <v>2024</v>
      </c>
      <c r="C39" s="275" t="s">
        <v>125</v>
      </c>
      <c r="D39" s="747">
        <v>8670</v>
      </c>
      <c r="E39" s="704"/>
      <c r="F39" s="705">
        <f>D39*E39</f>
        <v>0</v>
      </c>
      <c r="G39" s="755"/>
      <c r="H39" s="760"/>
      <c r="I39" s="760"/>
    </row>
    <row r="40" spans="1:9" ht="18" customHeight="1" x14ac:dyDescent="0.25">
      <c r="A40" s="275" t="s">
        <v>1979</v>
      </c>
      <c r="B40" s="268" t="s">
        <v>2025</v>
      </c>
      <c r="C40" s="275" t="s">
        <v>125</v>
      </c>
      <c r="D40" s="338" t="s">
        <v>558</v>
      </c>
      <c r="E40" s="704"/>
      <c r="F40" s="705"/>
      <c r="G40" s="755"/>
      <c r="H40" s="760"/>
      <c r="I40" s="760"/>
    </row>
    <row r="41" spans="1:9" ht="13.15" customHeight="1" x14ac:dyDescent="0.25">
      <c r="A41" s="275"/>
      <c r="B41" s="268"/>
      <c r="C41" s="275"/>
      <c r="D41" s="747"/>
      <c r="E41" s="704"/>
      <c r="F41" s="705"/>
      <c r="G41" s="755"/>
      <c r="H41" s="760"/>
      <c r="I41" s="760"/>
    </row>
    <row r="42" spans="1:9" ht="39" x14ac:dyDescent="0.25">
      <c r="A42" s="275"/>
      <c r="B42" s="341" t="s">
        <v>1619</v>
      </c>
      <c r="C42" s="275"/>
      <c r="D42" s="747"/>
      <c r="E42" s="704"/>
      <c r="F42" s="705"/>
      <c r="G42" s="755"/>
      <c r="H42" s="760"/>
      <c r="I42" s="760"/>
    </row>
    <row r="43" spans="1:9" ht="18" customHeight="1" x14ac:dyDescent="0.25">
      <c r="A43" s="342" t="s">
        <v>1447</v>
      </c>
      <c r="B43" s="268" t="s">
        <v>2023</v>
      </c>
      <c r="C43" s="275" t="s">
        <v>125</v>
      </c>
      <c r="D43" s="338" t="s">
        <v>558</v>
      </c>
      <c r="E43" s="704"/>
      <c r="F43" s="705"/>
      <c r="G43" s="755"/>
      <c r="H43" s="760"/>
      <c r="I43" s="760"/>
    </row>
    <row r="44" spans="1:9" ht="18" customHeight="1" x14ac:dyDescent="0.25">
      <c r="A44" s="342" t="s">
        <v>1448</v>
      </c>
      <c r="B44" s="268" t="s">
        <v>1981</v>
      </c>
      <c r="C44" s="275" t="s">
        <v>125</v>
      </c>
      <c r="D44" s="338" t="s">
        <v>558</v>
      </c>
      <c r="E44" s="704"/>
      <c r="F44" s="705"/>
      <c r="G44" s="755"/>
    </row>
    <row r="45" spans="1:9" ht="18" customHeight="1" x14ac:dyDescent="0.25">
      <c r="A45" s="342" t="s">
        <v>1449</v>
      </c>
      <c r="B45" s="268" t="s">
        <v>1982</v>
      </c>
      <c r="C45" s="275" t="s">
        <v>125</v>
      </c>
      <c r="D45" s="338" t="s">
        <v>558</v>
      </c>
      <c r="E45" s="704"/>
      <c r="F45" s="705"/>
      <c r="G45" s="755"/>
    </row>
    <row r="46" spans="1:9" ht="18" customHeight="1" x14ac:dyDescent="0.25">
      <c r="A46" s="342" t="s">
        <v>1450</v>
      </c>
      <c r="B46" s="268" t="s">
        <v>1983</v>
      </c>
      <c r="C46" s="275" t="s">
        <v>125</v>
      </c>
      <c r="D46" s="338" t="s">
        <v>558</v>
      </c>
      <c r="E46" s="704"/>
      <c r="F46" s="705"/>
      <c r="G46" s="755"/>
    </row>
    <row r="47" spans="1:9" ht="13.15" customHeight="1" x14ac:dyDescent="0.25">
      <c r="A47" s="275"/>
      <c r="B47" s="756"/>
      <c r="C47" s="275"/>
      <c r="D47" s="747"/>
      <c r="E47" s="704"/>
      <c r="F47" s="705"/>
      <c r="G47" s="755"/>
    </row>
    <row r="48" spans="1:9" ht="13.15" customHeight="1" x14ac:dyDescent="0.25">
      <c r="A48" s="275"/>
      <c r="B48" s="268"/>
      <c r="C48" s="275"/>
      <c r="D48" s="762"/>
      <c r="E48" s="704"/>
      <c r="F48" s="705"/>
      <c r="G48" s="755"/>
    </row>
    <row r="49" spans="1:10" ht="13.15" customHeight="1" x14ac:dyDescent="0.25">
      <c r="A49" s="275"/>
      <c r="B49" s="752" t="s">
        <v>139</v>
      </c>
      <c r="C49" s="275"/>
      <c r="D49" s="338"/>
      <c r="E49" s="704"/>
      <c r="F49" s="762"/>
      <c r="G49" s="308"/>
    </row>
    <row r="50" spans="1:10" s="473" customFormat="1" x14ac:dyDescent="0.25">
      <c r="A50" s="275"/>
      <c r="B50" s="583"/>
      <c r="C50" s="275"/>
      <c r="D50" s="338"/>
      <c r="E50" s="755"/>
      <c r="F50" s="762"/>
      <c r="G50" s="308"/>
      <c r="H50" s="555"/>
      <c r="I50" s="763"/>
      <c r="J50" s="764"/>
    </row>
    <row r="51" spans="1:10" s="473" customFormat="1" ht="26" x14ac:dyDescent="0.25">
      <c r="A51" s="275"/>
      <c r="B51" s="765" t="s">
        <v>1666</v>
      </c>
      <c r="C51" s="275"/>
      <c r="D51" s="338"/>
      <c r="E51" s="283"/>
      <c r="F51" s="762"/>
      <c r="G51" s="308"/>
      <c r="H51" s="555"/>
      <c r="I51" s="763"/>
      <c r="J51" s="764"/>
    </row>
    <row r="52" spans="1:10" s="473" customFormat="1" ht="13" x14ac:dyDescent="0.25">
      <c r="A52" s="275"/>
      <c r="B52" s="766"/>
      <c r="C52" s="275"/>
      <c r="D52" s="338"/>
      <c r="E52" s="283"/>
      <c r="F52" s="762"/>
      <c r="G52" s="308"/>
      <c r="H52" s="555"/>
      <c r="I52" s="763"/>
      <c r="J52" s="764"/>
    </row>
    <row r="53" spans="1:10" s="473" customFormat="1" ht="13" x14ac:dyDescent="0.25">
      <c r="A53" s="767"/>
      <c r="B53" s="768" t="s">
        <v>175</v>
      </c>
      <c r="C53" s="767"/>
      <c r="D53" s="701"/>
      <c r="E53" s="704"/>
      <c r="F53" s="705"/>
      <c r="G53" s="755"/>
      <c r="H53" s="548"/>
      <c r="I53" s="763"/>
    </row>
    <row r="54" spans="1:10" ht="19.5" customHeight="1" x14ac:dyDescent="0.25">
      <c r="A54" s="767" t="s">
        <v>267</v>
      </c>
      <c r="B54" s="769" t="s">
        <v>1667</v>
      </c>
      <c r="C54" s="767" t="s">
        <v>19</v>
      </c>
      <c r="D54" s="338" t="s">
        <v>558</v>
      </c>
      <c r="E54" s="704"/>
      <c r="F54" s="705"/>
      <c r="G54" s="771"/>
      <c r="H54" s="772"/>
      <c r="I54" s="763"/>
      <c r="J54" s="773"/>
    </row>
    <row r="55" spans="1:10" ht="13" x14ac:dyDescent="0.3">
      <c r="A55" s="767"/>
      <c r="B55" s="774" t="s">
        <v>806</v>
      </c>
      <c r="C55" s="767"/>
      <c r="D55" s="770"/>
      <c r="E55" s="704"/>
      <c r="F55" s="705"/>
      <c r="G55" s="771"/>
      <c r="H55" s="772"/>
      <c r="I55" s="763"/>
      <c r="J55" s="773"/>
    </row>
    <row r="56" spans="1:10" ht="21" customHeight="1" x14ac:dyDescent="0.25">
      <c r="A56" s="767" t="s">
        <v>270</v>
      </c>
      <c r="B56" s="769" t="s">
        <v>807</v>
      </c>
      <c r="C56" s="767" t="s">
        <v>19</v>
      </c>
      <c r="D56" s="338" t="s">
        <v>558</v>
      </c>
      <c r="E56" s="704"/>
      <c r="F56" s="705"/>
      <c r="G56" s="771"/>
      <c r="H56" s="772"/>
      <c r="I56" s="763"/>
      <c r="J56" s="773"/>
    </row>
    <row r="57" spans="1:10" s="473" customFormat="1" ht="21" customHeight="1" x14ac:dyDescent="0.25">
      <c r="A57" s="767" t="s">
        <v>273</v>
      </c>
      <c r="B57" s="769" t="s">
        <v>808</v>
      </c>
      <c r="C57" s="767" t="s">
        <v>19</v>
      </c>
      <c r="D57" s="338" t="s">
        <v>558</v>
      </c>
      <c r="E57" s="704"/>
      <c r="F57" s="705"/>
      <c r="G57" s="771"/>
      <c r="H57" s="772"/>
      <c r="I57" s="763"/>
      <c r="J57" s="764"/>
    </row>
    <row r="58" spans="1:10" s="473" customFormat="1" ht="21" customHeight="1" x14ac:dyDescent="0.25">
      <c r="A58" s="767" t="s">
        <v>177</v>
      </c>
      <c r="B58" s="769" t="s">
        <v>809</v>
      </c>
      <c r="C58" s="767" t="s">
        <v>810</v>
      </c>
      <c r="D58" s="338" t="s">
        <v>558</v>
      </c>
      <c r="E58" s="704"/>
      <c r="F58" s="705"/>
      <c r="G58" s="771"/>
      <c r="H58" s="772"/>
      <c r="I58" s="763"/>
      <c r="J58" s="764"/>
    </row>
    <row r="59" spans="1:10" s="473" customFormat="1" ht="21" customHeight="1" x14ac:dyDescent="0.25">
      <c r="A59" s="767" t="s">
        <v>1984</v>
      </c>
      <c r="B59" s="769" t="s">
        <v>1668</v>
      </c>
      <c r="C59" s="767" t="s">
        <v>810</v>
      </c>
      <c r="D59" s="338" t="s">
        <v>558</v>
      </c>
      <c r="E59" s="704"/>
      <c r="F59" s="705"/>
      <c r="G59" s="771"/>
      <c r="H59" s="772"/>
      <c r="I59" s="763"/>
      <c r="J59" s="764"/>
    </row>
    <row r="60" spans="1:10" s="473" customFormat="1" ht="14.5" x14ac:dyDescent="0.25">
      <c r="A60" s="342" t="s">
        <v>323</v>
      </c>
      <c r="B60" s="775" t="s">
        <v>1985</v>
      </c>
      <c r="C60" s="264" t="s">
        <v>19</v>
      </c>
      <c r="D60" s="338" t="s">
        <v>558</v>
      </c>
      <c r="E60" s="351"/>
      <c r="F60" s="705"/>
      <c r="G60" s="771"/>
      <c r="H60" s="772"/>
      <c r="I60" s="763"/>
      <c r="J60" s="764"/>
    </row>
    <row r="61" spans="1:10" s="473" customFormat="1" ht="13" thickBot="1" x14ac:dyDescent="0.3">
      <c r="A61" s="342"/>
      <c r="B61" s="775"/>
      <c r="C61" s="264"/>
      <c r="D61" s="309"/>
      <c r="E61" s="351"/>
      <c r="F61" s="705"/>
      <c r="G61" s="771"/>
      <c r="H61" s="772"/>
      <c r="I61" s="763"/>
      <c r="J61" s="764"/>
    </row>
    <row r="62" spans="1:10" s="473" customFormat="1" ht="13.5" thickTop="1" x14ac:dyDescent="0.25">
      <c r="A62" s="2480" t="s">
        <v>102</v>
      </c>
      <c r="B62" s="2480"/>
      <c r="C62" s="2480"/>
      <c r="D62" s="2480"/>
      <c r="E62" s="2480"/>
      <c r="F62" s="1361">
        <f>SUM(F8:F60)</f>
        <v>0</v>
      </c>
      <c r="G62" s="771"/>
      <c r="H62" s="772"/>
      <c r="I62" s="763"/>
      <c r="J62" s="764"/>
    </row>
    <row r="63" spans="1:10" s="473" customFormat="1" x14ac:dyDescent="0.25">
      <c r="A63" s="342"/>
      <c r="B63" s="775"/>
      <c r="C63" s="264"/>
      <c r="D63" s="309"/>
      <c r="E63" s="351"/>
      <c r="F63" s="705"/>
      <c r="G63" s="771"/>
      <c r="H63" s="772"/>
      <c r="I63" s="763"/>
      <c r="J63" s="764"/>
    </row>
    <row r="64" spans="1:10" s="473" customFormat="1" ht="18.75" customHeight="1" x14ac:dyDescent="0.25">
      <c r="A64" s="342" t="s">
        <v>325</v>
      </c>
      <c r="B64" s="775" t="s">
        <v>2019</v>
      </c>
      <c r="C64" s="264" t="s">
        <v>19</v>
      </c>
      <c r="D64" s="338" t="s">
        <v>558</v>
      </c>
      <c r="E64" s="351"/>
      <c r="F64" s="705"/>
      <c r="G64" s="771"/>
      <c r="H64" s="772"/>
      <c r="I64" s="763"/>
      <c r="J64" s="764"/>
    </row>
    <row r="65" spans="1:10" s="473" customFormat="1" ht="18.75" customHeight="1" x14ac:dyDescent="0.25">
      <c r="A65" s="342" t="s">
        <v>360</v>
      </c>
      <c r="B65" s="775" t="s">
        <v>2020</v>
      </c>
      <c r="C65" s="264" t="s">
        <v>19</v>
      </c>
      <c r="D65" s="338" t="s">
        <v>558</v>
      </c>
      <c r="E65" s="351"/>
      <c r="F65" s="705"/>
      <c r="G65" s="771"/>
      <c r="H65" s="772"/>
      <c r="I65" s="763"/>
      <c r="J65" s="764"/>
    </row>
    <row r="66" spans="1:10" s="473" customFormat="1" ht="18.75" customHeight="1" x14ac:dyDescent="0.25">
      <c r="A66" s="342" t="s">
        <v>511</v>
      </c>
      <c r="B66" s="775" t="s">
        <v>2021</v>
      </c>
      <c r="C66" s="264" t="s">
        <v>19</v>
      </c>
      <c r="D66" s="338" t="s">
        <v>558</v>
      </c>
      <c r="E66" s="351"/>
      <c r="F66" s="705"/>
      <c r="G66" s="771"/>
      <c r="H66" s="772"/>
      <c r="I66" s="763"/>
      <c r="J66" s="764"/>
    </row>
    <row r="67" spans="1:10" s="473" customFormat="1" ht="18.75" customHeight="1" x14ac:dyDescent="0.25">
      <c r="A67" s="342" t="s">
        <v>1989</v>
      </c>
      <c r="B67" s="775" t="s">
        <v>1990</v>
      </c>
      <c r="C67" s="264" t="s">
        <v>19</v>
      </c>
      <c r="D67" s="338" t="s">
        <v>558</v>
      </c>
      <c r="E67" s="351"/>
      <c r="F67" s="705"/>
      <c r="G67" s="771"/>
      <c r="H67" s="772"/>
      <c r="I67" s="763"/>
      <c r="J67" s="764"/>
    </row>
    <row r="68" spans="1:10" s="473" customFormat="1" ht="18.75" customHeight="1" x14ac:dyDescent="0.25">
      <c r="A68" s="342" t="s">
        <v>1991</v>
      </c>
      <c r="B68" s="775" t="s">
        <v>1992</v>
      </c>
      <c r="C68" s="264" t="s">
        <v>19</v>
      </c>
      <c r="D68" s="338" t="s">
        <v>558</v>
      </c>
      <c r="E68" s="351"/>
      <c r="F68" s="705"/>
      <c r="G68" s="771"/>
      <c r="H68" s="772"/>
      <c r="I68" s="763"/>
      <c r="J68" s="764"/>
    </row>
    <row r="69" spans="1:10" s="473" customFormat="1" ht="18.75" customHeight="1" x14ac:dyDescent="0.25">
      <c r="A69" s="342" t="s">
        <v>1993</v>
      </c>
      <c r="B69" s="775" t="s">
        <v>1994</v>
      </c>
      <c r="C69" s="264" t="s">
        <v>19</v>
      </c>
      <c r="D69" s="338" t="s">
        <v>558</v>
      </c>
      <c r="E69" s="351"/>
      <c r="F69" s="705"/>
      <c r="G69" s="771"/>
      <c r="H69" s="772"/>
      <c r="I69" s="763"/>
      <c r="J69" s="764"/>
    </row>
    <row r="70" spans="1:10" s="473" customFormat="1" x14ac:dyDescent="0.25">
      <c r="A70" s="767"/>
      <c r="B70" s="775"/>
      <c r="C70" s="264"/>
      <c r="D70" s="309"/>
      <c r="E70" s="351"/>
      <c r="F70" s="705"/>
      <c r="G70" s="771"/>
      <c r="H70" s="772"/>
      <c r="I70" s="763"/>
      <c r="J70" s="764"/>
    </row>
    <row r="71" spans="1:10" s="473" customFormat="1" ht="13" x14ac:dyDescent="0.25">
      <c r="A71" s="767"/>
      <c r="B71" s="776" t="s">
        <v>811</v>
      </c>
      <c r="C71" s="767"/>
      <c r="D71" s="770"/>
      <c r="E71" s="704"/>
      <c r="F71" s="705"/>
      <c r="G71" s="771"/>
      <c r="H71" s="772"/>
      <c r="I71" s="763"/>
      <c r="J71" s="764"/>
    </row>
    <row r="72" spans="1:10" s="473" customFormat="1" ht="18" customHeight="1" x14ac:dyDescent="0.25">
      <c r="A72" s="767" t="s">
        <v>277</v>
      </c>
      <c r="B72" s="498" t="s">
        <v>1995</v>
      </c>
      <c r="C72" s="767" t="s">
        <v>810</v>
      </c>
      <c r="D72" s="338" t="s">
        <v>558</v>
      </c>
      <c r="E72" s="704"/>
      <c r="F72" s="705"/>
      <c r="G72" s="771"/>
      <c r="H72" s="772"/>
      <c r="I72" s="763"/>
      <c r="J72" s="764"/>
    </row>
    <row r="73" spans="1:10" s="473" customFormat="1" ht="18" customHeight="1" x14ac:dyDescent="0.25">
      <c r="A73" s="767" t="s">
        <v>278</v>
      </c>
      <c r="B73" s="498" t="s">
        <v>1996</v>
      </c>
      <c r="C73" s="767" t="s">
        <v>810</v>
      </c>
      <c r="D73" s="338" t="s">
        <v>558</v>
      </c>
      <c r="E73" s="704"/>
      <c r="F73" s="705"/>
      <c r="G73" s="771"/>
      <c r="H73" s="772"/>
      <c r="I73" s="763"/>
      <c r="J73" s="764"/>
    </row>
    <row r="74" spans="1:10" s="473" customFormat="1" ht="18" customHeight="1" x14ac:dyDescent="0.25">
      <c r="A74" s="767" t="s">
        <v>280</v>
      </c>
      <c r="B74" s="498" t="s">
        <v>1997</v>
      </c>
      <c r="C74" s="767" t="s">
        <v>810</v>
      </c>
      <c r="D74" s="338" t="s">
        <v>558</v>
      </c>
      <c r="E74" s="704"/>
      <c r="F74" s="705"/>
      <c r="G74" s="771"/>
      <c r="H74" s="772"/>
      <c r="I74" s="763"/>
      <c r="J74" s="764"/>
    </row>
    <row r="75" spans="1:10" s="473" customFormat="1" ht="18" customHeight="1" x14ac:dyDescent="0.25">
      <c r="A75" s="767" t="s">
        <v>1998</v>
      </c>
      <c r="B75" s="498" t="s">
        <v>2022</v>
      </c>
      <c r="C75" s="767" t="s">
        <v>810</v>
      </c>
      <c r="D75" s="338" t="s">
        <v>558</v>
      </c>
      <c r="E75" s="704"/>
      <c r="F75" s="705"/>
      <c r="G75" s="771"/>
      <c r="H75" s="772"/>
      <c r="I75" s="763"/>
      <c r="J75" s="764"/>
    </row>
    <row r="76" spans="1:10" s="473" customFormat="1" x14ac:dyDescent="0.25">
      <c r="A76" s="767"/>
      <c r="B76" s="498"/>
      <c r="C76" s="767"/>
      <c r="D76" s="770"/>
      <c r="E76" s="704"/>
      <c r="F76" s="705"/>
      <c r="G76" s="771"/>
      <c r="H76" s="772"/>
      <c r="I76" s="763"/>
      <c r="J76" s="764"/>
    </row>
    <row r="77" spans="1:10" s="473" customFormat="1" ht="13" x14ac:dyDescent="0.25">
      <c r="A77" s="767"/>
      <c r="B77" s="776" t="s">
        <v>813</v>
      </c>
      <c r="C77" s="767"/>
      <c r="D77" s="770"/>
      <c r="E77" s="704"/>
      <c r="F77" s="705"/>
      <c r="G77" s="771"/>
      <c r="H77" s="772"/>
      <c r="I77" s="763"/>
    </row>
    <row r="78" spans="1:10" ht="17.25" customHeight="1" x14ac:dyDescent="0.25">
      <c r="A78" s="767" t="s">
        <v>2000</v>
      </c>
      <c r="B78" s="498" t="s">
        <v>2001</v>
      </c>
      <c r="C78" s="767" t="s">
        <v>19</v>
      </c>
      <c r="D78" s="338" t="s">
        <v>558</v>
      </c>
      <c r="E78" s="704"/>
      <c r="F78" s="705"/>
      <c r="G78" s="771"/>
      <c r="H78" s="772"/>
      <c r="I78" s="555"/>
    </row>
    <row r="79" spans="1:10" ht="17.25" customHeight="1" x14ac:dyDescent="0.25">
      <c r="A79" s="767" t="s">
        <v>2002</v>
      </c>
      <c r="B79" s="498" t="s">
        <v>2003</v>
      </c>
      <c r="C79" s="767" t="s">
        <v>19</v>
      </c>
      <c r="D79" s="338" t="s">
        <v>558</v>
      </c>
      <c r="E79" s="704"/>
      <c r="F79" s="705"/>
      <c r="G79" s="771"/>
      <c r="H79" s="772"/>
      <c r="I79" s="555"/>
    </row>
    <row r="80" spans="1:10" ht="17.25" customHeight="1" x14ac:dyDescent="0.25">
      <c r="A80" s="767" t="s">
        <v>2004</v>
      </c>
      <c r="B80" s="498" t="s">
        <v>2005</v>
      </c>
      <c r="C80" s="767" t="s">
        <v>19</v>
      </c>
      <c r="D80" s="338" t="s">
        <v>558</v>
      </c>
      <c r="E80" s="704"/>
      <c r="F80" s="705"/>
      <c r="G80" s="771"/>
      <c r="H80" s="772"/>
      <c r="I80" s="555"/>
    </row>
    <row r="81" spans="1:13" ht="17.25" customHeight="1" x14ac:dyDescent="0.25">
      <c r="A81" s="767" t="s">
        <v>2004</v>
      </c>
      <c r="B81" s="498" t="s">
        <v>2006</v>
      </c>
      <c r="C81" s="767" t="s">
        <v>19</v>
      </c>
      <c r="D81" s="338" t="s">
        <v>558</v>
      </c>
      <c r="E81" s="704"/>
      <c r="F81" s="705"/>
      <c r="G81" s="771"/>
      <c r="H81" s="772"/>
      <c r="I81" s="555"/>
    </row>
    <row r="82" spans="1:13" x14ac:dyDescent="0.25">
      <c r="A82" s="699"/>
      <c r="B82" s="777"/>
      <c r="C82" s="767"/>
      <c r="D82" s="770"/>
      <c r="E82" s="704"/>
      <c r="F82" s="705"/>
      <c r="G82" s="771"/>
      <c r="H82" s="772"/>
      <c r="I82" s="548"/>
      <c r="J82" s="773"/>
    </row>
    <row r="83" spans="1:13" ht="13.15" customHeight="1" x14ac:dyDescent="0.25">
      <c r="A83" s="275"/>
      <c r="B83" s="752" t="s">
        <v>139</v>
      </c>
      <c r="C83" s="275"/>
      <c r="D83" s="338"/>
      <c r="E83" s="704"/>
      <c r="F83" s="762"/>
      <c r="G83" s="308"/>
    </row>
    <row r="84" spans="1:13" s="309" customFormat="1" x14ac:dyDescent="0.25">
      <c r="A84" s="275"/>
      <c r="B84" s="352"/>
      <c r="C84" s="275"/>
      <c r="D84" s="338"/>
      <c r="E84" s="704"/>
      <c r="F84" s="762"/>
      <c r="G84" s="308"/>
      <c r="H84" s="555"/>
      <c r="I84" s="778"/>
    </row>
    <row r="85" spans="1:13" ht="13.15" customHeight="1" x14ac:dyDescent="0.25">
      <c r="A85" s="275"/>
      <c r="B85" s="752" t="s">
        <v>147</v>
      </c>
      <c r="C85" s="275"/>
      <c r="D85" s="338"/>
      <c r="E85" s="283"/>
      <c r="F85" s="762"/>
      <c r="G85" s="308"/>
      <c r="I85" s="778"/>
      <c r="J85" s="309"/>
      <c r="K85" s="309"/>
      <c r="L85" s="309"/>
    </row>
    <row r="86" spans="1:13" ht="26" x14ac:dyDescent="0.25">
      <c r="A86" s="275"/>
      <c r="B86" s="779" t="s">
        <v>818</v>
      </c>
      <c r="C86" s="275"/>
      <c r="D86" s="338"/>
      <c r="E86" s="283"/>
      <c r="F86" s="762"/>
      <c r="G86" s="308"/>
      <c r="I86" s="778"/>
      <c r="J86" s="309"/>
      <c r="K86" s="309"/>
      <c r="L86" s="309"/>
    </row>
    <row r="87" spans="1:13" ht="13.15" customHeight="1" x14ac:dyDescent="0.25">
      <c r="A87" s="699" t="s">
        <v>188</v>
      </c>
      <c r="B87" s="703" t="s">
        <v>819</v>
      </c>
      <c r="C87" s="699" t="s">
        <v>19</v>
      </c>
      <c r="D87" s="701">
        <v>1</v>
      </c>
      <c r="E87" s="704"/>
      <c r="F87" s="705">
        <f>D87*E87</f>
        <v>0</v>
      </c>
      <c r="G87" s="755"/>
      <c r="I87" s="778"/>
      <c r="J87" s="309"/>
      <c r="K87" s="309"/>
      <c r="L87" s="309"/>
    </row>
    <row r="88" spans="1:13" s="309" customFormat="1" x14ac:dyDescent="0.25">
      <c r="A88" s="699"/>
      <c r="B88" s="777"/>
      <c r="C88" s="699"/>
      <c r="D88" s="701"/>
      <c r="E88" s="704"/>
      <c r="F88" s="705"/>
      <c r="G88" s="755"/>
      <c r="H88" s="555"/>
      <c r="I88" s="778"/>
    </row>
    <row r="89" spans="1:13" s="309" customFormat="1" ht="26" x14ac:dyDescent="0.25">
      <c r="A89" s="699"/>
      <c r="B89" s="700" t="s">
        <v>820</v>
      </c>
      <c r="C89" s="699"/>
      <c r="D89" s="701"/>
      <c r="E89" s="704"/>
      <c r="F89" s="705"/>
      <c r="G89" s="755"/>
      <c r="H89" s="555"/>
      <c r="I89" s="778"/>
    </row>
    <row r="90" spans="1:13" s="309" customFormat="1" ht="17.25" customHeight="1" x14ac:dyDescent="0.25">
      <c r="A90" s="699" t="s">
        <v>1669</v>
      </c>
      <c r="B90" s="777" t="s">
        <v>817</v>
      </c>
      <c r="C90" s="699" t="s">
        <v>19</v>
      </c>
      <c r="D90" s="338" t="s">
        <v>558</v>
      </c>
      <c r="E90" s="704"/>
      <c r="F90" s="705"/>
      <c r="G90" s="755"/>
      <c r="H90" s="555"/>
      <c r="I90" s="778"/>
    </row>
    <row r="91" spans="1:13" s="309" customFormat="1" ht="17.25" customHeight="1" x14ac:dyDescent="0.25">
      <c r="A91" s="699" t="s">
        <v>2007</v>
      </c>
      <c r="B91" s="777" t="s">
        <v>1519</v>
      </c>
      <c r="C91" s="699" t="s">
        <v>19</v>
      </c>
      <c r="D91" s="338" t="s">
        <v>558</v>
      </c>
      <c r="E91" s="704"/>
      <c r="F91" s="705"/>
      <c r="G91" s="755"/>
      <c r="H91" s="555"/>
      <c r="I91" s="778"/>
    </row>
    <row r="92" spans="1:13" s="309" customFormat="1" x14ac:dyDescent="0.25">
      <c r="A92" s="699"/>
      <c r="B92" s="777"/>
      <c r="C92" s="699"/>
      <c r="D92" s="701"/>
      <c r="E92" s="704"/>
      <c r="F92" s="705"/>
      <c r="G92" s="755"/>
      <c r="H92" s="555"/>
      <c r="I92" s="778"/>
    </row>
    <row r="93" spans="1:13" s="309" customFormat="1" ht="26" x14ac:dyDescent="0.25">
      <c r="A93" s="780" t="s">
        <v>821</v>
      </c>
      <c r="B93" s="703" t="s">
        <v>822</v>
      </c>
      <c r="C93" s="781" t="s">
        <v>19</v>
      </c>
      <c r="D93" s="782">
        <v>1</v>
      </c>
      <c r="E93" s="783"/>
      <c r="F93" s="1000">
        <f>D93*E93</f>
        <v>0</v>
      </c>
      <c r="G93" s="784"/>
      <c r="H93" s="778"/>
      <c r="I93" s="556"/>
      <c r="J93" s="279"/>
      <c r="K93" s="279"/>
      <c r="L93" s="279"/>
      <c r="M93" s="279"/>
    </row>
    <row r="94" spans="1:13" s="309" customFormat="1" x14ac:dyDescent="0.25">
      <c r="A94" s="780"/>
      <c r="B94" s="703"/>
      <c r="C94" s="781"/>
      <c r="D94" s="782"/>
      <c r="E94" s="783"/>
      <c r="F94" s="1000"/>
      <c r="G94" s="784"/>
      <c r="H94" s="778"/>
      <c r="I94" s="556"/>
      <c r="J94" s="279"/>
      <c r="K94" s="279"/>
      <c r="L94" s="279"/>
      <c r="M94" s="279"/>
    </row>
    <row r="95" spans="1:13" s="309" customFormat="1" x14ac:dyDescent="0.25">
      <c r="A95" s="699" t="s">
        <v>1904</v>
      </c>
      <c r="B95" s="703" t="s">
        <v>2009</v>
      </c>
      <c r="C95" s="699" t="s">
        <v>19</v>
      </c>
      <c r="D95" s="338" t="s">
        <v>558</v>
      </c>
      <c r="E95" s="704"/>
      <c r="F95" s="705"/>
      <c r="G95" s="755"/>
      <c r="H95" s="555"/>
      <c r="I95" s="778"/>
    </row>
    <row r="96" spans="1:13" s="309" customFormat="1" x14ac:dyDescent="0.25">
      <c r="A96" s="699"/>
      <c r="B96" s="703"/>
      <c r="C96" s="699"/>
      <c r="D96" s="701"/>
      <c r="E96" s="704"/>
      <c r="F96" s="705"/>
      <c r="G96" s="755"/>
      <c r="H96" s="555"/>
      <c r="I96" s="778"/>
    </row>
    <row r="97" spans="1:257" s="309" customFormat="1" x14ac:dyDescent="0.25">
      <c r="A97" s="699" t="s">
        <v>823</v>
      </c>
      <c r="B97" s="703" t="s">
        <v>824</v>
      </c>
      <c r="C97" s="699" t="s">
        <v>19</v>
      </c>
      <c r="D97" s="701">
        <v>1</v>
      </c>
      <c r="E97" s="704"/>
      <c r="F97" s="705">
        <f>D97*E97</f>
        <v>0</v>
      </c>
      <c r="G97" s="755"/>
      <c r="H97" s="778"/>
      <c r="I97" s="556"/>
      <c r="J97" s="279"/>
      <c r="K97" s="279"/>
      <c r="L97" s="279"/>
      <c r="M97" s="279"/>
    </row>
    <row r="98" spans="1:257" x14ac:dyDescent="0.25">
      <c r="A98" s="699"/>
      <c r="B98" s="785"/>
      <c r="C98" s="699"/>
      <c r="D98" s="701"/>
      <c r="E98" s="704"/>
      <c r="F98" s="705"/>
      <c r="G98" s="755"/>
      <c r="H98" s="778"/>
    </row>
    <row r="99" spans="1:257" s="309" customFormat="1" ht="13" x14ac:dyDescent="0.25">
      <c r="A99" s="275"/>
      <c r="B99" s="786" t="s">
        <v>290</v>
      </c>
      <c r="C99" s="275"/>
      <c r="D99" s="338"/>
      <c r="E99" s="283"/>
      <c r="F99" s="762"/>
      <c r="G99" s="308"/>
      <c r="H99" s="778"/>
      <c r="I99" s="787"/>
      <c r="J99" s="587"/>
      <c r="K99" s="587"/>
      <c r="L99" s="587"/>
      <c r="M99" s="587"/>
    </row>
    <row r="100" spans="1:257" s="587" customFormat="1" ht="13" x14ac:dyDescent="0.25">
      <c r="A100" s="699"/>
      <c r="B100" s="766" t="s">
        <v>825</v>
      </c>
      <c r="C100" s="699"/>
      <c r="D100" s="701"/>
      <c r="E100" s="704"/>
      <c r="F100" s="705"/>
      <c r="G100" s="755"/>
      <c r="H100" s="788"/>
      <c r="I100" s="778"/>
      <c r="J100" s="309"/>
      <c r="K100" s="309"/>
      <c r="L100" s="309"/>
      <c r="M100" s="309"/>
    </row>
    <row r="101" spans="1:257" s="587" customFormat="1" ht="17.25" customHeight="1" x14ac:dyDescent="0.25">
      <c r="A101" s="767" t="s">
        <v>203</v>
      </c>
      <c r="B101" s="498" t="s">
        <v>826</v>
      </c>
      <c r="C101" s="789" t="s">
        <v>19</v>
      </c>
      <c r="D101" s="790">
        <v>1</v>
      </c>
      <c r="E101" s="791"/>
      <c r="F101" s="1000">
        <f>D101*E101</f>
        <v>0</v>
      </c>
      <c r="G101" s="784"/>
      <c r="H101" s="788"/>
      <c r="I101" s="778"/>
      <c r="J101" s="309"/>
      <c r="K101" s="309"/>
      <c r="L101" s="309"/>
      <c r="M101" s="309"/>
    </row>
    <row r="102" spans="1:257" s="587" customFormat="1" ht="17.25" customHeight="1" x14ac:dyDescent="0.25">
      <c r="A102" s="767" t="s">
        <v>827</v>
      </c>
      <c r="B102" s="514" t="s">
        <v>828</v>
      </c>
      <c r="C102" s="767" t="s">
        <v>19</v>
      </c>
      <c r="D102" s="338" t="s">
        <v>558</v>
      </c>
      <c r="E102" s="792"/>
      <c r="F102" s="705"/>
      <c r="G102" s="755"/>
      <c r="H102" s="555"/>
      <c r="I102" s="778"/>
      <c r="J102" s="309"/>
      <c r="K102" s="309"/>
      <c r="L102" s="309"/>
      <c r="M102" s="309"/>
    </row>
    <row r="103" spans="1:257" s="587" customFormat="1" ht="13" x14ac:dyDescent="0.25">
      <c r="A103" s="699"/>
      <c r="B103" s="777"/>
      <c r="C103" s="699"/>
      <c r="D103" s="701"/>
      <c r="E103" s="704"/>
      <c r="F103" s="705"/>
      <c r="G103" s="755"/>
      <c r="H103" s="778"/>
      <c r="I103" s="778"/>
      <c r="J103" s="309"/>
      <c r="K103" s="309"/>
      <c r="L103" s="309"/>
      <c r="M103" s="309"/>
    </row>
    <row r="104" spans="1:257" s="309" customFormat="1" ht="13" x14ac:dyDescent="0.25">
      <c r="A104" s="780"/>
      <c r="B104" s="766" t="s">
        <v>829</v>
      </c>
      <c r="C104" s="699"/>
      <c r="D104" s="701"/>
      <c r="E104" s="704"/>
      <c r="F104" s="705"/>
      <c r="G104" s="755"/>
      <c r="H104" s="793"/>
      <c r="I104" s="778"/>
    </row>
    <row r="105" spans="1:257" s="309" customFormat="1" ht="18" customHeight="1" x14ac:dyDescent="0.25">
      <c r="A105" s="699" t="s">
        <v>779</v>
      </c>
      <c r="B105" s="703" t="s">
        <v>830</v>
      </c>
      <c r="C105" s="699" t="s">
        <v>125</v>
      </c>
      <c r="D105" s="701">
        <v>10</v>
      </c>
      <c r="E105" s="704"/>
      <c r="F105" s="705">
        <f>D105*E105</f>
        <v>0</v>
      </c>
      <c r="G105" s="755"/>
      <c r="H105" s="778"/>
      <c r="I105" s="778"/>
    </row>
    <row r="106" spans="1:257" s="309" customFormat="1" ht="18" customHeight="1" x14ac:dyDescent="0.25">
      <c r="A106" s="699" t="s">
        <v>780</v>
      </c>
      <c r="B106" s="703" t="s">
        <v>831</v>
      </c>
      <c r="C106" s="699" t="s">
        <v>125</v>
      </c>
      <c r="D106" s="701">
        <v>10</v>
      </c>
      <c r="E106" s="704"/>
      <c r="F106" s="705">
        <f>D106*E106</f>
        <v>0</v>
      </c>
      <c r="G106" s="755"/>
      <c r="H106" s="778"/>
      <c r="I106" s="794"/>
    </row>
    <row r="107" spans="1:257" s="309" customFormat="1" x14ac:dyDescent="0.25">
      <c r="A107" s="699"/>
      <c r="B107" s="703"/>
      <c r="C107" s="699"/>
      <c r="D107" s="701"/>
      <c r="E107" s="704"/>
      <c r="F107" s="705"/>
      <c r="G107" s="755"/>
      <c r="H107" s="793"/>
      <c r="I107" s="557"/>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c r="DM107" s="266"/>
      <c r="DN107" s="266"/>
      <c r="DO107" s="266"/>
      <c r="DP107" s="266"/>
      <c r="DQ107" s="266"/>
      <c r="DR107" s="266"/>
      <c r="DS107" s="266"/>
      <c r="DT107" s="266"/>
      <c r="DU107" s="266"/>
      <c r="DV107" s="266"/>
      <c r="DW107" s="266"/>
      <c r="DX107" s="266"/>
      <c r="DY107" s="266"/>
      <c r="DZ107" s="266"/>
      <c r="EA107" s="266"/>
      <c r="EB107" s="266"/>
      <c r="EC107" s="266"/>
      <c r="ED107" s="266"/>
      <c r="EE107" s="266"/>
      <c r="EF107" s="266"/>
      <c r="EG107" s="266"/>
      <c r="EH107" s="266"/>
      <c r="EI107" s="266"/>
      <c r="EJ107" s="266"/>
      <c r="EK107" s="266"/>
      <c r="EL107" s="266"/>
      <c r="EM107" s="266"/>
      <c r="EN107" s="266"/>
      <c r="EO107" s="266"/>
      <c r="EP107" s="266"/>
      <c r="EQ107" s="266"/>
      <c r="ER107" s="266"/>
      <c r="ES107" s="266"/>
      <c r="ET107" s="266"/>
      <c r="EU107" s="266"/>
      <c r="EV107" s="266"/>
      <c r="EW107" s="266"/>
      <c r="EX107" s="266"/>
      <c r="EY107" s="266"/>
      <c r="EZ107" s="266"/>
      <c r="FA107" s="266"/>
      <c r="FB107" s="266"/>
      <c r="FC107" s="266"/>
      <c r="FD107" s="266"/>
      <c r="FE107" s="266"/>
      <c r="FF107" s="266"/>
      <c r="FG107" s="266"/>
      <c r="FH107" s="266"/>
      <c r="FI107" s="266"/>
      <c r="FJ107" s="266"/>
      <c r="FK107" s="266"/>
      <c r="FL107" s="266"/>
      <c r="FM107" s="266"/>
      <c r="FN107" s="266"/>
      <c r="FO107" s="266"/>
      <c r="FP107" s="266"/>
      <c r="FQ107" s="266"/>
      <c r="FR107" s="266"/>
      <c r="FS107" s="266"/>
      <c r="FT107" s="266"/>
      <c r="FU107" s="266"/>
      <c r="FV107" s="266"/>
      <c r="FW107" s="266"/>
      <c r="FX107" s="266"/>
      <c r="FY107" s="266"/>
      <c r="FZ107" s="266"/>
      <c r="GA107" s="266"/>
      <c r="GB107" s="266"/>
      <c r="GC107" s="266"/>
      <c r="GD107" s="266"/>
      <c r="GE107" s="266"/>
      <c r="GF107" s="266"/>
      <c r="GG107" s="266"/>
      <c r="GH107" s="266"/>
      <c r="GI107" s="266"/>
      <c r="GJ107" s="266"/>
      <c r="GK107" s="266"/>
      <c r="GL107" s="266"/>
      <c r="GM107" s="266"/>
      <c r="GN107" s="266"/>
      <c r="GO107" s="266"/>
      <c r="GP107" s="266"/>
      <c r="GQ107" s="266"/>
      <c r="GR107" s="266"/>
      <c r="GS107" s="266"/>
      <c r="GT107" s="266"/>
      <c r="GU107" s="266"/>
      <c r="GV107" s="266"/>
      <c r="GW107" s="266"/>
      <c r="GX107" s="266"/>
      <c r="GY107" s="266"/>
      <c r="GZ107" s="266"/>
      <c r="HA107" s="266"/>
      <c r="HB107" s="266"/>
      <c r="HC107" s="266"/>
      <c r="HD107" s="266"/>
      <c r="HE107" s="266"/>
      <c r="HF107" s="266"/>
      <c r="HG107" s="266"/>
      <c r="HH107" s="266"/>
      <c r="HI107" s="266"/>
      <c r="HJ107" s="266"/>
      <c r="HK107" s="266"/>
      <c r="HL107" s="266"/>
      <c r="HM107" s="266"/>
      <c r="HN107" s="266"/>
      <c r="HO107" s="266"/>
      <c r="HP107" s="266"/>
      <c r="HQ107" s="266"/>
      <c r="HR107" s="266"/>
      <c r="HS107" s="266"/>
      <c r="HT107" s="266"/>
      <c r="HU107" s="266"/>
      <c r="HV107" s="266"/>
      <c r="HW107" s="266"/>
      <c r="HX107" s="266"/>
      <c r="HY107" s="266"/>
      <c r="HZ107" s="266"/>
      <c r="IA107" s="266"/>
      <c r="IB107" s="266"/>
      <c r="IC107" s="266"/>
      <c r="ID107" s="266"/>
      <c r="IE107" s="266"/>
      <c r="IF107" s="266"/>
      <c r="IG107" s="266"/>
      <c r="IH107" s="266"/>
      <c r="II107" s="266"/>
      <c r="IJ107" s="266"/>
      <c r="IK107" s="266"/>
      <c r="IL107" s="266"/>
      <c r="IM107" s="266"/>
      <c r="IN107" s="266"/>
      <c r="IO107" s="266"/>
      <c r="IP107" s="266"/>
      <c r="IQ107" s="266"/>
      <c r="IR107" s="266"/>
      <c r="IS107" s="266"/>
      <c r="IT107" s="266"/>
      <c r="IU107" s="266"/>
      <c r="IV107" s="266"/>
      <c r="IW107" s="266"/>
    </row>
    <row r="108" spans="1:257" s="309" customFormat="1" ht="13" x14ac:dyDescent="0.25">
      <c r="A108" s="795"/>
      <c r="B108" s="796" t="s">
        <v>2010</v>
      </c>
      <c r="C108" s="699"/>
      <c r="D108" s="699"/>
      <c r="E108" s="797"/>
      <c r="F108" s="702"/>
      <c r="G108" s="798"/>
      <c r="H108" s="787"/>
      <c r="I108" s="557"/>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c r="DM108" s="266"/>
      <c r="DN108" s="266"/>
      <c r="DO108" s="266"/>
      <c r="DP108" s="266"/>
      <c r="DQ108" s="266"/>
      <c r="DR108" s="266"/>
      <c r="DS108" s="266"/>
      <c r="DT108" s="266"/>
      <c r="DU108" s="266"/>
      <c r="DV108" s="266"/>
      <c r="DW108" s="266"/>
      <c r="DX108" s="266"/>
      <c r="DY108" s="266"/>
      <c r="DZ108" s="266"/>
      <c r="EA108" s="266"/>
      <c r="EB108" s="266"/>
      <c r="EC108" s="266"/>
      <c r="ED108" s="266"/>
      <c r="EE108" s="266"/>
      <c r="EF108" s="266"/>
      <c r="EG108" s="266"/>
      <c r="EH108" s="266"/>
      <c r="EI108" s="266"/>
      <c r="EJ108" s="266"/>
      <c r="EK108" s="266"/>
      <c r="EL108" s="266"/>
      <c r="EM108" s="266"/>
      <c r="EN108" s="266"/>
      <c r="EO108" s="266"/>
      <c r="EP108" s="266"/>
      <c r="EQ108" s="266"/>
      <c r="ER108" s="266"/>
      <c r="ES108" s="266"/>
      <c r="ET108" s="266"/>
      <c r="EU108" s="266"/>
      <c r="EV108" s="266"/>
      <c r="EW108" s="266"/>
      <c r="EX108" s="266"/>
      <c r="EY108" s="266"/>
      <c r="EZ108" s="266"/>
      <c r="FA108" s="266"/>
      <c r="FB108" s="266"/>
      <c r="FC108" s="266"/>
      <c r="FD108" s="266"/>
      <c r="FE108" s="266"/>
      <c r="FF108" s="266"/>
      <c r="FG108" s="266"/>
      <c r="FH108" s="266"/>
      <c r="FI108" s="266"/>
      <c r="FJ108" s="266"/>
      <c r="FK108" s="266"/>
      <c r="FL108" s="266"/>
      <c r="FM108" s="266"/>
      <c r="FN108" s="266"/>
      <c r="FO108" s="266"/>
      <c r="FP108" s="266"/>
      <c r="FQ108" s="266"/>
      <c r="FR108" s="266"/>
      <c r="FS108" s="266"/>
      <c r="FT108" s="266"/>
      <c r="FU108" s="266"/>
      <c r="FV108" s="266"/>
      <c r="FW108" s="266"/>
      <c r="FX108" s="266"/>
      <c r="FY108" s="266"/>
      <c r="FZ108" s="266"/>
      <c r="GA108" s="266"/>
      <c r="GB108" s="266"/>
      <c r="GC108" s="266"/>
      <c r="GD108" s="266"/>
      <c r="GE108" s="266"/>
      <c r="GF108" s="266"/>
      <c r="GG108" s="266"/>
      <c r="GH108" s="266"/>
      <c r="GI108" s="266"/>
      <c r="GJ108" s="266"/>
      <c r="GK108" s="266"/>
      <c r="GL108" s="266"/>
      <c r="GM108" s="266"/>
      <c r="GN108" s="266"/>
      <c r="GO108" s="266"/>
      <c r="GP108" s="266"/>
      <c r="GQ108" s="266"/>
      <c r="GR108" s="266"/>
      <c r="GS108" s="266"/>
      <c r="GT108" s="266"/>
      <c r="GU108" s="266"/>
      <c r="GV108" s="266"/>
      <c r="GW108" s="266"/>
      <c r="GX108" s="266"/>
      <c r="GY108" s="266"/>
      <c r="GZ108" s="266"/>
      <c r="HA108" s="266"/>
      <c r="HB108" s="266"/>
      <c r="HC108" s="266"/>
      <c r="HD108" s="266"/>
      <c r="HE108" s="266"/>
      <c r="HF108" s="266"/>
      <c r="HG108" s="266"/>
      <c r="HH108" s="266"/>
      <c r="HI108" s="266"/>
      <c r="HJ108" s="266"/>
      <c r="HK108" s="266"/>
      <c r="HL108" s="266"/>
      <c r="HM108" s="266"/>
      <c r="HN108" s="266"/>
      <c r="HO108" s="266"/>
      <c r="HP108" s="266"/>
      <c r="HQ108" s="266"/>
      <c r="HR108" s="266"/>
      <c r="HS108" s="266"/>
      <c r="HT108" s="266"/>
      <c r="HU108" s="266"/>
      <c r="HV108" s="266"/>
      <c r="HW108" s="266"/>
      <c r="HX108" s="266"/>
      <c r="HY108" s="266"/>
      <c r="HZ108" s="266"/>
      <c r="IA108" s="266"/>
      <c r="IB108" s="266"/>
      <c r="IC108" s="266"/>
      <c r="ID108" s="266"/>
      <c r="IE108" s="266"/>
      <c r="IF108" s="266"/>
      <c r="IG108" s="266"/>
      <c r="IH108" s="266"/>
      <c r="II108" s="266"/>
      <c r="IJ108" s="266"/>
      <c r="IK108" s="266"/>
      <c r="IL108" s="266"/>
      <c r="IM108" s="266"/>
      <c r="IN108" s="266"/>
      <c r="IO108" s="266"/>
      <c r="IP108" s="266"/>
      <c r="IQ108" s="266"/>
      <c r="IR108" s="266"/>
      <c r="IS108" s="266"/>
      <c r="IT108" s="266"/>
      <c r="IU108" s="266"/>
      <c r="IV108" s="266"/>
      <c r="IW108" s="266"/>
    </row>
    <row r="109" spans="1:257" s="309" customFormat="1" ht="17.25" customHeight="1" x14ac:dyDescent="0.25">
      <c r="A109" s="699" t="s">
        <v>832</v>
      </c>
      <c r="B109" s="703" t="s">
        <v>833</v>
      </c>
      <c r="C109" s="699" t="s">
        <v>19</v>
      </c>
      <c r="D109" s="699">
        <v>4</v>
      </c>
      <c r="E109" s="704"/>
      <c r="F109" s="705">
        <f>E109*D109</f>
        <v>0</v>
      </c>
      <c r="G109" s="755"/>
      <c r="H109" s="787"/>
      <c r="I109" s="557"/>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c r="DM109" s="266"/>
      <c r="DN109" s="266"/>
      <c r="DO109" s="266"/>
      <c r="DP109" s="266"/>
      <c r="DQ109" s="266"/>
      <c r="DR109" s="266"/>
      <c r="DS109" s="266"/>
      <c r="DT109" s="266"/>
      <c r="DU109" s="266"/>
      <c r="DV109" s="266"/>
      <c r="DW109" s="266"/>
      <c r="DX109" s="266"/>
      <c r="DY109" s="266"/>
      <c r="DZ109" s="266"/>
      <c r="EA109" s="266"/>
      <c r="EB109" s="266"/>
      <c r="EC109" s="266"/>
      <c r="ED109" s="266"/>
      <c r="EE109" s="266"/>
      <c r="EF109" s="266"/>
      <c r="EG109" s="266"/>
      <c r="EH109" s="266"/>
      <c r="EI109" s="266"/>
      <c r="EJ109" s="266"/>
      <c r="EK109" s="266"/>
      <c r="EL109" s="266"/>
      <c r="EM109" s="266"/>
      <c r="EN109" s="266"/>
      <c r="EO109" s="266"/>
      <c r="EP109" s="266"/>
      <c r="EQ109" s="266"/>
      <c r="ER109" s="266"/>
      <c r="ES109" s="266"/>
      <c r="ET109" s="266"/>
      <c r="EU109" s="266"/>
      <c r="EV109" s="266"/>
      <c r="EW109" s="266"/>
      <c r="EX109" s="266"/>
      <c r="EY109" s="266"/>
      <c r="EZ109" s="266"/>
      <c r="FA109" s="266"/>
      <c r="FB109" s="266"/>
      <c r="FC109" s="266"/>
      <c r="FD109" s="266"/>
      <c r="FE109" s="266"/>
      <c r="FF109" s="266"/>
      <c r="FG109" s="266"/>
      <c r="FH109" s="266"/>
      <c r="FI109" s="266"/>
      <c r="FJ109" s="266"/>
      <c r="FK109" s="266"/>
      <c r="FL109" s="266"/>
      <c r="FM109" s="266"/>
      <c r="FN109" s="266"/>
      <c r="FO109" s="266"/>
      <c r="FP109" s="266"/>
      <c r="FQ109" s="266"/>
      <c r="FR109" s="266"/>
      <c r="FS109" s="266"/>
      <c r="FT109" s="266"/>
      <c r="FU109" s="266"/>
      <c r="FV109" s="266"/>
      <c r="FW109" s="266"/>
      <c r="FX109" s="266"/>
      <c r="FY109" s="266"/>
      <c r="FZ109" s="266"/>
      <c r="GA109" s="266"/>
      <c r="GB109" s="266"/>
      <c r="GC109" s="266"/>
      <c r="GD109" s="266"/>
      <c r="GE109" s="266"/>
      <c r="GF109" s="266"/>
      <c r="GG109" s="266"/>
      <c r="GH109" s="266"/>
      <c r="GI109" s="266"/>
      <c r="GJ109" s="266"/>
      <c r="GK109" s="266"/>
      <c r="GL109" s="266"/>
      <c r="GM109" s="266"/>
      <c r="GN109" s="266"/>
      <c r="GO109" s="266"/>
      <c r="GP109" s="266"/>
      <c r="GQ109" s="266"/>
      <c r="GR109" s="266"/>
      <c r="GS109" s="266"/>
      <c r="GT109" s="266"/>
      <c r="GU109" s="266"/>
      <c r="GV109" s="266"/>
      <c r="GW109" s="266"/>
      <c r="GX109" s="266"/>
      <c r="GY109" s="266"/>
      <c r="GZ109" s="266"/>
      <c r="HA109" s="266"/>
      <c r="HB109" s="266"/>
      <c r="HC109" s="266"/>
      <c r="HD109" s="266"/>
      <c r="HE109" s="266"/>
      <c r="HF109" s="266"/>
      <c r="HG109" s="266"/>
      <c r="HH109" s="266"/>
      <c r="HI109" s="266"/>
      <c r="HJ109" s="266"/>
      <c r="HK109" s="266"/>
      <c r="HL109" s="266"/>
      <c r="HM109" s="266"/>
      <c r="HN109" s="266"/>
      <c r="HO109" s="266"/>
      <c r="HP109" s="266"/>
      <c r="HQ109" s="266"/>
      <c r="HR109" s="266"/>
      <c r="HS109" s="266"/>
      <c r="HT109" s="266"/>
      <c r="HU109" s="266"/>
      <c r="HV109" s="266"/>
      <c r="HW109" s="266"/>
      <c r="HX109" s="266"/>
      <c r="HY109" s="266"/>
      <c r="HZ109" s="266"/>
      <c r="IA109" s="266"/>
      <c r="IB109" s="266"/>
      <c r="IC109" s="266"/>
      <c r="ID109" s="266"/>
      <c r="IE109" s="266"/>
      <c r="IF109" s="266"/>
      <c r="IG109" s="266"/>
      <c r="IH109" s="266"/>
      <c r="II109" s="266"/>
      <c r="IJ109" s="266"/>
      <c r="IK109" s="266"/>
      <c r="IL109" s="266"/>
      <c r="IM109" s="266"/>
      <c r="IN109" s="266"/>
      <c r="IO109" s="266"/>
      <c r="IP109" s="266"/>
      <c r="IQ109" s="266"/>
      <c r="IR109" s="266"/>
      <c r="IS109" s="266"/>
      <c r="IT109" s="266"/>
      <c r="IU109" s="266"/>
      <c r="IV109" s="266"/>
      <c r="IW109" s="266"/>
    </row>
    <row r="110" spans="1:257" s="309" customFormat="1" ht="17.25" customHeight="1" x14ac:dyDescent="0.25">
      <c r="A110" s="699" t="s">
        <v>834</v>
      </c>
      <c r="B110" s="703" t="s">
        <v>835</v>
      </c>
      <c r="C110" s="699" t="s">
        <v>19</v>
      </c>
      <c r="D110" s="699">
        <v>4</v>
      </c>
      <c r="E110" s="704"/>
      <c r="F110" s="705">
        <f>E110*D110</f>
        <v>0</v>
      </c>
      <c r="G110" s="755"/>
      <c r="H110" s="787"/>
      <c r="I110" s="557"/>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c r="DM110" s="266"/>
      <c r="DN110" s="266"/>
      <c r="DO110" s="266"/>
      <c r="DP110" s="266"/>
      <c r="DQ110" s="266"/>
      <c r="DR110" s="266"/>
      <c r="DS110" s="266"/>
      <c r="DT110" s="266"/>
      <c r="DU110" s="266"/>
      <c r="DV110" s="266"/>
      <c r="DW110" s="266"/>
      <c r="DX110" s="266"/>
      <c r="DY110" s="266"/>
      <c r="DZ110" s="266"/>
      <c r="EA110" s="266"/>
      <c r="EB110" s="266"/>
      <c r="EC110" s="266"/>
      <c r="ED110" s="266"/>
      <c r="EE110" s="266"/>
      <c r="EF110" s="266"/>
      <c r="EG110" s="266"/>
      <c r="EH110" s="266"/>
      <c r="EI110" s="266"/>
      <c r="EJ110" s="266"/>
      <c r="EK110" s="266"/>
      <c r="EL110" s="266"/>
      <c r="EM110" s="266"/>
      <c r="EN110" s="266"/>
      <c r="EO110" s="266"/>
      <c r="EP110" s="266"/>
      <c r="EQ110" s="266"/>
      <c r="ER110" s="266"/>
      <c r="ES110" s="266"/>
      <c r="ET110" s="266"/>
      <c r="EU110" s="266"/>
      <c r="EV110" s="266"/>
      <c r="EW110" s="266"/>
      <c r="EX110" s="266"/>
      <c r="EY110" s="266"/>
      <c r="EZ110" s="266"/>
      <c r="FA110" s="266"/>
      <c r="FB110" s="266"/>
      <c r="FC110" s="266"/>
      <c r="FD110" s="266"/>
      <c r="FE110" s="266"/>
      <c r="FF110" s="266"/>
      <c r="FG110" s="266"/>
      <c r="FH110" s="266"/>
      <c r="FI110" s="266"/>
      <c r="FJ110" s="266"/>
      <c r="FK110" s="266"/>
      <c r="FL110" s="266"/>
      <c r="FM110" s="266"/>
      <c r="FN110" s="266"/>
      <c r="FO110" s="266"/>
      <c r="FP110" s="266"/>
      <c r="FQ110" s="266"/>
      <c r="FR110" s="266"/>
      <c r="FS110" s="266"/>
      <c r="FT110" s="266"/>
      <c r="FU110" s="266"/>
      <c r="FV110" s="266"/>
      <c r="FW110" s="266"/>
      <c r="FX110" s="266"/>
      <c r="FY110" s="266"/>
      <c r="FZ110" s="266"/>
      <c r="GA110" s="266"/>
      <c r="GB110" s="266"/>
      <c r="GC110" s="266"/>
      <c r="GD110" s="266"/>
      <c r="GE110" s="266"/>
      <c r="GF110" s="266"/>
      <c r="GG110" s="266"/>
      <c r="GH110" s="266"/>
      <c r="GI110" s="266"/>
      <c r="GJ110" s="266"/>
      <c r="GK110" s="266"/>
      <c r="GL110" s="266"/>
      <c r="GM110" s="266"/>
      <c r="GN110" s="266"/>
      <c r="GO110" s="266"/>
      <c r="GP110" s="266"/>
      <c r="GQ110" s="266"/>
      <c r="GR110" s="266"/>
      <c r="GS110" s="266"/>
      <c r="GT110" s="266"/>
      <c r="GU110" s="266"/>
      <c r="GV110" s="266"/>
      <c r="GW110" s="266"/>
      <c r="GX110" s="266"/>
      <c r="GY110" s="266"/>
      <c r="GZ110" s="266"/>
      <c r="HA110" s="266"/>
      <c r="HB110" s="266"/>
      <c r="HC110" s="266"/>
      <c r="HD110" s="266"/>
      <c r="HE110" s="266"/>
      <c r="HF110" s="266"/>
      <c r="HG110" s="266"/>
      <c r="HH110" s="266"/>
      <c r="HI110" s="266"/>
      <c r="HJ110" s="266"/>
      <c r="HK110" s="266"/>
      <c r="HL110" s="266"/>
      <c r="HM110" s="266"/>
      <c r="HN110" s="266"/>
      <c r="HO110" s="266"/>
      <c r="HP110" s="266"/>
      <c r="HQ110" s="266"/>
      <c r="HR110" s="266"/>
      <c r="HS110" s="266"/>
      <c r="HT110" s="266"/>
      <c r="HU110" s="266"/>
      <c r="HV110" s="266"/>
      <c r="HW110" s="266"/>
      <c r="HX110" s="266"/>
      <c r="HY110" s="266"/>
      <c r="HZ110" s="266"/>
      <c r="IA110" s="266"/>
      <c r="IB110" s="266"/>
      <c r="IC110" s="266"/>
      <c r="ID110" s="266"/>
      <c r="IE110" s="266"/>
      <c r="IF110" s="266"/>
      <c r="IG110" s="266"/>
      <c r="IH110" s="266"/>
      <c r="II110" s="266"/>
      <c r="IJ110" s="266"/>
      <c r="IK110" s="266"/>
      <c r="IL110" s="266"/>
      <c r="IM110" s="266"/>
      <c r="IN110" s="266"/>
      <c r="IO110" s="266"/>
      <c r="IP110" s="266"/>
      <c r="IQ110" s="266"/>
      <c r="IR110" s="266"/>
      <c r="IS110" s="266"/>
      <c r="IT110" s="266"/>
      <c r="IU110" s="266"/>
      <c r="IV110" s="266"/>
      <c r="IW110" s="266"/>
    </row>
    <row r="111" spans="1:257" s="473" customFormat="1" x14ac:dyDescent="0.25">
      <c r="A111" s="699"/>
      <c r="B111" s="703"/>
      <c r="C111" s="699"/>
      <c r="D111" s="699"/>
      <c r="E111" s="797"/>
      <c r="F111" s="702"/>
      <c r="G111" s="798"/>
      <c r="H111" s="787"/>
      <c r="I111" s="548"/>
    </row>
    <row r="112" spans="1:257" s="473" customFormat="1" ht="26" x14ac:dyDescent="0.25">
      <c r="A112" s="699"/>
      <c r="B112" s="796" t="s">
        <v>836</v>
      </c>
      <c r="C112" s="699"/>
      <c r="D112" s="699"/>
      <c r="E112" s="797"/>
      <c r="F112" s="702"/>
      <c r="G112" s="798"/>
      <c r="H112" s="787"/>
      <c r="I112" s="548"/>
    </row>
    <row r="113" spans="1:9" s="473" customFormat="1" ht="17.25" customHeight="1" x14ac:dyDescent="0.25">
      <c r="A113" s="780" t="s">
        <v>837</v>
      </c>
      <c r="B113" s="703" t="s">
        <v>1670</v>
      </c>
      <c r="C113" s="699" t="s">
        <v>125</v>
      </c>
      <c r="D113" s="701">
        <v>21</v>
      </c>
      <c r="E113" s="704"/>
      <c r="F113" s="705">
        <f>D113*E113</f>
        <v>0</v>
      </c>
      <c r="G113" s="755"/>
      <c r="H113" s="548"/>
      <c r="I113" s="548"/>
    </row>
    <row r="114" spans="1:9" s="473" customFormat="1" ht="17.25" customHeight="1" x14ac:dyDescent="0.25">
      <c r="A114" s="780" t="s">
        <v>838</v>
      </c>
      <c r="B114" s="703" t="s">
        <v>1671</v>
      </c>
      <c r="C114" s="699" t="s">
        <v>125</v>
      </c>
      <c r="D114" s="701">
        <v>0</v>
      </c>
      <c r="E114" s="755"/>
      <c r="F114" s="705">
        <f>D114*E114</f>
        <v>0</v>
      </c>
      <c r="G114" s="755"/>
      <c r="H114" s="548"/>
      <c r="I114" s="548"/>
    </row>
    <row r="115" spans="1:9" s="473" customFormat="1" x14ac:dyDescent="0.25">
      <c r="A115" s="780"/>
      <c r="B115" s="703"/>
      <c r="C115" s="699"/>
      <c r="D115" s="701"/>
      <c r="E115" s="309"/>
      <c r="F115" s="705"/>
      <c r="G115" s="755"/>
      <c r="H115" s="548"/>
      <c r="I115" s="548"/>
    </row>
    <row r="116" spans="1:9" s="473" customFormat="1" x14ac:dyDescent="0.25">
      <c r="A116" s="699" t="s">
        <v>839</v>
      </c>
      <c r="B116" s="703" t="s">
        <v>840</v>
      </c>
      <c r="C116" s="699" t="s">
        <v>125</v>
      </c>
      <c r="D116" s="699">
        <v>15</v>
      </c>
      <c r="E116" s="704"/>
      <c r="F116" s="705">
        <f>D116*E116</f>
        <v>0</v>
      </c>
      <c r="G116" s="755"/>
      <c r="H116" s="548"/>
      <c r="I116" s="548"/>
    </row>
    <row r="117" spans="1:9" s="473" customFormat="1" x14ac:dyDescent="0.25">
      <c r="A117" s="699"/>
      <c r="B117" s="703"/>
      <c r="C117" s="699"/>
      <c r="D117" s="699"/>
      <c r="E117" s="704"/>
      <c r="F117" s="705"/>
      <c r="G117" s="755"/>
      <c r="H117" s="548"/>
      <c r="I117" s="548"/>
    </row>
    <row r="118" spans="1:9" s="473" customFormat="1" x14ac:dyDescent="0.25">
      <c r="A118" s="699"/>
      <c r="B118" s="703"/>
      <c r="C118" s="699"/>
      <c r="D118" s="699"/>
      <c r="E118" s="704"/>
      <c r="F118" s="705"/>
      <c r="G118" s="755"/>
      <c r="H118" s="548"/>
      <c r="I118" s="548"/>
    </row>
    <row r="119" spans="1:9" s="473" customFormat="1" x14ac:dyDescent="0.25">
      <c r="A119" s="699"/>
      <c r="B119" s="703"/>
      <c r="C119" s="699"/>
      <c r="D119" s="699"/>
      <c r="E119" s="704"/>
      <c r="F119" s="705"/>
      <c r="G119" s="755"/>
      <c r="H119" s="548"/>
      <c r="I119" s="548"/>
    </row>
    <row r="120" spans="1:9" s="473" customFormat="1" ht="13" thickBot="1" x14ac:dyDescent="0.3">
      <c r="A120" s="699"/>
      <c r="B120" s="703"/>
      <c r="C120" s="699"/>
      <c r="D120" s="699"/>
      <c r="E120" s="704"/>
      <c r="F120" s="705"/>
      <c r="G120" s="755"/>
      <c r="H120" s="548"/>
      <c r="I120" s="548"/>
    </row>
    <row r="121" spans="1:9" s="473" customFormat="1" ht="13.5" thickTop="1" x14ac:dyDescent="0.25">
      <c r="A121" s="2477" t="s">
        <v>102</v>
      </c>
      <c r="B121" s="2477"/>
      <c r="C121" s="2477"/>
      <c r="D121" s="2477"/>
      <c r="E121" s="2477"/>
      <c r="F121" s="1357">
        <f>SUM(F64:F120)</f>
        <v>0</v>
      </c>
      <c r="G121" s="755"/>
      <c r="H121" s="548"/>
      <c r="I121" s="548"/>
    </row>
    <row r="122" spans="1:9" s="309" customFormat="1" x14ac:dyDescent="0.25">
      <c r="A122" s="699"/>
      <c r="B122" s="703"/>
      <c r="C122" s="699"/>
      <c r="D122" s="699"/>
      <c r="E122" s="797"/>
      <c r="F122" s="705"/>
      <c r="G122" s="755"/>
      <c r="H122" s="548"/>
      <c r="I122" s="778"/>
    </row>
    <row r="123" spans="1:9" s="309" customFormat="1" ht="13" x14ac:dyDescent="0.25">
      <c r="A123" s="795"/>
      <c r="B123" s="799" t="s">
        <v>841</v>
      </c>
      <c r="C123" s="699"/>
      <c r="D123" s="699"/>
      <c r="E123" s="797"/>
      <c r="F123" s="705"/>
      <c r="G123" s="755"/>
      <c r="H123" s="548"/>
      <c r="I123" s="778"/>
    </row>
    <row r="124" spans="1:9" s="309" customFormat="1" ht="18" customHeight="1" x14ac:dyDescent="0.25">
      <c r="A124" s="699" t="s">
        <v>842</v>
      </c>
      <c r="B124" s="703" t="s">
        <v>843</v>
      </c>
      <c r="C124" s="699" t="s">
        <v>125</v>
      </c>
      <c r="D124" s="701">
        <v>400</v>
      </c>
      <c r="E124" s="704"/>
      <c r="F124" s="705">
        <f>D124*E124</f>
        <v>0</v>
      </c>
      <c r="G124" s="755"/>
      <c r="H124" s="778"/>
      <c r="I124" s="778"/>
    </row>
    <row r="125" spans="1:9" s="309" customFormat="1" ht="18" customHeight="1" x14ac:dyDescent="0.25">
      <c r="A125" s="699" t="s">
        <v>844</v>
      </c>
      <c r="B125" s="703" t="s">
        <v>845</v>
      </c>
      <c r="C125" s="699" t="s">
        <v>19</v>
      </c>
      <c r="D125" s="699">
        <v>8</v>
      </c>
      <c r="E125" s="704"/>
      <c r="F125" s="705">
        <f>D125*E125</f>
        <v>0</v>
      </c>
      <c r="G125" s="755"/>
      <c r="H125" s="778"/>
      <c r="I125" s="778"/>
    </row>
    <row r="126" spans="1:9" s="309" customFormat="1" x14ac:dyDescent="0.25">
      <c r="A126" s="795"/>
      <c r="B126" s="703"/>
      <c r="C126" s="699"/>
      <c r="D126" s="699"/>
      <c r="E126" s="704"/>
      <c r="F126" s="705"/>
      <c r="G126" s="755"/>
      <c r="H126" s="778"/>
      <c r="I126" s="778"/>
    </row>
    <row r="127" spans="1:9" s="309" customFormat="1" x14ac:dyDescent="0.25">
      <c r="A127" s="699" t="s">
        <v>847</v>
      </c>
      <c r="B127" s="703" t="s">
        <v>848</v>
      </c>
      <c r="C127" s="699" t="s">
        <v>125</v>
      </c>
      <c r="D127" s="338" t="s">
        <v>558</v>
      </c>
      <c r="E127" s="704"/>
      <c r="F127" s="705">
        <f>D127*E127</f>
        <v>0</v>
      </c>
      <c r="G127" s="755"/>
      <c r="H127" s="778"/>
      <c r="I127" s="778"/>
    </row>
    <row r="128" spans="1:9" s="309" customFormat="1" ht="13" x14ac:dyDescent="0.25">
      <c r="A128" s="699"/>
      <c r="B128" s="766"/>
      <c r="C128" s="699"/>
      <c r="D128" s="701"/>
      <c r="E128" s="704"/>
      <c r="F128" s="705"/>
      <c r="G128" s="755"/>
      <c r="H128" s="778"/>
      <c r="I128" s="778"/>
    </row>
    <row r="129" spans="1:9" s="309" customFormat="1" ht="13" x14ac:dyDescent="0.25">
      <c r="A129" s="795"/>
      <c r="B129" s="800" t="s">
        <v>2011</v>
      </c>
      <c r="C129" s="699"/>
      <c r="D129" s="699"/>
      <c r="E129" s="797"/>
      <c r="F129" s="702"/>
      <c r="G129" s="798"/>
      <c r="H129" s="778"/>
      <c r="I129" s="778"/>
    </row>
    <row r="130" spans="1:9" s="309" customFormat="1" ht="19.5" customHeight="1" x14ac:dyDescent="0.25">
      <c r="A130" s="699" t="s">
        <v>849</v>
      </c>
      <c r="B130" s="703" t="s">
        <v>850</v>
      </c>
      <c r="C130" s="699" t="s">
        <v>19</v>
      </c>
      <c r="D130" s="701">
        <f>D101+D102</f>
        <v>1</v>
      </c>
      <c r="E130" s="704"/>
      <c r="F130" s="702">
        <f>E130*D130</f>
        <v>0</v>
      </c>
      <c r="G130" s="798"/>
      <c r="H130" s="778"/>
      <c r="I130" s="778"/>
    </row>
    <row r="131" spans="1:9" s="309" customFormat="1" ht="19.5" customHeight="1" x14ac:dyDescent="0.25">
      <c r="A131" s="699" t="s">
        <v>851</v>
      </c>
      <c r="B131" s="703" t="s">
        <v>852</v>
      </c>
      <c r="C131" s="699" t="s">
        <v>19</v>
      </c>
      <c r="D131" s="699">
        <v>2</v>
      </c>
      <c r="E131" s="704"/>
      <c r="F131" s="702">
        <f>E131*D131</f>
        <v>0</v>
      </c>
      <c r="G131" s="798"/>
      <c r="H131" s="778"/>
      <c r="I131" s="778"/>
    </row>
    <row r="132" spans="1:9" s="473" customFormat="1" x14ac:dyDescent="0.25">
      <c r="A132" s="795"/>
      <c r="B132" s="801"/>
      <c r="C132" s="699"/>
      <c r="D132" s="699"/>
      <c r="E132" s="797"/>
      <c r="F132" s="702"/>
      <c r="G132" s="798"/>
      <c r="H132" s="778"/>
      <c r="I132" s="548"/>
    </row>
    <row r="133" spans="1:9" s="473" customFormat="1" x14ac:dyDescent="0.25">
      <c r="A133" s="699" t="s">
        <v>853</v>
      </c>
      <c r="B133" s="703" t="s">
        <v>1468</v>
      </c>
      <c r="C133" s="699" t="s">
        <v>19</v>
      </c>
      <c r="D133" s="701">
        <f>D101</f>
        <v>1</v>
      </c>
      <c r="E133" s="704"/>
      <c r="F133" s="702">
        <f>E133*D133</f>
        <v>0</v>
      </c>
      <c r="G133" s="798"/>
      <c r="H133" s="548"/>
      <c r="I133" s="548"/>
    </row>
    <row r="134" spans="1:9" s="473" customFormat="1" x14ac:dyDescent="0.25">
      <c r="A134" s="699"/>
      <c r="B134" s="785"/>
      <c r="C134" s="699"/>
      <c r="D134" s="699"/>
      <c r="E134" s="797"/>
      <c r="F134" s="702"/>
      <c r="G134" s="798"/>
      <c r="H134" s="548"/>
      <c r="I134" s="548"/>
    </row>
    <row r="135" spans="1:9" s="473" customFormat="1" x14ac:dyDescent="0.25">
      <c r="A135" s="699"/>
      <c r="B135" s="703"/>
      <c r="C135" s="699"/>
      <c r="D135" s="699"/>
      <c r="E135" s="797"/>
      <c r="F135" s="702"/>
      <c r="G135" s="798"/>
      <c r="H135" s="548"/>
      <c r="I135" s="548"/>
    </row>
    <row r="136" spans="1:9" s="473" customFormat="1" ht="26" x14ac:dyDescent="0.25">
      <c r="A136" s="795"/>
      <c r="B136" s="766" t="s">
        <v>854</v>
      </c>
      <c r="C136" s="699"/>
      <c r="D136" s="699"/>
      <c r="E136" s="797"/>
      <c r="F136" s="702"/>
      <c r="G136" s="798"/>
      <c r="H136" s="548"/>
      <c r="I136" s="548"/>
    </row>
    <row r="137" spans="1:9" s="473" customFormat="1" x14ac:dyDescent="0.25">
      <c r="A137" s="795"/>
      <c r="B137" s="703"/>
      <c r="C137" s="699"/>
      <c r="D137" s="699"/>
      <c r="E137" s="797"/>
      <c r="F137" s="702"/>
      <c r="G137" s="798"/>
      <c r="H137" s="548"/>
      <c r="I137" s="548"/>
    </row>
    <row r="138" spans="1:9" s="473" customFormat="1" ht="13" x14ac:dyDescent="0.25">
      <c r="A138" s="795"/>
      <c r="B138" s="766" t="s">
        <v>855</v>
      </c>
      <c r="C138" s="699"/>
      <c r="D138" s="699"/>
      <c r="E138" s="797"/>
      <c r="F138" s="702"/>
      <c r="G138" s="798"/>
      <c r="H138" s="548"/>
      <c r="I138" s="548"/>
    </row>
    <row r="139" spans="1:9" s="473" customFormat="1" ht="14.5" x14ac:dyDescent="0.25">
      <c r="A139" s="699" t="s">
        <v>208</v>
      </c>
      <c r="B139" s="703" t="s">
        <v>856</v>
      </c>
      <c r="C139" s="699" t="s">
        <v>857</v>
      </c>
      <c r="D139" s="699">
        <v>48</v>
      </c>
      <c r="E139" s="704"/>
      <c r="F139" s="702">
        <f>E139*D139</f>
        <v>0</v>
      </c>
      <c r="G139" s="798"/>
      <c r="H139" s="548"/>
      <c r="I139" s="548"/>
    </row>
    <row r="140" spans="1:9" s="473" customFormat="1" ht="14.5" x14ac:dyDescent="0.25">
      <c r="A140" s="699" t="s">
        <v>858</v>
      </c>
      <c r="B140" s="703" t="s">
        <v>859</v>
      </c>
      <c r="C140" s="699" t="s">
        <v>857</v>
      </c>
      <c r="D140" s="338" t="s">
        <v>558</v>
      </c>
      <c r="E140" s="704"/>
      <c r="F140" s="702">
        <f>E140*D140</f>
        <v>0</v>
      </c>
      <c r="G140" s="798"/>
      <c r="H140" s="548"/>
      <c r="I140" s="548"/>
    </row>
    <row r="141" spans="1:9" s="473" customFormat="1" x14ac:dyDescent="0.25">
      <c r="A141" s="699"/>
      <c r="B141" s="703"/>
      <c r="C141" s="699"/>
      <c r="D141" s="699"/>
      <c r="E141" s="704"/>
      <c r="F141" s="702"/>
      <c r="G141" s="798"/>
      <c r="H141" s="548"/>
      <c r="I141" s="548"/>
    </row>
    <row r="142" spans="1:9" s="473" customFormat="1" ht="26" x14ac:dyDescent="0.25">
      <c r="B142" s="766" t="s">
        <v>2012</v>
      </c>
      <c r="C142" s="699"/>
      <c r="D142" s="699"/>
      <c r="E142" s="704"/>
      <c r="F142" s="702"/>
      <c r="G142" s="798"/>
      <c r="H142" s="548"/>
      <c r="I142" s="548"/>
    </row>
    <row r="143" spans="1:9" s="473" customFormat="1" x14ac:dyDescent="0.25">
      <c r="A143" s="699" t="s">
        <v>2013</v>
      </c>
      <c r="B143" s="703" t="s">
        <v>2014</v>
      </c>
      <c r="C143" s="699" t="s">
        <v>125</v>
      </c>
      <c r="D143" s="338" t="s">
        <v>558</v>
      </c>
      <c r="E143" s="704"/>
      <c r="F143" s="702">
        <f>E143*D143</f>
        <v>0</v>
      </c>
      <c r="G143" s="798"/>
      <c r="H143" s="548"/>
      <c r="I143" s="548"/>
    </row>
    <row r="144" spans="1:9" s="473" customFormat="1" x14ac:dyDescent="0.25">
      <c r="A144" s="699"/>
      <c r="B144" s="703"/>
      <c r="C144" s="699"/>
      <c r="D144" s="699"/>
      <c r="E144" s="704"/>
      <c r="F144" s="702"/>
      <c r="G144" s="798"/>
      <c r="H144" s="548"/>
      <c r="I144" s="548"/>
    </row>
    <row r="145" spans="1:10" s="473" customFormat="1" ht="13" x14ac:dyDescent="0.25">
      <c r="A145" s="795"/>
      <c r="B145" s="766" t="s">
        <v>1469</v>
      </c>
      <c r="C145" s="699"/>
      <c r="D145" s="699"/>
      <c r="E145" s="797"/>
      <c r="F145" s="702"/>
      <c r="G145" s="798"/>
      <c r="H145" s="548"/>
      <c r="I145" s="548"/>
    </row>
    <row r="146" spans="1:10" s="473" customFormat="1" x14ac:dyDescent="0.25">
      <c r="A146" s="699" t="s">
        <v>2015</v>
      </c>
      <c r="B146" s="703" t="s">
        <v>860</v>
      </c>
      <c r="C146" s="699" t="s">
        <v>125</v>
      </c>
      <c r="D146" s="699">
        <v>86</v>
      </c>
      <c r="E146" s="704"/>
      <c r="F146" s="702">
        <f>E146*D146</f>
        <v>0</v>
      </c>
      <c r="G146" s="798"/>
      <c r="H146" s="555"/>
      <c r="I146" s="548"/>
    </row>
    <row r="147" spans="1:10" s="473" customFormat="1" x14ac:dyDescent="0.25">
      <c r="A147" s="699"/>
      <c r="B147" s="703"/>
      <c r="C147" s="699"/>
      <c r="D147" s="699"/>
      <c r="E147" s="704"/>
      <c r="F147" s="1001"/>
      <c r="G147" s="798"/>
      <c r="H147" s="548"/>
      <c r="I147" s="548"/>
    </row>
    <row r="148" spans="1:10" s="473" customFormat="1" ht="13" x14ac:dyDescent="0.25">
      <c r="A148" s="699"/>
      <c r="B148" s="766" t="s">
        <v>861</v>
      </c>
      <c r="C148" s="699"/>
      <c r="D148" s="699"/>
      <c r="E148" s="704"/>
      <c r="F148" s="702"/>
      <c r="G148" s="798"/>
      <c r="H148" s="548"/>
      <c r="I148" s="548"/>
    </row>
    <row r="149" spans="1:10" s="473" customFormat="1" ht="19.5" customHeight="1" x14ac:dyDescent="0.25">
      <c r="A149" s="699" t="s">
        <v>862</v>
      </c>
      <c r="B149" s="703" t="s">
        <v>863</v>
      </c>
      <c r="C149" s="699" t="s">
        <v>19</v>
      </c>
      <c r="D149" s="338" t="s">
        <v>558</v>
      </c>
      <c r="E149" s="704"/>
      <c r="F149" s="702">
        <f>E149*D149</f>
        <v>0</v>
      </c>
      <c r="G149" s="798"/>
      <c r="H149" s="548"/>
      <c r="I149" s="548"/>
    </row>
    <row r="150" spans="1:10" s="473" customFormat="1" ht="19.5" customHeight="1" x14ac:dyDescent="0.25">
      <c r="A150" s="699" t="s">
        <v>864</v>
      </c>
      <c r="B150" s="703" t="s">
        <v>865</v>
      </c>
      <c r="C150" s="699" t="s">
        <v>19</v>
      </c>
      <c r="D150" s="699">
        <v>4</v>
      </c>
      <c r="E150" s="704"/>
      <c r="F150" s="702">
        <f>E150*D150</f>
        <v>0</v>
      </c>
      <c r="G150" s="798"/>
      <c r="H150" s="548"/>
      <c r="I150" s="548"/>
    </row>
    <row r="151" spans="1:10" s="473" customFormat="1" ht="19.5" customHeight="1" x14ac:dyDescent="0.25">
      <c r="A151" s="699" t="s">
        <v>866</v>
      </c>
      <c r="B151" s="703" t="s">
        <v>867</v>
      </c>
      <c r="C151" s="699" t="s">
        <v>19</v>
      </c>
      <c r="D151" s="770">
        <v>0</v>
      </c>
      <c r="E151" s="704"/>
      <c r="F151" s="705">
        <f t="shared" ref="F151" si="0">D151*E151</f>
        <v>0</v>
      </c>
      <c r="G151" s="755"/>
      <c r="H151" s="548"/>
      <c r="I151" s="548"/>
      <c r="J151" s="802"/>
    </row>
    <row r="152" spans="1:10" s="473" customFormat="1" x14ac:dyDescent="0.25">
      <c r="A152" s="699"/>
      <c r="B152" s="703"/>
      <c r="C152" s="699"/>
      <c r="D152" s="803"/>
      <c r="E152" s="704"/>
      <c r="F152" s="702"/>
      <c r="G152" s="798"/>
      <c r="H152" s="548"/>
      <c r="I152" s="548"/>
      <c r="J152" s="802"/>
    </row>
    <row r="153" spans="1:10" s="473" customFormat="1" ht="13" x14ac:dyDescent="0.25">
      <c r="A153" s="699"/>
      <c r="B153" s="766" t="s">
        <v>2016</v>
      </c>
      <c r="C153" s="699"/>
      <c r="D153" s="699"/>
      <c r="E153" s="704"/>
      <c r="F153" s="702"/>
      <c r="G153" s="798"/>
      <c r="H153" s="548"/>
      <c r="I153" s="548"/>
    </row>
    <row r="154" spans="1:10" s="473" customFormat="1" x14ac:dyDescent="0.25">
      <c r="A154" s="699"/>
      <c r="B154" s="703"/>
      <c r="C154" s="699"/>
      <c r="D154" s="770"/>
      <c r="E154" s="704"/>
      <c r="F154" s="705"/>
      <c r="G154" s="798"/>
      <c r="H154" s="548"/>
      <c r="I154" s="548"/>
    </row>
    <row r="155" spans="1:10" s="473" customFormat="1" ht="50" x14ac:dyDescent="0.25">
      <c r="A155" s="699"/>
      <c r="B155" s="703" t="s">
        <v>2017</v>
      </c>
      <c r="C155" s="699"/>
      <c r="D155" s="699"/>
      <c r="E155" s="704"/>
      <c r="F155" s="702"/>
      <c r="G155" s="798"/>
      <c r="H155" s="548"/>
      <c r="I155" s="548"/>
    </row>
    <row r="156" spans="1:10" s="473" customFormat="1" x14ac:dyDescent="0.25">
      <c r="A156" s="699"/>
      <c r="B156" s="703"/>
      <c r="C156" s="699"/>
      <c r="D156" s="699"/>
      <c r="E156" s="704"/>
      <c r="F156" s="702"/>
      <c r="G156" s="798"/>
      <c r="H156" s="548"/>
      <c r="I156" s="548"/>
    </row>
    <row r="157" spans="1:10" s="473" customFormat="1" ht="15.75" customHeight="1" x14ac:dyDescent="0.25">
      <c r="A157" s="699" t="s">
        <v>1362</v>
      </c>
      <c r="B157" s="703" t="s">
        <v>1363</v>
      </c>
      <c r="C157" s="699" t="s">
        <v>19</v>
      </c>
      <c r="D157" s="338" t="s">
        <v>558</v>
      </c>
      <c r="E157" s="704"/>
      <c r="F157" s="702">
        <f>D157*E158</f>
        <v>0</v>
      </c>
      <c r="G157" s="798"/>
      <c r="H157" s="548"/>
      <c r="I157" s="548"/>
    </row>
    <row r="158" spans="1:10" s="473" customFormat="1" ht="15.75" customHeight="1" x14ac:dyDescent="0.25">
      <c r="A158" s="699" t="s">
        <v>1364</v>
      </c>
      <c r="B158" s="703" t="s">
        <v>1366</v>
      </c>
      <c r="C158" s="699" t="s">
        <v>19</v>
      </c>
      <c r="D158" s="699">
        <v>4</v>
      </c>
      <c r="E158" s="704"/>
      <c r="F158" s="702">
        <f>D158*E159</f>
        <v>0</v>
      </c>
      <c r="G158" s="798"/>
      <c r="H158" s="548"/>
      <c r="I158" s="548"/>
    </row>
    <row r="159" spans="1:10" s="473" customFormat="1" ht="15.75" customHeight="1" x14ac:dyDescent="0.25">
      <c r="A159" s="699" t="s">
        <v>1365</v>
      </c>
      <c r="B159" s="703" t="s">
        <v>1367</v>
      </c>
      <c r="C159" s="699" t="s">
        <v>19</v>
      </c>
      <c r="D159" s="338" t="s">
        <v>558</v>
      </c>
      <c r="E159" s="704"/>
      <c r="F159" s="702">
        <f>D159*E159</f>
        <v>0</v>
      </c>
      <c r="G159" s="798"/>
      <c r="H159" s="548"/>
      <c r="I159" s="548"/>
    </row>
    <row r="160" spans="1:10" s="473" customFormat="1" x14ac:dyDescent="0.25">
      <c r="A160" s="699"/>
      <c r="B160" s="703"/>
      <c r="C160" s="699"/>
      <c r="D160" s="699"/>
      <c r="E160" s="704"/>
      <c r="F160" s="702"/>
      <c r="G160" s="798"/>
      <c r="H160" s="548"/>
      <c r="I160" s="548"/>
    </row>
    <row r="161" spans="1:9" s="473" customFormat="1" ht="13" x14ac:dyDescent="0.25">
      <c r="A161" s="699"/>
      <c r="B161" s="766" t="s">
        <v>1368</v>
      </c>
      <c r="C161" s="699"/>
      <c r="D161" s="699"/>
      <c r="E161" s="704"/>
      <c r="F161" s="702"/>
      <c r="G161" s="798"/>
      <c r="H161" s="548"/>
      <c r="I161" s="548"/>
    </row>
    <row r="162" spans="1:9" s="473" customFormat="1" x14ac:dyDescent="0.25">
      <c r="A162" s="699"/>
      <c r="B162" s="703"/>
      <c r="C162" s="699"/>
      <c r="D162" s="699"/>
      <c r="E162" s="704"/>
      <c r="F162" s="705"/>
      <c r="G162" s="798"/>
      <c r="H162" s="548"/>
      <c r="I162" s="548"/>
    </row>
    <row r="163" spans="1:9" s="473" customFormat="1" ht="37.5" x14ac:dyDescent="0.25">
      <c r="A163" s="699"/>
      <c r="B163" s="703" t="s">
        <v>1370</v>
      </c>
      <c r="C163" s="699"/>
      <c r="D163" s="699"/>
      <c r="E163" s="704"/>
      <c r="F163" s="702"/>
      <c r="G163" s="798"/>
      <c r="H163" s="548"/>
      <c r="I163" s="548"/>
    </row>
    <row r="164" spans="1:9" s="473" customFormat="1" x14ac:dyDescent="0.25">
      <c r="A164" s="699"/>
      <c r="B164" s="703"/>
      <c r="C164" s="699"/>
      <c r="D164" s="699"/>
      <c r="E164" s="704"/>
      <c r="F164" s="702"/>
      <c r="G164" s="798"/>
      <c r="H164" s="548"/>
      <c r="I164" s="548"/>
    </row>
    <row r="165" spans="1:9" s="473" customFormat="1" ht="18.75" customHeight="1" x14ac:dyDescent="0.25">
      <c r="A165" s="699" t="s">
        <v>1369</v>
      </c>
      <c r="B165" s="703" t="s">
        <v>1371</v>
      </c>
      <c r="C165" s="699" t="s">
        <v>19</v>
      </c>
      <c r="D165" s="338">
        <v>1</v>
      </c>
      <c r="E165" s="704"/>
      <c r="F165" s="705">
        <f>D165*E165</f>
        <v>0</v>
      </c>
      <c r="G165" s="798"/>
      <c r="H165" s="548"/>
      <c r="I165" s="548"/>
    </row>
    <row r="166" spans="1:9" s="473" customFormat="1" ht="18.75" customHeight="1" x14ac:dyDescent="0.25">
      <c r="A166" s="699" t="s">
        <v>1372</v>
      </c>
      <c r="B166" s="703" t="s">
        <v>1376</v>
      </c>
      <c r="C166" s="699" t="s">
        <v>19</v>
      </c>
      <c r="D166" s="770" t="s">
        <v>1665</v>
      </c>
      <c r="E166" s="704"/>
      <c r="F166" s="702"/>
      <c r="G166" s="798"/>
      <c r="H166" s="548"/>
      <c r="I166" s="548"/>
    </row>
    <row r="167" spans="1:9" s="473" customFormat="1" ht="18.75" customHeight="1" x14ac:dyDescent="0.25">
      <c r="A167" s="699" t="s">
        <v>1373</v>
      </c>
      <c r="B167" s="703" t="s">
        <v>1377</v>
      </c>
      <c r="C167" s="699" t="s">
        <v>19</v>
      </c>
      <c r="D167" s="770">
        <v>1</v>
      </c>
      <c r="E167" s="704"/>
      <c r="F167" s="702">
        <f>D167*E167</f>
        <v>0</v>
      </c>
      <c r="G167" s="798"/>
      <c r="H167" s="548"/>
      <c r="I167" s="548"/>
    </row>
    <row r="168" spans="1:9" s="473" customFormat="1" ht="18.75" customHeight="1" x14ac:dyDescent="0.25">
      <c r="A168" s="699" t="s">
        <v>1374</v>
      </c>
      <c r="B168" s="703" t="s">
        <v>1378</v>
      </c>
      <c r="C168" s="699" t="s">
        <v>19</v>
      </c>
      <c r="D168" s="770" t="s">
        <v>1665</v>
      </c>
      <c r="E168" s="704"/>
      <c r="F168" s="702"/>
      <c r="G168" s="798"/>
      <c r="H168" s="548"/>
      <c r="I168" s="548"/>
    </row>
    <row r="169" spans="1:9" s="473" customFormat="1" ht="18.75" customHeight="1" x14ac:dyDescent="0.25">
      <c r="A169" s="699" t="s">
        <v>1375</v>
      </c>
      <c r="B169" s="703" t="s">
        <v>1689</v>
      </c>
      <c r="C169" s="699" t="s">
        <v>19</v>
      </c>
      <c r="D169" s="770" t="s">
        <v>1665</v>
      </c>
      <c r="E169" s="704"/>
      <c r="F169" s="702"/>
      <c r="G169" s="798"/>
      <c r="H169" s="548"/>
      <c r="I169" s="548"/>
    </row>
    <row r="170" spans="1:9" s="473" customFormat="1" ht="18.75" customHeight="1" x14ac:dyDescent="0.25">
      <c r="A170" s="699" t="s">
        <v>1379</v>
      </c>
      <c r="B170" s="703" t="s">
        <v>1382</v>
      </c>
      <c r="C170" s="699" t="s">
        <v>19</v>
      </c>
      <c r="D170" s="770" t="s">
        <v>1665</v>
      </c>
      <c r="E170" s="704"/>
      <c r="F170" s="702"/>
      <c r="G170" s="798"/>
      <c r="H170" s="548"/>
      <c r="I170" s="548"/>
    </row>
    <row r="171" spans="1:9" s="473" customFormat="1" ht="18.75" customHeight="1" x14ac:dyDescent="0.25">
      <c r="A171" s="699" t="s">
        <v>1380</v>
      </c>
      <c r="B171" s="703" t="s">
        <v>1383</v>
      </c>
      <c r="C171" s="699" t="s">
        <v>19</v>
      </c>
      <c r="D171" s="770" t="s">
        <v>1665</v>
      </c>
      <c r="E171" s="704"/>
      <c r="F171" s="702"/>
      <c r="G171" s="798"/>
      <c r="H171" s="548"/>
      <c r="I171" s="548"/>
    </row>
    <row r="172" spans="1:9" s="473" customFormat="1" ht="18.75" customHeight="1" x14ac:dyDescent="0.25">
      <c r="A172" s="699" t="s">
        <v>1381</v>
      </c>
      <c r="B172" s="703" t="s">
        <v>1384</v>
      </c>
      <c r="C172" s="699" t="s">
        <v>19</v>
      </c>
      <c r="D172" s="770">
        <v>0</v>
      </c>
      <c r="E172" s="704"/>
      <c r="F172" s="702">
        <f t="shared" ref="F172" si="1">D172*E172</f>
        <v>0</v>
      </c>
      <c r="G172" s="382"/>
      <c r="H172" s="548"/>
      <c r="I172" s="548"/>
    </row>
    <row r="173" spans="1:9" s="473" customFormat="1" ht="14.25" customHeight="1" x14ac:dyDescent="0.25">
      <c r="A173" s="702"/>
      <c r="B173" s="702"/>
      <c r="C173" s="702"/>
      <c r="D173" s="702"/>
      <c r="E173" s="702"/>
      <c r="F173" s="702"/>
      <c r="G173" s="382"/>
      <c r="H173" s="548"/>
      <c r="I173" s="548"/>
    </row>
    <row r="174" spans="1:9" s="473" customFormat="1" ht="14.25" customHeight="1" x14ac:dyDescent="0.25">
      <c r="A174" s="702"/>
      <c r="B174" s="702"/>
      <c r="C174" s="702"/>
      <c r="D174" s="702"/>
      <c r="E174" s="702"/>
      <c r="F174" s="702"/>
      <c r="G174" s="382"/>
      <c r="H174" s="548"/>
      <c r="I174" s="548"/>
    </row>
    <row r="175" spans="1:9" s="473" customFormat="1" ht="14.25" customHeight="1" x14ac:dyDescent="0.25">
      <c r="A175" s="702"/>
      <c r="B175" s="702"/>
      <c r="C175" s="702"/>
      <c r="D175" s="702"/>
      <c r="E175" s="702"/>
      <c r="F175" s="702"/>
      <c r="G175" s="382"/>
      <c r="H175" s="548"/>
      <c r="I175" s="548"/>
    </row>
    <row r="176" spans="1:9" s="473" customFormat="1" ht="14.25" customHeight="1" thickBot="1" x14ac:dyDescent="0.3">
      <c r="A176" s="702"/>
      <c r="B176" s="702"/>
      <c r="C176" s="702"/>
      <c r="D176" s="702"/>
      <c r="E176" s="702"/>
      <c r="F176" s="702"/>
      <c r="G176" s="382"/>
      <c r="H176" s="548"/>
      <c r="I176" s="548"/>
    </row>
    <row r="177" spans="1:257" s="473" customFormat="1" ht="19.149999999999999" customHeight="1" thickTop="1" x14ac:dyDescent="0.25">
      <c r="A177" s="2477" t="s">
        <v>102</v>
      </c>
      <c r="B177" s="2477"/>
      <c r="C177" s="2477"/>
      <c r="D177" s="2477"/>
      <c r="E177" s="2477"/>
      <c r="F177" s="1357">
        <f>SUM(F124:F172)</f>
        <v>0</v>
      </c>
      <c r="G177" s="804"/>
      <c r="H177" s="548"/>
      <c r="I177" s="548"/>
    </row>
    <row r="178" spans="1:257" ht="13" x14ac:dyDescent="0.25">
      <c r="A178" s="275"/>
      <c r="B178" s="786"/>
      <c r="C178" s="275"/>
      <c r="D178" s="338"/>
      <c r="E178" s="283"/>
      <c r="F178" s="762"/>
      <c r="G178" s="308"/>
      <c r="H178" s="548"/>
      <c r="I178" s="548"/>
      <c r="J178" s="473"/>
      <c r="K178" s="473"/>
      <c r="L178" s="473"/>
      <c r="M178" s="473"/>
      <c r="N178" s="473"/>
      <c r="O178" s="473"/>
      <c r="P178" s="473"/>
      <c r="Q178" s="473"/>
      <c r="R178" s="473"/>
      <c r="S178" s="473"/>
      <c r="T178" s="473"/>
      <c r="U178" s="473"/>
      <c r="V178" s="473"/>
      <c r="W178" s="473"/>
      <c r="X178" s="473"/>
      <c r="Y178" s="473"/>
      <c r="Z178" s="473"/>
      <c r="AA178" s="473"/>
      <c r="AB178" s="473"/>
      <c r="AC178" s="473"/>
      <c r="AD178" s="473"/>
      <c r="AE178" s="473"/>
      <c r="AF178" s="473"/>
      <c r="AG178" s="473"/>
      <c r="AH178" s="473"/>
      <c r="AI178" s="473"/>
      <c r="AJ178" s="473"/>
      <c r="AK178" s="473"/>
      <c r="AL178" s="473"/>
      <c r="AM178" s="473"/>
      <c r="AN178" s="473"/>
      <c r="AO178" s="473"/>
      <c r="AP178" s="473"/>
      <c r="AQ178" s="473"/>
      <c r="AR178" s="473"/>
      <c r="AS178" s="473"/>
      <c r="AT178" s="473"/>
      <c r="AU178" s="473"/>
      <c r="AV178" s="473"/>
      <c r="AW178" s="473"/>
      <c r="AX178" s="473"/>
      <c r="AY178" s="473"/>
      <c r="AZ178" s="473"/>
      <c r="BA178" s="473"/>
      <c r="BB178" s="473"/>
      <c r="BC178" s="473"/>
      <c r="BD178" s="473"/>
      <c r="BE178" s="473"/>
      <c r="BF178" s="473"/>
      <c r="BG178" s="473"/>
      <c r="BH178" s="473"/>
      <c r="BI178" s="473"/>
      <c r="BJ178" s="473"/>
      <c r="BK178" s="473"/>
      <c r="BL178" s="473"/>
      <c r="BM178" s="473"/>
      <c r="BN178" s="473"/>
      <c r="BO178" s="473"/>
      <c r="BP178" s="473"/>
      <c r="BQ178" s="473"/>
      <c r="BR178" s="473"/>
      <c r="BS178" s="473"/>
      <c r="BT178" s="473"/>
      <c r="BU178" s="473"/>
      <c r="BV178" s="473"/>
      <c r="BW178" s="473"/>
      <c r="BX178" s="473"/>
      <c r="BY178" s="473"/>
      <c r="BZ178" s="473"/>
      <c r="CA178" s="473"/>
      <c r="CB178" s="473"/>
      <c r="CC178" s="473"/>
      <c r="CD178" s="473"/>
      <c r="CE178" s="473"/>
      <c r="CF178" s="473"/>
      <c r="CG178" s="473"/>
      <c r="CH178" s="473"/>
      <c r="CI178" s="473"/>
      <c r="CJ178" s="473"/>
      <c r="CK178" s="473"/>
      <c r="CL178" s="473"/>
      <c r="CM178" s="473"/>
      <c r="CN178" s="473"/>
      <c r="CO178" s="473"/>
      <c r="CP178" s="473"/>
      <c r="CQ178" s="473"/>
      <c r="CR178" s="473"/>
      <c r="CS178" s="473"/>
      <c r="CT178" s="473"/>
      <c r="CU178" s="473"/>
      <c r="CV178" s="473"/>
      <c r="CW178" s="473"/>
      <c r="CX178" s="473"/>
      <c r="CY178" s="473"/>
      <c r="CZ178" s="473"/>
      <c r="DA178" s="473"/>
      <c r="DB178" s="473"/>
      <c r="DC178" s="473"/>
      <c r="DD178" s="473"/>
      <c r="DE178" s="473"/>
      <c r="DF178" s="473"/>
      <c r="DG178" s="473"/>
      <c r="DH178" s="473"/>
      <c r="DI178" s="473"/>
      <c r="DJ178" s="473"/>
      <c r="DK178" s="473"/>
      <c r="DL178" s="473"/>
      <c r="DM178" s="473"/>
      <c r="DN178" s="473"/>
      <c r="DO178" s="473"/>
      <c r="DP178" s="473"/>
      <c r="DQ178" s="473"/>
      <c r="DR178" s="473"/>
      <c r="DS178" s="473"/>
      <c r="DT178" s="473"/>
      <c r="DU178" s="473"/>
      <c r="DV178" s="473"/>
      <c r="DW178" s="473"/>
      <c r="DX178" s="473"/>
      <c r="DY178" s="473"/>
      <c r="DZ178" s="473"/>
      <c r="EA178" s="473"/>
      <c r="EB178" s="473"/>
      <c r="EC178" s="473"/>
      <c r="ED178" s="473"/>
      <c r="EE178" s="473"/>
      <c r="EF178" s="473"/>
      <c r="EG178" s="473"/>
      <c r="EH178" s="473"/>
      <c r="EI178" s="473"/>
      <c r="EJ178" s="473"/>
      <c r="EK178" s="473"/>
      <c r="EL178" s="473"/>
      <c r="EM178" s="473"/>
      <c r="EN178" s="473"/>
      <c r="EO178" s="473"/>
      <c r="EP178" s="473"/>
      <c r="EQ178" s="473"/>
      <c r="ER178" s="473"/>
      <c r="ES178" s="473"/>
      <c r="ET178" s="473"/>
      <c r="EU178" s="473"/>
      <c r="EV178" s="473"/>
      <c r="EW178" s="473"/>
      <c r="EX178" s="473"/>
      <c r="EY178" s="473"/>
      <c r="EZ178" s="473"/>
      <c r="FA178" s="473"/>
      <c r="FB178" s="473"/>
      <c r="FC178" s="473"/>
      <c r="FD178" s="473"/>
      <c r="FE178" s="473"/>
      <c r="FF178" s="473"/>
      <c r="FG178" s="473"/>
      <c r="FH178" s="473"/>
      <c r="FI178" s="473"/>
      <c r="FJ178" s="473"/>
      <c r="FK178" s="473"/>
      <c r="FL178" s="473"/>
      <c r="FM178" s="473"/>
      <c r="FN178" s="473"/>
      <c r="FO178" s="473"/>
      <c r="FP178" s="473"/>
      <c r="FQ178" s="473"/>
      <c r="FR178" s="473"/>
      <c r="FS178" s="473"/>
      <c r="FT178" s="473"/>
      <c r="FU178" s="473"/>
      <c r="FV178" s="473"/>
      <c r="FW178" s="473"/>
      <c r="FX178" s="473"/>
      <c r="FY178" s="473"/>
      <c r="FZ178" s="473"/>
      <c r="GA178" s="473"/>
      <c r="GB178" s="473"/>
      <c r="GC178" s="473"/>
      <c r="GD178" s="473"/>
      <c r="GE178" s="473"/>
      <c r="GF178" s="473"/>
      <c r="GG178" s="473"/>
      <c r="GH178" s="473"/>
      <c r="GI178" s="473"/>
      <c r="GJ178" s="473"/>
      <c r="GK178" s="473"/>
      <c r="GL178" s="473"/>
      <c r="GM178" s="473"/>
      <c r="GN178" s="473"/>
      <c r="GO178" s="473"/>
      <c r="GP178" s="473"/>
      <c r="GQ178" s="473"/>
      <c r="GR178" s="473"/>
      <c r="GS178" s="473"/>
      <c r="GT178" s="473"/>
      <c r="GU178" s="473"/>
      <c r="GV178" s="473"/>
      <c r="GW178" s="473"/>
      <c r="GX178" s="473"/>
      <c r="GY178" s="473"/>
      <c r="GZ178" s="473"/>
      <c r="HA178" s="473"/>
      <c r="HB178" s="473"/>
      <c r="HC178" s="473"/>
      <c r="HD178" s="473"/>
      <c r="HE178" s="473"/>
      <c r="HF178" s="473"/>
      <c r="HG178" s="473"/>
      <c r="HH178" s="473"/>
      <c r="HI178" s="473"/>
      <c r="HJ178" s="473"/>
      <c r="HK178" s="473"/>
      <c r="HL178" s="473"/>
      <c r="HM178" s="473"/>
      <c r="HN178" s="473"/>
      <c r="HO178" s="473"/>
      <c r="HP178" s="473"/>
      <c r="HQ178" s="473"/>
      <c r="HR178" s="473"/>
      <c r="HS178" s="473"/>
      <c r="HT178" s="473"/>
      <c r="HU178" s="473"/>
      <c r="HV178" s="473"/>
      <c r="HW178" s="473"/>
      <c r="HX178" s="473"/>
      <c r="HY178" s="473"/>
      <c r="HZ178" s="473"/>
      <c r="IA178" s="473"/>
      <c r="IB178" s="473"/>
      <c r="IC178" s="473"/>
      <c r="ID178" s="473"/>
      <c r="IE178" s="473"/>
      <c r="IF178" s="473"/>
      <c r="IG178" s="473"/>
      <c r="IH178" s="473"/>
      <c r="II178" s="473"/>
      <c r="IJ178" s="473"/>
      <c r="IK178" s="473"/>
      <c r="IL178" s="473"/>
      <c r="IM178" s="473"/>
      <c r="IN178" s="473"/>
      <c r="IO178" s="473"/>
      <c r="IP178" s="473"/>
      <c r="IQ178" s="473"/>
      <c r="IR178" s="473"/>
      <c r="IS178" s="473"/>
      <c r="IT178" s="473"/>
      <c r="IU178" s="473"/>
      <c r="IV178" s="473"/>
      <c r="IW178" s="473"/>
    </row>
    <row r="179" spans="1:257" ht="25.15" customHeight="1" x14ac:dyDescent="0.25">
      <c r="A179" s="275"/>
      <c r="B179" s="352"/>
      <c r="C179" s="275"/>
      <c r="D179" s="338"/>
      <c r="E179" s="283"/>
      <c r="F179" s="762"/>
      <c r="G179" s="308"/>
      <c r="H179" s="548"/>
      <c r="I179" s="548"/>
      <c r="J179" s="473"/>
      <c r="K179" s="473"/>
      <c r="L179" s="473"/>
      <c r="M179" s="473"/>
      <c r="N179" s="473"/>
      <c r="O179" s="473"/>
      <c r="P179" s="473"/>
      <c r="Q179" s="473"/>
      <c r="R179" s="473"/>
      <c r="S179" s="473"/>
      <c r="T179" s="473"/>
      <c r="U179" s="473"/>
      <c r="V179" s="473"/>
      <c r="W179" s="473"/>
      <c r="X179" s="473"/>
      <c r="Y179" s="473"/>
      <c r="Z179" s="473"/>
      <c r="AA179" s="473"/>
      <c r="AB179" s="473"/>
      <c r="AC179" s="473"/>
      <c r="AD179" s="473"/>
      <c r="AE179" s="473"/>
      <c r="AF179" s="473"/>
      <c r="AG179" s="473"/>
      <c r="AH179" s="473"/>
      <c r="AI179" s="473"/>
      <c r="AJ179" s="473"/>
      <c r="AK179" s="473"/>
      <c r="AL179" s="473"/>
      <c r="AM179" s="473"/>
      <c r="AN179" s="473"/>
      <c r="AO179" s="473"/>
      <c r="AP179" s="473"/>
      <c r="AQ179" s="473"/>
      <c r="AR179" s="473"/>
      <c r="AS179" s="473"/>
      <c r="AT179" s="473"/>
      <c r="AU179" s="473"/>
      <c r="AV179" s="473"/>
      <c r="AW179" s="473"/>
      <c r="AX179" s="473"/>
      <c r="AY179" s="473"/>
      <c r="AZ179" s="473"/>
      <c r="BA179" s="473"/>
      <c r="BB179" s="473"/>
      <c r="BC179" s="473"/>
      <c r="BD179" s="473"/>
      <c r="BE179" s="473"/>
      <c r="BF179" s="473"/>
      <c r="BG179" s="473"/>
      <c r="BH179" s="473"/>
      <c r="BI179" s="473"/>
      <c r="BJ179" s="473"/>
      <c r="BK179" s="473"/>
      <c r="BL179" s="473"/>
      <c r="BM179" s="473"/>
      <c r="BN179" s="473"/>
      <c r="BO179" s="473"/>
      <c r="BP179" s="473"/>
      <c r="BQ179" s="473"/>
      <c r="BR179" s="473"/>
      <c r="BS179" s="473"/>
      <c r="BT179" s="473"/>
      <c r="BU179" s="473"/>
      <c r="BV179" s="473"/>
      <c r="BW179" s="473"/>
      <c r="BX179" s="473"/>
      <c r="BY179" s="473"/>
      <c r="BZ179" s="473"/>
      <c r="CA179" s="473"/>
      <c r="CB179" s="473"/>
      <c r="CC179" s="473"/>
      <c r="CD179" s="473"/>
      <c r="CE179" s="473"/>
      <c r="CF179" s="473"/>
      <c r="CG179" s="473"/>
      <c r="CH179" s="473"/>
      <c r="CI179" s="473"/>
      <c r="CJ179" s="473"/>
      <c r="CK179" s="473"/>
      <c r="CL179" s="473"/>
      <c r="CM179" s="473"/>
      <c r="CN179" s="473"/>
      <c r="CO179" s="473"/>
      <c r="CP179" s="473"/>
      <c r="CQ179" s="473"/>
      <c r="CR179" s="473"/>
      <c r="CS179" s="473"/>
      <c r="CT179" s="473"/>
      <c r="CU179" s="473"/>
      <c r="CV179" s="473"/>
      <c r="CW179" s="473"/>
      <c r="CX179" s="473"/>
      <c r="CY179" s="473"/>
      <c r="CZ179" s="473"/>
      <c r="DA179" s="473"/>
      <c r="DB179" s="473"/>
      <c r="DC179" s="473"/>
      <c r="DD179" s="473"/>
      <c r="DE179" s="473"/>
      <c r="DF179" s="473"/>
      <c r="DG179" s="473"/>
      <c r="DH179" s="473"/>
      <c r="DI179" s="473"/>
      <c r="DJ179" s="473"/>
      <c r="DK179" s="473"/>
      <c r="DL179" s="473"/>
      <c r="DM179" s="473"/>
      <c r="DN179" s="473"/>
      <c r="DO179" s="473"/>
      <c r="DP179" s="473"/>
      <c r="DQ179" s="473"/>
      <c r="DR179" s="473"/>
      <c r="DS179" s="473"/>
      <c r="DT179" s="473"/>
      <c r="DU179" s="473"/>
      <c r="DV179" s="473"/>
      <c r="DW179" s="473"/>
      <c r="DX179" s="473"/>
      <c r="DY179" s="473"/>
      <c r="DZ179" s="473"/>
      <c r="EA179" s="473"/>
      <c r="EB179" s="473"/>
      <c r="EC179" s="473"/>
      <c r="ED179" s="473"/>
      <c r="EE179" s="473"/>
      <c r="EF179" s="473"/>
      <c r="EG179" s="473"/>
      <c r="EH179" s="473"/>
      <c r="EI179" s="473"/>
      <c r="EJ179" s="473"/>
      <c r="EK179" s="473"/>
      <c r="EL179" s="473"/>
      <c r="EM179" s="473"/>
      <c r="EN179" s="473"/>
      <c r="EO179" s="473"/>
      <c r="EP179" s="473"/>
      <c r="EQ179" s="473"/>
      <c r="ER179" s="473"/>
      <c r="ES179" s="473"/>
      <c r="ET179" s="473"/>
      <c r="EU179" s="473"/>
      <c r="EV179" s="473"/>
      <c r="EW179" s="473"/>
      <c r="EX179" s="473"/>
      <c r="EY179" s="473"/>
      <c r="EZ179" s="473"/>
      <c r="FA179" s="473"/>
      <c r="FB179" s="473"/>
      <c r="FC179" s="473"/>
      <c r="FD179" s="473"/>
      <c r="FE179" s="473"/>
      <c r="FF179" s="473"/>
      <c r="FG179" s="473"/>
      <c r="FH179" s="473"/>
      <c r="FI179" s="473"/>
      <c r="FJ179" s="473"/>
      <c r="FK179" s="473"/>
      <c r="FL179" s="473"/>
      <c r="FM179" s="473"/>
      <c r="FN179" s="473"/>
      <c r="FO179" s="473"/>
      <c r="FP179" s="473"/>
      <c r="FQ179" s="473"/>
      <c r="FR179" s="473"/>
      <c r="FS179" s="473"/>
      <c r="FT179" s="473"/>
      <c r="FU179" s="473"/>
      <c r="FV179" s="473"/>
      <c r="FW179" s="473"/>
      <c r="FX179" s="473"/>
      <c r="FY179" s="473"/>
      <c r="FZ179" s="473"/>
      <c r="GA179" s="473"/>
      <c r="GB179" s="473"/>
      <c r="GC179" s="473"/>
      <c r="GD179" s="473"/>
      <c r="GE179" s="473"/>
      <c r="GF179" s="473"/>
      <c r="GG179" s="473"/>
      <c r="GH179" s="473"/>
      <c r="GI179" s="473"/>
      <c r="GJ179" s="473"/>
      <c r="GK179" s="473"/>
      <c r="GL179" s="473"/>
      <c r="GM179" s="473"/>
      <c r="GN179" s="473"/>
      <c r="GO179" s="473"/>
      <c r="GP179" s="473"/>
      <c r="GQ179" s="473"/>
      <c r="GR179" s="473"/>
      <c r="GS179" s="473"/>
      <c r="GT179" s="473"/>
      <c r="GU179" s="473"/>
      <c r="GV179" s="473"/>
      <c r="GW179" s="473"/>
      <c r="GX179" s="473"/>
      <c r="GY179" s="473"/>
      <c r="GZ179" s="473"/>
      <c r="HA179" s="473"/>
      <c r="HB179" s="473"/>
      <c r="HC179" s="473"/>
      <c r="HD179" s="473"/>
      <c r="HE179" s="473"/>
      <c r="HF179" s="473"/>
      <c r="HG179" s="473"/>
      <c r="HH179" s="473"/>
      <c r="HI179" s="473"/>
      <c r="HJ179" s="473"/>
      <c r="HK179" s="473"/>
      <c r="HL179" s="473"/>
      <c r="HM179" s="473"/>
      <c r="HN179" s="473"/>
      <c r="HO179" s="473"/>
      <c r="HP179" s="473"/>
      <c r="HQ179" s="473"/>
      <c r="HR179" s="473"/>
      <c r="HS179" s="473"/>
      <c r="HT179" s="473"/>
      <c r="HU179" s="473"/>
      <c r="HV179" s="473"/>
      <c r="HW179" s="473"/>
      <c r="HX179" s="473"/>
      <c r="HY179" s="473"/>
      <c r="HZ179" s="473"/>
      <c r="IA179" s="473"/>
      <c r="IB179" s="473"/>
      <c r="IC179" s="473"/>
      <c r="ID179" s="473"/>
      <c r="IE179" s="473"/>
      <c r="IF179" s="473"/>
      <c r="IG179" s="473"/>
      <c r="IH179" s="473"/>
      <c r="II179" s="473"/>
      <c r="IJ179" s="473"/>
      <c r="IK179" s="473"/>
      <c r="IL179" s="473"/>
      <c r="IM179" s="473"/>
      <c r="IN179" s="473"/>
      <c r="IO179" s="473"/>
      <c r="IP179" s="473"/>
      <c r="IQ179" s="473"/>
      <c r="IR179" s="473"/>
      <c r="IS179" s="473"/>
      <c r="IT179" s="473"/>
      <c r="IU179" s="473"/>
      <c r="IV179" s="473"/>
      <c r="IW179" s="473"/>
    </row>
    <row r="180" spans="1:257" ht="13" x14ac:dyDescent="0.25">
      <c r="A180" s="275"/>
      <c r="B180" s="361" t="s">
        <v>2503</v>
      </c>
      <c r="C180" s="275"/>
      <c r="D180" s="805"/>
      <c r="E180" s="375"/>
      <c r="F180" s="1002"/>
      <c r="G180" s="806"/>
      <c r="H180" s="548"/>
      <c r="I180" s="548"/>
      <c r="J180" s="473"/>
      <c r="K180" s="473"/>
      <c r="L180" s="473"/>
      <c r="M180" s="473"/>
      <c r="N180" s="473"/>
      <c r="O180" s="473"/>
      <c r="P180" s="473"/>
      <c r="Q180" s="473"/>
      <c r="R180" s="473"/>
      <c r="S180" s="473"/>
      <c r="T180" s="473"/>
      <c r="U180" s="473"/>
      <c r="V180" s="473"/>
      <c r="W180" s="473"/>
      <c r="X180" s="473"/>
      <c r="Y180" s="473"/>
      <c r="Z180" s="473"/>
      <c r="AA180" s="473"/>
      <c r="AB180" s="473"/>
      <c r="AC180" s="473"/>
      <c r="AD180" s="473"/>
      <c r="AE180" s="473"/>
      <c r="AF180" s="473"/>
      <c r="AG180" s="473"/>
      <c r="AH180" s="473"/>
      <c r="AI180" s="473"/>
      <c r="AJ180" s="473"/>
      <c r="AK180" s="473"/>
      <c r="AL180" s="473"/>
      <c r="AM180" s="473"/>
      <c r="AN180" s="473"/>
      <c r="AO180" s="473"/>
      <c r="AP180" s="473"/>
      <c r="AQ180" s="473"/>
      <c r="AR180" s="473"/>
      <c r="AS180" s="473"/>
      <c r="AT180" s="473"/>
      <c r="AU180" s="473"/>
      <c r="AV180" s="473"/>
      <c r="AW180" s="473"/>
      <c r="AX180" s="473"/>
      <c r="AY180" s="473"/>
      <c r="AZ180" s="473"/>
      <c r="BA180" s="473"/>
      <c r="BB180" s="473"/>
      <c r="BC180" s="473"/>
      <c r="BD180" s="473"/>
      <c r="BE180" s="473"/>
      <c r="BF180" s="473"/>
      <c r="BG180" s="473"/>
      <c r="BH180" s="473"/>
      <c r="BI180" s="473"/>
      <c r="BJ180" s="473"/>
      <c r="BK180" s="473"/>
      <c r="BL180" s="473"/>
      <c r="BM180" s="473"/>
      <c r="BN180" s="473"/>
      <c r="BO180" s="473"/>
      <c r="BP180" s="473"/>
      <c r="BQ180" s="473"/>
      <c r="BR180" s="473"/>
      <c r="BS180" s="473"/>
      <c r="BT180" s="473"/>
      <c r="BU180" s="473"/>
      <c r="BV180" s="473"/>
      <c r="BW180" s="473"/>
      <c r="BX180" s="473"/>
      <c r="BY180" s="473"/>
      <c r="BZ180" s="473"/>
      <c r="CA180" s="473"/>
      <c r="CB180" s="473"/>
      <c r="CC180" s="473"/>
      <c r="CD180" s="473"/>
      <c r="CE180" s="473"/>
      <c r="CF180" s="473"/>
      <c r="CG180" s="473"/>
      <c r="CH180" s="473"/>
      <c r="CI180" s="473"/>
      <c r="CJ180" s="473"/>
      <c r="CK180" s="473"/>
      <c r="CL180" s="473"/>
      <c r="CM180" s="473"/>
      <c r="CN180" s="473"/>
      <c r="CO180" s="473"/>
      <c r="CP180" s="473"/>
      <c r="CQ180" s="473"/>
      <c r="CR180" s="473"/>
      <c r="CS180" s="473"/>
      <c r="CT180" s="473"/>
      <c r="CU180" s="473"/>
      <c r="CV180" s="473"/>
      <c r="CW180" s="473"/>
      <c r="CX180" s="473"/>
      <c r="CY180" s="473"/>
      <c r="CZ180" s="473"/>
      <c r="DA180" s="473"/>
      <c r="DB180" s="473"/>
      <c r="DC180" s="473"/>
      <c r="DD180" s="473"/>
      <c r="DE180" s="473"/>
      <c r="DF180" s="473"/>
      <c r="DG180" s="473"/>
      <c r="DH180" s="473"/>
      <c r="DI180" s="473"/>
      <c r="DJ180" s="473"/>
      <c r="DK180" s="473"/>
      <c r="DL180" s="473"/>
      <c r="DM180" s="473"/>
      <c r="DN180" s="473"/>
      <c r="DO180" s="473"/>
      <c r="DP180" s="473"/>
      <c r="DQ180" s="473"/>
      <c r="DR180" s="473"/>
      <c r="DS180" s="473"/>
      <c r="DT180" s="473"/>
      <c r="DU180" s="473"/>
      <c r="DV180" s="473"/>
      <c r="DW180" s="473"/>
      <c r="DX180" s="473"/>
      <c r="DY180" s="473"/>
      <c r="DZ180" s="473"/>
      <c r="EA180" s="473"/>
      <c r="EB180" s="473"/>
      <c r="EC180" s="473"/>
      <c r="ED180" s="473"/>
      <c r="EE180" s="473"/>
      <c r="EF180" s="473"/>
      <c r="EG180" s="473"/>
      <c r="EH180" s="473"/>
      <c r="EI180" s="473"/>
      <c r="EJ180" s="473"/>
      <c r="EK180" s="473"/>
      <c r="EL180" s="473"/>
      <c r="EM180" s="473"/>
      <c r="EN180" s="473"/>
      <c r="EO180" s="473"/>
      <c r="EP180" s="473"/>
      <c r="EQ180" s="473"/>
      <c r="ER180" s="473"/>
      <c r="ES180" s="473"/>
      <c r="ET180" s="473"/>
      <c r="EU180" s="473"/>
      <c r="EV180" s="473"/>
      <c r="EW180" s="473"/>
      <c r="EX180" s="473"/>
      <c r="EY180" s="473"/>
      <c r="EZ180" s="473"/>
      <c r="FA180" s="473"/>
      <c r="FB180" s="473"/>
      <c r="FC180" s="473"/>
      <c r="FD180" s="473"/>
      <c r="FE180" s="473"/>
      <c r="FF180" s="473"/>
      <c r="FG180" s="473"/>
      <c r="FH180" s="473"/>
      <c r="FI180" s="473"/>
      <c r="FJ180" s="473"/>
      <c r="FK180" s="473"/>
      <c r="FL180" s="473"/>
      <c r="FM180" s="473"/>
      <c r="FN180" s="473"/>
      <c r="FO180" s="473"/>
      <c r="FP180" s="473"/>
      <c r="FQ180" s="473"/>
      <c r="FR180" s="473"/>
      <c r="FS180" s="473"/>
      <c r="FT180" s="473"/>
      <c r="FU180" s="473"/>
      <c r="FV180" s="473"/>
      <c r="FW180" s="473"/>
      <c r="FX180" s="473"/>
      <c r="FY180" s="473"/>
      <c r="FZ180" s="473"/>
      <c r="GA180" s="473"/>
      <c r="GB180" s="473"/>
      <c r="GC180" s="473"/>
      <c r="GD180" s="473"/>
      <c r="GE180" s="473"/>
      <c r="GF180" s="473"/>
      <c r="GG180" s="473"/>
      <c r="GH180" s="473"/>
      <c r="GI180" s="473"/>
      <c r="GJ180" s="473"/>
      <c r="GK180" s="473"/>
      <c r="GL180" s="473"/>
      <c r="GM180" s="473"/>
      <c r="GN180" s="473"/>
      <c r="GO180" s="473"/>
      <c r="GP180" s="473"/>
      <c r="GQ180" s="473"/>
      <c r="GR180" s="473"/>
      <c r="GS180" s="473"/>
      <c r="GT180" s="473"/>
      <c r="GU180" s="473"/>
      <c r="GV180" s="473"/>
      <c r="GW180" s="473"/>
      <c r="GX180" s="473"/>
      <c r="GY180" s="473"/>
      <c r="GZ180" s="473"/>
      <c r="HA180" s="473"/>
      <c r="HB180" s="473"/>
      <c r="HC180" s="473"/>
      <c r="HD180" s="473"/>
      <c r="HE180" s="473"/>
      <c r="HF180" s="473"/>
      <c r="HG180" s="473"/>
      <c r="HH180" s="473"/>
      <c r="HI180" s="473"/>
      <c r="HJ180" s="473"/>
      <c r="HK180" s="473"/>
      <c r="HL180" s="473"/>
      <c r="HM180" s="473"/>
      <c r="HN180" s="473"/>
      <c r="HO180" s="473"/>
      <c r="HP180" s="473"/>
      <c r="HQ180" s="473"/>
      <c r="HR180" s="473"/>
      <c r="HS180" s="473"/>
      <c r="HT180" s="473"/>
      <c r="HU180" s="473"/>
      <c r="HV180" s="473"/>
      <c r="HW180" s="473"/>
      <c r="HX180" s="473"/>
      <c r="HY180" s="473"/>
      <c r="HZ180" s="473"/>
      <c r="IA180" s="473"/>
      <c r="IB180" s="473"/>
      <c r="IC180" s="473"/>
      <c r="ID180" s="473"/>
      <c r="IE180" s="473"/>
      <c r="IF180" s="473"/>
      <c r="IG180" s="473"/>
      <c r="IH180" s="473"/>
      <c r="II180" s="473"/>
      <c r="IJ180" s="473"/>
      <c r="IK180" s="473"/>
      <c r="IL180" s="473"/>
      <c r="IM180" s="473"/>
      <c r="IN180" s="473"/>
      <c r="IO180" s="473"/>
      <c r="IP180" s="473"/>
      <c r="IQ180" s="473"/>
      <c r="IR180" s="473"/>
      <c r="IS180" s="473"/>
      <c r="IT180" s="473"/>
      <c r="IU180" s="473"/>
      <c r="IV180" s="473"/>
      <c r="IW180" s="473"/>
    </row>
    <row r="181" spans="1:257" ht="25.15" customHeight="1" x14ac:dyDescent="0.25">
      <c r="A181" s="275"/>
      <c r="B181" s="361"/>
      <c r="C181" s="275"/>
      <c r="D181" s="805"/>
      <c r="E181" s="375"/>
      <c r="F181" s="1002"/>
      <c r="G181" s="806"/>
      <c r="H181" s="548"/>
    </row>
    <row r="182" spans="1:257" ht="13" x14ac:dyDescent="0.25">
      <c r="A182" s="275"/>
      <c r="B182" s="361" t="s">
        <v>792</v>
      </c>
      <c r="C182" s="275"/>
      <c r="D182" s="805"/>
      <c r="E182" s="375"/>
      <c r="F182" s="1002"/>
      <c r="G182" s="806"/>
      <c r="H182" s="548"/>
    </row>
    <row r="183" spans="1:257" x14ac:dyDescent="0.25">
      <c r="A183" s="275"/>
      <c r="B183" s="352"/>
      <c r="C183" s="275"/>
      <c r="D183" s="805"/>
      <c r="E183" s="375"/>
      <c r="F183" s="1002"/>
      <c r="G183" s="806"/>
    </row>
    <row r="184" spans="1:257" x14ac:dyDescent="0.25">
      <c r="A184" s="275"/>
      <c r="B184" s="365" t="s">
        <v>972</v>
      </c>
      <c r="C184" s="275"/>
      <c r="D184" s="805"/>
      <c r="E184" s="375"/>
      <c r="F184" s="1002">
        <f>+F62</f>
        <v>0</v>
      </c>
      <c r="G184" s="806"/>
    </row>
    <row r="185" spans="1:257" x14ac:dyDescent="0.25">
      <c r="A185" s="275"/>
      <c r="B185" s="365"/>
      <c r="C185" s="275"/>
      <c r="D185" s="805"/>
      <c r="E185" s="375"/>
      <c r="F185" s="1002"/>
      <c r="G185" s="806"/>
    </row>
    <row r="186" spans="1:257" x14ac:dyDescent="0.25">
      <c r="A186" s="275"/>
      <c r="B186" s="365" t="s">
        <v>973</v>
      </c>
      <c r="C186" s="275"/>
      <c r="D186" s="805"/>
      <c r="E186" s="375"/>
      <c r="F186" s="1002">
        <f>+F121</f>
        <v>0</v>
      </c>
      <c r="G186" s="806"/>
    </row>
    <row r="187" spans="1:257" x14ac:dyDescent="0.25">
      <c r="A187" s="275"/>
      <c r="B187" s="365"/>
      <c r="C187" s="275"/>
      <c r="D187" s="805"/>
      <c r="E187" s="375"/>
      <c r="F187" s="1002"/>
      <c r="G187" s="806"/>
    </row>
    <row r="188" spans="1:257" x14ac:dyDescent="0.25">
      <c r="A188" s="275"/>
      <c r="B188" s="365" t="s">
        <v>974</v>
      </c>
      <c r="C188" s="275"/>
      <c r="D188" s="805"/>
      <c r="E188" s="375"/>
      <c r="F188" s="1002">
        <f>+F177</f>
        <v>0</v>
      </c>
      <c r="G188" s="806"/>
    </row>
    <row r="189" spans="1:257" x14ac:dyDescent="0.25">
      <c r="A189" s="275"/>
      <c r="B189" s="365"/>
      <c r="C189" s="275"/>
      <c r="D189" s="805"/>
      <c r="E189" s="375"/>
      <c r="F189" s="1002"/>
      <c r="G189" s="806"/>
    </row>
    <row r="190" spans="1:257" x14ac:dyDescent="0.25">
      <c r="A190" s="275"/>
      <c r="B190" s="365"/>
      <c r="C190" s="275"/>
      <c r="D190" s="805"/>
      <c r="E190" s="375"/>
      <c r="F190" s="1002"/>
      <c r="G190" s="806"/>
    </row>
    <row r="191" spans="1:257" x14ac:dyDescent="0.25">
      <c r="A191" s="275"/>
      <c r="B191" s="352"/>
      <c r="C191" s="275"/>
      <c r="D191" s="338"/>
      <c r="E191" s="283"/>
      <c r="F191" s="762"/>
      <c r="G191" s="308"/>
    </row>
    <row r="192" spans="1:257" x14ac:dyDescent="0.25">
      <c r="A192" s="275"/>
      <c r="B192" s="352"/>
      <c r="C192" s="275"/>
      <c r="D192" s="338"/>
      <c r="E192" s="283"/>
      <c r="F192" s="762"/>
      <c r="G192" s="308"/>
    </row>
    <row r="193" spans="1:7" x14ac:dyDescent="0.25">
      <c r="A193" s="275"/>
      <c r="B193" s="352"/>
      <c r="C193" s="275"/>
      <c r="D193" s="338"/>
      <c r="E193" s="283"/>
      <c r="F193" s="762"/>
      <c r="G193" s="308"/>
    </row>
    <row r="194" spans="1:7" x14ac:dyDescent="0.25">
      <c r="A194" s="275"/>
      <c r="B194" s="352"/>
      <c r="C194" s="275"/>
      <c r="D194" s="338"/>
      <c r="E194" s="283"/>
      <c r="F194" s="762"/>
      <c r="G194" s="308"/>
    </row>
    <row r="195" spans="1:7" x14ac:dyDescent="0.25">
      <c r="A195" s="275"/>
      <c r="B195" s="352"/>
      <c r="C195" s="275"/>
      <c r="D195" s="338"/>
      <c r="E195" s="283"/>
      <c r="F195" s="762"/>
      <c r="G195" s="308"/>
    </row>
    <row r="196" spans="1:7" x14ac:dyDescent="0.25">
      <c r="A196" s="275"/>
      <c r="B196" s="352"/>
      <c r="C196" s="275"/>
      <c r="D196" s="338"/>
      <c r="E196" s="283"/>
      <c r="F196" s="762"/>
      <c r="G196" s="308"/>
    </row>
    <row r="197" spans="1:7" x14ac:dyDescent="0.25">
      <c r="A197" s="275"/>
      <c r="B197" s="352"/>
      <c r="C197" s="275"/>
      <c r="D197" s="338"/>
      <c r="E197" s="283"/>
      <c r="F197" s="762"/>
      <c r="G197" s="308"/>
    </row>
    <row r="198" spans="1:7" x14ac:dyDescent="0.25">
      <c r="A198" s="275"/>
      <c r="B198" s="352"/>
      <c r="C198" s="275"/>
      <c r="D198" s="338"/>
      <c r="E198" s="283"/>
      <c r="F198" s="762"/>
      <c r="G198" s="308"/>
    </row>
    <row r="199" spans="1:7" x14ac:dyDescent="0.25">
      <c r="A199" s="275"/>
      <c r="B199" s="352"/>
      <c r="C199" s="275"/>
      <c r="D199" s="338"/>
      <c r="E199" s="283"/>
      <c r="F199" s="762"/>
      <c r="G199" s="308"/>
    </row>
    <row r="200" spans="1:7" x14ac:dyDescent="0.25">
      <c r="A200" s="275"/>
      <c r="B200" s="352"/>
      <c r="C200" s="275"/>
      <c r="D200" s="338"/>
      <c r="E200" s="283"/>
      <c r="F200" s="762"/>
      <c r="G200" s="308"/>
    </row>
    <row r="201" spans="1:7" x14ac:dyDescent="0.25">
      <c r="A201" s="275"/>
      <c r="B201" s="352"/>
      <c r="C201" s="275"/>
      <c r="D201" s="338"/>
      <c r="E201" s="283"/>
      <c r="F201" s="762"/>
      <c r="G201" s="308"/>
    </row>
    <row r="202" spans="1:7" x14ac:dyDescent="0.25">
      <c r="A202" s="275"/>
      <c r="B202" s="352"/>
      <c r="C202" s="275"/>
      <c r="D202" s="338"/>
      <c r="E202" s="283"/>
      <c r="F202" s="762"/>
      <c r="G202" s="308"/>
    </row>
    <row r="203" spans="1:7" x14ac:dyDescent="0.25">
      <c r="A203" s="275"/>
      <c r="B203" s="352"/>
      <c r="C203" s="275"/>
      <c r="D203" s="338"/>
      <c r="E203" s="283"/>
      <c r="F203" s="762"/>
      <c r="G203" s="308"/>
    </row>
    <row r="204" spans="1:7" x14ac:dyDescent="0.25">
      <c r="A204" s="275"/>
      <c r="B204" s="352"/>
      <c r="C204" s="275"/>
      <c r="D204" s="338"/>
      <c r="E204" s="283"/>
      <c r="F204" s="762"/>
      <c r="G204" s="308"/>
    </row>
    <row r="205" spans="1:7" x14ac:dyDescent="0.25">
      <c r="A205" s="275"/>
      <c r="B205" s="352"/>
      <c r="C205" s="275"/>
      <c r="D205" s="338"/>
      <c r="E205" s="283"/>
      <c r="F205" s="762"/>
      <c r="G205" s="308"/>
    </row>
    <row r="206" spans="1:7" x14ac:dyDescent="0.25">
      <c r="A206" s="275"/>
      <c r="B206" s="352"/>
      <c r="C206" s="275"/>
      <c r="D206" s="338"/>
      <c r="E206" s="283"/>
      <c r="F206" s="762"/>
      <c r="G206" s="308"/>
    </row>
    <row r="207" spans="1:7" x14ac:dyDescent="0.25">
      <c r="A207" s="275"/>
      <c r="B207" s="352"/>
      <c r="C207" s="275"/>
      <c r="D207" s="338"/>
      <c r="E207" s="283"/>
      <c r="F207" s="762"/>
      <c r="G207" s="308"/>
    </row>
    <row r="208" spans="1:7" x14ac:dyDescent="0.25">
      <c r="A208" s="275"/>
      <c r="B208" s="352"/>
      <c r="C208" s="275"/>
      <c r="D208" s="338"/>
      <c r="E208" s="283"/>
      <c r="F208" s="762"/>
      <c r="G208" s="308"/>
    </row>
    <row r="209" spans="1:7" x14ac:dyDescent="0.25">
      <c r="A209" s="275"/>
      <c r="B209" s="268"/>
      <c r="C209" s="275"/>
      <c r="D209" s="275"/>
      <c r="E209" s="366"/>
      <c r="F209" s="1003"/>
      <c r="G209" s="584"/>
    </row>
    <row r="210" spans="1:7" x14ac:dyDescent="0.25">
      <c r="A210" s="275"/>
      <c r="B210" s="268"/>
      <c r="C210" s="275"/>
      <c r="D210" s="275"/>
      <c r="E210" s="366"/>
      <c r="F210" s="1003"/>
      <c r="G210" s="584"/>
    </row>
    <row r="211" spans="1:7" x14ac:dyDescent="0.25">
      <c r="A211" s="275"/>
      <c r="B211" s="268"/>
      <c r="C211" s="275"/>
      <c r="D211" s="275"/>
      <c r="E211" s="366"/>
      <c r="F211" s="1003"/>
      <c r="G211" s="584"/>
    </row>
    <row r="212" spans="1:7" x14ac:dyDescent="0.25">
      <c r="A212" s="275"/>
      <c r="B212" s="268"/>
      <c r="C212" s="275"/>
      <c r="D212" s="275"/>
      <c r="E212" s="366"/>
      <c r="F212" s="1003"/>
      <c r="G212" s="584"/>
    </row>
    <row r="213" spans="1:7" x14ac:dyDescent="0.25">
      <c r="A213" s="275"/>
      <c r="B213" s="268"/>
      <c r="C213" s="275"/>
      <c r="D213" s="275"/>
      <c r="E213" s="366"/>
      <c r="F213" s="1003"/>
      <c r="G213" s="584"/>
    </row>
    <row r="214" spans="1:7" x14ac:dyDescent="0.25">
      <c r="A214" s="275"/>
      <c r="B214" s="268"/>
      <c r="C214" s="275"/>
      <c r="D214" s="275"/>
      <c r="E214" s="366"/>
      <c r="F214" s="1003"/>
      <c r="G214" s="584"/>
    </row>
    <row r="215" spans="1:7" x14ac:dyDescent="0.25">
      <c r="A215" s="275"/>
      <c r="B215" s="268"/>
      <c r="C215" s="275"/>
      <c r="D215" s="275"/>
      <c r="E215" s="366"/>
      <c r="F215" s="1003"/>
      <c r="G215" s="584"/>
    </row>
    <row r="216" spans="1:7" x14ac:dyDescent="0.25">
      <c r="A216" s="275"/>
      <c r="B216" s="268"/>
      <c r="C216" s="275"/>
      <c r="D216" s="275"/>
      <c r="E216" s="366"/>
      <c r="F216" s="1003"/>
      <c r="G216" s="584"/>
    </row>
    <row r="217" spans="1:7" x14ac:dyDescent="0.25">
      <c r="A217" s="275"/>
      <c r="B217" s="268"/>
      <c r="C217" s="275"/>
      <c r="D217" s="275"/>
      <c r="E217" s="366"/>
      <c r="F217" s="1003"/>
      <c r="G217" s="584"/>
    </row>
    <row r="218" spans="1:7" x14ac:dyDescent="0.25">
      <c r="A218" s="275"/>
      <c r="B218" s="268"/>
      <c r="C218" s="275"/>
      <c r="D218" s="275"/>
      <c r="E218" s="366"/>
      <c r="F218" s="1003"/>
      <c r="G218" s="584"/>
    </row>
    <row r="219" spans="1:7" x14ac:dyDescent="0.25">
      <c r="A219" s="275"/>
      <c r="B219" s="268"/>
      <c r="C219" s="275"/>
      <c r="D219" s="275"/>
      <c r="E219" s="366"/>
      <c r="F219" s="1003"/>
      <c r="G219" s="584"/>
    </row>
    <row r="220" spans="1:7" x14ac:dyDescent="0.25">
      <c r="A220" s="275"/>
      <c r="B220" s="268"/>
      <c r="C220" s="275"/>
      <c r="D220" s="275"/>
      <c r="E220" s="366"/>
      <c r="F220" s="1003"/>
      <c r="G220" s="584"/>
    </row>
    <row r="221" spans="1:7" x14ac:dyDescent="0.25">
      <c r="A221" s="275"/>
      <c r="B221" s="268"/>
      <c r="C221" s="275"/>
      <c r="D221" s="275"/>
      <c r="E221" s="366"/>
      <c r="F221" s="1003"/>
      <c r="G221" s="584"/>
    </row>
    <row r="222" spans="1:7" x14ac:dyDescent="0.25">
      <c r="A222" s="275"/>
      <c r="B222" s="268"/>
      <c r="C222" s="275"/>
      <c r="D222" s="275"/>
      <c r="E222" s="366"/>
      <c r="F222" s="1003"/>
      <c r="G222" s="584"/>
    </row>
    <row r="223" spans="1:7" x14ac:dyDescent="0.25">
      <c r="A223" s="275"/>
      <c r="B223" s="268"/>
      <c r="C223" s="275"/>
      <c r="D223" s="275"/>
      <c r="E223" s="366"/>
      <c r="F223" s="1003"/>
      <c r="G223" s="584"/>
    </row>
    <row r="224" spans="1:7" x14ac:dyDescent="0.25">
      <c r="A224" s="275"/>
      <c r="B224" s="268"/>
      <c r="C224" s="275"/>
      <c r="D224" s="275"/>
      <c r="E224" s="366"/>
      <c r="F224" s="1003"/>
      <c r="G224" s="584"/>
    </row>
    <row r="225" spans="1:7" x14ac:dyDescent="0.25">
      <c r="A225" s="275"/>
      <c r="B225" s="268"/>
      <c r="C225" s="275"/>
      <c r="D225" s="275"/>
      <c r="E225" s="366"/>
      <c r="F225" s="1003"/>
      <c r="G225" s="584"/>
    </row>
    <row r="226" spans="1:7" x14ac:dyDescent="0.25">
      <c r="A226" s="275"/>
      <c r="B226" s="268"/>
      <c r="C226" s="275"/>
      <c r="D226" s="275"/>
      <c r="E226" s="366"/>
      <c r="F226" s="1003"/>
      <c r="G226" s="584"/>
    </row>
    <row r="227" spans="1:7" x14ac:dyDescent="0.25">
      <c r="A227" s="275"/>
      <c r="B227" s="268"/>
      <c r="C227" s="275"/>
      <c r="D227" s="275"/>
      <c r="E227" s="366"/>
      <c r="F227" s="1003"/>
      <c r="G227" s="584"/>
    </row>
    <row r="228" spans="1:7" x14ac:dyDescent="0.25">
      <c r="A228" s="275"/>
      <c r="B228" s="268"/>
      <c r="C228" s="275"/>
      <c r="D228" s="275"/>
      <c r="E228" s="366"/>
      <c r="F228" s="1003"/>
      <c r="G228" s="584"/>
    </row>
    <row r="229" spans="1:7" x14ac:dyDescent="0.25">
      <c r="A229" s="275"/>
      <c r="B229" s="268"/>
      <c r="C229" s="275"/>
      <c r="D229" s="275"/>
      <c r="E229" s="366"/>
      <c r="F229" s="1003"/>
      <c r="G229" s="584"/>
    </row>
    <row r="230" spans="1:7" x14ac:dyDescent="0.25">
      <c r="A230" s="275"/>
      <c r="B230" s="268"/>
      <c r="C230" s="275"/>
      <c r="D230" s="275"/>
      <c r="E230" s="366"/>
      <c r="F230" s="1003"/>
      <c r="G230" s="584"/>
    </row>
    <row r="231" spans="1:7" x14ac:dyDescent="0.25">
      <c r="A231" s="275"/>
      <c r="B231" s="268"/>
      <c r="C231" s="275"/>
      <c r="D231" s="275"/>
      <c r="E231" s="366"/>
      <c r="F231" s="1003"/>
      <c r="G231" s="584"/>
    </row>
    <row r="232" spans="1:7" x14ac:dyDescent="0.25">
      <c r="A232" s="275"/>
      <c r="B232" s="268"/>
      <c r="C232" s="275"/>
      <c r="D232" s="275"/>
      <c r="E232" s="366"/>
      <c r="F232" s="1003"/>
      <c r="G232" s="584"/>
    </row>
    <row r="233" spans="1:7" x14ac:dyDescent="0.25">
      <c r="A233" s="275"/>
      <c r="B233" s="268"/>
      <c r="C233" s="275"/>
      <c r="D233" s="275"/>
      <c r="E233" s="366"/>
      <c r="F233" s="1003"/>
      <c r="G233" s="584"/>
    </row>
    <row r="234" spans="1:7" x14ac:dyDescent="0.25">
      <c r="A234" s="275"/>
      <c r="B234" s="268"/>
      <c r="C234" s="275"/>
      <c r="D234" s="275"/>
      <c r="E234" s="366"/>
      <c r="F234" s="1003"/>
      <c r="G234" s="584"/>
    </row>
    <row r="235" spans="1:7" x14ac:dyDescent="0.25">
      <c r="A235" s="275"/>
      <c r="B235" s="268"/>
      <c r="C235" s="275"/>
      <c r="D235" s="275"/>
      <c r="E235" s="366"/>
      <c r="F235" s="1003"/>
      <c r="G235" s="584"/>
    </row>
    <row r="236" spans="1:7" x14ac:dyDescent="0.25">
      <c r="A236" s="275"/>
      <c r="B236" s="268"/>
      <c r="C236" s="275"/>
      <c r="D236" s="275"/>
      <c r="E236" s="366"/>
      <c r="F236" s="1003"/>
      <c r="G236" s="584"/>
    </row>
    <row r="237" spans="1:7" x14ac:dyDescent="0.25">
      <c r="A237" s="275"/>
      <c r="B237" s="268"/>
      <c r="C237" s="275"/>
      <c r="D237" s="275"/>
      <c r="E237" s="366"/>
      <c r="F237" s="1003"/>
      <c r="G237" s="584"/>
    </row>
    <row r="238" spans="1:7" x14ac:dyDescent="0.25">
      <c r="A238" s="275"/>
      <c r="B238" s="268"/>
      <c r="C238" s="275"/>
      <c r="D238" s="275"/>
      <c r="E238" s="366"/>
      <c r="F238" s="1003"/>
      <c r="G238" s="584"/>
    </row>
    <row r="239" spans="1:7" x14ac:dyDescent="0.25">
      <c r="A239" s="275"/>
      <c r="B239" s="268"/>
      <c r="C239" s="275"/>
      <c r="D239" s="275"/>
      <c r="E239" s="366"/>
      <c r="F239" s="1003"/>
      <c r="G239" s="584"/>
    </row>
    <row r="240" spans="1:7" x14ac:dyDescent="0.25">
      <c r="A240" s="275"/>
      <c r="B240" s="268"/>
      <c r="C240" s="275"/>
      <c r="D240" s="275"/>
      <c r="E240" s="366"/>
      <c r="F240" s="1003"/>
      <c r="G240" s="584"/>
    </row>
    <row r="241" spans="1:7" x14ac:dyDescent="0.25">
      <c r="A241" s="275"/>
      <c r="B241" s="268"/>
      <c r="C241" s="275"/>
      <c r="D241" s="275"/>
      <c r="E241" s="366"/>
      <c r="F241" s="1003"/>
      <c r="G241" s="584"/>
    </row>
    <row r="242" spans="1:7" x14ac:dyDescent="0.25">
      <c r="A242" s="275"/>
      <c r="B242" s="268"/>
      <c r="C242" s="275"/>
      <c r="D242" s="275"/>
      <c r="E242" s="366"/>
      <c r="F242" s="1003"/>
      <c r="G242" s="584"/>
    </row>
    <row r="243" spans="1:7" x14ac:dyDescent="0.25">
      <c r="A243" s="275"/>
      <c r="B243" s="268"/>
      <c r="C243" s="275"/>
      <c r="D243" s="275"/>
      <c r="E243" s="366"/>
      <c r="F243" s="1003"/>
      <c r="G243" s="584"/>
    </row>
    <row r="244" spans="1:7" x14ac:dyDescent="0.25">
      <c r="A244" s="275"/>
      <c r="B244" s="268"/>
      <c r="C244" s="275"/>
      <c r="D244" s="275"/>
      <c r="E244" s="366"/>
      <c r="F244" s="1003"/>
      <c r="G244" s="584"/>
    </row>
    <row r="245" spans="1:7" x14ac:dyDescent="0.25">
      <c r="A245" s="275"/>
      <c r="B245" s="268"/>
      <c r="C245" s="275"/>
      <c r="D245" s="275"/>
      <c r="E245" s="366"/>
      <c r="F245" s="1003"/>
      <c r="G245" s="584"/>
    </row>
    <row r="246" spans="1:7" ht="13" thickBot="1" x14ac:dyDescent="0.3">
      <c r="A246" s="275"/>
      <c r="B246" s="268"/>
      <c r="C246" s="275"/>
      <c r="D246" s="275"/>
      <c r="E246" s="366"/>
      <c r="F246" s="1003"/>
      <c r="G246" s="584"/>
    </row>
    <row r="247" spans="1:7" ht="21" customHeight="1" thickTop="1" x14ac:dyDescent="0.25">
      <c r="A247" s="2478" t="s">
        <v>509</v>
      </c>
      <c r="B247" s="2478"/>
      <c r="C247" s="2478"/>
      <c r="D247" s="2478"/>
      <c r="E247" s="2478"/>
      <c r="F247" s="1356">
        <f>SUM(F183:F189)</f>
        <v>0</v>
      </c>
      <c r="G247" s="807"/>
    </row>
    <row r="248" spans="1:7" x14ac:dyDescent="0.25">
      <c r="E248" s="809"/>
      <c r="F248" s="1004"/>
      <c r="G248" s="809"/>
    </row>
    <row r="249" spans="1:7" x14ac:dyDescent="0.25">
      <c r="E249" s="809"/>
      <c r="F249" s="1004"/>
      <c r="G249" s="809"/>
    </row>
    <row r="250" spans="1:7" x14ac:dyDescent="0.25">
      <c r="E250" s="809"/>
      <c r="F250" s="1004"/>
      <c r="G250" s="809"/>
    </row>
    <row r="251" spans="1:7" ht="25.15" customHeight="1" x14ac:dyDescent="0.25">
      <c r="E251" s="809"/>
      <c r="F251" s="1004"/>
      <c r="G251" s="809"/>
    </row>
    <row r="252" spans="1:7" x14ac:dyDescent="0.25">
      <c r="E252" s="809"/>
      <c r="F252" s="1004"/>
      <c r="G252" s="809"/>
    </row>
    <row r="253" spans="1:7" x14ac:dyDescent="0.25">
      <c r="E253" s="809"/>
      <c r="F253" s="1004"/>
      <c r="G253" s="809"/>
    </row>
    <row r="254" spans="1:7" x14ac:dyDescent="0.25">
      <c r="E254" s="809"/>
      <c r="F254" s="1004"/>
      <c r="G254" s="809"/>
    </row>
    <row r="255" spans="1:7" x14ac:dyDescent="0.25">
      <c r="E255" s="809"/>
      <c r="F255" s="1004"/>
      <c r="G255" s="809"/>
    </row>
    <row r="256" spans="1:7" x14ac:dyDescent="0.25">
      <c r="E256" s="809"/>
      <c r="F256" s="1004"/>
      <c r="G256" s="809"/>
    </row>
    <row r="257" spans="5:7" x14ac:dyDescent="0.25">
      <c r="E257" s="809"/>
      <c r="F257" s="1004"/>
      <c r="G257" s="809"/>
    </row>
    <row r="258" spans="5:7" x14ac:dyDescent="0.25">
      <c r="E258" s="809"/>
      <c r="F258" s="1004"/>
      <c r="G258" s="809"/>
    </row>
    <row r="259" spans="5:7" x14ac:dyDescent="0.25">
      <c r="E259" s="809"/>
      <c r="F259" s="1004"/>
      <c r="G259" s="809"/>
    </row>
    <row r="260" spans="5:7" x14ac:dyDescent="0.25">
      <c r="E260" s="809"/>
      <c r="F260" s="1004"/>
      <c r="G260" s="809"/>
    </row>
    <row r="261" spans="5:7" x14ac:dyDescent="0.25">
      <c r="E261" s="809"/>
      <c r="F261" s="1004"/>
      <c r="G261" s="809"/>
    </row>
    <row r="262" spans="5:7" x14ac:dyDescent="0.25">
      <c r="E262" s="809"/>
      <c r="F262" s="1004"/>
      <c r="G262" s="809"/>
    </row>
    <row r="263" spans="5:7" x14ac:dyDescent="0.25">
      <c r="E263" s="809"/>
      <c r="F263" s="1004"/>
      <c r="G263" s="809"/>
    </row>
    <row r="264" spans="5:7" x14ac:dyDescent="0.25">
      <c r="E264" s="809"/>
      <c r="F264" s="1004"/>
      <c r="G264" s="809"/>
    </row>
    <row r="265" spans="5:7" x14ac:dyDescent="0.25">
      <c r="E265" s="809"/>
      <c r="F265" s="1004"/>
      <c r="G265" s="809"/>
    </row>
    <row r="266" spans="5:7" x14ac:dyDescent="0.25">
      <c r="E266" s="809"/>
      <c r="F266" s="1004"/>
      <c r="G266" s="809"/>
    </row>
    <row r="267" spans="5:7" x14ac:dyDescent="0.25">
      <c r="E267" s="809"/>
      <c r="F267" s="1004"/>
      <c r="G267" s="809"/>
    </row>
    <row r="268" spans="5:7" x14ac:dyDescent="0.25">
      <c r="E268" s="809"/>
      <c r="F268" s="1004"/>
      <c r="G268" s="809"/>
    </row>
    <row r="269" spans="5:7" x14ac:dyDescent="0.25">
      <c r="E269" s="809"/>
      <c r="F269" s="1004"/>
      <c r="G269" s="809"/>
    </row>
    <row r="270" spans="5:7" x14ac:dyDescent="0.25">
      <c r="E270" s="809"/>
      <c r="F270" s="1004"/>
      <c r="G270" s="809"/>
    </row>
    <row r="271" spans="5:7" x14ac:dyDescent="0.25">
      <c r="E271" s="809"/>
      <c r="F271" s="1004"/>
      <c r="G271" s="809"/>
    </row>
    <row r="272" spans="5:7" x14ac:dyDescent="0.25">
      <c r="E272" s="809"/>
      <c r="F272" s="1004"/>
      <c r="G272" s="809"/>
    </row>
    <row r="273" spans="5:7" x14ac:dyDescent="0.25">
      <c r="E273" s="809"/>
      <c r="F273" s="1004"/>
      <c r="G273" s="809"/>
    </row>
    <row r="274" spans="5:7" x14ac:dyDescent="0.25">
      <c r="E274" s="809"/>
      <c r="F274" s="1004"/>
      <c r="G274" s="809"/>
    </row>
    <row r="275" spans="5:7" x14ac:dyDescent="0.25">
      <c r="E275" s="809"/>
      <c r="F275" s="1004"/>
      <c r="G275" s="809"/>
    </row>
    <row r="276" spans="5:7" x14ac:dyDescent="0.25">
      <c r="E276" s="809"/>
      <c r="F276" s="1004"/>
      <c r="G276" s="809"/>
    </row>
    <row r="277" spans="5:7" x14ac:dyDescent="0.25">
      <c r="E277" s="809"/>
      <c r="F277" s="1004"/>
      <c r="G277" s="809"/>
    </row>
    <row r="278" spans="5:7" x14ac:dyDescent="0.25">
      <c r="E278" s="809"/>
      <c r="F278" s="1004"/>
      <c r="G278" s="809"/>
    </row>
    <row r="279" spans="5:7" x14ac:dyDescent="0.25">
      <c r="E279" s="809"/>
      <c r="F279" s="1004"/>
      <c r="G279" s="809"/>
    </row>
    <row r="280" spans="5:7" x14ac:dyDescent="0.25">
      <c r="E280" s="809"/>
      <c r="F280" s="1004"/>
      <c r="G280" s="809"/>
    </row>
    <row r="281" spans="5:7" x14ac:dyDescent="0.25">
      <c r="E281" s="809"/>
      <c r="F281" s="1004"/>
      <c r="G281" s="809"/>
    </row>
    <row r="282" spans="5:7" x14ac:dyDescent="0.25">
      <c r="E282" s="809"/>
      <c r="F282" s="1004"/>
      <c r="G282" s="809"/>
    </row>
    <row r="283" spans="5:7" x14ac:dyDescent="0.25">
      <c r="E283" s="809"/>
      <c r="F283" s="1004"/>
      <c r="G283" s="809"/>
    </row>
    <row r="284" spans="5:7" x14ac:dyDescent="0.25">
      <c r="E284" s="809"/>
      <c r="F284" s="1004"/>
      <c r="G284" s="809"/>
    </row>
    <row r="285" spans="5:7" x14ac:dyDescent="0.25">
      <c r="E285" s="809"/>
      <c r="F285" s="1004"/>
      <c r="G285" s="809"/>
    </row>
    <row r="286" spans="5:7" x14ac:dyDescent="0.25">
      <c r="E286" s="809"/>
      <c r="F286" s="1004"/>
      <c r="G286" s="809"/>
    </row>
    <row r="287" spans="5:7" x14ac:dyDescent="0.25">
      <c r="E287" s="809"/>
      <c r="F287" s="1004"/>
      <c r="G287" s="809"/>
    </row>
    <row r="288" spans="5:7" x14ac:dyDescent="0.25">
      <c r="E288" s="809"/>
      <c r="F288" s="1004"/>
      <c r="G288" s="809"/>
    </row>
    <row r="289" spans="5:7" x14ac:dyDescent="0.25">
      <c r="E289" s="809"/>
      <c r="F289" s="1004"/>
      <c r="G289" s="809"/>
    </row>
    <row r="290" spans="5:7" x14ac:dyDescent="0.25">
      <c r="E290" s="809"/>
      <c r="F290" s="1004"/>
      <c r="G290" s="809"/>
    </row>
    <row r="291" spans="5:7" x14ac:dyDescent="0.25">
      <c r="E291" s="809"/>
      <c r="F291" s="1004"/>
      <c r="G291" s="809"/>
    </row>
    <row r="292" spans="5:7" x14ac:dyDescent="0.25">
      <c r="E292" s="809"/>
      <c r="F292" s="1004"/>
      <c r="G292" s="809"/>
    </row>
    <row r="293" spans="5:7" x14ac:dyDescent="0.25">
      <c r="E293" s="809"/>
      <c r="F293" s="1004"/>
      <c r="G293" s="809"/>
    </row>
    <row r="294" spans="5:7" x14ac:dyDescent="0.25">
      <c r="E294" s="809"/>
      <c r="F294" s="1004"/>
      <c r="G294" s="809"/>
    </row>
    <row r="295" spans="5:7" x14ac:dyDescent="0.25">
      <c r="E295" s="809"/>
      <c r="F295" s="1004"/>
      <c r="G295" s="809"/>
    </row>
    <row r="296" spans="5:7" x14ac:dyDescent="0.25">
      <c r="E296" s="809"/>
      <c r="F296" s="1004"/>
      <c r="G296" s="809"/>
    </row>
    <row r="297" spans="5:7" x14ac:dyDescent="0.25">
      <c r="E297" s="809"/>
      <c r="F297" s="1004"/>
      <c r="G297" s="809"/>
    </row>
    <row r="298" spans="5:7" x14ac:dyDescent="0.25">
      <c r="E298" s="809"/>
      <c r="F298" s="1004"/>
      <c r="G298" s="809"/>
    </row>
    <row r="299" spans="5:7" x14ac:dyDescent="0.25">
      <c r="E299" s="809"/>
      <c r="F299" s="1004"/>
      <c r="G299" s="809"/>
    </row>
    <row r="300" spans="5:7" x14ac:dyDescent="0.25">
      <c r="E300" s="809"/>
      <c r="F300" s="1004"/>
      <c r="G300" s="809"/>
    </row>
    <row r="301" spans="5:7" x14ac:dyDescent="0.25">
      <c r="E301" s="809"/>
      <c r="F301" s="1004"/>
      <c r="G301" s="809"/>
    </row>
    <row r="302" spans="5:7" x14ac:dyDescent="0.25">
      <c r="E302" s="809"/>
      <c r="F302" s="1004"/>
      <c r="G302" s="809"/>
    </row>
    <row r="303" spans="5:7" x14ac:dyDescent="0.25">
      <c r="E303" s="809"/>
      <c r="F303" s="1004"/>
      <c r="G303" s="809"/>
    </row>
    <row r="304" spans="5:7" x14ac:dyDescent="0.25">
      <c r="E304" s="809"/>
      <c r="F304" s="1004"/>
      <c r="G304" s="809"/>
    </row>
    <row r="305" spans="5:7" x14ac:dyDescent="0.25">
      <c r="E305" s="809"/>
      <c r="F305" s="1004"/>
      <c r="G305" s="809"/>
    </row>
    <row r="306" spans="5:7" x14ac:dyDescent="0.25">
      <c r="E306" s="809"/>
      <c r="F306" s="1004"/>
      <c r="G306" s="809"/>
    </row>
    <row r="307" spans="5:7" x14ac:dyDescent="0.25">
      <c r="E307" s="809"/>
      <c r="F307" s="1004"/>
      <c r="G307" s="809"/>
    </row>
    <row r="308" spans="5:7" x14ac:dyDescent="0.25">
      <c r="E308" s="809"/>
      <c r="F308" s="1004"/>
      <c r="G308" s="809"/>
    </row>
    <row r="309" spans="5:7" x14ac:dyDescent="0.25">
      <c r="E309" s="809"/>
      <c r="F309" s="1004"/>
      <c r="G309" s="809"/>
    </row>
    <row r="310" spans="5:7" x14ac:dyDescent="0.25">
      <c r="E310" s="809"/>
      <c r="F310" s="1004"/>
      <c r="G310" s="809"/>
    </row>
    <row r="311" spans="5:7" x14ac:dyDescent="0.25">
      <c r="E311" s="809"/>
      <c r="F311" s="1004"/>
      <c r="G311" s="809"/>
    </row>
    <row r="312" spans="5:7" x14ac:dyDescent="0.25">
      <c r="E312" s="809"/>
      <c r="F312" s="1004"/>
      <c r="G312" s="809"/>
    </row>
    <row r="313" spans="5:7" x14ac:dyDescent="0.25">
      <c r="E313" s="809"/>
      <c r="F313" s="1004"/>
      <c r="G313" s="809"/>
    </row>
    <row r="314" spans="5:7" x14ac:dyDescent="0.25">
      <c r="E314" s="809"/>
      <c r="F314" s="1004"/>
      <c r="G314" s="809"/>
    </row>
    <row r="315" spans="5:7" x14ac:dyDescent="0.25">
      <c r="E315" s="809"/>
      <c r="F315" s="1004"/>
      <c r="G315" s="809"/>
    </row>
    <row r="316" spans="5:7" x14ac:dyDescent="0.25">
      <c r="E316" s="809"/>
      <c r="F316" s="1004"/>
      <c r="G316" s="809"/>
    </row>
    <row r="317" spans="5:7" x14ac:dyDescent="0.25">
      <c r="E317" s="809"/>
      <c r="F317" s="1004"/>
      <c r="G317" s="809"/>
    </row>
    <row r="318" spans="5:7" x14ac:dyDescent="0.25">
      <c r="E318" s="809"/>
      <c r="F318" s="1004"/>
      <c r="G318" s="809"/>
    </row>
    <row r="319" spans="5:7" x14ac:dyDescent="0.25">
      <c r="E319" s="809"/>
      <c r="F319" s="1004"/>
      <c r="G319" s="809"/>
    </row>
    <row r="320" spans="5:7" x14ac:dyDescent="0.25">
      <c r="E320" s="809"/>
      <c r="F320" s="1004"/>
      <c r="G320" s="809"/>
    </row>
    <row r="321" spans="5:7" x14ac:dyDescent="0.25">
      <c r="E321" s="809"/>
      <c r="F321" s="1004"/>
      <c r="G321" s="809"/>
    </row>
    <row r="322" spans="5:7" x14ac:dyDescent="0.25">
      <c r="E322" s="809"/>
      <c r="F322" s="1004"/>
      <c r="G322" s="809"/>
    </row>
    <row r="323" spans="5:7" x14ac:dyDescent="0.25">
      <c r="E323" s="809"/>
      <c r="F323" s="1004"/>
      <c r="G323" s="809"/>
    </row>
    <row r="324" spans="5:7" x14ac:dyDescent="0.25">
      <c r="E324" s="809"/>
      <c r="F324" s="1004"/>
      <c r="G324" s="809"/>
    </row>
    <row r="325" spans="5:7" x14ac:dyDescent="0.25">
      <c r="E325" s="809"/>
      <c r="F325" s="1004"/>
      <c r="G325" s="809"/>
    </row>
    <row r="326" spans="5:7" x14ac:dyDescent="0.25">
      <c r="E326" s="809"/>
      <c r="F326" s="1004"/>
      <c r="G326" s="809"/>
    </row>
    <row r="327" spans="5:7" x14ac:dyDescent="0.25">
      <c r="E327" s="809"/>
      <c r="F327" s="1004"/>
      <c r="G327" s="809"/>
    </row>
    <row r="328" spans="5:7" x14ac:dyDescent="0.25">
      <c r="E328" s="809"/>
      <c r="F328" s="1004"/>
      <c r="G328" s="809"/>
    </row>
    <row r="329" spans="5:7" x14ac:dyDescent="0.25">
      <c r="E329" s="809"/>
      <c r="F329" s="1004"/>
      <c r="G329" s="809"/>
    </row>
    <row r="330" spans="5:7" x14ac:dyDescent="0.25">
      <c r="E330" s="809"/>
      <c r="F330" s="1004"/>
      <c r="G330" s="809"/>
    </row>
    <row r="331" spans="5:7" x14ac:dyDescent="0.25">
      <c r="E331" s="809"/>
      <c r="F331" s="1004"/>
      <c r="G331" s="809"/>
    </row>
    <row r="332" spans="5:7" x14ac:dyDescent="0.25">
      <c r="E332" s="809"/>
      <c r="F332" s="1004"/>
      <c r="G332" s="809"/>
    </row>
    <row r="333" spans="5:7" x14ac:dyDescent="0.25">
      <c r="E333" s="809"/>
      <c r="F333" s="1004"/>
      <c r="G333" s="809"/>
    </row>
    <row r="334" spans="5:7" x14ac:dyDescent="0.25">
      <c r="E334" s="809"/>
      <c r="F334" s="1004"/>
      <c r="G334" s="809"/>
    </row>
    <row r="335" spans="5:7" x14ac:dyDescent="0.25">
      <c r="E335" s="809"/>
      <c r="F335" s="1004"/>
      <c r="G335" s="809"/>
    </row>
    <row r="336" spans="5:7" x14ac:dyDescent="0.25">
      <c r="E336" s="809"/>
      <c r="F336" s="1004"/>
      <c r="G336" s="809"/>
    </row>
    <row r="337" spans="5:7" x14ac:dyDescent="0.25">
      <c r="E337" s="809"/>
      <c r="F337" s="1004"/>
      <c r="G337" s="809"/>
    </row>
    <row r="338" spans="5:7" x14ac:dyDescent="0.25">
      <c r="E338" s="809"/>
      <c r="F338" s="1004"/>
      <c r="G338" s="809"/>
    </row>
    <row r="339" spans="5:7" x14ac:dyDescent="0.25">
      <c r="E339" s="809"/>
      <c r="F339" s="1004"/>
      <c r="G339" s="809"/>
    </row>
    <row r="340" spans="5:7" x14ac:dyDescent="0.25">
      <c r="E340" s="809"/>
      <c r="F340" s="1004"/>
      <c r="G340" s="809"/>
    </row>
    <row r="341" spans="5:7" x14ac:dyDescent="0.25">
      <c r="E341" s="809"/>
      <c r="F341" s="1004"/>
      <c r="G341" s="809"/>
    </row>
    <row r="342" spans="5:7" x14ac:dyDescent="0.25">
      <c r="E342" s="809"/>
      <c r="F342" s="1004"/>
      <c r="G342" s="809"/>
    </row>
    <row r="343" spans="5:7" x14ac:dyDescent="0.25">
      <c r="E343" s="809"/>
      <c r="F343" s="1004"/>
      <c r="G343" s="809"/>
    </row>
    <row r="344" spans="5:7" x14ac:dyDescent="0.25">
      <c r="E344" s="809"/>
      <c r="F344" s="1004"/>
      <c r="G344" s="809"/>
    </row>
    <row r="345" spans="5:7" x14ac:dyDescent="0.25">
      <c r="E345" s="809"/>
      <c r="F345" s="1004"/>
      <c r="G345" s="809"/>
    </row>
    <row r="346" spans="5:7" x14ac:dyDescent="0.25">
      <c r="E346" s="809"/>
      <c r="F346" s="1004"/>
      <c r="G346" s="809"/>
    </row>
    <row r="347" spans="5:7" x14ac:dyDescent="0.25">
      <c r="E347" s="809"/>
      <c r="F347" s="1004"/>
      <c r="G347" s="809"/>
    </row>
    <row r="348" spans="5:7" x14ac:dyDescent="0.25">
      <c r="E348" s="809"/>
      <c r="F348" s="1004"/>
      <c r="G348" s="809"/>
    </row>
    <row r="349" spans="5:7" x14ac:dyDescent="0.25">
      <c r="E349" s="809"/>
      <c r="F349" s="1004"/>
      <c r="G349" s="809"/>
    </row>
    <row r="350" spans="5:7" x14ac:dyDescent="0.25">
      <c r="E350" s="809"/>
      <c r="F350" s="1004"/>
      <c r="G350" s="809"/>
    </row>
    <row r="351" spans="5:7" x14ac:dyDescent="0.25">
      <c r="E351" s="809"/>
      <c r="F351" s="1004"/>
      <c r="G351" s="809"/>
    </row>
    <row r="352" spans="5:7" x14ac:dyDescent="0.25">
      <c r="E352" s="809"/>
      <c r="F352" s="1004"/>
      <c r="G352" s="809"/>
    </row>
    <row r="353" spans="5:7" x14ac:dyDescent="0.25">
      <c r="E353" s="809"/>
      <c r="F353" s="1004"/>
      <c r="G353" s="809"/>
    </row>
    <row r="354" spans="5:7" x14ac:dyDescent="0.25">
      <c r="E354" s="809"/>
      <c r="F354" s="1004"/>
      <c r="G354" s="809"/>
    </row>
    <row r="355" spans="5:7" x14ac:dyDescent="0.25">
      <c r="E355" s="809"/>
      <c r="F355" s="1004"/>
      <c r="G355" s="809"/>
    </row>
    <row r="356" spans="5:7" x14ac:dyDescent="0.25">
      <c r="E356" s="809"/>
      <c r="F356" s="1004"/>
      <c r="G356" s="809"/>
    </row>
    <row r="357" spans="5:7" x14ac:dyDescent="0.25">
      <c r="E357" s="809"/>
      <c r="F357" s="1004"/>
      <c r="G357" s="809"/>
    </row>
    <row r="358" spans="5:7" x14ac:dyDescent="0.25">
      <c r="E358" s="809"/>
      <c r="F358" s="1004"/>
      <c r="G358" s="809"/>
    </row>
    <row r="359" spans="5:7" x14ac:dyDescent="0.25">
      <c r="E359" s="809"/>
      <c r="F359" s="1004"/>
      <c r="G359" s="809"/>
    </row>
    <row r="360" spans="5:7" x14ac:dyDescent="0.25">
      <c r="E360" s="809"/>
      <c r="F360" s="1004"/>
      <c r="G360" s="809"/>
    </row>
    <row r="361" spans="5:7" x14ac:dyDescent="0.25">
      <c r="E361" s="809"/>
      <c r="F361" s="1004"/>
      <c r="G361" s="809"/>
    </row>
    <row r="362" spans="5:7" x14ac:dyDescent="0.25">
      <c r="E362" s="809"/>
      <c r="F362" s="1004"/>
      <c r="G362" s="809"/>
    </row>
    <row r="363" spans="5:7" x14ac:dyDescent="0.25">
      <c r="E363" s="809"/>
      <c r="F363" s="1004"/>
      <c r="G363" s="809"/>
    </row>
    <row r="364" spans="5:7" x14ac:dyDescent="0.25">
      <c r="E364" s="809"/>
      <c r="F364" s="1004"/>
      <c r="G364" s="809"/>
    </row>
    <row r="365" spans="5:7" x14ac:dyDescent="0.25">
      <c r="E365" s="809"/>
      <c r="F365" s="1004"/>
      <c r="G365" s="809"/>
    </row>
    <row r="366" spans="5:7" x14ac:dyDescent="0.25">
      <c r="E366" s="809"/>
      <c r="F366" s="1004"/>
      <c r="G366" s="809"/>
    </row>
    <row r="367" spans="5:7" x14ac:dyDescent="0.25">
      <c r="E367" s="809"/>
      <c r="F367" s="1004"/>
      <c r="G367" s="809"/>
    </row>
    <row r="368" spans="5:7" x14ac:dyDescent="0.25">
      <c r="E368" s="809"/>
      <c r="F368" s="1004"/>
      <c r="G368" s="809"/>
    </row>
    <row r="369" spans="5:7" x14ac:dyDescent="0.25">
      <c r="E369" s="809"/>
      <c r="F369" s="1004"/>
      <c r="G369" s="809"/>
    </row>
    <row r="370" spans="5:7" x14ac:dyDescent="0.25">
      <c r="E370" s="809"/>
      <c r="F370" s="1004"/>
      <c r="G370" s="809"/>
    </row>
    <row r="371" spans="5:7" x14ac:dyDescent="0.25">
      <c r="E371" s="809"/>
      <c r="F371" s="1004"/>
      <c r="G371" s="809"/>
    </row>
    <row r="372" spans="5:7" x14ac:dyDescent="0.25">
      <c r="E372" s="809"/>
      <c r="F372" s="1004"/>
      <c r="G372" s="809"/>
    </row>
    <row r="373" spans="5:7" x14ac:dyDescent="0.25">
      <c r="E373" s="809"/>
      <c r="F373" s="1004"/>
      <c r="G373" s="809"/>
    </row>
    <row r="374" spans="5:7" x14ac:dyDescent="0.25">
      <c r="E374" s="809"/>
      <c r="F374" s="1004"/>
      <c r="G374" s="809"/>
    </row>
    <row r="375" spans="5:7" x14ac:dyDescent="0.25">
      <c r="E375" s="809"/>
      <c r="F375" s="1004"/>
      <c r="G375" s="809"/>
    </row>
    <row r="376" spans="5:7" x14ac:dyDescent="0.25">
      <c r="E376" s="809"/>
      <c r="F376" s="1004"/>
      <c r="G376" s="809"/>
    </row>
    <row r="377" spans="5:7" x14ac:dyDescent="0.25">
      <c r="E377" s="809"/>
      <c r="F377" s="1004"/>
      <c r="G377" s="809"/>
    </row>
    <row r="378" spans="5:7" x14ac:dyDescent="0.25">
      <c r="E378" s="809"/>
      <c r="F378" s="1004"/>
      <c r="G378" s="809"/>
    </row>
    <row r="379" spans="5:7" x14ac:dyDescent="0.25">
      <c r="E379" s="809"/>
      <c r="F379" s="1004"/>
      <c r="G379" s="809"/>
    </row>
    <row r="380" spans="5:7" x14ac:dyDescent="0.25">
      <c r="E380" s="809"/>
      <c r="F380" s="1004"/>
      <c r="G380" s="809"/>
    </row>
    <row r="381" spans="5:7" x14ac:dyDescent="0.25">
      <c r="E381" s="809"/>
      <c r="F381" s="1004"/>
      <c r="G381" s="809"/>
    </row>
    <row r="382" spans="5:7" x14ac:dyDescent="0.25">
      <c r="E382" s="809"/>
      <c r="F382" s="1004"/>
      <c r="G382" s="809"/>
    </row>
    <row r="383" spans="5:7" x14ac:dyDescent="0.25">
      <c r="E383" s="809"/>
      <c r="F383" s="1004"/>
      <c r="G383" s="809"/>
    </row>
    <row r="384" spans="5:7" x14ac:dyDescent="0.25">
      <c r="E384" s="809"/>
      <c r="F384" s="1004"/>
      <c r="G384" s="809"/>
    </row>
    <row r="385" spans="5:7" x14ac:dyDescent="0.25">
      <c r="E385" s="809"/>
      <c r="F385" s="1004"/>
      <c r="G385" s="809"/>
    </row>
    <row r="386" spans="5:7" x14ac:dyDescent="0.25">
      <c r="E386" s="809"/>
      <c r="F386" s="1004"/>
      <c r="G386" s="809"/>
    </row>
    <row r="387" spans="5:7" x14ac:dyDescent="0.25">
      <c r="E387" s="809"/>
      <c r="F387" s="1004"/>
      <c r="G387" s="809"/>
    </row>
    <row r="388" spans="5:7" x14ac:dyDescent="0.25">
      <c r="E388" s="809"/>
      <c r="F388" s="1004"/>
      <c r="G388" s="809"/>
    </row>
    <row r="389" spans="5:7" x14ac:dyDescent="0.25">
      <c r="E389" s="809"/>
      <c r="F389" s="1004"/>
      <c r="G389" s="809"/>
    </row>
    <row r="390" spans="5:7" x14ac:dyDescent="0.25">
      <c r="E390" s="809"/>
      <c r="F390" s="1004"/>
      <c r="G390" s="809"/>
    </row>
    <row r="391" spans="5:7" x14ac:dyDescent="0.25">
      <c r="E391" s="809"/>
      <c r="F391" s="1004"/>
      <c r="G391" s="809"/>
    </row>
    <row r="392" spans="5:7" x14ac:dyDescent="0.25">
      <c r="E392" s="809"/>
      <c r="F392" s="1004"/>
      <c r="G392" s="809"/>
    </row>
    <row r="393" spans="5:7" x14ac:dyDescent="0.25">
      <c r="E393" s="809"/>
      <c r="F393" s="1004"/>
      <c r="G393" s="809"/>
    </row>
    <row r="394" spans="5:7" x14ac:dyDescent="0.25">
      <c r="E394" s="809"/>
      <c r="F394" s="1004"/>
      <c r="G394" s="809"/>
    </row>
    <row r="395" spans="5:7" x14ac:dyDescent="0.25">
      <c r="E395" s="809"/>
      <c r="F395" s="1004"/>
      <c r="G395" s="809"/>
    </row>
    <row r="396" spans="5:7" x14ac:dyDescent="0.25">
      <c r="E396" s="809"/>
      <c r="F396" s="1004"/>
      <c r="G396" s="809"/>
    </row>
    <row r="397" spans="5:7" x14ac:dyDescent="0.25">
      <c r="E397" s="809"/>
      <c r="F397" s="1004"/>
      <c r="G397" s="809"/>
    </row>
    <row r="398" spans="5:7" x14ac:dyDescent="0.25">
      <c r="E398" s="809"/>
      <c r="F398" s="1004"/>
      <c r="G398" s="809"/>
    </row>
    <row r="399" spans="5:7" x14ac:dyDescent="0.25">
      <c r="E399" s="809"/>
      <c r="F399" s="1004"/>
      <c r="G399" s="809"/>
    </row>
    <row r="400" spans="5:7" x14ac:dyDescent="0.25">
      <c r="E400" s="809"/>
      <c r="F400" s="1004"/>
      <c r="G400" s="809"/>
    </row>
    <row r="401" spans="5:7" x14ac:dyDescent="0.25">
      <c r="E401" s="809"/>
      <c r="F401" s="1004"/>
      <c r="G401" s="809"/>
    </row>
    <row r="402" spans="5:7" x14ac:dyDescent="0.25">
      <c r="E402" s="809"/>
      <c r="F402" s="1004"/>
      <c r="G402" s="809"/>
    </row>
    <row r="403" spans="5:7" x14ac:dyDescent="0.25">
      <c r="E403" s="809"/>
      <c r="F403" s="1004"/>
      <c r="G403" s="809"/>
    </row>
    <row r="404" spans="5:7" x14ac:dyDescent="0.25">
      <c r="E404" s="809"/>
      <c r="F404" s="1004"/>
      <c r="G404" s="809"/>
    </row>
    <row r="405" spans="5:7" x14ac:dyDescent="0.25">
      <c r="E405" s="809"/>
      <c r="F405" s="1004"/>
      <c r="G405" s="809"/>
    </row>
    <row r="406" spans="5:7" x14ac:dyDescent="0.25">
      <c r="E406" s="809"/>
      <c r="F406" s="1004"/>
      <c r="G406" s="809"/>
    </row>
    <row r="407" spans="5:7" x14ac:dyDescent="0.25">
      <c r="E407" s="809"/>
      <c r="F407" s="1004"/>
      <c r="G407" s="809"/>
    </row>
    <row r="408" spans="5:7" x14ac:dyDescent="0.25">
      <c r="E408" s="809"/>
      <c r="F408" s="1004"/>
      <c r="G408" s="809"/>
    </row>
    <row r="409" spans="5:7" x14ac:dyDescent="0.25">
      <c r="E409" s="809"/>
      <c r="F409" s="1004"/>
      <c r="G409" s="809"/>
    </row>
    <row r="410" spans="5:7" x14ac:dyDescent="0.25">
      <c r="E410" s="809"/>
      <c r="F410" s="1004"/>
      <c r="G410" s="809"/>
    </row>
    <row r="411" spans="5:7" x14ac:dyDescent="0.25">
      <c r="E411" s="809"/>
      <c r="F411" s="1004"/>
      <c r="G411" s="809"/>
    </row>
    <row r="412" spans="5:7" x14ac:dyDescent="0.25">
      <c r="E412" s="809"/>
      <c r="F412" s="1004"/>
      <c r="G412" s="809"/>
    </row>
    <row r="413" spans="5:7" x14ac:dyDescent="0.25">
      <c r="E413" s="809"/>
      <c r="F413" s="1004"/>
      <c r="G413" s="809"/>
    </row>
    <row r="414" spans="5:7" x14ac:dyDescent="0.25">
      <c r="E414" s="809"/>
      <c r="F414" s="1004"/>
      <c r="G414" s="809"/>
    </row>
    <row r="415" spans="5:7" x14ac:dyDescent="0.25">
      <c r="E415" s="809"/>
      <c r="F415" s="1004"/>
      <c r="G415" s="809"/>
    </row>
    <row r="416" spans="5:7" x14ac:dyDescent="0.25">
      <c r="E416" s="809"/>
      <c r="F416" s="1004"/>
      <c r="G416" s="809"/>
    </row>
    <row r="417" spans="5:7" x14ac:dyDescent="0.25">
      <c r="E417" s="809"/>
      <c r="F417" s="1004"/>
      <c r="G417" s="809"/>
    </row>
    <row r="418" spans="5:7" x14ac:dyDescent="0.25">
      <c r="E418" s="809"/>
      <c r="F418" s="1004"/>
      <c r="G418" s="809"/>
    </row>
    <row r="419" spans="5:7" x14ac:dyDescent="0.25">
      <c r="E419" s="809"/>
      <c r="F419" s="1004"/>
      <c r="G419" s="809"/>
    </row>
    <row r="420" spans="5:7" x14ac:dyDescent="0.25">
      <c r="E420" s="809"/>
      <c r="F420" s="1004"/>
      <c r="G420" s="809"/>
    </row>
    <row r="421" spans="5:7" x14ac:dyDescent="0.25">
      <c r="E421" s="809"/>
      <c r="F421" s="1004"/>
      <c r="G421" s="809"/>
    </row>
    <row r="422" spans="5:7" x14ac:dyDescent="0.25">
      <c r="E422" s="809"/>
      <c r="F422" s="1004"/>
      <c r="G422" s="809"/>
    </row>
    <row r="423" spans="5:7" x14ac:dyDescent="0.25">
      <c r="E423" s="809"/>
      <c r="F423" s="1004"/>
      <c r="G423" s="809"/>
    </row>
    <row r="424" spans="5:7" x14ac:dyDescent="0.25">
      <c r="E424" s="809"/>
      <c r="F424" s="1004"/>
      <c r="G424" s="809"/>
    </row>
    <row r="425" spans="5:7" x14ac:dyDescent="0.25">
      <c r="E425" s="809"/>
      <c r="F425" s="1004"/>
      <c r="G425" s="809"/>
    </row>
    <row r="426" spans="5:7" x14ac:dyDescent="0.25">
      <c r="E426" s="809"/>
      <c r="F426" s="1004"/>
      <c r="G426" s="809"/>
    </row>
    <row r="427" spans="5:7" x14ac:dyDescent="0.25">
      <c r="E427" s="809"/>
      <c r="F427" s="1004"/>
      <c r="G427" s="809"/>
    </row>
    <row r="428" spans="5:7" x14ac:dyDescent="0.25">
      <c r="E428" s="809"/>
      <c r="F428" s="1004"/>
      <c r="G428" s="809"/>
    </row>
    <row r="429" spans="5:7" x14ac:dyDescent="0.25">
      <c r="E429" s="809"/>
      <c r="F429" s="1004"/>
      <c r="G429" s="809"/>
    </row>
    <row r="430" spans="5:7" x14ac:dyDescent="0.25">
      <c r="E430" s="809"/>
      <c r="F430" s="1004"/>
      <c r="G430" s="809"/>
    </row>
    <row r="431" spans="5:7" x14ac:dyDescent="0.25">
      <c r="E431" s="809"/>
      <c r="F431" s="1004"/>
      <c r="G431" s="809"/>
    </row>
    <row r="432" spans="5:7" x14ac:dyDescent="0.25">
      <c r="E432" s="809"/>
      <c r="F432" s="1004"/>
      <c r="G432" s="809"/>
    </row>
    <row r="433" spans="5:7" x14ac:dyDescent="0.25">
      <c r="E433" s="809"/>
      <c r="F433" s="1004"/>
      <c r="G433" s="809"/>
    </row>
    <row r="434" spans="5:7" x14ac:dyDescent="0.25">
      <c r="E434" s="809"/>
      <c r="F434" s="1004"/>
      <c r="G434" s="809"/>
    </row>
    <row r="435" spans="5:7" x14ac:dyDescent="0.25">
      <c r="E435" s="809"/>
      <c r="F435" s="1004"/>
      <c r="G435" s="809"/>
    </row>
    <row r="436" spans="5:7" x14ac:dyDescent="0.25">
      <c r="E436" s="809"/>
      <c r="F436" s="1004"/>
      <c r="G436" s="809"/>
    </row>
    <row r="437" spans="5:7" x14ac:dyDescent="0.25">
      <c r="E437" s="809"/>
      <c r="F437" s="1004"/>
      <c r="G437" s="809"/>
    </row>
    <row r="438" spans="5:7" x14ac:dyDescent="0.25">
      <c r="E438" s="809"/>
      <c r="F438" s="1004"/>
      <c r="G438" s="809"/>
    </row>
    <row r="439" spans="5:7" x14ac:dyDescent="0.25">
      <c r="E439" s="809"/>
      <c r="F439" s="1004"/>
      <c r="G439" s="809"/>
    </row>
    <row r="440" spans="5:7" x14ac:dyDescent="0.25">
      <c r="E440" s="809"/>
      <c r="F440" s="1004"/>
      <c r="G440" s="809"/>
    </row>
    <row r="441" spans="5:7" x14ac:dyDescent="0.25">
      <c r="E441" s="809"/>
      <c r="F441" s="1004"/>
      <c r="G441" s="809"/>
    </row>
    <row r="442" spans="5:7" x14ac:dyDescent="0.25">
      <c r="E442" s="809"/>
      <c r="F442" s="1004"/>
      <c r="G442" s="809"/>
    </row>
    <row r="443" spans="5:7" x14ac:dyDescent="0.25">
      <c r="E443" s="809"/>
      <c r="F443" s="1004"/>
      <c r="G443" s="809"/>
    </row>
    <row r="444" spans="5:7" x14ac:dyDescent="0.25">
      <c r="E444" s="809"/>
      <c r="F444" s="1004"/>
      <c r="G444" s="809"/>
    </row>
    <row r="445" spans="5:7" x14ac:dyDescent="0.25">
      <c r="E445" s="809"/>
      <c r="F445" s="1004"/>
      <c r="G445" s="809"/>
    </row>
    <row r="446" spans="5:7" x14ac:dyDescent="0.25">
      <c r="E446" s="809"/>
      <c r="F446" s="1004"/>
      <c r="G446" s="809"/>
    </row>
    <row r="447" spans="5:7" x14ac:dyDescent="0.25">
      <c r="E447" s="809"/>
      <c r="F447" s="1004"/>
      <c r="G447" s="809"/>
    </row>
    <row r="448" spans="5:7" x14ac:dyDescent="0.25">
      <c r="E448" s="809"/>
      <c r="F448" s="1004"/>
      <c r="G448" s="809"/>
    </row>
    <row r="449" spans="5:7" x14ac:dyDescent="0.25">
      <c r="E449" s="809"/>
      <c r="F449" s="1004"/>
      <c r="G449" s="809"/>
    </row>
    <row r="450" spans="5:7" x14ac:dyDescent="0.25">
      <c r="E450" s="809"/>
      <c r="F450" s="1004"/>
      <c r="G450" s="809"/>
    </row>
    <row r="451" spans="5:7" x14ac:dyDescent="0.25">
      <c r="E451" s="809"/>
      <c r="F451" s="1004"/>
      <c r="G451" s="809"/>
    </row>
    <row r="452" spans="5:7" x14ac:dyDescent="0.25">
      <c r="E452" s="809"/>
      <c r="F452" s="1004"/>
      <c r="G452" s="809"/>
    </row>
    <row r="453" spans="5:7" x14ac:dyDescent="0.25">
      <c r="E453" s="809"/>
      <c r="F453" s="1004"/>
      <c r="G453" s="809"/>
    </row>
    <row r="454" spans="5:7" x14ac:dyDescent="0.25">
      <c r="E454" s="809"/>
      <c r="F454" s="1004"/>
      <c r="G454" s="809"/>
    </row>
    <row r="455" spans="5:7" x14ac:dyDescent="0.25">
      <c r="E455" s="809"/>
      <c r="F455" s="1004"/>
      <c r="G455" s="809"/>
    </row>
    <row r="456" spans="5:7" x14ac:dyDescent="0.25">
      <c r="E456" s="809"/>
      <c r="F456" s="1004"/>
      <c r="G456" s="809"/>
    </row>
    <row r="457" spans="5:7" x14ac:dyDescent="0.25">
      <c r="E457" s="809"/>
      <c r="F457" s="1004"/>
      <c r="G457" s="809"/>
    </row>
    <row r="458" spans="5:7" x14ac:dyDescent="0.25">
      <c r="E458" s="809"/>
      <c r="F458" s="1004"/>
      <c r="G458" s="809"/>
    </row>
    <row r="459" spans="5:7" x14ac:dyDescent="0.25">
      <c r="E459" s="809"/>
      <c r="F459" s="1004"/>
      <c r="G459" s="809"/>
    </row>
    <row r="460" spans="5:7" x14ac:dyDescent="0.25">
      <c r="E460" s="809"/>
      <c r="F460" s="1004"/>
      <c r="G460" s="809"/>
    </row>
    <row r="461" spans="5:7" x14ac:dyDescent="0.25">
      <c r="E461" s="809"/>
      <c r="F461" s="1004"/>
      <c r="G461" s="809"/>
    </row>
    <row r="462" spans="5:7" x14ac:dyDescent="0.25">
      <c r="E462" s="809"/>
      <c r="F462" s="1004"/>
      <c r="G462" s="809"/>
    </row>
    <row r="463" spans="5:7" x14ac:dyDescent="0.25">
      <c r="E463" s="809"/>
      <c r="F463" s="1004"/>
      <c r="G463" s="809"/>
    </row>
    <row r="464" spans="5:7" x14ac:dyDescent="0.25">
      <c r="E464" s="809"/>
      <c r="F464" s="1004"/>
      <c r="G464" s="809"/>
    </row>
    <row r="465" spans="5:7" x14ac:dyDescent="0.25">
      <c r="E465" s="809"/>
      <c r="F465" s="1004"/>
      <c r="G465" s="809"/>
    </row>
    <row r="466" spans="5:7" x14ac:dyDescent="0.25">
      <c r="E466" s="809"/>
      <c r="F466" s="1004"/>
      <c r="G466" s="809"/>
    </row>
    <row r="467" spans="5:7" x14ac:dyDescent="0.25">
      <c r="E467" s="809"/>
      <c r="F467" s="1004"/>
      <c r="G467" s="809"/>
    </row>
    <row r="468" spans="5:7" x14ac:dyDescent="0.25">
      <c r="E468" s="809"/>
      <c r="F468" s="1004"/>
      <c r="G468" s="809"/>
    </row>
    <row r="469" spans="5:7" x14ac:dyDescent="0.25">
      <c r="E469" s="809"/>
      <c r="F469" s="1004"/>
      <c r="G469" s="809"/>
    </row>
    <row r="470" spans="5:7" x14ac:dyDescent="0.25">
      <c r="E470" s="809"/>
      <c r="F470" s="1004"/>
      <c r="G470" s="809"/>
    </row>
    <row r="471" spans="5:7" x14ac:dyDescent="0.25">
      <c r="E471" s="809"/>
      <c r="F471" s="1004"/>
      <c r="G471" s="809"/>
    </row>
    <row r="472" spans="5:7" x14ac:dyDescent="0.25">
      <c r="E472" s="809"/>
      <c r="F472" s="1004"/>
      <c r="G472" s="809"/>
    </row>
    <row r="473" spans="5:7" x14ac:dyDescent="0.25">
      <c r="E473" s="809"/>
      <c r="F473" s="1004"/>
      <c r="G473" s="809"/>
    </row>
    <row r="474" spans="5:7" x14ac:dyDescent="0.25">
      <c r="E474" s="809"/>
      <c r="F474" s="1004"/>
      <c r="G474" s="809"/>
    </row>
    <row r="475" spans="5:7" x14ac:dyDescent="0.25">
      <c r="E475" s="809"/>
      <c r="F475" s="1004"/>
      <c r="G475" s="809"/>
    </row>
    <row r="476" spans="5:7" x14ac:dyDescent="0.25">
      <c r="E476" s="809"/>
      <c r="F476" s="1004"/>
      <c r="G476" s="809"/>
    </row>
    <row r="477" spans="5:7" x14ac:dyDescent="0.25">
      <c r="E477" s="809"/>
      <c r="F477" s="1004"/>
      <c r="G477" s="809"/>
    </row>
    <row r="478" spans="5:7" x14ac:dyDescent="0.25">
      <c r="E478" s="809"/>
      <c r="F478" s="1004"/>
      <c r="G478" s="809"/>
    </row>
    <row r="479" spans="5:7" x14ac:dyDescent="0.25">
      <c r="E479" s="809"/>
      <c r="F479" s="1004"/>
      <c r="G479" s="809"/>
    </row>
    <row r="480" spans="5:7" x14ac:dyDescent="0.25">
      <c r="E480" s="809"/>
      <c r="F480" s="1004"/>
      <c r="G480" s="809"/>
    </row>
    <row r="481" spans="5:7" x14ac:dyDescent="0.25">
      <c r="E481" s="809"/>
      <c r="F481" s="1004"/>
      <c r="G481" s="809"/>
    </row>
    <row r="482" spans="5:7" x14ac:dyDescent="0.25">
      <c r="E482" s="809"/>
      <c r="F482" s="1004"/>
      <c r="G482" s="809"/>
    </row>
    <row r="483" spans="5:7" x14ac:dyDescent="0.25">
      <c r="E483" s="809"/>
      <c r="F483" s="1004"/>
      <c r="G483" s="809"/>
    </row>
    <row r="484" spans="5:7" x14ac:dyDescent="0.25">
      <c r="E484" s="809"/>
      <c r="F484" s="1004"/>
      <c r="G484" s="809"/>
    </row>
    <row r="485" spans="5:7" x14ac:dyDescent="0.25">
      <c r="E485" s="809"/>
      <c r="F485" s="1004"/>
      <c r="G485" s="809"/>
    </row>
    <row r="486" spans="5:7" x14ac:dyDescent="0.25">
      <c r="E486" s="809"/>
      <c r="F486" s="1004"/>
      <c r="G486" s="809"/>
    </row>
    <row r="487" spans="5:7" x14ac:dyDescent="0.25">
      <c r="E487" s="809"/>
      <c r="F487" s="1004"/>
      <c r="G487" s="809"/>
    </row>
    <row r="488" spans="5:7" x14ac:dyDescent="0.25">
      <c r="E488" s="809"/>
      <c r="F488" s="1004"/>
      <c r="G488" s="809"/>
    </row>
    <row r="489" spans="5:7" x14ac:dyDescent="0.25">
      <c r="E489" s="809"/>
      <c r="F489" s="1004"/>
      <c r="G489" s="809"/>
    </row>
    <row r="490" spans="5:7" x14ac:dyDescent="0.25">
      <c r="E490" s="809"/>
      <c r="F490" s="1004"/>
      <c r="G490" s="809"/>
    </row>
    <row r="491" spans="5:7" x14ac:dyDescent="0.25">
      <c r="E491" s="809"/>
      <c r="F491" s="1004"/>
      <c r="G491" s="809"/>
    </row>
    <row r="492" spans="5:7" x14ac:dyDescent="0.25">
      <c r="E492" s="809"/>
      <c r="F492" s="1004"/>
      <c r="G492" s="809"/>
    </row>
    <row r="493" spans="5:7" x14ac:dyDescent="0.25">
      <c r="E493" s="809"/>
      <c r="F493" s="1004"/>
      <c r="G493" s="809"/>
    </row>
    <row r="494" spans="5:7" x14ac:dyDescent="0.25">
      <c r="E494" s="809"/>
      <c r="F494" s="1004"/>
      <c r="G494" s="809"/>
    </row>
    <row r="495" spans="5:7" x14ac:dyDescent="0.25">
      <c r="E495" s="809"/>
      <c r="F495" s="1004"/>
      <c r="G495" s="809"/>
    </row>
    <row r="496" spans="5:7" x14ac:dyDescent="0.25">
      <c r="E496" s="809"/>
      <c r="F496" s="1004"/>
      <c r="G496" s="809"/>
    </row>
    <row r="497" spans="5:7" x14ac:dyDescent="0.25">
      <c r="E497" s="809"/>
      <c r="F497" s="1004"/>
      <c r="G497" s="809"/>
    </row>
    <row r="498" spans="5:7" x14ac:dyDescent="0.25">
      <c r="E498" s="809"/>
      <c r="F498" s="1004"/>
      <c r="G498" s="809"/>
    </row>
    <row r="499" spans="5:7" x14ac:dyDescent="0.25">
      <c r="E499" s="809"/>
      <c r="F499" s="1004"/>
      <c r="G499" s="809"/>
    </row>
    <row r="500" spans="5:7" x14ac:dyDescent="0.25">
      <c r="E500" s="809"/>
      <c r="F500" s="1004"/>
      <c r="G500" s="809"/>
    </row>
    <row r="501" spans="5:7" x14ac:dyDescent="0.25">
      <c r="E501" s="809"/>
      <c r="F501" s="1004"/>
      <c r="G501" s="809"/>
    </row>
    <row r="502" spans="5:7" x14ac:dyDescent="0.25">
      <c r="E502" s="809"/>
      <c r="F502" s="1004"/>
      <c r="G502" s="809"/>
    </row>
    <row r="503" spans="5:7" x14ac:dyDescent="0.25">
      <c r="E503" s="809"/>
      <c r="F503" s="1004"/>
      <c r="G503" s="809"/>
    </row>
    <row r="504" spans="5:7" x14ac:dyDescent="0.25">
      <c r="E504" s="809"/>
      <c r="F504" s="1004"/>
      <c r="G504" s="809"/>
    </row>
    <row r="505" spans="5:7" x14ac:dyDescent="0.25">
      <c r="E505" s="809"/>
      <c r="F505" s="1004"/>
      <c r="G505" s="809"/>
    </row>
    <row r="506" spans="5:7" x14ac:dyDescent="0.25">
      <c r="E506" s="809"/>
      <c r="F506" s="1004"/>
      <c r="G506" s="809"/>
    </row>
    <row r="507" spans="5:7" x14ac:dyDescent="0.25">
      <c r="E507" s="809"/>
      <c r="F507" s="1004"/>
      <c r="G507" s="809"/>
    </row>
    <row r="508" spans="5:7" x14ac:dyDescent="0.25">
      <c r="E508" s="809"/>
      <c r="F508" s="1004"/>
      <c r="G508" s="809"/>
    </row>
    <row r="509" spans="5:7" x14ac:dyDescent="0.25">
      <c r="E509" s="809"/>
      <c r="F509" s="1004"/>
      <c r="G509" s="809"/>
    </row>
    <row r="510" spans="5:7" x14ac:dyDescent="0.25">
      <c r="E510" s="809"/>
      <c r="F510" s="1004"/>
      <c r="G510" s="809"/>
    </row>
    <row r="511" spans="5:7" x14ac:dyDescent="0.25">
      <c r="E511" s="809"/>
      <c r="F511" s="1004"/>
      <c r="G511" s="809"/>
    </row>
    <row r="512" spans="5:7" x14ac:dyDescent="0.25">
      <c r="E512" s="809"/>
      <c r="F512" s="1004"/>
      <c r="G512" s="809"/>
    </row>
    <row r="513" spans="5:7" x14ac:dyDescent="0.25">
      <c r="E513" s="809"/>
      <c r="F513" s="1004"/>
      <c r="G513" s="809"/>
    </row>
    <row r="514" spans="5:7" x14ac:dyDescent="0.25">
      <c r="E514" s="809"/>
      <c r="F514" s="1004"/>
      <c r="G514" s="809"/>
    </row>
    <row r="515" spans="5:7" x14ac:dyDescent="0.25">
      <c r="E515" s="809"/>
      <c r="F515" s="1004"/>
      <c r="G515" s="809"/>
    </row>
    <row r="516" spans="5:7" x14ac:dyDescent="0.25">
      <c r="E516" s="809"/>
      <c r="F516" s="1004"/>
      <c r="G516" s="809"/>
    </row>
    <row r="517" spans="5:7" x14ac:dyDescent="0.25">
      <c r="E517" s="809"/>
      <c r="F517" s="1004"/>
      <c r="G517" s="809"/>
    </row>
    <row r="518" spans="5:7" x14ac:dyDescent="0.25">
      <c r="E518" s="809"/>
      <c r="F518" s="1004"/>
      <c r="G518" s="809"/>
    </row>
    <row r="519" spans="5:7" x14ac:dyDescent="0.25">
      <c r="E519" s="809"/>
      <c r="F519" s="1004"/>
      <c r="G519" s="809"/>
    </row>
    <row r="520" spans="5:7" x14ac:dyDescent="0.25">
      <c r="E520" s="809"/>
      <c r="F520" s="1004"/>
      <c r="G520" s="809"/>
    </row>
    <row r="521" spans="5:7" x14ac:dyDescent="0.25">
      <c r="E521" s="809"/>
      <c r="F521" s="1004"/>
      <c r="G521" s="809"/>
    </row>
    <row r="522" spans="5:7" x14ac:dyDescent="0.25">
      <c r="E522" s="809"/>
      <c r="F522" s="1004"/>
      <c r="G522" s="809"/>
    </row>
    <row r="523" spans="5:7" x14ac:dyDescent="0.25">
      <c r="E523" s="809"/>
      <c r="F523" s="1004"/>
      <c r="G523" s="809"/>
    </row>
    <row r="524" spans="5:7" x14ac:dyDescent="0.25">
      <c r="E524" s="809"/>
      <c r="F524" s="1004"/>
      <c r="G524" s="809"/>
    </row>
    <row r="525" spans="5:7" x14ac:dyDescent="0.25">
      <c r="E525" s="809"/>
      <c r="F525" s="1004"/>
      <c r="G525" s="809"/>
    </row>
    <row r="526" spans="5:7" x14ac:dyDescent="0.25">
      <c r="E526" s="809"/>
      <c r="F526" s="1004"/>
      <c r="G526" s="809"/>
    </row>
    <row r="527" spans="5:7" x14ac:dyDescent="0.25">
      <c r="E527" s="809"/>
      <c r="F527" s="1004"/>
      <c r="G527" s="809"/>
    </row>
    <row r="528" spans="5:7" x14ac:dyDescent="0.25">
      <c r="E528" s="809"/>
      <c r="F528" s="1004"/>
      <c r="G528" s="809"/>
    </row>
    <row r="529" spans="5:7" x14ac:dyDescent="0.25">
      <c r="E529" s="809"/>
      <c r="F529" s="1004"/>
      <c r="G529" s="809"/>
    </row>
    <row r="530" spans="5:7" x14ac:dyDescent="0.25">
      <c r="E530" s="809"/>
      <c r="F530" s="1004"/>
      <c r="G530" s="809"/>
    </row>
    <row r="531" spans="5:7" x14ac:dyDescent="0.25">
      <c r="E531" s="809"/>
      <c r="F531" s="1004"/>
      <c r="G531" s="809"/>
    </row>
    <row r="532" spans="5:7" x14ac:dyDescent="0.25">
      <c r="E532" s="809"/>
      <c r="F532" s="1004"/>
      <c r="G532" s="809"/>
    </row>
    <row r="533" spans="5:7" x14ac:dyDescent="0.25">
      <c r="E533" s="809"/>
      <c r="F533" s="1004"/>
      <c r="G533" s="809"/>
    </row>
    <row r="534" spans="5:7" x14ac:dyDescent="0.25">
      <c r="E534" s="809"/>
      <c r="F534" s="1004"/>
      <c r="G534" s="809"/>
    </row>
    <row r="535" spans="5:7" x14ac:dyDescent="0.25">
      <c r="E535" s="809"/>
      <c r="F535" s="1004"/>
      <c r="G535" s="809"/>
    </row>
    <row r="536" spans="5:7" x14ac:dyDescent="0.25">
      <c r="E536" s="809"/>
      <c r="F536" s="1004"/>
      <c r="G536" s="809"/>
    </row>
    <row r="537" spans="5:7" x14ac:dyDescent="0.25">
      <c r="E537" s="809"/>
      <c r="F537" s="1004"/>
      <c r="G537" s="809"/>
    </row>
    <row r="538" spans="5:7" x14ac:dyDescent="0.25">
      <c r="E538" s="809"/>
      <c r="F538" s="1004"/>
      <c r="G538" s="809"/>
    </row>
    <row r="539" spans="5:7" x14ac:dyDescent="0.25">
      <c r="E539" s="809"/>
      <c r="F539" s="1004"/>
      <c r="G539" s="809"/>
    </row>
    <row r="540" spans="5:7" x14ac:dyDescent="0.25">
      <c r="E540" s="809"/>
      <c r="F540" s="1004"/>
      <c r="G540" s="809"/>
    </row>
    <row r="541" spans="5:7" x14ac:dyDescent="0.25">
      <c r="E541" s="809"/>
      <c r="F541" s="1004"/>
      <c r="G541" s="809"/>
    </row>
    <row r="542" spans="5:7" x14ac:dyDescent="0.25">
      <c r="E542" s="809"/>
      <c r="F542" s="1004"/>
      <c r="G542" s="809"/>
    </row>
    <row r="543" spans="5:7" x14ac:dyDescent="0.25">
      <c r="E543" s="809"/>
      <c r="F543" s="1004"/>
      <c r="G543" s="809"/>
    </row>
    <row r="544" spans="5:7" x14ac:dyDescent="0.25">
      <c r="E544" s="809"/>
      <c r="F544" s="1004"/>
      <c r="G544" s="809"/>
    </row>
    <row r="545" spans="5:7" x14ac:dyDescent="0.25">
      <c r="E545" s="809"/>
      <c r="F545" s="1004"/>
      <c r="G545" s="809"/>
    </row>
    <row r="546" spans="5:7" x14ac:dyDescent="0.25">
      <c r="E546" s="809"/>
      <c r="F546" s="1004"/>
      <c r="G546" s="809"/>
    </row>
    <row r="547" spans="5:7" x14ac:dyDescent="0.25">
      <c r="E547" s="809"/>
      <c r="F547" s="1004"/>
      <c r="G547" s="809"/>
    </row>
    <row r="548" spans="5:7" x14ac:dyDescent="0.25">
      <c r="E548" s="809"/>
      <c r="F548" s="1004"/>
      <c r="G548" s="809"/>
    </row>
    <row r="549" spans="5:7" x14ac:dyDescent="0.25">
      <c r="E549" s="809"/>
      <c r="F549" s="1004"/>
      <c r="G549" s="809"/>
    </row>
    <row r="550" spans="5:7" x14ac:dyDescent="0.25">
      <c r="E550" s="809"/>
      <c r="F550" s="1004"/>
      <c r="G550" s="809"/>
    </row>
    <row r="551" spans="5:7" x14ac:dyDescent="0.25">
      <c r="E551" s="809"/>
      <c r="F551" s="1004"/>
      <c r="G551" s="809"/>
    </row>
    <row r="552" spans="5:7" x14ac:dyDescent="0.25">
      <c r="E552" s="809"/>
      <c r="F552" s="1004"/>
      <c r="G552" s="809"/>
    </row>
    <row r="553" spans="5:7" x14ac:dyDescent="0.25">
      <c r="E553" s="809"/>
      <c r="F553" s="1004"/>
      <c r="G553" s="809"/>
    </row>
    <row r="554" spans="5:7" x14ac:dyDescent="0.25">
      <c r="E554" s="809"/>
      <c r="F554" s="1004"/>
      <c r="G554" s="809"/>
    </row>
    <row r="555" spans="5:7" x14ac:dyDescent="0.25">
      <c r="E555" s="809"/>
      <c r="F555" s="1004"/>
      <c r="G555" s="809"/>
    </row>
    <row r="556" spans="5:7" x14ac:dyDescent="0.25">
      <c r="E556" s="809"/>
      <c r="F556" s="1004"/>
      <c r="G556" s="809"/>
    </row>
    <row r="557" spans="5:7" x14ac:dyDescent="0.25">
      <c r="E557" s="809"/>
      <c r="F557" s="1004"/>
      <c r="G557" s="809"/>
    </row>
    <row r="558" spans="5:7" x14ac:dyDescent="0.25">
      <c r="E558" s="809"/>
      <c r="F558" s="1004"/>
      <c r="G558" s="809"/>
    </row>
    <row r="559" spans="5:7" x14ac:dyDescent="0.25">
      <c r="E559" s="809"/>
      <c r="F559" s="1004"/>
      <c r="G559" s="809"/>
    </row>
    <row r="560" spans="5:7" x14ac:dyDescent="0.25">
      <c r="E560" s="809"/>
      <c r="F560" s="1004"/>
      <c r="G560" s="809"/>
    </row>
    <row r="561" spans="5:7" x14ac:dyDescent="0.25">
      <c r="E561" s="809"/>
      <c r="F561" s="1004"/>
      <c r="G561" s="809"/>
    </row>
    <row r="562" spans="5:7" x14ac:dyDescent="0.25">
      <c r="E562" s="809"/>
      <c r="F562" s="1004"/>
      <c r="G562" s="809"/>
    </row>
    <row r="563" spans="5:7" x14ac:dyDescent="0.25">
      <c r="E563" s="809"/>
      <c r="F563" s="1004"/>
      <c r="G563" s="809"/>
    </row>
    <row r="564" spans="5:7" x14ac:dyDescent="0.25">
      <c r="E564" s="809"/>
      <c r="F564" s="1004"/>
      <c r="G564" s="809"/>
    </row>
    <row r="565" spans="5:7" x14ac:dyDescent="0.25">
      <c r="E565" s="809"/>
      <c r="F565" s="1004"/>
      <c r="G565" s="809"/>
    </row>
    <row r="566" spans="5:7" x14ac:dyDescent="0.25">
      <c r="E566" s="809"/>
      <c r="F566" s="1004"/>
      <c r="G566" s="809"/>
    </row>
    <row r="567" spans="5:7" x14ac:dyDescent="0.25">
      <c r="E567" s="809"/>
      <c r="F567" s="1004"/>
      <c r="G567" s="809"/>
    </row>
    <row r="568" spans="5:7" x14ac:dyDescent="0.25">
      <c r="E568" s="809"/>
      <c r="F568" s="1004"/>
      <c r="G568" s="809"/>
    </row>
    <row r="569" spans="5:7" x14ac:dyDescent="0.25">
      <c r="E569" s="809"/>
      <c r="F569" s="1004"/>
      <c r="G569" s="809"/>
    </row>
    <row r="570" spans="5:7" x14ac:dyDescent="0.25">
      <c r="E570" s="809"/>
      <c r="F570" s="1004"/>
      <c r="G570" s="809"/>
    </row>
    <row r="571" spans="5:7" x14ac:dyDescent="0.25">
      <c r="E571" s="809"/>
      <c r="F571" s="1004"/>
      <c r="G571" s="809"/>
    </row>
    <row r="572" spans="5:7" x14ac:dyDescent="0.25">
      <c r="E572" s="809"/>
      <c r="F572" s="1004"/>
      <c r="G572" s="809"/>
    </row>
    <row r="573" spans="5:7" x14ac:dyDescent="0.25">
      <c r="E573" s="809"/>
      <c r="F573" s="1004"/>
      <c r="G573" s="809"/>
    </row>
    <row r="574" spans="5:7" x14ac:dyDescent="0.25">
      <c r="E574" s="809"/>
      <c r="F574" s="1004"/>
      <c r="G574" s="809"/>
    </row>
    <row r="575" spans="5:7" x14ac:dyDescent="0.25">
      <c r="E575" s="809"/>
      <c r="F575" s="1004"/>
      <c r="G575" s="809"/>
    </row>
    <row r="576" spans="5:7" x14ac:dyDescent="0.25">
      <c r="E576" s="809"/>
      <c r="F576" s="1004"/>
      <c r="G576" s="809"/>
    </row>
    <row r="577" spans="5:7" x14ac:dyDescent="0.25">
      <c r="E577" s="809"/>
      <c r="F577" s="1004"/>
      <c r="G577" s="809"/>
    </row>
    <row r="578" spans="5:7" x14ac:dyDescent="0.25">
      <c r="E578" s="809"/>
      <c r="F578" s="1004"/>
      <c r="G578" s="809"/>
    </row>
    <row r="579" spans="5:7" x14ac:dyDescent="0.25">
      <c r="E579" s="809"/>
      <c r="F579" s="1004"/>
      <c r="G579" s="809"/>
    </row>
    <row r="580" spans="5:7" x14ac:dyDescent="0.25">
      <c r="E580" s="809"/>
      <c r="F580" s="1004"/>
      <c r="G580" s="809"/>
    </row>
    <row r="581" spans="5:7" x14ac:dyDescent="0.25">
      <c r="E581" s="809"/>
      <c r="F581" s="1004"/>
      <c r="G581" s="809"/>
    </row>
    <row r="582" spans="5:7" x14ac:dyDescent="0.25">
      <c r="E582" s="809"/>
      <c r="F582" s="1004"/>
      <c r="G582" s="809"/>
    </row>
    <row r="583" spans="5:7" x14ac:dyDescent="0.25">
      <c r="E583" s="809"/>
      <c r="F583" s="1004"/>
      <c r="G583" s="809"/>
    </row>
    <row r="584" spans="5:7" x14ac:dyDescent="0.25">
      <c r="E584" s="809"/>
      <c r="F584" s="1004"/>
      <c r="G584" s="809"/>
    </row>
    <row r="585" spans="5:7" x14ac:dyDescent="0.25">
      <c r="E585" s="809"/>
      <c r="F585" s="1004"/>
      <c r="G585" s="809"/>
    </row>
    <row r="586" spans="5:7" x14ac:dyDescent="0.25">
      <c r="E586" s="809"/>
      <c r="F586" s="1004"/>
      <c r="G586" s="809"/>
    </row>
    <row r="587" spans="5:7" x14ac:dyDescent="0.25">
      <c r="E587" s="809"/>
      <c r="F587" s="1004"/>
      <c r="G587" s="809"/>
    </row>
    <row r="588" spans="5:7" x14ac:dyDescent="0.25">
      <c r="E588" s="809"/>
      <c r="F588" s="1004"/>
      <c r="G588" s="809"/>
    </row>
    <row r="589" spans="5:7" x14ac:dyDescent="0.25">
      <c r="E589" s="809"/>
      <c r="F589" s="1004"/>
      <c r="G589" s="809"/>
    </row>
    <row r="590" spans="5:7" x14ac:dyDescent="0.25">
      <c r="E590" s="809"/>
      <c r="F590" s="1004"/>
      <c r="G590" s="809"/>
    </row>
    <row r="591" spans="5:7" x14ac:dyDescent="0.25">
      <c r="E591" s="809"/>
      <c r="F591" s="1004"/>
      <c r="G591" s="809"/>
    </row>
    <row r="592" spans="5:7" x14ac:dyDescent="0.25">
      <c r="E592" s="809"/>
      <c r="F592" s="1004"/>
      <c r="G592" s="809"/>
    </row>
    <row r="593" spans="5:8" x14ac:dyDescent="0.25">
      <c r="E593" s="809"/>
      <c r="F593" s="1004"/>
      <c r="G593" s="809"/>
    </row>
    <row r="594" spans="5:8" x14ac:dyDescent="0.25">
      <c r="E594" s="809"/>
      <c r="F594" s="1004"/>
      <c r="G594" s="809"/>
    </row>
    <row r="595" spans="5:8" x14ac:dyDescent="0.25">
      <c r="E595" s="809"/>
      <c r="F595" s="1004"/>
      <c r="G595" s="809"/>
      <c r="H595" s="557"/>
    </row>
    <row r="596" spans="5:8" x14ac:dyDescent="0.25">
      <c r="E596" s="809"/>
      <c r="F596" s="1004"/>
      <c r="G596" s="809"/>
    </row>
    <row r="597" spans="5:8" x14ac:dyDescent="0.25">
      <c r="E597" s="809"/>
      <c r="F597" s="1004"/>
      <c r="G597" s="809"/>
    </row>
    <row r="598" spans="5:8" x14ac:dyDescent="0.25">
      <c r="E598" s="809"/>
      <c r="F598" s="1004"/>
      <c r="G598" s="809"/>
    </row>
    <row r="599" spans="5:8" x14ac:dyDescent="0.25">
      <c r="E599" s="809"/>
      <c r="F599" s="1004"/>
      <c r="G599" s="809"/>
    </row>
    <row r="600" spans="5:8" x14ac:dyDescent="0.25">
      <c r="E600" s="809"/>
      <c r="F600" s="1004"/>
      <c r="G600" s="809"/>
    </row>
    <row r="601" spans="5:8" x14ac:dyDescent="0.25">
      <c r="E601" s="809"/>
      <c r="F601" s="1004"/>
      <c r="G601" s="809"/>
    </row>
    <row r="602" spans="5:8" x14ac:dyDescent="0.25">
      <c r="E602" s="809"/>
      <c r="F602" s="1004"/>
      <c r="G602" s="809"/>
    </row>
    <row r="603" spans="5:8" x14ac:dyDescent="0.25">
      <c r="E603" s="809"/>
      <c r="F603" s="1004"/>
      <c r="G603" s="809"/>
    </row>
    <row r="604" spans="5:8" x14ac:dyDescent="0.25">
      <c r="E604" s="809"/>
      <c r="F604" s="1004"/>
      <c r="G604" s="809"/>
    </row>
    <row r="605" spans="5:8" x14ac:dyDescent="0.25">
      <c r="E605" s="809"/>
      <c r="F605" s="1004"/>
      <c r="G605" s="809"/>
    </row>
    <row r="606" spans="5:8" x14ac:dyDescent="0.25">
      <c r="E606" s="809"/>
      <c r="F606" s="1004"/>
      <c r="G606" s="809"/>
    </row>
    <row r="607" spans="5:8" x14ac:dyDescent="0.25">
      <c r="E607" s="809"/>
      <c r="F607" s="1004"/>
      <c r="G607" s="809"/>
    </row>
    <row r="608" spans="5:8" x14ac:dyDescent="0.25">
      <c r="E608" s="809"/>
      <c r="F608" s="1004"/>
      <c r="G608" s="809"/>
    </row>
    <row r="609" spans="5:7" x14ac:dyDescent="0.25">
      <c r="E609" s="809"/>
      <c r="F609" s="1004"/>
      <c r="G609" s="809"/>
    </row>
    <row r="610" spans="5:7" x14ac:dyDescent="0.25">
      <c r="E610" s="809"/>
      <c r="F610" s="1004"/>
      <c r="G610" s="809"/>
    </row>
    <row r="611" spans="5:7" x14ac:dyDescent="0.25">
      <c r="E611" s="809"/>
      <c r="F611" s="1004"/>
      <c r="G611" s="809"/>
    </row>
    <row r="612" spans="5:7" x14ac:dyDescent="0.25">
      <c r="E612" s="809"/>
      <c r="F612" s="1004"/>
      <c r="G612" s="809"/>
    </row>
    <row r="613" spans="5:7" x14ac:dyDescent="0.25">
      <c r="E613" s="809"/>
      <c r="F613" s="1004"/>
      <c r="G613" s="809"/>
    </row>
    <row r="614" spans="5:7" x14ac:dyDescent="0.25">
      <c r="E614" s="809"/>
      <c r="F614" s="1004"/>
      <c r="G614" s="809"/>
    </row>
    <row r="615" spans="5:7" x14ac:dyDescent="0.25">
      <c r="E615" s="809"/>
      <c r="F615" s="1004"/>
      <c r="G615" s="809"/>
    </row>
    <row r="616" spans="5:7" x14ac:dyDescent="0.25">
      <c r="E616" s="809"/>
      <c r="F616" s="1004"/>
      <c r="G616" s="809"/>
    </row>
    <row r="617" spans="5:7" x14ac:dyDescent="0.25">
      <c r="E617" s="809"/>
      <c r="F617" s="1004"/>
      <c r="G617" s="809"/>
    </row>
    <row r="618" spans="5:7" x14ac:dyDescent="0.25">
      <c r="E618" s="809"/>
      <c r="F618" s="1004"/>
      <c r="G618" s="809"/>
    </row>
    <row r="619" spans="5:7" x14ac:dyDescent="0.25">
      <c r="E619" s="809"/>
      <c r="F619" s="1004"/>
      <c r="G619" s="809"/>
    </row>
    <row r="620" spans="5:7" x14ac:dyDescent="0.25">
      <c r="E620" s="809"/>
      <c r="F620" s="1004"/>
      <c r="G620" s="809"/>
    </row>
    <row r="621" spans="5:7" x14ac:dyDescent="0.25">
      <c r="E621" s="809"/>
      <c r="F621" s="1004"/>
      <c r="G621" s="809"/>
    </row>
    <row r="622" spans="5:7" x14ac:dyDescent="0.25">
      <c r="E622" s="809"/>
      <c r="F622" s="1004"/>
      <c r="G622" s="809"/>
    </row>
    <row r="623" spans="5:7" x14ac:dyDescent="0.25">
      <c r="E623" s="809"/>
      <c r="F623" s="1004"/>
      <c r="G623" s="809"/>
    </row>
    <row r="624" spans="5:7" x14ac:dyDescent="0.25">
      <c r="E624" s="809"/>
      <c r="F624" s="1004"/>
      <c r="G624" s="809"/>
    </row>
    <row r="625" spans="5:7" x14ac:dyDescent="0.25">
      <c r="E625" s="809"/>
      <c r="F625" s="1004"/>
      <c r="G625" s="809"/>
    </row>
    <row r="626" spans="5:7" x14ac:dyDescent="0.25">
      <c r="E626" s="809"/>
      <c r="F626" s="1004"/>
      <c r="G626" s="809"/>
    </row>
    <row r="627" spans="5:7" x14ac:dyDescent="0.25">
      <c r="E627" s="809"/>
      <c r="F627" s="1004"/>
      <c r="G627" s="809"/>
    </row>
    <row r="628" spans="5:7" x14ac:dyDescent="0.25">
      <c r="E628" s="809"/>
      <c r="F628" s="1004"/>
      <c r="G628" s="809"/>
    </row>
    <row r="629" spans="5:7" x14ac:dyDescent="0.25">
      <c r="E629" s="809"/>
      <c r="F629" s="1004"/>
      <c r="G629" s="809"/>
    </row>
    <row r="630" spans="5:7" x14ac:dyDescent="0.25">
      <c r="E630" s="809"/>
      <c r="F630" s="1004"/>
      <c r="G630" s="809"/>
    </row>
    <row r="631" spans="5:7" x14ac:dyDescent="0.25">
      <c r="E631" s="809"/>
      <c r="F631" s="1004"/>
      <c r="G631" s="809"/>
    </row>
    <row r="632" spans="5:7" x14ac:dyDescent="0.25">
      <c r="E632" s="809"/>
      <c r="F632" s="1004"/>
      <c r="G632" s="809"/>
    </row>
    <row r="633" spans="5:7" x14ac:dyDescent="0.25">
      <c r="E633" s="809"/>
      <c r="F633" s="1004"/>
      <c r="G633" s="809"/>
    </row>
    <row r="634" spans="5:7" x14ac:dyDescent="0.25">
      <c r="E634" s="809"/>
      <c r="F634" s="1004"/>
      <c r="G634" s="809"/>
    </row>
    <row r="635" spans="5:7" x14ac:dyDescent="0.25">
      <c r="E635" s="809"/>
      <c r="F635" s="1004"/>
      <c r="G635" s="809"/>
    </row>
    <row r="636" spans="5:7" x14ac:dyDescent="0.25">
      <c r="E636" s="809"/>
      <c r="F636" s="1004"/>
      <c r="G636" s="809"/>
    </row>
    <row r="637" spans="5:7" x14ac:dyDescent="0.25">
      <c r="E637" s="809"/>
      <c r="F637" s="1004"/>
      <c r="G637" s="809"/>
    </row>
    <row r="638" spans="5:7" x14ac:dyDescent="0.25">
      <c r="E638" s="809"/>
      <c r="F638" s="1004"/>
      <c r="G638" s="809"/>
    </row>
    <row r="639" spans="5:7" x14ac:dyDescent="0.25">
      <c r="E639" s="809"/>
      <c r="F639" s="1004"/>
      <c r="G639" s="809"/>
    </row>
    <row r="640" spans="5:7" x14ac:dyDescent="0.25">
      <c r="E640" s="809"/>
      <c r="F640" s="1004"/>
      <c r="G640" s="809"/>
    </row>
    <row r="641" spans="5:7" x14ac:dyDescent="0.25">
      <c r="E641" s="809"/>
      <c r="F641" s="1004"/>
      <c r="G641" s="809"/>
    </row>
    <row r="642" spans="5:7" x14ac:dyDescent="0.25">
      <c r="E642" s="809"/>
      <c r="F642" s="1004"/>
      <c r="G642" s="809"/>
    </row>
    <row r="643" spans="5:7" x14ac:dyDescent="0.25">
      <c r="E643" s="809"/>
      <c r="F643" s="1004"/>
      <c r="G643" s="809"/>
    </row>
    <row r="644" spans="5:7" x14ac:dyDescent="0.25">
      <c r="E644" s="809"/>
      <c r="F644" s="1004"/>
      <c r="G644" s="809"/>
    </row>
    <row r="645" spans="5:7" x14ac:dyDescent="0.25">
      <c r="E645" s="809"/>
      <c r="F645" s="1004"/>
      <c r="G645" s="809"/>
    </row>
    <row r="646" spans="5:7" x14ac:dyDescent="0.25">
      <c r="E646" s="809"/>
      <c r="F646" s="1004"/>
      <c r="G646" s="809"/>
    </row>
    <row r="647" spans="5:7" x14ac:dyDescent="0.25">
      <c r="E647" s="809"/>
      <c r="F647" s="1004"/>
      <c r="G647" s="809"/>
    </row>
    <row r="648" spans="5:7" x14ac:dyDescent="0.25">
      <c r="E648" s="809"/>
      <c r="F648" s="1004"/>
      <c r="G648" s="809"/>
    </row>
    <row r="649" spans="5:7" x14ac:dyDescent="0.25">
      <c r="E649" s="809"/>
      <c r="F649" s="1004"/>
      <c r="G649" s="809"/>
    </row>
    <row r="650" spans="5:7" x14ac:dyDescent="0.25">
      <c r="E650" s="809"/>
      <c r="F650" s="1004"/>
      <c r="G650" s="809"/>
    </row>
    <row r="651" spans="5:7" x14ac:dyDescent="0.25">
      <c r="E651" s="809"/>
      <c r="F651" s="1004"/>
      <c r="G651" s="809"/>
    </row>
    <row r="652" spans="5:7" x14ac:dyDescent="0.25">
      <c r="E652" s="809"/>
      <c r="F652" s="1004"/>
      <c r="G652" s="809"/>
    </row>
    <row r="653" spans="5:7" x14ac:dyDescent="0.25">
      <c r="E653" s="809"/>
      <c r="F653" s="1004"/>
      <c r="G653" s="809"/>
    </row>
    <row r="654" spans="5:7" x14ac:dyDescent="0.25">
      <c r="E654" s="809"/>
      <c r="F654" s="1004"/>
      <c r="G654" s="809"/>
    </row>
    <row r="655" spans="5:7" x14ac:dyDescent="0.25">
      <c r="E655" s="809"/>
      <c r="F655" s="1004"/>
      <c r="G655" s="809"/>
    </row>
    <row r="656" spans="5:7" x14ac:dyDescent="0.25">
      <c r="E656" s="809"/>
      <c r="F656" s="1004"/>
      <c r="G656" s="809"/>
    </row>
    <row r="657" spans="5:7" x14ac:dyDescent="0.25">
      <c r="E657" s="809"/>
      <c r="F657" s="1004"/>
      <c r="G657" s="809"/>
    </row>
    <row r="658" spans="5:7" x14ac:dyDescent="0.25">
      <c r="E658" s="809"/>
      <c r="F658" s="1004"/>
      <c r="G658" s="809"/>
    </row>
    <row r="659" spans="5:7" x14ac:dyDescent="0.25">
      <c r="E659" s="809"/>
      <c r="F659" s="1004"/>
      <c r="G659" s="809"/>
    </row>
    <row r="660" spans="5:7" x14ac:dyDescent="0.25">
      <c r="E660" s="809"/>
      <c r="F660" s="1004"/>
      <c r="G660" s="809"/>
    </row>
    <row r="661" spans="5:7" x14ac:dyDescent="0.25">
      <c r="E661" s="809"/>
      <c r="F661" s="1004"/>
      <c r="G661" s="809"/>
    </row>
    <row r="662" spans="5:7" x14ac:dyDescent="0.25">
      <c r="E662" s="809"/>
      <c r="F662" s="1004"/>
      <c r="G662" s="809"/>
    </row>
    <row r="663" spans="5:7" x14ac:dyDescent="0.25">
      <c r="E663" s="809"/>
      <c r="F663" s="1004"/>
      <c r="G663" s="809"/>
    </row>
    <row r="664" spans="5:7" x14ac:dyDescent="0.25">
      <c r="E664" s="809"/>
      <c r="F664" s="1004"/>
      <c r="G664" s="809"/>
    </row>
    <row r="665" spans="5:7" x14ac:dyDescent="0.25">
      <c r="E665" s="809"/>
      <c r="F665" s="1004"/>
      <c r="G665" s="809"/>
    </row>
    <row r="666" spans="5:7" x14ac:dyDescent="0.25">
      <c r="E666" s="809"/>
      <c r="F666" s="1004"/>
      <c r="G666" s="809"/>
    </row>
    <row r="667" spans="5:7" x14ac:dyDescent="0.25">
      <c r="E667" s="809"/>
      <c r="F667" s="1004"/>
      <c r="G667" s="809"/>
    </row>
    <row r="668" spans="5:7" x14ac:dyDescent="0.25">
      <c r="E668" s="809"/>
      <c r="F668" s="1004"/>
      <c r="G668" s="809"/>
    </row>
    <row r="669" spans="5:7" x14ac:dyDescent="0.25">
      <c r="E669" s="809"/>
      <c r="F669" s="1004"/>
      <c r="G669" s="809"/>
    </row>
    <row r="670" spans="5:7" x14ac:dyDescent="0.25">
      <c r="E670" s="809"/>
      <c r="F670" s="1004"/>
      <c r="G670" s="809"/>
    </row>
    <row r="671" spans="5:7" x14ac:dyDescent="0.25">
      <c r="E671" s="809"/>
      <c r="F671" s="1004"/>
      <c r="G671" s="809"/>
    </row>
    <row r="672" spans="5:7" x14ac:dyDescent="0.25">
      <c r="E672" s="809"/>
      <c r="F672" s="1004"/>
      <c r="G672" s="809"/>
    </row>
    <row r="673" spans="5:7" x14ac:dyDescent="0.25">
      <c r="E673" s="809"/>
      <c r="F673" s="1004"/>
      <c r="G673" s="809"/>
    </row>
    <row r="674" spans="5:7" x14ac:dyDescent="0.25">
      <c r="E674" s="809"/>
      <c r="F674" s="1004"/>
      <c r="G674" s="809"/>
    </row>
    <row r="675" spans="5:7" x14ac:dyDescent="0.25">
      <c r="E675" s="809"/>
      <c r="F675" s="1004"/>
      <c r="G675" s="809"/>
    </row>
    <row r="676" spans="5:7" x14ac:dyDescent="0.25">
      <c r="E676" s="809"/>
      <c r="F676" s="1004"/>
      <c r="G676" s="809"/>
    </row>
    <row r="677" spans="5:7" x14ac:dyDescent="0.25">
      <c r="E677" s="809"/>
      <c r="F677" s="1004"/>
      <c r="G677" s="809"/>
    </row>
    <row r="678" spans="5:7" x14ac:dyDescent="0.25">
      <c r="E678" s="809"/>
      <c r="F678" s="1004"/>
      <c r="G678" s="809"/>
    </row>
    <row r="679" spans="5:7" x14ac:dyDescent="0.25">
      <c r="E679" s="809"/>
      <c r="F679" s="1004"/>
      <c r="G679" s="809"/>
    </row>
    <row r="680" spans="5:7" x14ac:dyDescent="0.25">
      <c r="E680" s="809"/>
      <c r="F680" s="1004"/>
      <c r="G680" s="809"/>
    </row>
    <row r="681" spans="5:7" x14ac:dyDescent="0.25">
      <c r="E681" s="809"/>
      <c r="F681" s="1004"/>
      <c r="G681" s="809"/>
    </row>
    <row r="682" spans="5:7" x14ac:dyDescent="0.25">
      <c r="E682" s="809"/>
      <c r="F682" s="1004"/>
      <c r="G682" s="809"/>
    </row>
    <row r="683" spans="5:7" x14ac:dyDescent="0.25">
      <c r="E683" s="809"/>
      <c r="F683" s="1004"/>
      <c r="G683" s="809"/>
    </row>
    <row r="684" spans="5:7" x14ac:dyDescent="0.25">
      <c r="E684" s="809"/>
      <c r="F684" s="1004"/>
      <c r="G684" s="809"/>
    </row>
    <row r="685" spans="5:7" x14ac:dyDescent="0.25">
      <c r="E685" s="809"/>
      <c r="F685" s="1004"/>
      <c r="G685" s="809"/>
    </row>
    <row r="686" spans="5:7" x14ac:dyDescent="0.25">
      <c r="E686" s="809"/>
      <c r="F686" s="1004"/>
      <c r="G686" s="809"/>
    </row>
    <row r="687" spans="5:7" x14ac:dyDescent="0.25">
      <c r="E687" s="809"/>
      <c r="F687" s="1004"/>
      <c r="G687" s="809"/>
    </row>
    <row r="688" spans="5:7" x14ac:dyDescent="0.25">
      <c r="E688" s="809"/>
      <c r="F688" s="1004"/>
      <c r="G688" s="809"/>
    </row>
    <row r="689" spans="5:7" x14ac:dyDescent="0.25">
      <c r="E689" s="809"/>
      <c r="F689" s="1004"/>
      <c r="G689" s="809"/>
    </row>
    <row r="690" spans="5:7" x14ac:dyDescent="0.25">
      <c r="E690" s="809"/>
      <c r="F690" s="1004"/>
      <c r="G690" s="809"/>
    </row>
    <row r="691" spans="5:7" x14ac:dyDescent="0.25">
      <c r="E691" s="809"/>
      <c r="F691" s="1004"/>
      <c r="G691" s="809"/>
    </row>
    <row r="692" spans="5:7" x14ac:dyDescent="0.25">
      <c r="E692" s="809"/>
      <c r="F692" s="1004"/>
      <c r="G692" s="809"/>
    </row>
    <row r="693" spans="5:7" x14ac:dyDescent="0.25">
      <c r="E693" s="809"/>
      <c r="F693" s="1004"/>
      <c r="G693" s="809"/>
    </row>
    <row r="694" spans="5:7" x14ac:dyDescent="0.25">
      <c r="E694" s="809"/>
      <c r="F694" s="1004"/>
      <c r="G694" s="809"/>
    </row>
    <row r="695" spans="5:7" x14ac:dyDescent="0.25">
      <c r="E695" s="809"/>
      <c r="F695" s="1004"/>
      <c r="G695" s="809"/>
    </row>
    <row r="696" spans="5:7" x14ac:dyDescent="0.25">
      <c r="E696" s="809"/>
      <c r="F696" s="1004"/>
      <c r="G696" s="809"/>
    </row>
    <row r="697" spans="5:7" x14ac:dyDescent="0.25">
      <c r="E697" s="809"/>
      <c r="F697" s="1004"/>
      <c r="G697" s="809"/>
    </row>
    <row r="698" spans="5:7" x14ac:dyDescent="0.25">
      <c r="E698" s="809"/>
      <c r="F698" s="1004"/>
      <c r="G698" s="809"/>
    </row>
    <row r="699" spans="5:7" x14ac:dyDescent="0.25">
      <c r="E699" s="809"/>
      <c r="F699" s="1004"/>
      <c r="G699" s="809"/>
    </row>
    <row r="700" spans="5:7" x14ac:dyDescent="0.25">
      <c r="E700" s="809"/>
      <c r="F700" s="1004"/>
      <c r="G700" s="809"/>
    </row>
    <row r="701" spans="5:7" x14ac:dyDescent="0.25">
      <c r="E701" s="809"/>
      <c r="F701" s="1004"/>
      <c r="G701" s="809"/>
    </row>
    <row r="702" spans="5:7" x14ac:dyDescent="0.25">
      <c r="E702" s="809"/>
      <c r="F702" s="1004"/>
      <c r="G702" s="809"/>
    </row>
    <row r="703" spans="5:7" x14ac:dyDescent="0.25">
      <c r="E703" s="809"/>
      <c r="F703" s="1004"/>
      <c r="G703" s="809"/>
    </row>
    <row r="704" spans="5:7" x14ac:dyDescent="0.25">
      <c r="E704" s="809"/>
      <c r="F704" s="1004"/>
      <c r="G704" s="809"/>
    </row>
    <row r="705" spans="5:7" x14ac:dyDescent="0.25">
      <c r="E705" s="809"/>
      <c r="F705" s="1004"/>
      <c r="G705" s="809"/>
    </row>
    <row r="706" spans="5:7" x14ac:dyDescent="0.25">
      <c r="E706" s="809"/>
      <c r="F706" s="1004"/>
      <c r="G706" s="809"/>
    </row>
    <row r="707" spans="5:7" x14ac:dyDescent="0.25">
      <c r="E707" s="809"/>
      <c r="F707" s="1004"/>
      <c r="G707" s="809"/>
    </row>
    <row r="708" spans="5:7" x14ac:dyDescent="0.25">
      <c r="E708" s="809"/>
      <c r="F708" s="1004"/>
      <c r="G708" s="809"/>
    </row>
    <row r="709" spans="5:7" x14ac:dyDescent="0.25">
      <c r="E709" s="809"/>
      <c r="F709" s="1004"/>
      <c r="G709" s="809"/>
    </row>
    <row r="710" spans="5:7" x14ac:dyDescent="0.25">
      <c r="E710" s="809"/>
      <c r="F710" s="1004"/>
      <c r="G710" s="809"/>
    </row>
    <row r="711" spans="5:7" x14ac:dyDescent="0.25">
      <c r="E711" s="809"/>
      <c r="F711" s="1004"/>
      <c r="G711" s="809"/>
    </row>
    <row r="712" spans="5:7" x14ac:dyDescent="0.25">
      <c r="E712" s="809"/>
      <c r="F712" s="1004"/>
      <c r="G712" s="809"/>
    </row>
    <row r="713" spans="5:7" x14ac:dyDescent="0.25">
      <c r="E713" s="809"/>
      <c r="F713" s="1004"/>
      <c r="G713" s="809"/>
    </row>
    <row r="714" spans="5:7" x14ac:dyDescent="0.25">
      <c r="E714" s="809"/>
      <c r="F714" s="1004"/>
      <c r="G714" s="809"/>
    </row>
    <row r="715" spans="5:7" x14ac:dyDescent="0.25">
      <c r="E715" s="809"/>
      <c r="F715" s="1004"/>
      <c r="G715" s="809"/>
    </row>
    <row r="716" spans="5:7" x14ac:dyDescent="0.25">
      <c r="E716" s="809"/>
      <c r="F716" s="1004"/>
      <c r="G716" s="809"/>
    </row>
    <row r="717" spans="5:7" x14ac:dyDescent="0.25">
      <c r="E717" s="809"/>
      <c r="F717" s="1004"/>
      <c r="G717" s="809"/>
    </row>
    <row r="718" spans="5:7" x14ac:dyDescent="0.25">
      <c r="E718" s="809"/>
      <c r="F718" s="1004"/>
      <c r="G718" s="809"/>
    </row>
    <row r="719" spans="5:7" x14ac:dyDescent="0.25">
      <c r="E719" s="809"/>
      <c r="F719" s="1004"/>
      <c r="G719" s="809"/>
    </row>
    <row r="720" spans="5:7" x14ac:dyDescent="0.25">
      <c r="E720" s="809"/>
      <c r="F720" s="1004"/>
      <c r="G720" s="809"/>
    </row>
    <row r="721" spans="5:7" x14ac:dyDescent="0.25">
      <c r="E721" s="809"/>
      <c r="F721" s="1004"/>
      <c r="G721" s="809"/>
    </row>
    <row r="722" spans="5:7" x14ac:dyDescent="0.25">
      <c r="E722" s="809"/>
      <c r="F722" s="1004"/>
      <c r="G722" s="809"/>
    </row>
    <row r="723" spans="5:7" x14ac:dyDescent="0.25">
      <c r="E723" s="809"/>
      <c r="F723" s="1004"/>
      <c r="G723" s="809"/>
    </row>
    <row r="724" spans="5:7" x14ac:dyDescent="0.25">
      <c r="E724" s="809"/>
      <c r="F724" s="1004"/>
      <c r="G724" s="809"/>
    </row>
    <row r="725" spans="5:7" x14ac:dyDescent="0.25">
      <c r="E725" s="809"/>
      <c r="F725" s="1004"/>
      <c r="G725" s="809"/>
    </row>
    <row r="726" spans="5:7" x14ac:dyDescent="0.25">
      <c r="E726" s="809"/>
      <c r="F726" s="1004"/>
      <c r="G726" s="809"/>
    </row>
    <row r="727" spans="5:7" x14ac:dyDescent="0.25">
      <c r="E727" s="809"/>
      <c r="F727" s="1004"/>
      <c r="G727" s="809"/>
    </row>
    <row r="728" spans="5:7" x14ac:dyDescent="0.25">
      <c r="E728" s="809"/>
      <c r="F728" s="1004"/>
      <c r="G728" s="809"/>
    </row>
    <row r="729" spans="5:7" x14ac:dyDescent="0.25">
      <c r="E729" s="809"/>
      <c r="F729" s="1004"/>
      <c r="G729" s="809"/>
    </row>
    <row r="730" spans="5:7" x14ac:dyDescent="0.25">
      <c r="E730" s="809"/>
      <c r="F730" s="1004"/>
      <c r="G730" s="809"/>
    </row>
    <row r="731" spans="5:7" x14ac:dyDescent="0.25">
      <c r="E731" s="809"/>
      <c r="F731" s="1004"/>
      <c r="G731" s="809"/>
    </row>
    <row r="732" spans="5:7" x14ac:dyDescent="0.25">
      <c r="E732" s="809"/>
      <c r="F732" s="1004"/>
      <c r="G732" s="809"/>
    </row>
    <row r="733" spans="5:7" x14ac:dyDescent="0.25">
      <c r="E733" s="809"/>
      <c r="F733" s="1004"/>
      <c r="G733" s="809"/>
    </row>
    <row r="734" spans="5:7" x14ac:dyDescent="0.25">
      <c r="E734" s="809"/>
      <c r="F734" s="1004"/>
      <c r="G734" s="809"/>
    </row>
    <row r="735" spans="5:7" x14ac:dyDescent="0.25">
      <c r="E735" s="809"/>
      <c r="F735" s="1004"/>
      <c r="G735" s="809"/>
    </row>
    <row r="736" spans="5:7" x14ac:dyDescent="0.25">
      <c r="E736" s="809"/>
      <c r="F736" s="1004"/>
      <c r="G736" s="809"/>
    </row>
    <row r="737" spans="5:7" x14ac:dyDescent="0.25">
      <c r="E737" s="809"/>
      <c r="F737" s="1004"/>
      <c r="G737" s="809"/>
    </row>
    <row r="738" spans="5:7" x14ac:dyDescent="0.25">
      <c r="E738" s="809"/>
      <c r="F738" s="1004"/>
      <c r="G738" s="809"/>
    </row>
    <row r="739" spans="5:7" x14ac:dyDescent="0.25">
      <c r="E739" s="809"/>
      <c r="F739" s="1004"/>
      <c r="G739" s="809"/>
    </row>
    <row r="740" spans="5:7" x14ac:dyDescent="0.25">
      <c r="E740" s="809"/>
      <c r="F740" s="1004"/>
      <c r="G740" s="809"/>
    </row>
    <row r="741" spans="5:7" x14ac:dyDescent="0.25">
      <c r="E741" s="809"/>
      <c r="F741" s="1004"/>
      <c r="G741" s="809"/>
    </row>
    <row r="742" spans="5:7" x14ac:dyDescent="0.25">
      <c r="E742" s="809"/>
      <c r="F742" s="1004"/>
      <c r="G742" s="809"/>
    </row>
    <row r="743" spans="5:7" x14ac:dyDescent="0.25">
      <c r="E743" s="809"/>
      <c r="F743" s="1004"/>
      <c r="G743" s="809"/>
    </row>
    <row r="744" spans="5:7" x14ac:dyDescent="0.25">
      <c r="E744" s="809"/>
      <c r="F744" s="1004"/>
      <c r="G744" s="809"/>
    </row>
    <row r="745" spans="5:7" x14ac:dyDescent="0.25">
      <c r="E745" s="809"/>
      <c r="F745" s="1004"/>
      <c r="G745" s="809"/>
    </row>
    <row r="746" spans="5:7" x14ac:dyDescent="0.25">
      <c r="E746" s="809"/>
      <c r="F746" s="1004"/>
      <c r="G746" s="809"/>
    </row>
    <row r="747" spans="5:7" x14ac:dyDescent="0.25">
      <c r="E747" s="809"/>
      <c r="F747" s="1004"/>
      <c r="G747" s="809"/>
    </row>
    <row r="748" spans="5:7" x14ac:dyDescent="0.25">
      <c r="E748" s="809"/>
      <c r="F748" s="1004"/>
      <c r="G748" s="809"/>
    </row>
    <row r="749" spans="5:7" x14ac:dyDescent="0.25">
      <c r="E749" s="809"/>
      <c r="F749" s="1004"/>
      <c r="G749" s="809"/>
    </row>
    <row r="750" spans="5:7" x14ac:dyDescent="0.25">
      <c r="E750" s="809"/>
      <c r="F750" s="1004"/>
      <c r="G750" s="809"/>
    </row>
    <row r="751" spans="5:7" x14ac:dyDescent="0.25">
      <c r="E751" s="809"/>
      <c r="F751" s="1004"/>
      <c r="G751" s="809"/>
    </row>
    <row r="752" spans="5:7" x14ac:dyDescent="0.25">
      <c r="E752" s="809"/>
      <c r="F752" s="1004"/>
      <c r="G752" s="809"/>
    </row>
    <row r="753" spans="5:7" x14ac:dyDescent="0.25">
      <c r="E753" s="809"/>
      <c r="F753" s="1004"/>
      <c r="G753" s="809"/>
    </row>
    <row r="754" spans="5:7" x14ac:dyDescent="0.25">
      <c r="E754" s="809"/>
      <c r="F754" s="1004"/>
      <c r="G754" s="809"/>
    </row>
    <row r="755" spans="5:7" x14ac:dyDescent="0.25">
      <c r="E755" s="809"/>
      <c r="F755" s="1004"/>
      <c r="G755" s="809"/>
    </row>
    <row r="756" spans="5:7" x14ac:dyDescent="0.25">
      <c r="E756" s="809"/>
      <c r="F756" s="1004"/>
      <c r="G756" s="809"/>
    </row>
    <row r="757" spans="5:7" x14ac:dyDescent="0.25">
      <c r="E757" s="809"/>
      <c r="F757" s="1004"/>
      <c r="G757" s="809"/>
    </row>
    <row r="758" spans="5:7" x14ac:dyDescent="0.25">
      <c r="E758" s="809"/>
      <c r="F758" s="1004"/>
      <c r="G758" s="809"/>
    </row>
    <row r="759" spans="5:7" x14ac:dyDescent="0.25">
      <c r="E759" s="809"/>
      <c r="F759" s="1004"/>
      <c r="G759" s="809"/>
    </row>
    <row r="760" spans="5:7" x14ac:dyDescent="0.25">
      <c r="E760" s="809"/>
      <c r="F760" s="1004"/>
      <c r="G760" s="809"/>
    </row>
    <row r="761" spans="5:7" x14ac:dyDescent="0.25">
      <c r="E761" s="809"/>
      <c r="F761" s="1004"/>
      <c r="G761" s="809"/>
    </row>
    <row r="762" spans="5:7" x14ac:dyDescent="0.25">
      <c r="E762" s="809"/>
      <c r="F762" s="1004"/>
      <c r="G762" s="809"/>
    </row>
    <row r="763" spans="5:7" x14ac:dyDescent="0.25">
      <c r="E763" s="809"/>
      <c r="F763" s="1004"/>
      <c r="G763" s="809"/>
    </row>
    <row r="764" spans="5:7" x14ac:dyDescent="0.25">
      <c r="E764" s="809"/>
      <c r="F764" s="1004"/>
      <c r="G764" s="809"/>
    </row>
    <row r="765" spans="5:7" x14ac:dyDescent="0.25">
      <c r="E765" s="809"/>
      <c r="F765" s="1004"/>
      <c r="G765" s="809"/>
    </row>
    <row r="766" spans="5:7" x14ac:dyDescent="0.25">
      <c r="E766" s="809"/>
      <c r="F766" s="1004"/>
      <c r="G766" s="809"/>
    </row>
    <row r="767" spans="5:7" x14ac:dyDescent="0.25">
      <c r="E767" s="809"/>
      <c r="F767" s="1004"/>
      <c r="G767" s="809"/>
    </row>
    <row r="768" spans="5:7" x14ac:dyDescent="0.25">
      <c r="E768" s="809"/>
      <c r="F768" s="1004"/>
      <c r="G768" s="809"/>
    </row>
    <row r="769" spans="5:7" x14ac:dyDescent="0.25">
      <c r="E769" s="809"/>
      <c r="F769" s="1004"/>
      <c r="G769" s="809"/>
    </row>
    <row r="770" spans="5:7" x14ac:dyDescent="0.25">
      <c r="E770" s="809"/>
      <c r="F770" s="1004"/>
      <c r="G770" s="809"/>
    </row>
    <row r="771" spans="5:7" x14ac:dyDescent="0.25">
      <c r="E771" s="809"/>
      <c r="F771" s="1004"/>
      <c r="G771" s="809"/>
    </row>
    <row r="772" spans="5:7" x14ac:dyDescent="0.25">
      <c r="E772" s="809"/>
      <c r="F772" s="1004"/>
      <c r="G772" s="809"/>
    </row>
    <row r="773" spans="5:7" x14ac:dyDescent="0.25">
      <c r="E773" s="809"/>
      <c r="F773" s="1004"/>
      <c r="G773" s="809"/>
    </row>
    <row r="774" spans="5:7" x14ac:dyDescent="0.25">
      <c r="E774" s="809"/>
      <c r="F774" s="1004"/>
      <c r="G774" s="809"/>
    </row>
    <row r="775" spans="5:7" x14ac:dyDescent="0.25">
      <c r="E775" s="809"/>
      <c r="F775" s="1004"/>
      <c r="G775" s="809"/>
    </row>
    <row r="776" spans="5:7" x14ac:dyDescent="0.25">
      <c r="E776" s="809"/>
      <c r="F776" s="1004"/>
      <c r="G776" s="809"/>
    </row>
    <row r="777" spans="5:7" x14ac:dyDescent="0.25">
      <c r="E777" s="809"/>
      <c r="F777" s="1004"/>
      <c r="G777" s="809"/>
    </row>
    <row r="778" spans="5:7" x14ac:dyDescent="0.25">
      <c r="E778" s="809"/>
      <c r="F778" s="1004"/>
      <c r="G778" s="809"/>
    </row>
    <row r="779" spans="5:7" x14ac:dyDescent="0.25">
      <c r="E779" s="809"/>
      <c r="F779" s="1004"/>
      <c r="G779" s="809"/>
    </row>
    <row r="780" spans="5:7" x14ac:dyDescent="0.25">
      <c r="E780" s="809"/>
      <c r="F780" s="1004"/>
      <c r="G780" s="809"/>
    </row>
    <row r="781" spans="5:7" x14ac:dyDescent="0.25">
      <c r="E781" s="809"/>
      <c r="F781" s="1004"/>
      <c r="G781" s="809"/>
    </row>
    <row r="782" spans="5:7" x14ac:dyDescent="0.25">
      <c r="E782" s="809"/>
      <c r="F782" s="1004"/>
      <c r="G782" s="809"/>
    </row>
    <row r="783" spans="5:7" x14ac:dyDescent="0.25">
      <c r="E783" s="809"/>
      <c r="F783" s="1004"/>
      <c r="G783" s="809"/>
    </row>
    <row r="784" spans="5:7" x14ac:dyDescent="0.25">
      <c r="E784" s="809"/>
      <c r="F784" s="1004"/>
      <c r="G784" s="809"/>
    </row>
    <row r="785" spans="5:7" x14ac:dyDescent="0.25">
      <c r="E785" s="809"/>
      <c r="F785" s="1004"/>
      <c r="G785" s="809"/>
    </row>
    <row r="786" spans="5:7" x14ac:dyDescent="0.25">
      <c r="E786" s="809"/>
      <c r="F786" s="1004"/>
      <c r="G786" s="809"/>
    </row>
    <row r="787" spans="5:7" x14ac:dyDescent="0.25">
      <c r="E787" s="809"/>
      <c r="F787" s="1004"/>
      <c r="G787" s="809"/>
    </row>
    <row r="788" spans="5:7" x14ac:dyDescent="0.25">
      <c r="E788" s="809"/>
      <c r="F788" s="1004"/>
      <c r="G788" s="809"/>
    </row>
    <row r="789" spans="5:7" x14ac:dyDescent="0.25">
      <c r="E789" s="809"/>
      <c r="F789" s="1004"/>
      <c r="G789" s="809"/>
    </row>
    <row r="790" spans="5:7" x14ac:dyDescent="0.25">
      <c r="E790" s="809"/>
      <c r="F790" s="1004"/>
      <c r="G790" s="809"/>
    </row>
    <row r="791" spans="5:7" x14ac:dyDescent="0.25">
      <c r="E791" s="809"/>
      <c r="F791" s="1004"/>
      <c r="G791" s="809"/>
    </row>
    <row r="792" spans="5:7" x14ac:dyDescent="0.25">
      <c r="E792" s="809"/>
      <c r="F792" s="1004"/>
      <c r="G792" s="809"/>
    </row>
    <row r="793" spans="5:7" x14ac:dyDescent="0.25">
      <c r="E793" s="809"/>
      <c r="F793" s="1004"/>
      <c r="G793" s="809"/>
    </row>
    <row r="794" spans="5:7" x14ac:dyDescent="0.25">
      <c r="E794" s="809"/>
      <c r="F794" s="1004"/>
      <c r="G794" s="809"/>
    </row>
    <row r="795" spans="5:7" x14ac:dyDescent="0.25">
      <c r="E795" s="809"/>
      <c r="F795" s="1004"/>
      <c r="G795" s="809"/>
    </row>
    <row r="796" spans="5:7" x14ac:dyDescent="0.25">
      <c r="E796" s="809"/>
      <c r="F796" s="1004"/>
      <c r="G796" s="809"/>
    </row>
    <row r="797" spans="5:7" x14ac:dyDescent="0.25">
      <c r="E797" s="809"/>
      <c r="F797" s="1004"/>
      <c r="G797" s="809"/>
    </row>
    <row r="798" spans="5:7" x14ac:dyDescent="0.25">
      <c r="E798" s="809"/>
      <c r="F798" s="1004"/>
      <c r="G798" s="809"/>
    </row>
    <row r="799" spans="5:7" x14ac:dyDescent="0.25">
      <c r="E799" s="809"/>
      <c r="F799" s="1004"/>
      <c r="G799" s="809"/>
    </row>
    <row r="800" spans="5:7" x14ac:dyDescent="0.25">
      <c r="E800" s="809"/>
      <c r="F800" s="1004"/>
      <c r="G800" s="809"/>
    </row>
    <row r="801" spans="5:7" x14ac:dyDescent="0.25">
      <c r="E801" s="809"/>
      <c r="F801" s="1004"/>
      <c r="G801" s="809"/>
    </row>
    <row r="802" spans="5:7" x14ac:dyDescent="0.25">
      <c r="E802" s="809"/>
      <c r="F802" s="1004"/>
      <c r="G802" s="809"/>
    </row>
    <row r="803" spans="5:7" x14ac:dyDescent="0.25">
      <c r="E803" s="809"/>
      <c r="F803" s="1004"/>
      <c r="G803" s="809"/>
    </row>
    <row r="804" spans="5:7" x14ac:dyDescent="0.25">
      <c r="E804" s="809"/>
      <c r="F804" s="1004"/>
      <c r="G804" s="809"/>
    </row>
    <row r="805" spans="5:7" x14ac:dyDescent="0.25">
      <c r="E805" s="809"/>
      <c r="F805" s="1004"/>
      <c r="G805" s="809"/>
    </row>
    <row r="806" spans="5:7" x14ac:dyDescent="0.25">
      <c r="E806" s="809"/>
      <c r="F806" s="1004"/>
      <c r="G806" s="809"/>
    </row>
    <row r="807" spans="5:7" x14ac:dyDescent="0.25">
      <c r="E807" s="809"/>
      <c r="F807" s="1004"/>
      <c r="G807" s="809"/>
    </row>
    <row r="808" spans="5:7" x14ac:dyDescent="0.25">
      <c r="E808" s="809"/>
      <c r="F808" s="1004"/>
      <c r="G808" s="809"/>
    </row>
    <row r="809" spans="5:7" x14ac:dyDescent="0.25">
      <c r="E809" s="809"/>
      <c r="F809" s="1004"/>
      <c r="G809" s="809"/>
    </row>
    <row r="810" spans="5:7" x14ac:dyDescent="0.25">
      <c r="E810" s="809"/>
      <c r="F810" s="1004"/>
      <c r="G810" s="809"/>
    </row>
    <row r="811" spans="5:7" x14ac:dyDescent="0.25">
      <c r="E811" s="809"/>
      <c r="F811" s="1004"/>
      <c r="G811" s="809"/>
    </row>
    <row r="812" spans="5:7" x14ac:dyDescent="0.25">
      <c r="E812" s="809"/>
      <c r="F812" s="1004"/>
      <c r="G812" s="809"/>
    </row>
    <row r="813" spans="5:7" x14ac:dyDescent="0.25">
      <c r="E813" s="809"/>
      <c r="F813" s="1004"/>
      <c r="G813" s="809"/>
    </row>
    <row r="814" spans="5:7" x14ac:dyDescent="0.25">
      <c r="E814" s="809"/>
      <c r="F814" s="1004"/>
      <c r="G814" s="809"/>
    </row>
    <row r="815" spans="5:7" x14ac:dyDescent="0.25">
      <c r="E815" s="809"/>
      <c r="F815" s="1004"/>
      <c r="G815" s="809"/>
    </row>
    <row r="816" spans="5:7" x14ac:dyDescent="0.25">
      <c r="E816" s="809"/>
      <c r="F816" s="1004"/>
      <c r="G816" s="809"/>
    </row>
    <row r="817" spans="5:7" x14ac:dyDescent="0.25">
      <c r="E817" s="809"/>
      <c r="F817" s="1004"/>
      <c r="G817" s="809"/>
    </row>
    <row r="818" spans="5:7" x14ac:dyDescent="0.25">
      <c r="E818" s="809"/>
      <c r="F818" s="1004"/>
      <c r="G818" s="809"/>
    </row>
    <row r="819" spans="5:7" x14ac:dyDescent="0.25">
      <c r="E819" s="809"/>
      <c r="F819" s="1004"/>
      <c r="G819" s="809"/>
    </row>
    <row r="820" spans="5:7" x14ac:dyDescent="0.25">
      <c r="E820" s="809"/>
      <c r="F820" s="1004"/>
      <c r="G820" s="809"/>
    </row>
    <row r="821" spans="5:7" x14ac:dyDescent="0.25">
      <c r="E821" s="809"/>
      <c r="F821" s="1004"/>
      <c r="G821" s="809"/>
    </row>
    <row r="822" spans="5:7" x14ac:dyDescent="0.25">
      <c r="E822" s="809"/>
      <c r="F822" s="1004"/>
      <c r="G822" s="809"/>
    </row>
    <row r="823" spans="5:7" x14ac:dyDescent="0.25">
      <c r="E823" s="809"/>
      <c r="F823" s="1004"/>
      <c r="G823" s="809"/>
    </row>
    <row r="824" spans="5:7" x14ac:dyDescent="0.25">
      <c r="E824" s="809"/>
      <c r="F824" s="1004"/>
      <c r="G824" s="809"/>
    </row>
    <row r="825" spans="5:7" x14ac:dyDescent="0.25">
      <c r="E825" s="809"/>
      <c r="F825" s="1004"/>
      <c r="G825" s="809"/>
    </row>
    <row r="826" spans="5:7" x14ac:dyDescent="0.25">
      <c r="E826" s="809"/>
      <c r="F826" s="1004"/>
      <c r="G826" s="809"/>
    </row>
    <row r="827" spans="5:7" x14ac:dyDescent="0.25">
      <c r="E827" s="809"/>
      <c r="F827" s="1004"/>
      <c r="G827" s="809"/>
    </row>
    <row r="828" spans="5:7" x14ac:dyDescent="0.25">
      <c r="E828" s="809"/>
      <c r="F828" s="1004"/>
      <c r="G828" s="809"/>
    </row>
    <row r="829" spans="5:7" x14ac:dyDescent="0.25">
      <c r="E829" s="809"/>
      <c r="F829" s="1004"/>
      <c r="G829" s="809"/>
    </row>
    <row r="830" spans="5:7" x14ac:dyDescent="0.25">
      <c r="E830" s="809"/>
      <c r="F830" s="1004"/>
      <c r="G830" s="809"/>
    </row>
    <row r="831" spans="5:7" x14ac:dyDescent="0.25">
      <c r="E831" s="809"/>
      <c r="F831" s="1004"/>
      <c r="G831" s="809"/>
    </row>
    <row r="832" spans="5:7" x14ac:dyDescent="0.25">
      <c r="E832" s="809"/>
      <c r="F832" s="1004"/>
      <c r="G832" s="809"/>
    </row>
    <row r="833" spans="5:7" x14ac:dyDescent="0.25">
      <c r="E833" s="809"/>
      <c r="F833" s="1004"/>
      <c r="G833" s="809"/>
    </row>
    <row r="834" spans="5:7" x14ac:dyDescent="0.25">
      <c r="E834" s="809"/>
      <c r="F834" s="1004"/>
      <c r="G834" s="809"/>
    </row>
    <row r="835" spans="5:7" x14ac:dyDescent="0.25">
      <c r="E835" s="809"/>
      <c r="F835" s="1004"/>
      <c r="G835" s="809"/>
    </row>
    <row r="836" spans="5:7" x14ac:dyDescent="0.25">
      <c r="E836" s="809"/>
      <c r="F836" s="1004"/>
      <c r="G836" s="809"/>
    </row>
    <row r="837" spans="5:7" x14ac:dyDescent="0.25">
      <c r="E837" s="809"/>
      <c r="F837" s="1004"/>
      <c r="G837" s="809"/>
    </row>
    <row r="838" spans="5:7" x14ac:dyDescent="0.25">
      <c r="E838" s="809"/>
      <c r="F838" s="1004"/>
      <c r="G838" s="809"/>
    </row>
    <row r="839" spans="5:7" x14ac:dyDescent="0.25">
      <c r="E839" s="809"/>
      <c r="F839" s="1004"/>
      <c r="G839" s="809"/>
    </row>
    <row r="840" spans="5:7" x14ac:dyDescent="0.25">
      <c r="E840" s="809"/>
      <c r="F840" s="1004"/>
      <c r="G840" s="809"/>
    </row>
    <row r="841" spans="5:7" x14ac:dyDescent="0.25">
      <c r="E841" s="809"/>
      <c r="F841" s="1004"/>
      <c r="G841" s="809"/>
    </row>
    <row r="842" spans="5:7" x14ac:dyDescent="0.25">
      <c r="E842" s="809"/>
      <c r="F842" s="1004"/>
      <c r="G842" s="809"/>
    </row>
    <row r="843" spans="5:7" x14ac:dyDescent="0.25">
      <c r="E843" s="809"/>
      <c r="F843" s="1004"/>
      <c r="G843" s="809"/>
    </row>
    <row r="844" spans="5:7" x14ac:dyDescent="0.25">
      <c r="E844" s="809"/>
      <c r="F844" s="1004"/>
      <c r="G844" s="809"/>
    </row>
    <row r="845" spans="5:7" x14ac:dyDescent="0.25">
      <c r="E845" s="809"/>
      <c r="F845" s="1004"/>
      <c r="G845" s="809"/>
    </row>
    <row r="846" spans="5:7" x14ac:dyDescent="0.25">
      <c r="E846" s="809"/>
      <c r="F846" s="1004"/>
      <c r="G846" s="809"/>
    </row>
    <row r="847" spans="5:7" x14ac:dyDescent="0.25">
      <c r="E847" s="809"/>
      <c r="F847" s="1004"/>
      <c r="G847" s="809"/>
    </row>
    <row r="848" spans="5:7" x14ac:dyDescent="0.25">
      <c r="E848" s="809"/>
      <c r="F848" s="1004"/>
      <c r="G848" s="809"/>
    </row>
    <row r="849" spans="5:7" x14ac:dyDescent="0.25">
      <c r="E849" s="809"/>
      <c r="F849" s="1004"/>
      <c r="G849" s="809"/>
    </row>
    <row r="850" spans="5:7" x14ac:dyDescent="0.25">
      <c r="E850" s="809"/>
      <c r="F850" s="1004"/>
      <c r="G850" s="809"/>
    </row>
    <row r="851" spans="5:7" x14ac:dyDescent="0.25">
      <c r="E851" s="809"/>
      <c r="F851" s="1004"/>
      <c r="G851" s="809"/>
    </row>
    <row r="852" spans="5:7" x14ac:dyDescent="0.25">
      <c r="E852" s="809"/>
      <c r="F852" s="1004"/>
      <c r="G852" s="809"/>
    </row>
    <row r="853" spans="5:7" x14ac:dyDescent="0.25">
      <c r="E853" s="809"/>
      <c r="F853" s="1004"/>
      <c r="G853" s="809"/>
    </row>
    <row r="854" spans="5:7" x14ac:dyDescent="0.25">
      <c r="E854" s="809"/>
      <c r="F854" s="1004"/>
      <c r="G854" s="809"/>
    </row>
    <row r="855" spans="5:7" x14ac:dyDescent="0.25">
      <c r="E855" s="809"/>
      <c r="F855" s="1004"/>
      <c r="G855" s="809"/>
    </row>
    <row r="856" spans="5:7" x14ac:dyDescent="0.25">
      <c r="E856" s="809"/>
      <c r="F856" s="1004"/>
      <c r="G856" s="809"/>
    </row>
    <row r="857" spans="5:7" x14ac:dyDescent="0.25">
      <c r="E857" s="809"/>
      <c r="F857" s="1004"/>
      <c r="G857" s="809"/>
    </row>
    <row r="858" spans="5:7" x14ac:dyDescent="0.25">
      <c r="E858" s="809"/>
      <c r="F858" s="1004"/>
      <c r="G858" s="809"/>
    </row>
    <row r="859" spans="5:7" x14ac:dyDescent="0.25">
      <c r="E859" s="809"/>
      <c r="F859" s="1004"/>
      <c r="G859" s="809"/>
    </row>
    <row r="860" spans="5:7" x14ac:dyDescent="0.25">
      <c r="E860" s="809"/>
      <c r="F860" s="1004"/>
      <c r="G860" s="809"/>
    </row>
    <row r="861" spans="5:7" x14ac:dyDescent="0.25">
      <c r="E861" s="809"/>
      <c r="F861" s="1004"/>
      <c r="G861" s="809"/>
    </row>
    <row r="862" spans="5:7" x14ac:dyDescent="0.25">
      <c r="E862" s="809"/>
      <c r="F862" s="1004"/>
      <c r="G862" s="809"/>
    </row>
    <row r="863" spans="5:7" x14ac:dyDescent="0.25">
      <c r="E863" s="809"/>
      <c r="F863" s="1004"/>
      <c r="G863" s="809"/>
    </row>
    <row r="864" spans="5:7" x14ac:dyDescent="0.25">
      <c r="E864" s="809"/>
      <c r="F864" s="1004"/>
      <c r="G864" s="809"/>
    </row>
    <row r="865" spans="5:7" x14ac:dyDescent="0.25">
      <c r="E865" s="809"/>
      <c r="F865" s="1004"/>
      <c r="G865" s="809"/>
    </row>
    <row r="866" spans="5:7" x14ac:dyDescent="0.25">
      <c r="E866" s="809"/>
      <c r="F866" s="1004"/>
      <c r="G866" s="809"/>
    </row>
    <row r="867" spans="5:7" x14ac:dyDescent="0.25">
      <c r="E867" s="809"/>
      <c r="F867" s="1004"/>
      <c r="G867" s="809"/>
    </row>
    <row r="868" spans="5:7" x14ac:dyDescent="0.25">
      <c r="E868" s="809"/>
      <c r="F868" s="1004"/>
      <c r="G868" s="809"/>
    </row>
    <row r="869" spans="5:7" x14ac:dyDescent="0.25">
      <c r="E869" s="809"/>
      <c r="F869" s="1004"/>
      <c r="G869" s="809"/>
    </row>
    <row r="870" spans="5:7" x14ac:dyDescent="0.25">
      <c r="E870" s="809"/>
      <c r="F870" s="1004"/>
      <c r="G870" s="809"/>
    </row>
    <row r="871" spans="5:7" x14ac:dyDescent="0.25">
      <c r="E871" s="809"/>
      <c r="F871" s="1004"/>
      <c r="G871" s="809"/>
    </row>
    <row r="872" spans="5:7" x14ac:dyDescent="0.25">
      <c r="E872" s="809"/>
      <c r="F872" s="1004"/>
      <c r="G872" s="809"/>
    </row>
    <row r="873" spans="5:7" x14ac:dyDescent="0.25">
      <c r="E873" s="809"/>
      <c r="F873" s="1004"/>
      <c r="G873" s="809"/>
    </row>
    <row r="874" spans="5:7" x14ac:dyDescent="0.25">
      <c r="E874" s="809"/>
      <c r="F874" s="1004"/>
      <c r="G874" s="809"/>
    </row>
    <row r="875" spans="5:7" x14ac:dyDescent="0.25">
      <c r="E875" s="809"/>
      <c r="F875" s="1004"/>
      <c r="G875" s="809"/>
    </row>
    <row r="876" spans="5:7" x14ac:dyDescent="0.25">
      <c r="E876" s="809"/>
      <c r="F876" s="1004"/>
      <c r="G876" s="809"/>
    </row>
    <row r="877" spans="5:7" x14ac:dyDescent="0.25">
      <c r="E877" s="809"/>
      <c r="F877" s="1004"/>
      <c r="G877" s="809"/>
    </row>
    <row r="878" spans="5:7" x14ac:dyDescent="0.25">
      <c r="E878" s="809"/>
      <c r="F878" s="1004"/>
      <c r="G878" s="809"/>
    </row>
    <row r="879" spans="5:7" x14ac:dyDescent="0.25">
      <c r="E879" s="809"/>
      <c r="F879" s="1004"/>
      <c r="G879" s="809"/>
    </row>
    <row r="880" spans="5:7" x14ac:dyDescent="0.25">
      <c r="E880" s="809"/>
      <c r="F880" s="1004"/>
      <c r="G880" s="809"/>
    </row>
    <row r="881" spans="5:7" x14ac:dyDescent="0.25">
      <c r="E881" s="809"/>
      <c r="F881" s="1004"/>
      <c r="G881" s="809"/>
    </row>
    <row r="882" spans="5:7" x14ac:dyDescent="0.25">
      <c r="E882" s="809"/>
      <c r="F882" s="1004"/>
      <c r="G882" s="809"/>
    </row>
    <row r="883" spans="5:7" x14ac:dyDescent="0.25">
      <c r="E883" s="809"/>
      <c r="F883" s="1004"/>
      <c r="G883" s="809"/>
    </row>
    <row r="884" spans="5:7" x14ac:dyDescent="0.25">
      <c r="E884" s="809"/>
      <c r="F884" s="1004"/>
      <c r="G884" s="809"/>
    </row>
    <row r="885" spans="5:7" x14ac:dyDescent="0.25">
      <c r="E885" s="809"/>
      <c r="F885" s="1004"/>
      <c r="G885" s="809"/>
    </row>
    <row r="886" spans="5:7" x14ac:dyDescent="0.25">
      <c r="E886" s="809"/>
      <c r="F886" s="1004"/>
      <c r="G886" s="809"/>
    </row>
    <row r="887" spans="5:7" x14ac:dyDescent="0.25">
      <c r="E887" s="809"/>
      <c r="F887" s="1004"/>
      <c r="G887" s="809"/>
    </row>
    <row r="888" spans="5:7" x14ac:dyDescent="0.25">
      <c r="E888" s="809"/>
      <c r="F888" s="1004"/>
      <c r="G888" s="809"/>
    </row>
    <row r="889" spans="5:7" x14ac:dyDescent="0.25">
      <c r="E889" s="809"/>
      <c r="F889" s="1004"/>
      <c r="G889" s="809"/>
    </row>
    <row r="890" spans="5:7" x14ac:dyDescent="0.25">
      <c r="E890" s="809"/>
      <c r="F890" s="1004"/>
      <c r="G890" s="809"/>
    </row>
    <row r="891" spans="5:7" x14ac:dyDescent="0.25">
      <c r="E891" s="809"/>
      <c r="F891" s="1004"/>
      <c r="G891" s="809"/>
    </row>
    <row r="892" spans="5:7" x14ac:dyDescent="0.25">
      <c r="E892" s="809"/>
      <c r="F892" s="1004"/>
      <c r="G892" s="809"/>
    </row>
    <row r="893" spans="5:7" x14ac:dyDescent="0.25">
      <c r="E893" s="809"/>
      <c r="F893" s="1004"/>
      <c r="G893" s="809"/>
    </row>
    <row r="894" spans="5:7" x14ac:dyDescent="0.25">
      <c r="E894" s="809"/>
      <c r="F894" s="1004"/>
      <c r="G894" s="809"/>
    </row>
    <row r="895" spans="5:7" x14ac:dyDescent="0.25">
      <c r="E895" s="809"/>
      <c r="F895" s="1004"/>
      <c r="G895" s="809"/>
    </row>
    <row r="896" spans="5:7" x14ac:dyDescent="0.25">
      <c r="E896" s="809"/>
      <c r="F896" s="1004"/>
      <c r="G896" s="809"/>
    </row>
    <row r="897" spans="5:7" x14ac:dyDescent="0.25">
      <c r="E897" s="809"/>
      <c r="F897" s="1004"/>
      <c r="G897" s="809"/>
    </row>
    <row r="898" spans="5:7" x14ac:dyDescent="0.25">
      <c r="E898" s="809"/>
      <c r="F898" s="1004"/>
      <c r="G898" s="809"/>
    </row>
    <row r="899" spans="5:7" x14ac:dyDescent="0.25">
      <c r="E899" s="809"/>
      <c r="F899" s="1004"/>
      <c r="G899" s="809"/>
    </row>
    <row r="900" spans="5:7" x14ac:dyDescent="0.25">
      <c r="E900" s="809"/>
      <c r="F900" s="1004"/>
      <c r="G900" s="809"/>
    </row>
    <row r="901" spans="5:7" x14ac:dyDescent="0.25">
      <c r="E901" s="809"/>
      <c r="F901" s="1004"/>
      <c r="G901" s="809"/>
    </row>
    <row r="902" spans="5:7" x14ac:dyDescent="0.25">
      <c r="E902" s="809"/>
      <c r="F902" s="1004"/>
      <c r="G902" s="809"/>
    </row>
    <row r="903" spans="5:7" x14ac:dyDescent="0.25">
      <c r="E903" s="809"/>
      <c r="F903" s="1004"/>
      <c r="G903" s="809"/>
    </row>
    <row r="904" spans="5:7" x14ac:dyDescent="0.25">
      <c r="E904" s="809"/>
      <c r="F904" s="1004"/>
      <c r="G904" s="809"/>
    </row>
    <row r="905" spans="5:7" x14ac:dyDescent="0.25">
      <c r="E905" s="809"/>
      <c r="F905" s="1004"/>
      <c r="G905" s="809"/>
    </row>
    <row r="906" spans="5:7" x14ac:dyDescent="0.25">
      <c r="E906" s="809"/>
      <c r="F906" s="1004"/>
      <c r="G906" s="809"/>
    </row>
    <row r="907" spans="5:7" x14ac:dyDescent="0.25">
      <c r="E907" s="809"/>
      <c r="F907" s="1004"/>
      <c r="G907" s="809"/>
    </row>
    <row r="908" spans="5:7" x14ac:dyDescent="0.25">
      <c r="E908" s="809"/>
      <c r="F908" s="1004"/>
      <c r="G908" s="809"/>
    </row>
    <row r="909" spans="5:7" x14ac:dyDescent="0.25">
      <c r="E909" s="809"/>
      <c r="F909" s="1004"/>
      <c r="G909" s="809"/>
    </row>
    <row r="910" spans="5:7" x14ac:dyDescent="0.25">
      <c r="E910" s="809"/>
      <c r="F910" s="1004"/>
      <c r="G910" s="809"/>
    </row>
    <row r="911" spans="5:7" x14ac:dyDescent="0.25">
      <c r="E911" s="809"/>
      <c r="F911" s="1004"/>
      <c r="G911" s="809"/>
    </row>
    <row r="912" spans="5:7" x14ac:dyDescent="0.25">
      <c r="E912" s="809"/>
      <c r="F912" s="1004"/>
      <c r="G912" s="809"/>
    </row>
    <row r="913" spans="5:7" x14ac:dyDescent="0.25">
      <c r="E913" s="809"/>
      <c r="F913" s="1004"/>
      <c r="G913" s="809"/>
    </row>
    <row r="914" spans="5:7" x14ac:dyDescent="0.25">
      <c r="E914" s="809"/>
      <c r="F914" s="1004"/>
      <c r="G914" s="809"/>
    </row>
    <row r="915" spans="5:7" x14ac:dyDescent="0.25">
      <c r="E915" s="809"/>
      <c r="F915" s="1004"/>
      <c r="G915" s="809"/>
    </row>
    <row r="916" spans="5:7" x14ac:dyDescent="0.25">
      <c r="E916" s="809"/>
      <c r="F916" s="1004"/>
      <c r="G916" s="809"/>
    </row>
    <row r="917" spans="5:7" x14ac:dyDescent="0.25">
      <c r="E917" s="809"/>
      <c r="F917" s="1004"/>
      <c r="G917" s="809"/>
    </row>
    <row r="918" spans="5:7" x14ac:dyDescent="0.25">
      <c r="E918" s="809"/>
      <c r="F918" s="1004"/>
      <c r="G918" s="809"/>
    </row>
    <row r="919" spans="5:7" x14ac:dyDescent="0.25">
      <c r="E919" s="809"/>
      <c r="F919" s="1004"/>
      <c r="G919" s="809"/>
    </row>
    <row r="920" spans="5:7" x14ac:dyDescent="0.25">
      <c r="E920" s="809"/>
      <c r="F920" s="1004"/>
      <c r="G920" s="809"/>
    </row>
    <row r="921" spans="5:7" x14ac:dyDescent="0.25">
      <c r="E921" s="809"/>
      <c r="F921" s="1004"/>
      <c r="G921" s="809"/>
    </row>
    <row r="922" spans="5:7" x14ac:dyDescent="0.25">
      <c r="E922" s="809"/>
      <c r="F922" s="1004"/>
      <c r="G922" s="809"/>
    </row>
    <row r="923" spans="5:7" x14ac:dyDescent="0.25">
      <c r="E923" s="809"/>
      <c r="F923" s="1004"/>
      <c r="G923" s="809"/>
    </row>
    <row r="924" spans="5:7" x14ac:dyDescent="0.25">
      <c r="E924" s="809"/>
      <c r="F924" s="1004"/>
      <c r="G924" s="809"/>
    </row>
    <row r="925" spans="5:7" x14ac:dyDescent="0.25">
      <c r="E925" s="809"/>
      <c r="F925" s="1004"/>
      <c r="G925" s="809"/>
    </row>
    <row r="926" spans="5:7" x14ac:dyDescent="0.25">
      <c r="E926" s="809"/>
      <c r="F926" s="1004"/>
      <c r="G926" s="809"/>
    </row>
    <row r="927" spans="5:7" x14ac:dyDescent="0.25">
      <c r="E927" s="809"/>
      <c r="F927" s="1004"/>
      <c r="G927" s="809"/>
    </row>
    <row r="928" spans="5:7" x14ac:dyDescent="0.25">
      <c r="E928" s="809"/>
      <c r="F928" s="1004"/>
      <c r="G928" s="809"/>
    </row>
    <row r="929" spans="5:7" x14ac:dyDescent="0.25">
      <c r="E929" s="809"/>
      <c r="F929" s="1004"/>
      <c r="G929" s="809"/>
    </row>
    <row r="930" spans="5:7" x14ac:dyDescent="0.25">
      <c r="E930" s="809"/>
      <c r="F930" s="1004"/>
      <c r="G930" s="809"/>
    </row>
    <row r="931" spans="5:7" x14ac:dyDescent="0.25">
      <c r="E931" s="809"/>
      <c r="F931" s="1004"/>
      <c r="G931" s="809"/>
    </row>
    <row r="932" spans="5:7" x14ac:dyDescent="0.25">
      <c r="E932" s="809"/>
      <c r="F932" s="1004"/>
      <c r="G932" s="809"/>
    </row>
    <row r="933" spans="5:7" x14ac:dyDescent="0.25">
      <c r="E933" s="809"/>
      <c r="F933" s="1004"/>
      <c r="G933" s="809"/>
    </row>
    <row r="934" spans="5:7" x14ac:dyDescent="0.25">
      <c r="E934" s="809"/>
      <c r="F934" s="1004"/>
      <c r="G934" s="809"/>
    </row>
    <row r="935" spans="5:7" x14ac:dyDescent="0.25">
      <c r="E935" s="809"/>
      <c r="F935" s="1004"/>
      <c r="G935" s="809"/>
    </row>
    <row r="936" spans="5:7" x14ac:dyDescent="0.25">
      <c r="E936" s="809"/>
      <c r="F936" s="1004"/>
      <c r="G936" s="809"/>
    </row>
    <row r="937" spans="5:7" x14ac:dyDescent="0.25">
      <c r="E937" s="809"/>
      <c r="F937" s="1004"/>
      <c r="G937" s="809"/>
    </row>
    <row r="938" spans="5:7" x14ac:dyDescent="0.25">
      <c r="E938" s="809"/>
      <c r="F938" s="1004"/>
      <c r="G938" s="809"/>
    </row>
    <row r="939" spans="5:7" x14ac:dyDescent="0.25">
      <c r="E939" s="809"/>
      <c r="F939" s="1004"/>
      <c r="G939" s="809"/>
    </row>
    <row r="940" spans="5:7" x14ac:dyDescent="0.25">
      <c r="E940" s="809"/>
      <c r="F940" s="1004"/>
      <c r="G940" s="809"/>
    </row>
    <row r="941" spans="5:7" x14ac:dyDescent="0.25">
      <c r="E941" s="809"/>
      <c r="F941" s="1004"/>
      <c r="G941" s="809"/>
    </row>
    <row r="942" spans="5:7" x14ac:dyDescent="0.25">
      <c r="E942" s="809"/>
      <c r="F942" s="1004"/>
      <c r="G942" s="809"/>
    </row>
    <row r="943" spans="5:7" x14ac:dyDescent="0.25">
      <c r="E943" s="809"/>
      <c r="F943" s="1004"/>
      <c r="G943" s="809"/>
    </row>
    <row r="944" spans="5:7" x14ac:dyDescent="0.25">
      <c r="E944" s="809"/>
      <c r="F944" s="1004"/>
      <c r="G944" s="809"/>
    </row>
    <row r="945" spans="5:7" x14ac:dyDescent="0.25">
      <c r="E945" s="809"/>
      <c r="F945" s="1004"/>
      <c r="G945" s="809"/>
    </row>
    <row r="946" spans="5:7" x14ac:dyDescent="0.25">
      <c r="E946" s="809"/>
      <c r="F946" s="1004"/>
      <c r="G946" s="809"/>
    </row>
    <row r="947" spans="5:7" x14ac:dyDescent="0.25">
      <c r="E947" s="809"/>
      <c r="F947" s="1004"/>
      <c r="G947" s="809"/>
    </row>
    <row r="948" spans="5:7" x14ac:dyDescent="0.25">
      <c r="E948" s="809"/>
      <c r="F948" s="1004"/>
      <c r="G948" s="809"/>
    </row>
    <row r="949" spans="5:7" x14ac:dyDescent="0.25">
      <c r="E949" s="809"/>
      <c r="F949" s="1004"/>
      <c r="G949" s="809"/>
    </row>
    <row r="950" spans="5:7" x14ac:dyDescent="0.25">
      <c r="E950" s="809"/>
      <c r="F950" s="1004"/>
      <c r="G950" s="809"/>
    </row>
    <row r="951" spans="5:7" x14ac:dyDescent="0.25">
      <c r="E951" s="809"/>
      <c r="F951" s="1004"/>
      <c r="G951" s="809"/>
    </row>
    <row r="952" spans="5:7" x14ac:dyDescent="0.25">
      <c r="E952" s="809"/>
      <c r="F952" s="1004"/>
      <c r="G952" s="809"/>
    </row>
    <row r="953" spans="5:7" x14ac:dyDescent="0.25">
      <c r="E953" s="809"/>
      <c r="F953" s="1004"/>
      <c r="G953" s="809"/>
    </row>
    <row r="954" spans="5:7" x14ac:dyDescent="0.25">
      <c r="E954" s="809"/>
      <c r="F954" s="1004"/>
      <c r="G954" s="809"/>
    </row>
    <row r="955" spans="5:7" x14ac:dyDescent="0.25">
      <c r="E955" s="809"/>
      <c r="F955" s="1004"/>
      <c r="G955" s="809"/>
    </row>
    <row r="956" spans="5:7" x14ac:dyDescent="0.25">
      <c r="E956" s="809"/>
      <c r="F956" s="1004"/>
      <c r="G956" s="809"/>
    </row>
    <row r="957" spans="5:7" x14ac:dyDescent="0.25">
      <c r="E957" s="809"/>
      <c r="F957" s="1004"/>
      <c r="G957" s="809"/>
    </row>
    <row r="958" spans="5:7" x14ac:dyDescent="0.25">
      <c r="E958" s="809"/>
      <c r="F958" s="1004"/>
      <c r="G958" s="809"/>
    </row>
    <row r="959" spans="5:7" x14ac:dyDescent="0.25">
      <c r="E959" s="809"/>
      <c r="F959" s="1004"/>
      <c r="G959" s="809"/>
    </row>
    <row r="960" spans="5:7" x14ac:dyDescent="0.25">
      <c r="E960" s="809"/>
      <c r="F960" s="1004"/>
      <c r="G960" s="809"/>
    </row>
    <row r="961" spans="5:7" x14ac:dyDescent="0.25">
      <c r="E961" s="809"/>
      <c r="F961" s="1004"/>
      <c r="G961" s="809"/>
    </row>
    <row r="962" spans="5:7" x14ac:dyDescent="0.25">
      <c r="E962" s="809"/>
      <c r="F962" s="1004"/>
      <c r="G962" s="809"/>
    </row>
    <row r="963" spans="5:7" x14ac:dyDescent="0.25">
      <c r="E963" s="809"/>
      <c r="F963" s="1004"/>
      <c r="G963" s="809"/>
    </row>
    <row r="964" spans="5:7" x14ac:dyDescent="0.25">
      <c r="E964" s="809"/>
      <c r="F964" s="1004"/>
      <c r="G964" s="809"/>
    </row>
    <row r="965" spans="5:7" x14ac:dyDescent="0.25">
      <c r="E965" s="809"/>
      <c r="F965" s="1004"/>
      <c r="G965" s="809"/>
    </row>
    <row r="966" spans="5:7" x14ac:dyDescent="0.25">
      <c r="E966" s="809"/>
      <c r="F966" s="1004"/>
      <c r="G966" s="809"/>
    </row>
    <row r="967" spans="5:7" x14ac:dyDescent="0.25">
      <c r="E967" s="809"/>
      <c r="F967" s="1004"/>
      <c r="G967" s="809"/>
    </row>
    <row r="968" spans="5:7" x14ac:dyDescent="0.25">
      <c r="E968" s="809"/>
      <c r="F968" s="1004"/>
      <c r="G968" s="809"/>
    </row>
    <row r="969" spans="5:7" x14ac:dyDescent="0.25">
      <c r="E969" s="809"/>
      <c r="F969" s="1004"/>
      <c r="G969" s="809"/>
    </row>
    <row r="970" spans="5:7" x14ac:dyDescent="0.25">
      <c r="E970" s="809"/>
      <c r="F970" s="1004"/>
      <c r="G970" s="809"/>
    </row>
    <row r="971" spans="5:7" x14ac:dyDescent="0.25">
      <c r="E971" s="809"/>
      <c r="F971" s="1004"/>
      <c r="G971" s="809"/>
    </row>
    <row r="972" spans="5:7" x14ac:dyDescent="0.25">
      <c r="E972" s="809"/>
      <c r="F972" s="1004"/>
      <c r="G972" s="809"/>
    </row>
    <row r="973" spans="5:7" x14ac:dyDescent="0.25">
      <c r="E973" s="809"/>
      <c r="F973" s="1004"/>
      <c r="G973" s="809"/>
    </row>
    <row r="974" spans="5:7" x14ac:dyDescent="0.25">
      <c r="E974" s="809"/>
      <c r="F974" s="1004"/>
      <c r="G974" s="809"/>
    </row>
    <row r="975" spans="5:7" x14ac:dyDescent="0.25">
      <c r="E975" s="809"/>
      <c r="F975" s="1004"/>
      <c r="G975" s="809"/>
    </row>
    <row r="976" spans="5:7" x14ac:dyDescent="0.25">
      <c r="E976" s="809"/>
      <c r="F976" s="1004"/>
      <c r="G976" s="809"/>
    </row>
    <row r="977" spans="5:7" x14ac:dyDescent="0.25">
      <c r="E977" s="809"/>
      <c r="F977" s="1004"/>
      <c r="G977" s="809"/>
    </row>
    <row r="978" spans="5:7" x14ac:dyDescent="0.25">
      <c r="E978" s="809"/>
      <c r="F978" s="1004"/>
      <c r="G978" s="809"/>
    </row>
    <row r="979" spans="5:7" x14ac:dyDescent="0.25">
      <c r="E979" s="809"/>
      <c r="F979" s="1004"/>
      <c r="G979" s="809"/>
    </row>
    <row r="980" spans="5:7" x14ac:dyDescent="0.25">
      <c r="E980" s="809"/>
      <c r="F980" s="1004"/>
      <c r="G980" s="809"/>
    </row>
    <row r="981" spans="5:7" x14ac:dyDescent="0.25">
      <c r="E981" s="809"/>
      <c r="F981" s="1004"/>
      <c r="G981" s="809"/>
    </row>
    <row r="982" spans="5:7" x14ac:dyDescent="0.25">
      <c r="E982" s="809"/>
      <c r="F982" s="1004"/>
      <c r="G982" s="809"/>
    </row>
    <row r="983" spans="5:7" x14ac:dyDescent="0.25">
      <c r="E983" s="809"/>
      <c r="F983" s="1004"/>
      <c r="G983" s="809"/>
    </row>
    <row r="984" spans="5:7" x14ac:dyDescent="0.25">
      <c r="E984" s="809"/>
      <c r="F984" s="1004"/>
      <c r="G984" s="809"/>
    </row>
    <row r="985" spans="5:7" x14ac:dyDescent="0.25">
      <c r="E985" s="809"/>
      <c r="F985" s="1004"/>
      <c r="G985" s="809"/>
    </row>
    <row r="986" spans="5:7" x14ac:dyDescent="0.25">
      <c r="E986" s="809"/>
      <c r="F986" s="1004"/>
      <c r="G986" s="809"/>
    </row>
    <row r="987" spans="5:7" x14ac:dyDescent="0.25">
      <c r="E987" s="809"/>
      <c r="F987" s="1004"/>
      <c r="G987" s="809"/>
    </row>
    <row r="988" spans="5:7" x14ac:dyDescent="0.25">
      <c r="E988" s="809"/>
      <c r="F988" s="1004"/>
      <c r="G988" s="809"/>
    </row>
    <row r="989" spans="5:7" x14ac:dyDescent="0.25">
      <c r="E989" s="809"/>
      <c r="F989" s="1004"/>
      <c r="G989" s="809"/>
    </row>
    <row r="990" spans="5:7" x14ac:dyDescent="0.25">
      <c r="E990" s="809"/>
      <c r="F990" s="1004"/>
      <c r="G990" s="809"/>
    </row>
    <row r="991" spans="5:7" x14ac:dyDescent="0.25">
      <c r="E991" s="809"/>
      <c r="F991" s="1004"/>
      <c r="G991" s="809"/>
    </row>
    <row r="992" spans="5:7" x14ac:dyDescent="0.25">
      <c r="E992" s="809"/>
      <c r="F992" s="1004"/>
      <c r="G992" s="809"/>
    </row>
    <row r="993" spans="5:7" x14ac:dyDescent="0.25">
      <c r="E993" s="809"/>
      <c r="F993" s="1004"/>
      <c r="G993" s="809"/>
    </row>
    <row r="994" spans="5:7" x14ac:dyDescent="0.25">
      <c r="E994" s="809"/>
      <c r="F994" s="1004"/>
      <c r="G994" s="809"/>
    </row>
    <row r="995" spans="5:7" x14ac:dyDescent="0.25">
      <c r="E995" s="809"/>
      <c r="F995" s="1004"/>
      <c r="G995" s="809"/>
    </row>
    <row r="996" spans="5:7" x14ac:dyDescent="0.25">
      <c r="E996" s="809"/>
      <c r="F996" s="1004"/>
      <c r="G996" s="809"/>
    </row>
    <row r="997" spans="5:7" x14ac:dyDescent="0.25">
      <c r="E997" s="809"/>
      <c r="F997" s="1004"/>
      <c r="G997" s="809"/>
    </row>
    <row r="998" spans="5:7" x14ac:dyDescent="0.25">
      <c r="E998" s="809"/>
      <c r="F998" s="1004"/>
      <c r="G998" s="809"/>
    </row>
    <row r="999" spans="5:7" x14ac:dyDescent="0.25">
      <c r="E999" s="809"/>
      <c r="F999" s="1004"/>
      <c r="G999" s="809"/>
    </row>
    <row r="1000" spans="5:7" x14ac:dyDescent="0.25">
      <c r="E1000" s="809"/>
      <c r="F1000" s="1004"/>
      <c r="G1000" s="809"/>
    </row>
    <row r="1001" spans="5:7" x14ac:dyDescent="0.25">
      <c r="E1001" s="809"/>
      <c r="F1001" s="1004"/>
      <c r="G1001" s="809"/>
    </row>
    <row r="1002" spans="5:7" x14ac:dyDescent="0.25">
      <c r="E1002" s="809"/>
      <c r="F1002" s="1004"/>
      <c r="G1002" s="809"/>
    </row>
    <row r="1003" spans="5:7" x14ac:dyDescent="0.25">
      <c r="E1003" s="809"/>
      <c r="F1003" s="1004"/>
      <c r="G1003" s="809"/>
    </row>
    <row r="1004" spans="5:7" x14ac:dyDescent="0.25">
      <c r="E1004" s="809"/>
      <c r="F1004" s="1004"/>
      <c r="G1004" s="809"/>
    </row>
    <row r="1005" spans="5:7" x14ac:dyDescent="0.25">
      <c r="E1005" s="809"/>
      <c r="F1005" s="1004"/>
      <c r="G1005" s="809"/>
    </row>
    <row r="1006" spans="5:7" x14ac:dyDescent="0.25">
      <c r="E1006" s="809"/>
      <c r="F1006" s="1004"/>
      <c r="G1006" s="809"/>
    </row>
    <row r="1007" spans="5:7" x14ac:dyDescent="0.25">
      <c r="E1007" s="809"/>
      <c r="F1007" s="1004"/>
      <c r="G1007" s="809"/>
    </row>
    <row r="1008" spans="5:7" x14ac:dyDescent="0.25">
      <c r="E1008" s="809"/>
      <c r="F1008" s="1004"/>
      <c r="G1008" s="809"/>
    </row>
    <row r="1009" spans="5:7" x14ac:dyDescent="0.25">
      <c r="E1009" s="809"/>
      <c r="F1009" s="1004"/>
      <c r="G1009" s="809"/>
    </row>
    <row r="1010" spans="5:7" x14ac:dyDescent="0.25">
      <c r="E1010" s="809"/>
      <c r="F1010" s="1004"/>
      <c r="G1010" s="809"/>
    </row>
    <row r="1011" spans="5:7" x14ac:dyDescent="0.25">
      <c r="E1011" s="809"/>
      <c r="F1011" s="1004"/>
      <c r="G1011" s="809"/>
    </row>
    <row r="1012" spans="5:7" x14ac:dyDescent="0.25">
      <c r="E1012" s="809"/>
      <c r="F1012" s="1004"/>
      <c r="G1012" s="809"/>
    </row>
    <row r="1013" spans="5:7" x14ac:dyDescent="0.25">
      <c r="E1013" s="809"/>
      <c r="F1013" s="1004"/>
      <c r="G1013" s="809"/>
    </row>
    <row r="1014" spans="5:7" x14ac:dyDescent="0.25">
      <c r="E1014" s="809"/>
      <c r="F1014" s="1004"/>
      <c r="G1014" s="809"/>
    </row>
    <row r="1015" spans="5:7" x14ac:dyDescent="0.25">
      <c r="E1015" s="809"/>
      <c r="F1015" s="1004"/>
      <c r="G1015" s="809"/>
    </row>
    <row r="1016" spans="5:7" x14ac:dyDescent="0.25">
      <c r="E1016" s="809"/>
      <c r="F1016" s="1004"/>
      <c r="G1016" s="809"/>
    </row>
    <row r="1017" spans="5:7" x14ac:dyDescent="0.25">
      <c r="E1017" s="809"/>
      <c r="F1017" s="1004"/>
      <c r="G1017" s="809"/>
    </row>
    <row r="1018" spans="5:7" x14ac:dyDescent="0.25">
      <c r="E1018" s="809"/>
      <c r="F1018" s="1004"/>
      <c r="G1018" s="809"/>
    </row>
    <row r="1019" spans="5:7" x14ac:dyDescent="0.25">
      <c r="E1019" s="809"/>
      <c r="F1019" s="1004"/>
      <c r="G1019" s="809"/>
    </row>
    <row r="1020" spans="5:7" x14ac:dyDescent="0.25">
      <c r="E1020" s="809"/>
      <c r="F1020" s="1004"/>
      <c r="G1020" s="809"/>
    </row>
    <row r="1021" spans="5:7" x14ac:dyDescent="0.25">
      <c r="E1021" s="809"/>
      <c r="F1021" s="1004"/>
      <c r="G1021" s="809"/>
    </row>
    <row r="1022" spans="5:7" x14ac:dyDescent="0.25">
      <c r="E1022" s="809"/>
      <c r="F1022" s="1004"/>
      <c r="G1022" s="809"/>
    </row>
    <row r="1023" spans="5:7" x14ac:dyDescent="0.25">
      <c r="E1023" s="809"/>
      <c r="F1023" s="1004"/>
      <c r="G1023" s="809"/>
    </row>
    <row r="1024" spans="5:7" x14ac:dyDescent="0.25">
      <c r="E1024" s="809"/>
      <c r="F1024" s="1004"/>
      <c r="G1024" s="809"/>
    </row>
    <row r="1025" spans="5:7" x14ac:dyDescent="0.25">
      <c r="E1025" s="809"/>
      <c r="F1025" s="1004"/>
      <c r="G1025" s="809"/>
    </row>
    <row r="1026" spans="5:7" x14ac:dyDescent="0.25">
      <c r="E1026" s="809"/>
      <c r="F1026" s="1004"/>
      <c r="G1026" s="809"/>
    </row>
    <row r="1027" spans="5:7" x14ac:dyDescent="0.25">
      <c r="E1027" s="809"/>
      <c r="F1027" s="1004"/>
      <c r="G1027" s="809"/>
    </row>
    <row r="1028" spans="5:7" x14ac:dyDescent="0.25">
      <c r="E1028" s="809"/>
      <c r="F1028" s="1004"/>
      <c r="G1028" s="809"/>
    </row>
    <row r="1029" spans="5:7" x14ac:dyDescent="0.25">
      <c r="E1029" s="809"/>
      <c r="F1029" s="1004"/>
      <c r="G1029" s="809"/>
    </row>
    <row r="1030" spans="5:7" x14ac:dyDescent="0.25">
      <c r="E1030" s="809"/>
      <c r="F1030" s="1004"/>
      <c r="G1030" s="809"/>
    </row>
    <row r="1031" spans="5:7" x14ac:dyDescent="0.25">
      <c r="E1031" s="809"/>
      <c r="F1031" s="1004"/>
      <c r="G1031" s="809"/>
    </row>
    <row r="1032" spans="5:7" x14ac:dyDescent="0.25">
      <c r="E1032" s="809"/>
      <c r="F1032" s="1004"/>
      <c r="G1032" s="809"/>
    </row>
    <row r="1033" spans="5:7" x14ac:dyDescent="0.25">
      <c r="E1033" s="809"/>
      <c r="F1033" s="1004"/>
      <c r="G1033" s="809"/>
    </row>
    <row r="1034" spans="5:7" x14ac:dyDescent="0.25">
      <c r="E1034" s="809"/>
      <c r="F1034" s="1004"/>
      <c r="G1034" s="809"/>
    </row>
    <row r="1035" spans="5:7" x14ac:dyDescent="0.25">
      <c r="E1035" s="809"/>
      <c r="F1035" s="1004"/>
      <c r="G1035" s="809"/>
    </row>
    <row r="1036" spans="5:7" x14ac:dyDescent="0.25">
      <c r="E1036" s="809"/>
      <c r="F1036" s="1004"/>
      <c r="G1036" s="809"/>
    </row>
    <row r="1037" spans="5:7" x14ac:dyDescent="0.25">
      <c r="E1037" s="809"/>
      <c r="F1037" s="1004"/>
      <c r="G1037" s="809"/>
    </row>
    <row r="1038" spans="5:7" x14ac:dyDescent="0.25">
      <c r="E1038" s="809"/>
      <c r="F1038" s="1004"/>
      <c r="G1038" s="809"/>
    </row>
    <row r="1039" spans="5:7" x14ac:dyDescent="0.25">
      <c r="E1039" s="809"/>
      <c r="F1039" s="1004"/>
      <c r="G1039" s="809"/>
    </row>
    <row r="1040" spans="5:7" x14ac:dyDescent="0.25">
      <c r="E1040" s="809"/>
      <c r="F1040" s="1004"/>
      <c r="G1040" s="809"/>
    </row>
    <row r="1041" spans="5:7" x14ac:dyDescent="0.25">
      <c r="E1041" s="809"/>
      <c r="F1041" s="1004"/>
      <c r="G1041" s="809"/>
    </row>
    <row r="1042" spans="5:7" x14ac:dyDescent="0.25">
      <c r="E1042" s="809"/>
      <c r="F1042" s="1004"/>
      <c r="G1042" s="809"/>
    </row>
    <row r="1043" spans="5:7" x14ac:dyDescent="0.25">
      <c r="E1043" s="809"/>
      <c r="F1043" s="1004"/>
      <c r="G1043" s="809"/>
    </row>
    <row r="1044" spans="5:7" x14ac:dyDescent="0.25">
      <c r="E1044" s="809"/>
      <c r="F1044" s="1004"/>
      <c r="G1044" s="809"/>
    </row>
    <row r="1045" spans="5:7" x14ac:dyDescent="0.25">
      <c r="E1045" s="809"/>
      <c r="F1045" s="1004"/>
      <c r="G1045" s="809"/>
    </row>
    <row r="1046" spans="5:7" x14ac:dyDescent="0.25">
      <c r="E1046" s="809"/>
      <c r="F1046" s="1004"/>
      <c r="G1046" s="809"/>
    </row>
    <row r="1047" spans="5:7" x14ac:dyDescent="0.25">
      <c r="E1047" s="809"/>
      <c r="F1047" s="1004"/>
      <c r="G1047" s="809"/>
    </row>
    <row r="1048" spans="5:7" x14ac:dyDescent="0.25">
      <c r="E1048" s="809"/>
      <c r="F1048" s="1004"/>
      <c r="G1048" s="809"/>
    </row>
    <row r="1049" spans="5:7" x14ac:dyDescent="0.25">
      <c r="E1049" s="809"/>
      <c r="F1049" s="1004"/>
      <c r="G1049" s="809"/>
    </row>
    <row r="1050" spans="5:7" x14ac:dyDescent="0.25">
      <c r="E1050" s="809"/>
      <c r="F1050" s="1004"/>
      <c r="G1050" s="809"/>
    </row>
    <row r="1051" spans="5:7" x14ac:dyDescent="0.25">
      <c r="E1051" s="809"/>
      <c r="F1051" s="1004"/>
      <c r="G1051" s="809"/>
    </row>
    <row r="1052" spans="5:7" x14ac:dyDescent="0.25">
      <c r="E1052" s="809"/>
      <c r="F1052" s="1004"/>
      <c r="G1052" s="809"/>
    </row>
    <row r="1053" spans="5:7" x14ac:dyDescent="0.25">
      <c r="E1053" s="809"/>
      <c r="F1053" s="1004"/>
      <c r="G1053" s="809"/>
    </row>
    <row r="1054" spans="5:7" x14ac:dyDescent="0.25">
      <c r="E1054" s="809"/>
      <c r="F1054" s="1004"/>
      <c r="G1054" s="809"/>
    </row>
    <row r="1055" spans="5:7" x14ac:dyDescent="0.25">
      <c r="E1055" s="809"/>
      <c r="F1055" s="1004"/>
      <c r="G1055" s="809"/>
    </row>
    <row r="1056" spans="5:7" x14ac:dyDescent="0.25">
      <c r="E1056" s="809"/>
      <c r="F1056" s="1004"/>
      <c r="G1056" s="809"/>
    </row>
    <row r="1057" spans="5:7" x14ac:dyDescent="0.25">
      <c r="E1057" s="809"/>
      <c r="F1057" s="1004"/>
      <c r="G1057" s="809"/>
    </row>
    <row r="1058" spans="5:7" x14ac:dyDescent="0.25">
      <c r="E1058" s="809"/>
      <c r="F1058" s="1004"/>
      <c r="G1058" s="809"/>
    </row>
    <row r="1059" spans="5:7" x14ac:dyDescent="0.25">
      <c r="E1059" s="809"/>
      <c r="F1059" s="1004"/>
      <c r="G1059" s="809"/>
    </row>
    <row r="1060" spans="5:7" x14ac:dyDescent="0.25">
      <c r="E1060" s="809"/>
      <c r="F1060" s="1004"/>
      <c r="G1060" s="809"/>
    </row>
    <row r="1061" spans="5:7" x14ac:dyDescent="0.25">
      <c r="E1061" s="809"/>
      <c r="F1061" s="1004"/>
      <c r="G1061" s="809"/>
    </row>
    <row r="1062" spans="5:7" x14ac:dyDescent="0.25">
      <c r="E1062" s="809"/>
      <c r="F1062" s="1004"/>
      <c r="G1062" s="809"/>
    </row>
    <row r="1063" spans="5:7" x14ac:dyDescent="0.25">
      <c r="E1063" s="809"/>
      <c r="F1063" s="1004"/>
      <c r="G1063" s="809"/>
    </row>
    <row r="1064" spans="5:7" x14ac:dyDescent="0.25">
      <c r="E1064" s="809"/>
      <c r="F1064" s="1004"/>
      <c r="G1064" s="809"/>
    </row>
    <row r="1065" spans="5:7" x14ac:dyDescent="0.25">
      <c r="E1065" s="809"/>
      <c r="F1065" s="1004"/>
      <c r="G1065" s="809"/>
    </row>
    <row r="1066" spans="5:7" x14ac:dyDescent="0.25">
      <c r="E1066" s="809"/>
      <c r="F1066" s="1004"/>
      <c r="G1066" s="809"/>
    </row>
    <row r="1067" spans="5:7" x14ac:dyDescent="0.25">
      <c r="E1067" s="809"/>
      <c r="F1067" s="1004"/>
      <c r="G1067" s="809"/>
    </row>
    <row r="1068" spans="5:7" x14ac:dyDescent="0.25">
      <c r="E1068" s="809"/>
      <c r="F1068" s="1004"/>
      <c r="G1068" s="809"/>
    </row>
    <row r="1069" spans="5:7" x14ac:dyDescent="0.25">
      <c r="E1069" s="809"/>
      <c r="F1069" s="1004"/>
      <c r="G1069" s="809"/>
    </row>
    <row r="1070" spans="5:7" x14ac:dyDescent="0.25">
      <c r="E1070" s="809"/>
      <c r="F1070" s="1004"/>
      <c r="G1070" s="809"/>
    </row>
    <row r="1071" spans="5:7" x14ac:dyDescent="0.25">
      <c r="E1071" s="809"/>
      <c r="F1071" s="1004"/>
      <c r="G1071" s="809"/>
    </row>
    <row r="1072" spans="5:7" x14ac:dyDescent="0.25">
      <c r="E1072" s="809"/>
      <c r="F1072" s="1004"/>
      <c r="G1072" s="809"/>
    </row>
    <row r="1073" spans="5:7" x14ac:dyDescent="0.25">
      <c r="E1073" s="809"/>
      <c r="F1073" s="1004"/>
      <c r="G1073" s="809"/>
    </row>
    <row r="1074" spans="5:7" x14ac:dyDescent="0.25">
      <c r="E1074" s="809"/>
      <c r="F1074" s="1004"/>
      <c r="G1074" s="809"/>
    </row>
    <row r="1075" spans="5:7" x14ac:dyDescent="0.25">
      <c r="E1075" s="809"/>
      <c r="F1075" s="1004"/>
      <c r="G1075" s="809"/>
    </row>
    <row r="1076" spans="5:7" x14ac:dyDescent="0.25">
      <c r="E1076" s="809"/>
      <c r="F1076" s="1004"/>
      <c r="G1076" s="809"/>
    </row>
    <row r="1077" spans="5:7" x14ac:dyDescent="0.25">
      <c r="E1077" s="809"/>
      <c r="F1077" s="1004"/>
      <c r="G1077" s="809"/>
    </row>
    <row r="1078" spans="5:7" x14ac:dyDescent="0.25">
      <c r="E1078" s="809"/>
      <c r="F1078" s="1004"/>
      <c r="G1078" s="809"/>
    </row>
    <row r="1079" spans="5:7" x14ac:dyDescent="0.25">
      <c r="E1079" s="809"/>
      <c r="F1079" s="1004"/>
      <c r="G1079" s="809"/>
    </row>
    <row r="1080" spans="5:7" x14ac:dyDescent="0.25">
      <c r="E1080" s="809"/>
      <c r="F1080" s="1004"/>
      <c r="G1080" s="809"/>
    </row>
    <row r="1081" spans="5:7" x14ac:dyDescent="0.25">
      <c r="E1081" s="809"/>
      <c r="F1081" s="1004"/>
      <c r="G1081" s="809"/>
    </row>
    <row r="1082" spans="5:7" x14ac:dyDescent="0.25">
      <c r="E1082" s="809"/>
      <c r="F1082" s="1004"/>
      <c r="G1082" s="809"/>
    </row>
    <row r="1083" spans="5:7" x14ac:dyDescent="0.25">
      <c r="E1083" s="809"/>
      <c r="F1083" s="1004"/>
      <c r="G1083" s="809"/>
    </row>
    <row r="1084" spans="5:7" x14ac:dyDescent="0.25">
      <c r="E1084" s="809"/>
      <c r="F1084" s="1004"/>
      <c r="G1084" s="809"/>
    </row>
    <row r="1085" spans="5:7" x14ac:dyDescent="0.25">
      <c r="E1085" s="809"/>
      <c r="F1085" s="1004"/>
      <c r="G1085" s="809"/>
    </row>
    <row r="1086" spans="5:7" x14ac:dyDescent="0.25">
      <c r="E1086" s="809"/>
      <c r="F1086" s="1004"/>
      <c r="G1086" s="809"/>
    </row>
    <row r="1087" spans="5:7" x14ac:dyDescent="0.25">
      <c r="E1087" s="809"/>
      <c r="F1087" s="1004"/>
      <c r="G1087" s="809"/>
    </row>
    <row r="1088" spans="5:7" x14ac:dyDescent="0.25">
      <c r="E1088" s="809"/>
      <c r="F1088" s="1004"/>
      <c r="G1088" s="809"/>
    </row>
    <row r="1089" spans="5:7" x14ac:dyDescent="0.25">
      <c r="E1089" s="809"/>
      <c r="F1089" s="1004"/>
      <c r="G1089" s="809"/>
    </row>
    <row r="1090" spans="5:7" x14ac:dyDescent="0.25">
      <c r="E1090" s="809"/>
      <c r="F1090" s="1004"/>
      <c r="G1090" s="809"/>
    </row>
    <row r="1091" spans="5:7" x14ac:dyDescent="0.25">
      <c r="E1091" s="809"/>
      <c r="F1091" s="1004"/>
      <c r="G1091" s="809"/>
    </row>
    <row r="1092" spans="5:7" x14ac:dyDescent="0.25">
      <c r="E1092" s="809"/>
      <c r="F1092" s="1004"/>
      <c r="G1092" s="809"/>
    </row>
    <row r="1093" spans="5:7" x14ac:dyDescent="0.25">
      <c r="E1093" s="809"/>
      <c r="F1093" s="1004"/>
      <c r="G1093" s="809"/>
    </row>
    <row r="1094" spans="5:7" x14ac:dyDescent="0.25">
      <c r="E1094" s="809"/>
      <c r="F1094" s="1004"/>
      <c r="G1094" s="809"/>
    </row>
    <row r="1095" spans="5:7" x14ac:dyDescent="0.25">
      <c r="E1095" s="809"/>
      <c r="F1095" s="1004"/>
      <c r="G1095" s="809"/>
    </row>
    <row r="1096" spans="5:7" x14ac:dyDescent="0.25">
      <c r="E1096" s="809"/>
      <c r="F1096" s="1004"/>
      <c r="G1096" s="809"/>
    </row>
    <row r="1097" spans="5:7" x14ac:dyDescent="0.25">
      <c r="E1097" s="809"/>
      <c r="F1097" s="1004"/>
      <c r="G1097" s="809"/>
    </row>
    <row r="1098" spans="5:7" x14ac:dyDescent="0.25">
      <c r="E1098" s="809"/>
      <c r="F1098" s="1004"/>
      <c r="G1098" s="809"/>
    </row>
    <row r="1099" spans="5:7" x14ac:dyDescent="0.25">
      <c r="E1099" s="809"/>
      <c r="F1099" s="1004"/>
      <c r="G1099" s="809"/>
    </row>
    <row r="1100" spans="5:7" x14ac:dyDescent="0.25">
      <c r="E1100" s="809"/>
      <c r="F1100" s="1004"/>
      <c r="G1100" s="809"/>
    </row>
    <row r="1101" spans="5:7" x14ac:dyDescent="0.25">
      <c r="E1101" s="809"/>
      <c r="F1101" s="1004"/>
      <c r="G1101" s="809"/>
    </row>
    <row r="1102" spans="5:7" x14ac:dyDescent="0.25">
      <c r="E1102" s="809"/>
      <c r="F1102" s="1004"/>
      <c r="G1102" s="809"/>
    </row>
    <row r="1103" spans="5:7" x14ac:dyDescent="0.25">
      <c r="E1103" s="809"/>
      <c r="F1103" s="1004"/>
      <c r="G1103" s="809"/>
    </row>
    <row r="1104" spans="5:7" x14ac:dyDescent="0.25">
      <c r="E1104" s="809"/>
      <c r="F1104" s="1004"/>
      <c r="G1104" s="809"/>
    </row>
    <row r="1105" spans="5:7" x14ac:dyDescent="0.25">
      <c r="E1105" s="809"/>
      <c r="F1105" s="1004"/>
      <c r="G1105" s="809"/>
    </row>
    <row r="1106" spans="5:7" x14ac:dyDescent="0.25">
      <c r="E1106" s="809"/>
      <c r="F1106" s="1004"/>
      <c r="G1106" s="809"/>
    </row>
    <row r="1107" spans="5:7" x14ac:dyDescent="0.25">
      <c r="E1107" s="809"/>
      <c r="F1107" s="1004"/>
      <c r="G1107" s="809"/>
    </row>
    <row r="1108" spans="5:7" x14ac:dyDescent="0.25">
      <c r="E1108" s="809"/>
      <c r="F1108" s="1004"/>
      <c r="G1108" s="809"/>
    </row>
    <row r="1109" spans="5:7" x14ac:dyDescent="0.25">
      <c r="E1109" s="809"/>
      <c r="F1109" s="1004"/>
      <c r="G1109" s="809"/>
    </row>
    <row r="1110" spans="5:7" x14ac:dyDescent="0.25">
      <c r="E1110" s="809"/>
      <c r="F1110" s="1004"/>
      <c r="G1110" s="809"/>
    </row>
    <row r="1111" spans="5:7" x14ac:dyDescent="0.25">
      <c r="E1111" s="809"/>
      <c r="F1111" s="1004"/>
      <c r="G1111" s="809"/>
    </row>
    <row r="1112" spans="5:7" x14ac:dyDescent="0.25">
      <c r="E1112" s="809"/>
      <c r="F1112" s="1004"/>
      <c r="G1112" s="809"/>
    </row>
    <row r="1113" spans="5:7" x14ac:dyDescent="0.25">
      <c r="E1113" s="809"/>
      <c r="F1113" s="1004"/>
      <c r="G1113" s="809"/>
    </row>
    <row r="1114" spans="5:7" x14ac:dyDescent="0.25">
      <c r="E1114" s="809"/>
      <c r="F1114" s="1004"/>
      <c r="G1114" s="809"/>
    </row>
    <row r="1115" spans="5:7" x14ac:dyDescent="0.25">
      <c r="E1115" s="809"/>
      <c r="F1115" s="1004"/>
      <c r="G1115" s="809"/>
    </row>
    <row r="1116" spans="5:7" x14ac:dyDescent="0.25">
      <c r="E1116" s="809"/>
      <c r="F1116" s="1004"/>
      <c r="G1116" s="809"/>
    </row>
    <row r="1117" spans="5:7" x14ac:dyDescent="0.25">
      <c r="E1117" s="809"/>
      <c r="F1117" s="1004"/>
      <c r="G1117" s="809"/>
    </row>
    <row r="1118" spans="5:7" x14ac:dyDescent="0.25">
      <c r="E1118" s="809"/>
      <c r="F1118" s="1004"/>
      <c r="G1118" s="809"/>
    </row>
    <row r="1119" spans="5:7" x14ac:dyDescent="0.25">
      <c r="E1119" s="809"/>
      <c r="F1119" s="1004"/>
      <c r="G1119" s="809"/>
    </row>
    <row r="1120" spans="5:7" x14ac:dyDescent="0.25">
      <c r="E1120" s="809"/>
      <c r="F1120" s="1004"/>
      <c r="G1120" s="809"/>
    </row>
    <row r="1121" spans="5:7" x14ac:dyDescent="0.25">
      <c r="E1121" s="809"/>
      <c r="F1121" s="1004"/>
      <c r="G1121" s="809"/>
    </row>
    <row r="1122" spans="5:7" x14ac:dyDescent="0.25">
      <c r="E1122" s="809"/>
      <c r="F1122" s="1004"/>
      <c r="G1122" s="809"/>
    </row>
    <row r="1123" spans="5:7" x14ac:dyDescent="0.25">
      <c r="E1123" s="809"/>
      <c r="F1123" s="1004"/>
      <c r="G1123" s="809"/>
    </row>
    <row r="1124" spans="5:7" x14ac:dyDescent="0.25">
      <c r="E1124" s="809"/>
      <c r="F1124" s="1004"/>
      <c r="G1124" s="809"/>
    </row>
    <row r="1125" spans="5:7" x14ac:dyDescent="0.25">
      <c r="E1125" s="809"/>
      <c r="F1125" s="1004"/>
      <c r="G1125" s="809"/>
    </row>
    <row r="1126" spans="5:7" x14ac:dyDescent="0.25">
      <c r="E1126" s="809"/>
      <c r="F1126" s="1004"/>
      <c r="G1126" s="809"/>
    </row>
    <row r="1127" spans="5:7" x14ac:dyDescent="0.25">
      <c r="E1127" s="809"/>
      <c r="F1127" s="1004"/>
      <c r="G1127" s="809"/>
    </row>
    <row r="1128" spans="5:7" x14ac:dyDescent="0.25">
      <c r="E1128" s="809"/>
      <c r="F1128" s="1004"/>
      <c r="G1128" s="809"/>
    </row>
    <row r="1129" spans="5:7" x14ac:dyDescent="0.25">
      <c r="E1129" s="809"/>
      <c r="F1129" s="1004"/>
      <c r="G1129" s="809"/>
    </row>
    <row r="1130" spans="5:7" x14ac:dyDescent="0.25">
      <c r="E1130" s="809"/>
      <c r="F1130" s="1004"/>
      <c r="G1130" s="809"/>
    </row>
    <row r="1131" spans="5:7" x14ac:dyDescent="0.25">
      <c r="E1131" s="809"/>
      <c r="F1131" s="1004"/>
      <c r="G1131" s="809"/>
    </row>
    <row r="1132" spans="5:7" x14ac:dyDescent="0.25">
      <c r="E1132" s="809"/>
      <c r="F1132" s="1004"/>
      <c r="G1132" s="809"/>
    </row>
    <row r="1133" spans="5:7" x14ac:dyDescent="0.25">
      <c r="E1133" s="809"/>
      <c r="F1133" s="1004"/>
      <c r="G1133" s="809"/>
    </row>
    <row r="1134" spans="5:7" x14ac:dyDescent="0.25">
      <c r="E1134" s="809"/>
      <c r="F1134" s="1004"/>
      <c r="G1134" s="809"/>
    </row>
    <row r="1135" spans="5:7" x14ac:dyDescent="0.25">
      <c r="E1135" s="809"/>
      <c r="F1135" s="1004"/>
      <c r="G1135" s="809"/>
    </row>
    <row r="1136" spans="5:7" x14ac:dyDescent="0.25">
      <c r="E1136" s="809"/>
      <c r="F1136" s="1004"/>
      <c r="G1136" s="809"/>
    </row>
    <row r="1137" spans="5:7" x14ac:dyDescent="0.25">
      <c r="E1137" s="809"/>
      <c r="F1137" s="1004"/>
      <c r="G1137" s="809"/>
    </row>
    <row r="1138" spans="5:7" x14ac:dyDescent="0.25">
      <c r="E1138" s="809"/>
      <c r="F1138" s="1004"/>
      <c r="G1138" s="809"/>
    </row>
    <row r="1139" spans="5:7" x14ac:dyDescent="0.25">
      <c r="E1139" s="809"/>
      <c r="F1139" s="1004"/>
      <c r="G1139" s="809"/>
    </row>
    <row r="1140" spans="5:7" x14ac:dyDescent="0.25">
      <c r="E1140" s="809"/>
      <c r="F1140" s="1004"/>
      <c r="G1140" s="809"/>
    </row>
    <row r="1141" spans="5:7" x14ac:dyDescent="0.25">
      <c r="E1141" s="809"/>
      <c r="F1141" s="1004"/>
      <c r="G1141" s="809"/>
    </row>
    <row r="1142" spans="5:7" x14ac:dyDescent="0.25">
      <c r="E1142" s="809"/>
      <c r="F1142" s="1004"/>
      <c r="G1142" s="809"/>
    </row>
    <row r="1143" spans="5:7" x14ac:dyDescent="0.25">
      <c r="E1143" s="809"/>
      <c r="F1143" s="1004"/>
      <c r="G1143" s="809"/>
    </row>
    <row r="1144" spans="5:7" x14ac:dyDescent="0.25">
      <c r="E1144" s="809"/>
      <c r="F1144" s="1004"/>
      <c r="G1144" s="809"/>
    </row>
    <row r="1145" spans="5:7" x14ac:dyDescent="0.25">
      <c r="E1145" s="809"/>
      <c r="F1145" s="1004"/>
      <c r="G1145" s="809"/>
    </row>
    <row r="1146" spans="5:7" x14ac:dyDescent="0.25">
      <c r="E1146" s="809"/>
      <c r="F1146" s="1004"/>
      <c r="G1146" s="809"/>
    </row>
    <row r="1147" spans="5:7" x14ac:dyDescent="0.25">
      <c r="E1147" s="809"/>
      <c r="F1147" s="1004"/>
      <c r="G1147" s="809"/>
    </row>
    <row r="1148" spans="5:7" x14ac:dyDescent="0.25">
      <c r="E1148" s="809"/>
      <c r="F1148" s="1004"/>
      <c r="G1148" s="809"/>
    </row>
    <row r="1149" spans="5:7" x14ac:dyDescent="0.25">
      <c r="E1149" s="809"/>
      <c r="F1149" s="1004"/>
      <c r="G1149" s="809"/>
    </row>
    <row r="1150" spans="5:7" x14ac:dyDescent="0.25">
      <c r="E1150" s="809"/>
      <c r="F1150" s="1004"/>
      <c r="G1150" s="809"/>
    </row>
    <row r="1151" spans="5:7" x14ac:dyDescent="0.25">
      <c r="E1151" s="809"/>
      <c r="F1151" s="1004"/>
      <c r="G1151" s="809"/>
    </row>
    <row r="1152" spans="5:7" x14ac:dyDescent="0.25">
      <c r="E1152" s="809"/>
      <c r="F1152" s="1004"/>
      <c r="G1152" s="809"/>
    </row>
    <row r="1153" spans="5:7" x14ac:dyDescent="0.25">
      <c r="E1153" s="809"/>
      <c r="F1153" s="1004"/>
      <c r="G1153" s="809"/>
    </row>
    <row r="1154" spans="5:7" x14ac:dyDescent="0.25">
      <c r="E1154" s="809"/>
      <c r="F1154" s="1004"/>
      <c r="G1154" s="809"/>
    </row>
    <row r="1155" spans="5:7" x14ac:dyDescent="0.25">
      <c r="E1155" s="809"/>
      <c r="F1155" s="1004"/>
      <c r="G1155" s="809"/>
    </row>
    <row r="1156" spans="5:7" x14ac:dyDescent="0.25">
      <c r="E1156" s="809"/>
      <c r="F1156" s="1004"/>
      <c r="G1156" s="809"/>
    </row>
    <row r="1157" spans="5:7" x14ac:dyDescent="0.25">
      <c r="E1157" s="809"/>
      <c r="F1157" s="1004"/>
      <c r="G1157" s="809"/>
    </row>
    <row r="1158" spans="5:7" x14ac:dyDescent="0.25">
      <c r="E1158" s="809"/>
      <c r="F1158" s="1004"/>
      <c r="G1158" s="809"/>
    </row>
    <row r="1159" spans="5:7" x14ac:dyDescent="0.25">
      <c r="E1159" s="809"/>
      <c r="F1159" s="1004"/>
      <c r="G1159" s="809"/>
    </row>
    <row r="1160" spans="5:7" x14ac:dyDescent="0.25">
      <c r="E1160" s="809"/>
      <c r="F1160" s="1004"/>
      <c r="G1160" s="809"/>
    </row>
    <row r="1161" spans="5:7" x14ac:dyDescent="0.25">
      <c r="E1161" s="809"/>
      <c r="F1161" s="1004"/>
      <c r="G1161" s="809"/>
    </row>
    <row r="1162" spans="5:7" x14ac:dyDescent="0.25">
      <c r="E1162" s="809"/>
      <c r="F1162" s="1004"/>
      <c r="G1162" s="809"/>
    </row>
    <row r="1163" spans="5:7" x14ac:dyDescent="0.25">
      <c r="E1163" s="809"/>
      <c r="F1163" s="1004"/>
      <c r="G1163" s="809"/>
    </row>
    <row r="1164" spans="5:7" x14ac:dyDescent="0.25">
      <c r="E1164" s="809"/>
      <c r="F1164" s="1004"/>
      <c r="G1164" s="809"/>
    </row>
    <row r="1165" spans="5:7" x14ac:dyDescent="0.25">
      <c r="E1165" s="809"/>
      <c r="F1165" s="1004"/>
      <c r="G1165" s="809"/>
    </row>
    <row r="1166" spans="5:7" x14ac:dyDescent="0.25">
      <c r="E1166" s="809"/>
      <c r="F1166" s="1004"/>
      <c r="G1166" s="809"/>
    </row>
    <row r="1167" spans="5:7" x14ac:dyDescent="0.25">
      <c r="E1167" s="809"/>
      <c r="F1167" s="1004"/>
      <c r="G1167" s="809"/>
    </row>
    <row r="1168" spans="5:7" x14ac:dyDescent="0.25">
      <c r="E1168" s="809"/>
      <c r="F1168" s="1004"/>
      <c r="G1168" s="809"/>
    </row>
    <row r="1169" spans="5:7" x14ac:dyDescent="0.25">
      <c r="E1169" s="809"/>
      <c r="F1169" s="1004"/>
      <c r="G1169" s="809"/>
    </row>
    <row r="1170" spans="5:7" x14ac:dyDescent="0.25">
      <c r="E1170" s="809"/>
      <c r="F1170" s="1004"/>
      <c r="G1170" s="809"/>
    </row>
    <row r="1171" spans="5:7" x14ac:dyDescent="0.25">
      <c r="E1171" s="809"/>
      <c r="F1171" s="1004"/>
      <c r="G1171" s="809"/>
    </row>
    <row r="1172" spans="5:7" x14ac:dyDescent="0.25">
      <c r="E1172" s="809"/>
      <c r="F1172" s="1004"/>
      <c r="G1172" s="809"/>
    </row>
    <row r="1173" spans="5:7" x14ac:dyDescent="0.25">
      <c r="E1173" s="809"/>
      <c r="F1173" s="1004"/>
      <c r="G1173" s="809"/>
    </row>
    <row r="1174" spans="5:7" x14ac:dyDescent="0.25">
      <c r="E1174" s="809"/>
      <c r="F1174" s="1004"/>
      <c r="G1174" s="809"/>
    </row>
    <row r="1175" spans="5:7" x14ac:dyDescent="0.25">
      <c r="E1175" s="809"/>
      <c r="F1175" s="1004"/>
      <c r="G1175" s="809"/>
    </row>
    <row r="1176" spans="5:7" x14ac:dyDescent="0.25">
      <c r="E1176" s="809"/>
      <c r="F1176" s="1004"/>
      <c r="G1176" s="809"/>
    </row>
    <row r="1177" spans="5:7" x14ac:dyDescent="0.25">
      <c r="E1177" s="809"/>
      <c r="F1177" s="1004"/>
      <c r="G1177" s="809"/>
    </row>
    <row r="1178" spans="5:7" x14ac:dyDescent="0.25">
      <c r="E1178" s="809"/>
      <c r="F1178" s="1004"/>
      <c r="G1178" s="809"/>
    </row>
    <row r="1179" spans="5:7" x14ac:dyDescent="0.25">
      <c r="E1179" s="809"/>
      <c r="F1179" s="1004"/>
      <c r="G1179" s="809"/>
    </row>
    <row r="1180" spans="5:7" x14ac:dyDescent="0.25">
      <c r="E1180" s="809"/>
      <c r="F1180" s="1004"/>
      <c r="G1180" s="809"/>
    </row>
    <row r="1181" spans="5:7" x14ac:dyDescent="0.25">
      <c r="E1181" s="809"/>
      <c r="F1181" s="1004"/>
      <c r="G1181" s="809"/>
    </row>
    <row r="1182" spans="5:7" x14ac:dyDescent="0.25">
      <c r="E1182" s="809"/>
      <c r="F1182" s="1004"/>
      <c r="G1182" s="809"/>
    </row>
    <row r="1183" spans="5:7" x14ac:dyDescent="0.25">
      <c r="E1183" s="809"/>
      <c r="F1183" s="1004"/>
      <c r="G1183" s="809"/>
    </row>
    <row r="1184" spans="5:7" x14ac:dyDescent="0.25">
      <c r="E1184" s="809"/>
      <c r="F1184" s="1004"/>
      <c r="G1184" s="809"/>
    </row>
    <row r="1185" spans="5:7" x14ac:dyDescent="0.25">
      <c r="E1185" s="809"/>
      <c r="F1185" s="1004"/>
      <c r="G1185" s="809"/>
    </row>
    <row r="1186" spans="5:7" x14ac:dyDescent="0.25">
      <c r="E1186" s="809"/>
      <c r="F1186" s="1004"/>
      <c r="G1186" s="809"/>
    </row>
    <row r="1187" spans="5:7" x14ac:dyDescent="0.25">
      <c r="E1187" s="809"/>
      <c r="F1187" s="1004"/>
      <c r="G1187" s="809"/>
    </row>
    <row r="1188" spans="5:7" x14ac:dyDescent="0.25">
      <c r="E1188" s="809"/>
      <c r="F1188" s="1004"/>
      <c r="G1188" s="809"/>
    </row>
    <row r="1189" spans="5:7" x14ac:dyDescent="0.25">
      <c r="E1189" s="809"/>
      <c r="F1189" s="1004"/>
      <c r="G1189" s="809"/>
    </row>
    <row r="1190" spans="5:7" x14ac:dyDescent="0.25">
      <c r="E1190" s="809"/>
      <c r="F1190" s="1004"/>
      <c r="G1190" s="809"/>
    </row>
    <row r="1191" spans="5:7" x14ac:dyDescent="0.25">
      <c r="E1191" s="809"/>
      <c r="F1191" s="1004"/>
      <c r="G1191" s="809"/>
    </row>
    <row r="1192" spans="5:7" x14ac:dyDescent="0.25">
      <c r="E1192" s="809"/>
      <c r="F1192" s="1004"/>
      <c r="G1192" s="809"/>
    </row>
    <row r="1193" spans="5:7" x14ac:dyDescent="0.25">
      <c r="E1193" s="809"/>
      <c r="F1193" s="1004"/>
      <c r="G1193" s="809"/>
    </row>
    <row r="1194" spans="5:7" x14ac:dyDescent="0.25">
      <c r="E1194" s="809"/>
      <c r="F1194" s="1004"/>
      <c r="G1194" s="809"/>
    </row>
    <row r="1195" spans="5:7" x14ac:dyDescent="0.25">
      <c r="E1195" s="809"/>
      <c r="F1195" s="1004"/>
      <c r="G1195" s="809"/>
    </row>
    <row r="1196" spans="5:7" x14ac:dyDescent="0.25">
      <c r="E1196" s="809"/>
      <c r="F1196" s="1004"/>
      <c r="G1196" s="809"/>
    </row>
    <row r="1197" spans="5:7" x14ac:dyDescent="0.25">
      <c r="E1197" s="809"/>
      <c r="F1197" s="1004"/>
      <c r="G1197" s="809"/>
    </row>
    <row r="1198" spans="5:7" x14ac:dyDescent="0.25">
      <c r="E1198" s="809"/>
      <c r="F1198" s="1004"/>
      <c r="G1198" s="809"/>
    </row>
    <row r="1199" spans="5:7" x14ac:dyDescent="0.25">
      <c r="E1199" s="809"/>
      <c r="F1199" s="1004"/>
      <c r="G1199" s="809"/>
    </row>
    <row r="1200" spans="5:7" x14ac:dyDescent="0.25">
      <c r="E1200" s="809"/>
      <c r="F1200" s="1004"/>
      <c r="G1200" s="809"/>
    </row>
    <row r="1201" spans="5:7" x14ac:dyDescent="0.25">
      <c r="E1201" s="809"/>
      <c r="F1201" s="1004"/>
      <c r="G1201" s="809"/>
    </row>
    <row r="1202" spans="5:7" x14ac:dyDescent="0.25">
      <c r="E1202" s="809"/>
      <c r="F1202" s="1004"/>
      <c r="G1202" s="809"/>
    </row>
    <row r="1203" spans="5:7" x14ac:dyDescent="0.25">
      <c r="E1203" s="809"/>
      <c r="F1203" s="1004"/>
      <c r="G1203" s="809"/>
    </row>
    <row r="1204" spans="5:7" x14ac:dyDescent="0.25">
      <c r="E1204" s="809"/>
      <c r="F1204" s="1004"/>
      <c r="G1204" s="809"/>
    </row>
    <row r="1205" spans="5:7" x14ac:dyDescent="0.25">
      <c r="E1205" s="809"/>
      <c r="F1205" s="1004"/>
      <c r="G1205" s="809"/>
    </row>
    <row r="1206" spans="5:7" x14ac:dyDescent="0.25">
      <c r="E1206" s="809"/>
      <c r="F1206" s="1004"/>
      <c r="G1206" s="809"/>
    </row>
    <row r="1207" spans="5:7" x14ac:dyDescent="0.25">
      <c r="E1207" s="809"/>
      <c r="F1207" s="1004"/>
      <c r="G1207" s="809"/>
    </row>
    <row r="1208" spans="5:7" x14ac:dyDescent="0.25">
      <c r="E1208" s="809"/>
      <c r="F1208" s="1004"/>
      <c r="G1208" s="809"/>
    </row>
    <row r="1209" spans="5:7" x14ac:dyDescent="0.25">
      <c r="E1209" s="809"/>
      <c r="F1209" s="1004"/>
      <c r="G1209" s="809"/>
    </row>
    <row r="1210" spans="5:7" x14ac:dyDescent="0.25">
      <c r="E1210" s="809"/>
      <c r="F1210" s="1004"/>
      <c r="G1210" s="809"/>
    </row>
    <row r="1211" spans="5:7" x14ac:dyDescent="0.25">
      <c r="E1211" s="809"/>
      <c r="F1211" s="1004"/>
      <c r="G1211" s="809"/>
    </row>
    <row r="1212" spans="5:7" x14ac:dyDescent="0.25">
      <c r="E1212" s="809"/>
      <c r="F1212" s="1004"/>
      <c r="G1212" s="809"/>
    </row>
    <row r="1213" spans="5:7" x14ac:dyDescent="0.25">
      <c r="E1213" s="809"/>
      <c r="F1213" s="1004"/>
      <c r="G1213" s="809"/>
    </row>
    <row r="1214" spans="5:7" x14ac:dyDescent="0.25">
      <c r="E1214" s="809"/>
      <c r="F1214" s="1004"/>
      <c r="G1214" s="809"/>
    </row>
    <row r="1215" spans="5:7" x14ac:dyDescent="0.25">
      <c r="E1215" s="809"/>
      <c r="F1215" s="1004"/>
      <c r="G1215" s="809"/>
    </row>
    <row r="1216" spans="5:7" x14ac:dyDescent="0.25">
      <c r="E1216" s="809"/>
      <c r="F1216" s="1004"/>
      <c r="G1216" s="809"/>
    </row>
    <row r="1217" spans="5:7" x14ac:dyDescent="0.25">
      <c r="E1217" s="809"/>
      <c r="F1217" s="1004"/>
      <c r="G1217" s="809"/>
    </row>
    <row r="1218" spans="5:7" x14ac:dyDescent="0.25">
      <c r="E1218" s="809"/>
      <c r="F1218" s="1004"/>
      <c r="G1218" s="809"/>
    </row>
    <row r="1219" spans="5:7" x14ac:dyDescent="0.25">
      <c r="E1219" s="809"/>
      <c r="F1219" s="1004"/>
      <c r="G1219" s="809"/>
    </row>
    <row r="1220" spans="5:7" x14ac:dyDescent="0.25">
      <c r="E1220" s="809"/>
      <c r="F1220" s="1004"/>
      <c r="G1220" s="809"/>
    </row>
    <row r="1221" spans="5:7" x14ac:dyDescent="0.25">
      <c r="E1221" s="809"/>
      <c r="F1221" s="1004"/>
      <c r="G1221" s="809"/>
    </row>
    <row r="1222" spans="5:7" x14ac:dyDescent="0.25">
      <c r="E1222" s="809"/>
      <c r="F1222" s="1004"/>
      <c r="G1222" s="809"/>
    </row>
    <row r="1223" spans="5:7" x14ac:dyDescent="0.25">
      <c r="E1223" s="809"/>
      <c r="F1223" s="1004"/>
      <c r="G1223" s="809"/>
    </row>
    <row r="1224" spans="5:7" x14ac:dyDescent="0.25">
      <c r="E1224" s="809"/>
      <c r="F1224" s="1004"/>
      <c r="G1224" s="809"/>
    </row>
    <row r="1225" spans="5:7" x14ac:dyDescent="0.25">
      <c r="E1225" s="809"/>
      <c r="F1225" s="1004"/>
      <c r="G1225" s="809"/>
    </row>
    <row r="1226" spans="5:7" x14ac:dyDescent="0.25">
      <c r="E1226" s="809"/>
      <c r="F1226" s="1004"/>
      <c r="G1226" s="809"/>
    </row>
    <row r="1227" spans="5:7" x14ac:dyDescent="0.25">
      <c r="E1227" s="809"/>
      <c r="F1227" s="1004"/>
      <c r="G1227" s="809"/>
    </row>
    <row r="1228" spans="5:7" x14ac:dyDescent="0.25">
      <c r="E1228" s="809"/>
      <c r="F1228" s="1004"/>
      <c r="G1228" s="809"/>
    </row>
    <row r="1229" spans="5:7" x14ac:dyDescent="0.25">
      <c r="E1229" s="809"/>
      <c r="F1229" s="1004"/>
      <c r="G1229" s="809"/>
    </row>
    <row r="1230" spans="5:7" x14ac:dyDescent="0.25">
      <c r="E1230" s="809"/>
      <c r="F1230" s="1004"/>
      <c r="G1230" s="809"/>
    </row>
    <row r="1231" spans="5:7" x14ac:dyDescent="0.25">
      <c r="E1231" s="809"/>
      <c r="F1231" s="1004"/>
      <c r="G1231" s="809"/>
    </row>
    <row r="1232" spans="5:7" x14ac:dyDescent="0.25">
      <c r="E1232" s="809"/>
      <c r="F1232" s="1004"/>
      <c r="G1232" s="809"/>
    </row>
    <row r="1233" spans="5:7" x14ac:dyDescent="0.25">
      <c r="E1233" s="809"/>
      <c r="F1233" s="1004"/>
      <c r="G1233" s="809"/>
    </row>
    <row r="1234" spans="5:7" x14ac:dyDescent="0.25">
      <c r="E1234" s="809"/>
      <c r="F1234" s="1004"/>
      <c r="G1234" s="809"/>
    </row>
    <row r="1235" spans="5:7" x14ac:dyDescent="0.25">
      <c r="E1235" s="809"/>
      <c r="F1235" s="1004"/>
      <c r="G1235" s="809"/>
    </row>
    <row r="1236" spans="5:7" x14ac:dyDescent="0.25">
      <c r="E1236" s="809"/>
      <c r="F1236" s="1004"/>
      <c r="G1236" s="809"/>
    </row>
    <row r="1237" spans="5:7" x14ac:dyDescent="0.25">
      <c r="E1237" s="809"/>
      <c r="F1237" s="1004"/>
      <c r="G1237" s="809"/>
    </row>
    <row r="1238" spans="5:7" x14ac:dyDescent="0.25">
      <c r="E1238" s="809"/>
      <c r="F1238" s="1004"/>
      <c r="G1238" s="809"/>
    </row>
    <row r="1239" spans="5:7" x14ac:dyDescent="0.25">
      <c r="E1239" s="809"/>
      <c r="F1239" s="1004"/>
      <c r="G1239" s="809"/>
    </row>
    <row r="1240" spans="5:7" x14ac:dyDescent="0.25">
      <c r="E1240" s="809"/>
      <c r="F1240" s="1004"/>
      <c r="G1240" s="809"/>
    </row>
    <row r="1241" spans="5:7" x14ac:dyDescent="0.25">
      <c r="E1241" s="809"/>
      <c r="F1241" s="1004"/>
      <c r="G1241" s="809"/>
    </row>
    <row r="1242" spans="5:7" x14ac:dyDescent="0.25">
      <c r="E1242" s="809"/>
      <c r="F1242" s="1004"/>
      <c r="G1242" s="809"/>
    </row>
    <row r="1243" spans="5:7" x14ac:dyDescent="0.25">
      <c r="E1243" s="809"/>
      <c r="F1243" s="1004"/>
      <c r="G1243" s="809"/>
    </row>
    <row r="1244" spans="5:7" x14ac:dyDescent="0.25">
      <c r="E1244" s="809"/>
      <c r="F1244" s="1004"/>
      <c r="G1244" s="809"/>
    </row>
    <row r="1245" spans="5:7" x14ac:dyDescent="0.25">
      <c r="E1245" s="809"/>
      <c r="F1245" s="1004"/>
      <c r="G1245" s="809"/>
    </row>
    <row r="1246" spans="5:7" x14ac:dyDescent="0.25">
      <c r="E1246" s="809"/>
      <c r="F1246" s="1004"/>
      <c r="G1246" s="809"/>
    </row>
    <row r="1247" spans="5:7" x14ac:dyDescent="0.25">
      <c r="E1247" s="809"/>
      <c r="F1247" s="1004"/>
      <c r="G1247" s="809"/>
    </row>
    <row r="1248" spans="5:7" x14ac:dyDescent="0.25">
      <c r="E1248" s="809"/>
      <c r="F1248" s="1004"/>
      <c r="G1248" s="809"/>
    </row>
    <row r="1249" spans="5:7" x14ac:dyDescent="0.25">
      <c r="E1249" s="809"/>
      <c r="F1249" s="1004"/>
      <c r="G1249" s="809"/>
    </row>
    <row r="1250" spans="5:7" x14ac:dyDescent="0.25">
      <c r="E1250" s="809"/>
      <c r="F1250" s="1004"/>
      <c r="G1250" s="809"/>
    </row>
    <row r="1251" spans="5:7" x14ac:dyDescent="0.25">
      <c r="E1251" s="809"/>
      <c r="F1251" s="1004"/>
      <c r="G1251" s="809"/>
    </row>
    <row r="1252" spans="5:7" x14ac:dyDescent="0.25">
      <c r="E1252" s="809"/>
      <c r="F1252" s="1004"/>
      <c r="G1252" s="809"/>
    </row>
    <row r="1253" spans="5:7" x14ac:dyDescent="0.25">
      <c r="E1253" s="809"/>
      <c r="F1253" s="1004"/>
      <c r="G1253" s="809"/>
    </row>
    <row r="1254" spans="5:7" x14ac:dyDescent="0.25">
      <c r="E1254" s="809"/>
      <c r="F1254" s="1004"/>
      <c r="G1254" s="809"/>
    </row>
    <row r="1255" spans="5:7" x14ac:dyDescent="0.25">
      <c r="E1255" s="809"/>
      <c r="F1255" s="1004"/>
      <c r="G1255" s="809"/>
    </row>
    <row r="1256" spans="5:7" x14ac:dyDescent="0.25">
      <c r="E1256" s="809"/>
      <c r="F1256" s="1004"/>
      <c r="G1256" s="809"/>
    </row>
    <row r="1257" spans="5:7" x14ac:dyDescent="0.25">
      <c r="E1257" s="809"/>
      <c r="F1257" s="1004"/>
      <c r="G1257" s="809"/>
    </row>
    <row r="1258" spans="5:7" x14ac:dyDescent="0.25">
      <c r="E1258" s="809"/>
      <c r="F1258" s="1004"/>
      <c r="G1258" s="809"/>
    </row>
    <row r="1259" spans="5:7" x14ac:dyDescent="0.25">
      <c r="E1259" s="809"/>
      <c r="F1259" s="1004"/>
      <c r="G1259" s="809"/>
    </row>
    <row r="1260" spans="5:7" x14ac:dyDescent="0.25">
      <c r="E1260" s="809"/>
      <c r="F1260" s="1004"/>
      <c r="G1260" s="809"/>
    </row>
    <row r="1261" spans="5:7" x14ac:dyDescent="0.25">
      <c r="E1261" s="809"/>
      <c r="F1261" s="1004"/>
      <c r="G1261" s="809"/>
    </row>
    <row r="1262" spans="5:7" x14ac:dyDescent="0.25">
      <c r="E1262" s="809"/>
      <c r="F1262" s="1004"/>
      <c r="G1262" s="809"/>
    </row>
    <row r="1263" spans="5:7" x14ac:dyDescent="0.25">
      <c r="E1263" s="809"/>
      <c r="F1263" s="1004"/>
      <c r="G1263" s="809"/>
    </row>
    <row r="1264" spans="5:7" x14ac:dyDescent="0.25">
      <c r="E1264" s="809"/>
      <c r="F1264" s="1004"/>
      <c r="G1264" s="809"/>
    </row>
    <row r="1265" spans="5:7" x14ac:dyDescent="0.25">
      <c r="E1265" s="809"/>
      <c r="F1265" s="1004"/>
      <c r="G1265" s="809"/>
    </row>
    <row r="1266" spans="5:7" x14ac:dyDescent="0.25">
      <c r="E1266" s="809"/>
      <c r="F1266" s="1004"/>
      <c r="G1266" s="809"/>
    </row>
    <row r="1267" spans="5:7" x14ac:dyDescent="0.25">
      <c r="E1267" s="809"/>
      <c r="F1267" s="1004"/>
      <c r="G1267" s="809"/>
    </row>
    <row r="1268" spans="5:7" x14ac:dyDescent="0.25">
      <c r="E1268" s="809"/>
      <c r="F1268" s="1004"/>
      <c r="G1268" s="809"/>
    </row>
    <row r="1269" spans="5:7" x14ac:dyDescent="0.25">
      <c r="E1269" s="809"/>
      <c r="F1269" s="1004"/>
      <c r="G1269" s="809"/>
    </row>
    <row r="1270" spans="5:7" x14ac:dyDescent="0.25">
      <c r="E1270" s="809"/>
      <c r="F1270" s="1004"/>
      <c r="G1270" s="809"/>
    </row>
    <row r="1271" spans="5:7" x14ac:dyDescent="0.25">
      <c r="E1271" s="809"/>
      <c r="F1271" s="1004"/>
      <c r="G1271" s="809"/>
    </row>
    <row r="1272" spans="5:7" x14ac:dyDescent="0.25">
      <c r="E1272" s="809"/>
      <c r="F1272" s="1004"/>
      <c r="G1272" s="809"/>
    </row>
    <row r="1273" spans="5:7" x14ac:dyDescent="0.25">
      <c r="E1273" s="809"/>
      <c r="F1273" s="1004"/>
      <c r="G1273" s="809"/>
    </row>
    <row r="1274" spans="5:7" x14ac:dyDescent="0.25">
      <c r="E1274" s="809"/>
      <c r="F1274" s="1004"/>
      <c r="G1274" s="809"/>
    </row>
    <row r="1275" spans="5:7" x14ac:dyDescent="0.25">
      <c r="E1275" s="809"/>
      <c r="F1275" s="1004"/>
      <c r="G1275" s="809"/>
    </row>
    <row r="1276" spans="5:7" x14ac:dyDescent="0.25">
      <c r="E1276" s="809"/>
      <c r="F1276" s="1004"/>
      <c r="G1276" s="809"/>
    </row>
    <row r="1277" spans="5:7" x14ac:dyDescent="0.25">
      <c r="E1277" s="809"/>
      <c r="F1277" s="1004"/>
      <c r="G1277" s="809"/>
    </row>
    <row r="1278" spans="5:7" x14ac:dyDescent="0.25">
      <c r="E1278" s="809"/>
      <c r="F1278" s="1004"/>
      <c r="G1278" s="809"/>
    </row>
    <row r="1279" spans="5:7" x14ac:dyDescent="0.25">
      <c r="E1279" s="809"/>
      <c r="F1279" s="1004"/>
      <c r="G1279" s="809"/>
    </row>
    <row r="1280" spans="5:7" x14ac:dyDescent="0.25">
      <c r="E1280" s="809"/>
      <c r="F1280" s="1004"/>
      <c r="G1280" s="809"/>
    </row>
    <row r="1281" spans="5:7" x14ac:dyDescent="0.25">
      <c r="E1281" s="809"/>
      <c r="F1281" s="1004"/>
      <c r="G1281" s="809"/>
    </row>
    <row r="1282" spans="5:7" x14ac:dyDescent="0.25">
      <c r="E1282" s="809"/>
      <c r="F1282" s="1004"/>
      <c r="G1282" s="809"/>
    </row>
    <row r="1283" spans="5:7" x14ac:dyDescent="0.25">
      <c r="E1283" s="809"/>
      <c r="F1283" s="1004"/>
      <c r="G1283" s="809"/>
    </row>
    <row r="1284" spans="5:7" x14ac:dyDescent="0.25">
      <c r="E1284" s="809"/>
      <c r="F1284" s="1004"/>
      <c r="G1284" s="809"/>
    </row>
    <row r="1285" spans="5:7" x14ac:dyDescent="0.25">
      <c r="E1285" s="809"/>
      <c r="F1285" s="1004"/>
      <c r="G1285" s="809"/>
    </row>
    <row r="1286" spans="5:7" x14ac:dyDescent="0.25">
      <c r="E1286" s="809"/>
      <c r="F1286" s="1004"/>
      <c r="G1286" s="809"/>
    </row>
    <row r="1287" spans="5:7" x14ac:dyDescent="0.25">
      <c r="E1287" s="809"/>
      <c r="F1287" s="1004"/>
      <c r="G1287" s="809"/>
    </row>
    <row r="1288" spans="5:7" x14ac:dyDescent="0.25">
      <c r="E1288" s="809"/>
      <c r="F1288" s="1004"/>
      <c r="G1288" s="809"/>
    </row>
    <row r="1289" spans="5:7" x14ac:dyDescent="0.25">
      <c r="E1289" s="809"/>
      <c r="F1289" s="1004"/>
      <c r="G1289" s="809"/>
    </row>
    <row r="1290" spans="5:7" x14ac:dyDescent="0.25">
      <c r="E1290" s="809"/>
      <c r="F1290" s="1004"/>
      <c r="G1290" s="809"/>
    </row>
    <row r="1291" spans="5:7" x14ac:dyDescent="0.25">
      <c r="E1291" s="809"/>
      <c r="F1291" s="1004"/>
      <c r="G1291" s="809"/>
    </row>
    <row r="1292" spans="5:7" x14ac:dyDescent="0.25">
      <c r="E1292" s="809"/>
      <c r="F1292" s="1004"/>
      <c r="G1292" s="809"/>
    </row>
    <row r="1293" spans="5:7" x14ac:dyDescent="0.25">
      <c r="E1293" s="809"/>
      <c r="F1293" s="1004"/>
      <c r="G1293" s="809"/>
    </row>
    <row r="1294" spans="5:7" x14ac:dyDescent="0.25">
      <c r="E1294" s="809"/>
      <c r="F1294" s="1004"/>
      <c r="G1294" s="809"/>
    </row>
    <row r="1295" spans="5:7" x14ac:dyDescent="0.25">
      <c r="E1295" s="809"/>
      <c r="F1295" s="1004"/>
      <c r="G1295" s="809"/>
    </row>
    <row r="1296" spans="5:7" x14ac:dyDescent="0.25">
      <c r="E1296" s="809"/>
      <c r="F1296" s="1004"/>
      <c r="G1296" s="809"/>
    </row>
    <row r="1297" spans="5:7" x14ac:dyDescent="0.25">
      <c r="E1297" s="809"/>
      <c r="F1297" s="1004"/>
      <c r="G1297" s="809"/>
    </row>
    <row r="1298" spans="5:7" x14ac:dyDescent="0.25">
      <c r="E1298" s="809"/>
      <c r="F1298" s="1004"/>
      <c r="G1298" s="809"/>
    </row>
    <row r="1299" spans="5:7" x14ac:dyDescent="0.25">
      <c r="E1299" s="809"/>
      <c r="F1299" s="1004"/>
      <c r="G1299" s="809"/>
    </row>
    <row r="1300" spans="5:7" x14ac:dyDescent="0.25">
      <c r="E1300" s="809"/>
      <c r="F1300" s="1004"/>
      <c r="G1300" s="809"/>
    </row>
    <row r="1301" spans="5:7" x14ac:dyDescent="0.25">
      <c r="E1301" s="809"/>
      <c r="F1301" s="1004"/>
      <c r="G1301" s="809"/>
    </row>
    <row r="1302" spans="5:7" x14ac:dyDescent="0.25">
      <c r="E1302" s="809"/>
      <c r="F1302" s="1004"/>
      <c r="G1302" s="809"/>
    </row>
    <row r="1303" spans="5:7" x14ac:dyDescent="0.25">
      <c r="E1303" s="809"/>
      <c r="F1303" s="1004"/>
      <c r="G1303" s="809"/>
    </row>
    <row r="1304" spans="5:7" x14ac:dyDescent="0.25">
      <c r="E1304" s="809"/>
      <c r="F1304" s="1004"/>
      <c r="G1304" s="809"/>
    </row>
    <row r="1305" spans="5:7" x14ac:dyDescent="0.25">
      <c r="E1305" s="809"/>
      <c r="F1305" s="1004"/>
      <c r="G1305" s="809"/>
    </row>
    <row r="1306" spans="5:7" x14ac:dyDescent="0.25">
      <c r="E1306" s="809"/>
      <c r="F1306" s="1004"/>
      <c r="G1306" s="809"/>
    </row>
    <row r="1307" spans="5:7" x14ac:dyDescent="0.25">
      <c r="E1307" s="809"/>
      <c r="F1307" s="1004"/>
      <c r="G1307" s="809"/>
    </row>
    <row r="1308" spans="5:7" x14ac:dyDescent="0.25">
      <c r="E1308" s="809"/>
      <c r="F1308" s="1004"/>
      <c r="G1308" s="809"/>
    </row>
    <row r="1309" spans="5:7" x14ac:dyDescent="0.25">
      <c r="E1309" s="809"/>
      <c r="F1309" s="1004"/>
      <c r="G1309" s="809"/>
    </row>
    <row r="1310" spans="5:7" x14ac:dyDescent="0.25">
      <c r="E1310" s="809"/>
      <c r="F1310" s="1004"/>
      <c r="G1310" s="809"/>
    </row>
    <row r="1311" spans="5:7" x14ac:dyDescent="0.25">
      <c r="E1311" s="809"/>
      <c r="F1311" s="1004"/>
      <c r="G1311" s="809"/>
    </row>
    <row r="1312" spans="5:7" x14ac:dyDescent="0.25">
      <c r="E1312" s="809"/>
      <c r="F1312" s="1004"/>
      <c r="G1312" s="809"/>
    </row>
    <row r="1313" spans="5:7" x14ac:dyDescent="0.25">
      <c r="E1313" s="809"/>
      <c r="F1313" s="1004"/>
      <c r="G1313" s="809"/>
    </row>
    <row r="1314" spans="5:7" x14ac:dyDescent="0.25">
      <c r="E1314" s="809"/>
      <c r="F1314" s="1004"/>
      <c r="G1314" s="809"/>
    </row>
    <row r="1315" spans="5:7" x14ac:dyDescent="0.25">
      <c r="E1315" s="809"/>
      <c r="F1315" s="1004"/>
      <c r="G1315" s="809"/>
    </row>
    <row r="1316" spans="5:7" x14ac:dyDescent="0.25">
      <c r="E1316" s="809"/>
      <c r="F1316" s="1004"/>
      <c r="G1316" s="809"/>
    </row>
    <row r="1317" spans="5:7" x14ac:dyDescent="0.25">
      <c r="E1317" s="809"/>
      <c r="F1317" s="1004"/>
      <c r="G1317" s="809"/>
    </row>
    <row r="1318" spans="5:7" x14ac:dyDescent="0.25">
      <c r="E1318" s="809"/>
      <c r="F1318" s="1004"/>
      <c r="G1318" s="809"/>
    </row>
    <row r="1319" spans="5:7" x14ac:dyDescent="0.25">
      <c r="E1319" s="809"/>
      <c r="F1319" s="1004"/>
      <c r="G1319" s="809"/>
    </row>
    <row r="1320" spans="5:7" x14ac:dyDescent="0.25">
      <c r="E1320" s="809"/>
      <c r="F1320" s="1004"/>
      <c r="G1320" s="809"/>
    </row>
    <row r="1321" spans="5:7" x14ac:dyDescent="0.25">
      <c r="E1321" s="809"/>
      <c r="F1321" s="1004"/>
      <c r="G1321" s="809"/>
    </row>
    <row r="1322" spans="5:7" x14ac:dyDescent="0.25">
      <c r="E1322" s="809"/>
      <c r="F1322" s="1004"/>
      <c r="G1322" s="809"/>
    </row>
    <row r="1323" spans="5:7" x14ac:dyDescent="0.25">
      <c r="E1323" s="809"/>
      <c r="F1323" s="1004"/>
      <c r="G1323" s="809"/>
    </row>
    <row r="1324" spans="5:7" x14ac:dyDescent="0.25">
      <c r="E1324" s="809"/>
      <c r="F1324" s="1004"/>
      <c r="G1324" s="809"/>
    </row>
    <row r="1325" spans="5:7" x14ac:dyDescent="0.25">
      <c r="E1325" s="809"/>
      <c r="F1325" s="1004"/>
      <c r="G1325" s="809"/>
    </row>
    <row r="1326" spans="5:7" x14ac:dyDescent="0.25">
      <c r="E1326" s="809"/>
      <c r="F1326" s="1004"/>
      <c r="G1326" s="809"/>
    </row>
    <row r="1327" spans="5:7" x14ac:dyDescent="0.25">
      <c r="E1327" s="809"/>
      <c r="F1327" s="1004"/>
      <c r="G1327" s="809"/>
    </row>
    <row r="1328" spans="5:7" x14ac:dyDescent="0.25">
      <c r="E1328" s="809"/>
      <c r="F1328" s="1004"/>
      <c r="G1328" s="809"/>
    </row>
    <row r="1329" spans="5:7" x14ac:dyDescent="0.25">
      <c r="E1329" s="809"/>
      <c r="F1329" s="1004"/>
      <c r="G1329" s="809"/>
    </row>
    <row r="1330" spans="5:7" x14ac:dyDescent="0.25">
      <c r="E1330" s="809"/>
      <c r="F1330" s="1004"/>
      <c r="G1330" s="809"/>
    </row>
    <row r="1331" spans="5:7" x14ac:dyDescent="0.25">
      <c r="E1331" s="809"/>
      <c r="F1331" s="1004"/>
      <c r="G1331" s="809"/>
    </row>
    <row r="1332" spans="5:7" x14ac:dyDescent="0.25">
      <c r="E1332" s="809"/>
      <c r="F1332" s="1004"/>
      <c r="G1332" s="809"/>
    </row>
    <row r="1333" spans="5:7" x14ac:dyDescent="0.25">
      <c r="E1333" s="809"/>
      <c r="F1333" s="1004"/>
      <c r="G1333" s="809"/>
    </row>
    <row r="1334" spans="5:7" x14ac:dyDescent="0.25">
      <c r="E1334" s="809"/>
      <c r="F1334" s="1004"/>
      <c r="G1334" s="809"/>
    </row>
    <row r="1335" spans="5:7" x14ac:dyDescent="0.25">
      <c r="E1335" s="809"/>
      <c r="F1335" s="1004"/>
      <c r="G1335" s="809"/>
    </row>
    <row r="1336" spans="5:7" x14ac:dyDescent="0.25">
      <c r="E1336" s="809"/>
      <c r="F1336" s="1004"/>
      <c r="G1336" s="809"/>
    </row>
    <row r="1337" spans="5:7" x14ac:dyDescent="0.25">
      <c r="E1337" s="809"/>
      <c r="F1337" s="1004"/>
      <c r="G1337" s="809"/>
    </row>
    <row r="1338" spans="5:7" x14ac:dyDescent="0.25">
      <c r="E1338" s="809"/>
      <c r="F1338" s="1004"/>
      <c r="G1338" s="809"/>
    </row>
    <row r="1339" spans="5:7" x14ac:dyDescent="0.25">
      <c r="E1339" s="809"/>
      <c r="F1339" s="1004"/>
      <c r="G1339" s="809"/>
    </row>
    <row r="1340" spans="5:7" x14ac:dyDescent="0.25">
      <c r="E1340" s="809"/>
      <c r="F1340" s="1004"/>
      <c r="G1340" s="809"/>
    </row>
    <row r="1341" spans="5:7" x14ac:dyDescent="0.25">
      <c r="E1341" s="809"/>
      <c r="F1341" s="1004"/>
      <c r="G1341" s="809"/>
    </row>
    <row r="1342" spans="5:7" x14ac:dyDescent="0.25">
      <c r="E1342" s="809"/>
      <c r="F1342" s="1004"/>
      <c r="G1342" s="809"/>
    </row>
    <row r="1343" spans="5:7" x14ac:dyDescent="0.25">
      <c r="E1343" s="809"/>
      <c r="F1343" s="1004"/>
      <c r="G1343" s="809"/>
    </row>
    <row r="1344" spans="5:7" x14ac:dyDescent="0.25">
      <c r="E1344" s="809"/>
      <c r="F1344" s="1004"/>
      <c r="G1344" s="809"/>
    </row>
    <row r="1345" spans="5:7" x14ac:dyDescent="0.25">
      <c r="E1345" s="809"/>
      <c r="F1345" s="1004"/>
      <c r="G1345" s="809"/>
    </row>
    <row r="1346" spans="5:7" x14ac:dyDescent="0.25">
      <c r="E1346" s="809"/>
      <c r="F1346" s="1004"/>
      <c r="G1346" s="809"/>
    </row>
    <row r="1347" spans="5:7" x14ac:dyDescent="0.25">
      <c r="E1347" s="809"/>
      <c r="F1347" s="1004"/>
      <c r="G1347" s="809"/>
    </row>
    <row r="1348" spans="5:7" x14ac:dyDescent="0.25">
      <c r="E1348" s="809"/>
      <c r="F1348" s="1004"/>
      <c r="G1348" s="809"/>
    </row>
    <row r="1349" spans="5:7" x14ac:dyDescent="0.25">
      <c r="E1349" s="809"/>
      <c r="F1349" s="1004"/>
      <c r="G1349" s="809"/>
    </row>
    <row r="1350" spans="5:7" x14ac:dyDescent="0.25">
      <c r="E1350" s="809"/>
      <c r="F1350" s="1004"/>
      <c r="G1350" s="809"/>
    </row>
    <row r="1351" spans="5:7" x14ac:dyDescent="0.25">
      <c r="E1351" s="809"/>
      <c r="F1351" s="1004"/>
      <c r="G1351" s="809"/>
    </row>
    <row r="1352" spans="5:7" x14ac:dyDescent="0.25">
      <c r="E1352" s="809"/>
      <c r="F1352" s="1004"/>
      <c r="G1352" s="809"/>
    </row>
    <row r="1353" spans="5:7" x14ac:dyDescent="0.25">
      <c r="E1353" s="809"/>
      <c r="F1353" s="1004"/>
      <c r="G1353" s="809"/>
    </row>
    <row r="1354" spans="5:7" x14ac:dyDescent="0.25">
      <c r="E1354" s="809"/>
      <c r="F1354" s="1004"/>
      <c r="G1354" s="809"/>
    </row>
    <row r="1355" spans="5:7" x14ac:dyDescent="0.25">
      <c r="E1355" s="809"/>
      <c r="F1355" s="1004"/>
      <c r="G1355" s="809"/>
    </row>
    <row r="1356" spans="5:7" x14ac:dyDescent="0.25">
      <c r="E1356" s="809"/>
      <c r="F1356" s="1004"/>
      <c r="G1356" s="809"/>
    </row>
    <row r="1357" spans="5:7" x14ac:dyDescent="0.25">
      <c r="E1357" s="809"/>
      <c r="F1357" s="1004"/>
      <c r="G1357" s="809"/>
    </row>
    <row r="1358" spans="5:7" x14ac:dyDescent="0.25">
      <c r="E1358" s="809"/>
      <c r="F1358" s="1004"/>
      <c r="G1358" s="809"/>
    </row>
    <row r="1359" spans="5:7" x14ac:dyDescent="0.25">
      <c r="E1359" s="809"/>
      <c r="F1359" s="1004"/>
      <c r="G1359" s="809"/>
    </row>
    <row r="1360" spans="5:7" x14ac:dyDescent="0.25">
      <c r="E1360" s="809"/>
      <c r="F1360" s="1004"/>
      <c r="G1360" s="809"/>
    </row>
    <row r="1361" spans="5:7" x14ac:dyDescent="0.25">
      <c r="E1361" s="809"/>
      <c r="F1361" s="1004"/>
      <c r="G1361" s="809"/>
    </row>
    <row r="1362" spans="5:7" x14ac:dyDescent="0.25">
      <c r="E1362" s="809"/>
      <c r="F1362" s="1004"/>
      <c r="G1362" s="809"/>
    </row>
    <row r="1363" spans="5:7" x14ac:dyDescent="0.25">
      <c r="E1363" s="809"/>
      <c r="F1363" s="1004"/>
      <c r="G1363" s="809"/>
    </row>
    <row r="1364" spans="5:7" x14ac:dyDescent="0.25">
      <c r="E1364" s="809"/>
      <c r="F1364" s="1004"/>
      <c r="G1364" s="809"/>
    </row>
    <row r="1365" spans="5:7" x14ac:dyDescent="0.25">
      <c r="E1365" s="809"/>
      <c r="F1365" s="1004"/>
      <c r="G1365" s="809"/>
    </row>
    <row r="1366" spans="5:7" x14ac:dyDescent="0.25">
      <c r="E1366" s="809"/>
      <c r="F1366" s="1004"/>
      <c r="G1366" s="809"/>
    </row>
    <row r="1367" spans="5:7" x14ac:dyDescent="0.25">
      <c r="E1367" s="809"/>
      <c r="F1367" s="1004"/>
      <c r="G1367" s="809"/>
    </row>
    <row r="1368" spans="5:7" x14ac:dyDescent="0.25">
      <c r="E1368" s="809"/>
      <c r="F1368" s="1004"/>
      <c r="G1368" s="809"/>
    </row>
    <row r="1369" spans="5:7" x14ac:dyDescent="0.25">
      <c r="E1369" s="809"/>
      <c r="F1369" s="1004"/>
      <c r="G1369" s="809"/>
    </row>
    <row r="1370" spans="5:7" x14ac:dyDescent="0.25">
      <c r="E1370" s="809"/>
      <c r="F1370" s="1004"/>
      <c r="G1370" s="809"/>
    </row>
    <row r="1371" spans="5:7" x14ac:dyDescent="0.25">
      <c r="E1371" s="809"/>
      <c r="F1371" s="1004"/>
      <c r="G1371" s="809"/>
    </row>
    <row r="1372" spans="5:7" x14ac:dyDescent="0.25">
      <c r="E1372" s="809"/>
      <c r="F1372" s="1004"/>
      <c r="G1372" s="809"/>
    </row>
    <row r="1373" spans="5:7" x14ac:dyDescent="0.25">
      <c r="E1373" s="809"/>
      <c r="F1373" s="1004"/>
      <c r="G1373" s="809"/>
    </row>
    <row r="1374" spans="5:7" x14ac:dyDescent="0.25">
      <c r="E1374" s="809"/>
      <c r="F1374" s="1004"/>
      <c r="G1374" s="809"/>
    </row>
    <row r="1375" spans="5:7" x14ac:dyDescent="0.25">
      <c r="E1375" s="809"/>
      <c r="F1375" s="1004"/>
      <c r="G1375" s="809"/>
    </row>
    <row r="1376" spans="5:7" x14ac:dyDescent="0.25">
      <c r="E1376" s="809"/>
      <c r="F1376" s="1004"/>
      <c r="G1376" s="809"/>
    </row>
    <row r="1377" spans="5:7" x14ac:dyDescent="0.25">
      <c r="E1377" s="809"/>
      <c r="F1377" s="1004"/>
      <c r="G1377" s="809"/>
    </row>
    <row r="1378" spans="5:7" x14ac:dyDescent="0.25">
      <c r="E1378" s="809"/>
      <c r="F1378" s="1004"/>
      <c r="G1378" s="809"/>
    </row>
    <row r="1379" spans="5:7" x14ac:dyDescent="0.25">
      <c r="E1379" s="809"/>
      <c r="F1379" s="1004"/>
      <c r="G1379" s="809"/>
    </row>
    <row r="1380" spans="5:7" x14ac:dyDescent="0.25">
      <c r="E1380" s="809"/>
      <c r="F1380" s="1004"/>
      <c r="G1380" s="809"/>
    </row>
    <row r="1381" spans="5:7" x14ac:dyDescent="0.25">
      <c r="E1381" s="809"/>
      <c r="F1381" s="1004"/>
      <c r="G1381" s="809"/>
    </row>
    <row r="1382" spans="5:7" x14ac:dyDescent="0.25">
      <c r="E1382" s="809"/>
      <c r="F1382" s="1004"/>
      <c r="G1382" s="809"/>
    </row>
    <row r="1383" spans="5:7" x14ac:dyDescent="0.25">
      <c r="E1383" s="809"/>
      <c r="F1383" s="1004"/>
      <c r="G1383" s="809"/>
    </row>
    <row r="1384" spans="5:7" x14ac:dyDescent="0.25">
      <c r="E1384" s="809"/>
      <c r="F1384" s="1004"/>
      <c r="G1384" s="809"/>
    </row>
    <row r="1385" spans="5:7" x14ac:dyDescent="0.25">
      <c r="E1385" s="809"/>
      <c r="F1385" s="1004"/>
      <c r="G1385" s="809"/>
    </row>
    <row r="1386" spans="5:7" x14ac:dyDescent="0.25">
      <c r="E1386" s="809"/>
      <c r="F1386" s="1004"/>
      <c r="G1386" s="809"/>
    </row>
    <row r="1387" spans="5:7" x14ac:dyDescent="0.25">
      <c r="E1387" s="809"/>
      <c r="F1387" s="1004"/>
      <c r="G1387" s="809"/>
    </row>
    <row r="1388" spans="5:7" x14ac:dyDescent="0.25">
      <c r="E1388" s="809"/>
      <c r="F1388" s="1004"/>
      <c r="G1388" s="809"/>
    </row>
    <row r="1389" spans="5:7" x14ac:dyDescent="0.25">
      <c r="E1389" s="809"/>
      <c r="F1389" s="1004"/>
      <c r="G1389" s="809"/>
    </row>
    <row r="1390" spans="5:7" x14ac:dyDescent="0.25">
      <c r="E1390" s="809"/>
      <c r="F1390" s="1004"/>
      <c r="G1390" s="809"/>
    </row>
    <row r="1391" spans="5:7" x14ac:dyDescent="0.25">
      <c r="E1391" s="809"/>
      <c r="F1391" s="1004"/>
      <c r="G1391" s="809"/>
    </row>
    <row r="1392" spans="5:7" x14ac:dyDescent="0.25">
      <c r="E1392" s="809"/>
      <c r="F1392" s="1004"/>
      <c r="G1392" s="809"/>
    </row>
    <row r="1393" spans="5:7" x14ac:dyDescent="0.25">
      <c r="E1393" s="809"/>
      <c r="F1393" s="1004"/>
      <c r="G1393" s="809"/>
    </row>
    <row r="1394" spans="5:7" x14ac:dyDescent="0.25">
      <c r="E1394" s="809"/>
      <c r="F1394" s="1004"/>
      <c r="G1394" s="809"/>
    </row>
    <row r="1395" spans="5:7" x14ac:dyDescent="0.25">
      <c r="E1395" s="809"/>
      <c r="F1395" s="1004"/>
      <c r="G1395" s="809"/>
    </row>
    <row r="1396" spans="5:7" x14ac:dyDescent="0.25">
      <c r="E1396" s="809"/>
      <c r="F1396" s="1004"/>
      <c r="G1396" s="809"/>
    </row>
    <row r="1397" spans="5:7" x14ac:dyDescent="0.25">
      <c r="E1397" s="809"/>
      <c r="F1397" s="1004"/>
      <c r="G1397" s="809"/>
    </row>
    <row r="1398" spans="5:7" x14ac:dyDescent="0.25">
      <c r="E1398" s="809"/>
      <c r="F1398" s="1004"/>
      <c r="G1398" s="809"/>
    </row>
    <row r="1399" spans="5:7" x14ac:dyDescent="0.25">
      <c r="E1399" s="809"/>
      <c r="F1399" s="1004"/>
      <c r="G1399" s="809"/>
    </row>
    <row r="1400" spans="5:7" x14ac:dyDescent="0.25">
      <c r="E1400" s="809"/>
      <c r="F1400" s="1004"/>
      <c r="G1400" s="809"/>
    </row>
    <row r="1401" spans="5:7" x14ac:dyDescent="0.25">
      <c r="E1401" s="809"/>
      <c r="F1401" s="1004"/>
      <c r="G1401" s="809"/>
    </row>
    <row r="1402" spans="5:7" x14ac:dyDescent="0.25">
      <c r="E1402" s="809"/>
      <c r="F1402" s="1004"/>
      <c r="G1402" s="809"/>
    </row>
    <row r="1403" spans="5:7" x14ac:dyDescent="0.25">
      <c r="E1403" s="809"/>
      <c r="F1403" s="1004"/>
      <c r="G1403" s="809"/>
    </row>
    <row r="1404" spans="5:7" x14ac:dyDescent="0.25">
      <c r="E1404" s="809"/>
      <c r="F1404" s="1004"/>
      <c r="G1404" s="809"/>
    </row>
    <row r="1405" spans="5:7" x14ac:dyDescent="0.25">
      <c r="E1405" s="809"/>
      <c r="F1405" s="1004"/>
      <c r="G1405" s="809"/>
    </row>
    <row r="1406" spans="5:7" x14ac:dyDescent="0.25">
      <c r="E1406" s="809"/>
      <c r="F1406" s="1004"/>
      <c r="G1406" s="809"/>
    </row>
    <row r="1407" spans="5:7" x14ac:dyDescent="0.25">
      <c r="E1407" s="809"/>
      <c r="F1407" s="1004"/>
      <c r="G1407" s="809"/>
    </row>
    <row r="1408" spans="5:7" x14ac:dyDescent="0.25">
      <c r="E1408" s="809"/>
      <c r="F1408" s="1004"/>
      <c r="G1408" s="809"/>
    </row>
    <row r="1409" spans="5:7" x14ac:dyDescent="0.25">
      <c r="E1409" s="809"/>
      <c r="F1409" s="1004"/>
      <c r="G1409" s="809"/>
    </row>
    <row r="1410" spans="5:7" x14ac:dyDescent="0.25">
      <c r="E1410" s="809"/>
      <c r="F1410" s="1004"/>
      <c r="G1410" s="809"/>
    </row>
    <row r="1411" spans="5:7" x14ac:dyDescent="0.25">
      <c r="E1411" s="809"/>
      <c r="F1411" s="1004"/>
      <c r="G1411" s="809"/>
    </row>
    <row r="1412" spans="5:7" x14ac:dyDescent="0.25">
      <c r="E1412" s="809"/>
      <c r="F1412" s="1004"/>
      <c r="G1412" s="809"/>
    </row>
    <row r="1413" spans="5:7" x14ac:dyDescent="0.25">
      <c r="E1413" s="809"/>
      <c r="F1413" s="1004"/>
      <c r="G1413" s="809"/>
    </row>
    <row r="1414" spans="5:7" x14ac:dyDescent="0.25">
      <c r="E1414" s="809"/>
      <c r="F1414" s="1004"/>
      <c r="G1414" s="809"/>
    </row>
    <row r="1415" spans="5:7" x14ac:dyDescent="0.25">
      <c r="E1415" s="809"/>
      <c r="F1415" s="1004"/>
      <c r="G1415" s="809"/>
    </row>
    <row r="1416" spans="5:7" x14ac:dyDescent="0.25">
      <c r="E1416" s="809"/>
      <c r="F1416" s="1004"/>
      <c r="G1416" s="809"/>
    </row>
    <row r="1417" spans="5:7" x14ac:dyDescent="0.25">
      <c r="E1417" s="809"/>
      <c r="F1417" s="1004"/>
      <c r="G1417" s="809"/>
    </row>
    <row r="1418" spans="5:7" x14ac:dyDescent="0.25">
      <c r="E1418" s="809"/>
      <c r="F1418" s="1004"/>
      <c r="G1418" s="809"/>
    </row>
    <row r="1419" spans="5:7" x14ac:dyDescent="0.25">
      <c r="E1419" s="809"/>
      <c r="F1419" s="1004"/>
      <c r="G1419" s="809"/>
    </row>
    <row r="1420" spans="5:7" x14ac:dyDescent="0.25">
      <c r="E1420" s="809"/>
      <c r="F1420" s="1004"/>
      <c r="G1420" s="809"/>
    </row>
    <row r="1421" spans="5:7" x14ac:dyDescent="0.25">
      <c r="E1421" s="809"/>
      <c r="F1421" s="1004"/>
      <c r="G1421" s="809"/>
    </row>
    <row r="1422" spans="5:7" x14ac:dyDescent="0.25">
      <c r="E1422" s="809"/>
      <c r="F1422" s="1004"/>
      <c r="G1422" s="809"/>
    </row>
    <row r="1423" spans="5:7" x14ac:dyDescent="0.25">
      <c r="E1423" s="809"/>
      <c r="F1423" s="1004"/>
      <c r="G1423" s="809"/>
    </row>
    <row r="1424" spans="5:7" x14ac:dyDescent="0.25">
      <c r="E1424" s="809"/>
      <c r="F1424" s="1004"/>
      <c r="G1424" s="809"/>
    </row>
    <row r="1425" spans="5:7" x14ac:dyDescent="0.25">
      <c r="E1425" s="809"/>
      <c r="F1425" s="1004"/>
      <c r="G1425" s="809"/>
    </row>
    <row r="1426" spans="5:7" x14ac:dyDescent="0.25">
      <c r="E1426" s="809"/>
      <c r="F1426" s="1004"/>
      <c r="G1426" s="809"/>
    </row>
    <row r="1427" spans="5:7" x14ac:dyDescent="0.25">
      <c r="E1427" s="809"/>
      <c r="F1427" s="1004"/>
      <c r="G1427" s="809"/>
    </row>
    <row r="1428" spans="5:7" x14ac:dyDescent="0.25">
      <c r="E1428" s="809"/>
      <c r="F1428" s="1004"/>
      <c r="G1428" s="809"/>
    </row>
    <row r="1429" spans="5:7" x14ac:dyDescent="0.25">
      <c r="E1429" s="809"/>
      <c r="F1429" s="1004"/>
      <c r="G1429" s="809"/>
    </row>
    <row r="1430" spans="5:7" x14ac:dyDescent="0.25">
      <c r="E1430" s="809"/>
      <c r="F1430" s="1004"/>
      <c r="G1430" s="809"/>
    </row>
    <row r="1431" spans="5:7" x14ac:dyDescent="0.25">
      <c r="E1431" s="809"/>
      <c r="F1431" s="1004"/>
      <c r="G1431" s="809"/>
    </row>
    <row r="1432" spans="5:7" x14ac:dyDescent="0.25">
      <c r="E1432" s="809"/>
      <c r="F1432" s="1004"/>
      <c r="G1432" s="809"/>
    </row>
    <row r="1433" spans="5:7" x14ac:dyDescent="0.25">
      <c r="E1433" s="809"/>
      <c r="F1433" s="1004"/>
      <c r="G1433" s="809"/>
    </row>
    <row r="1434" spans="5:7" x14ac:dyDescent="0.25">
      <c r="E1434" s="809"/>
      <c r="F1434" s="1004"/>
      <c r="G1434" s="809"/>
    </row>
    <row r="1435" spans="5:7" x14ac:dyDescent="0.25">
      <c r="E1435" s="809"/>
      <c r="F1435" s="1004"/>
      <c r="G1435" s="809"/>
    </row>
    <row r="1436" spans="5:7" x14ac:dyDescent="0.25">
      <c r="E1436" s="809"/>
      <c r="F1436" s="1004"/>
      <c r="G1436" s="809"/>
    </row>
    <row r="1437" spans="5:7" x14ac:dyDescent="0.25">
      <c r="E1437" s="809"/>
      <c r="F1437" s="1004"/>
      <c r="G1437" s="809"/>
    </row>
    <row r="1438" spans="5:7" x14ac:dyDescent="0.25">
      <c r="E1438" s="809"/>
      <c r="F1438" s="1004"/>
      <c r="G1438" s="809"/>
    </row>
    <row r="1439" spans="5:7" x14ac:dyDescent="0.25">
      <c r="E1439" s="809"/>
      <c r="F1439" s="1004"/>
      <c r="G1439" s="809"/>
    </row>
    <row r="1440" spans="5:7" x14ac:dyDescent="0.25">
      <c r="E1440" s="809"/>
      <c r="F1440" s="1004"/>
      <c r="G1440" s="809"/>
    </row>
    <row r="1441" spans="5:7" x14ac:dyDescent="0.25">
      <c r="E1441" s="809"/>
      <c r="F1441" s="1004"/>
      <c r="G1441" s="809"/>
    </row>
    <row r="1442" spans="5:7" x14ac:dyDescent="0.25">
      <c r="E1442" s="809"/>
      <c r="F1442" s="1004"/>
      <c r="G1442" s="809"/>
    </row>
    <row r="1443" spans="5:7" x14ac:dyDescent="0.25">
      <c r="E1443" s="809"/>
      <c r="F1443" s="1004"/>
      <c r="G1443" s="809"/>
    </row>
    <row r="1444" spans="5:7" x14ac:dyDescent="0.25">
      <c r="E1444" s="809"/>
      <c r="F1444" s="1004"/>
      <c r="G1444" s="809"/>
    </row>
    <row r="1445" spans="5:7" x14ac:dyDescent="0.25">
      <c r="E1445" s="809"/>
      <c r="F1445" s="1004"/>
      <c r="G1445" s="809"/>
    </row>
    <row r="1446" spans="5:7" x14ac:dyDescent="0.25">
      <c r="E1446" s="809"/>
      <c r="F1446" s="1004"/>
      <c r="G1446" s="809"/>
    </row>
    <row r="1447" spans="5:7" x14ac:dyDescent="0.25">
      <c r="E1447" s="809"/>
      <c r="F1447" s="1004"/>
      <c r="G1447" s="809"/>
    </row>
    <row r="1448" spans="5:7" x14ac:dyDescent="0.25">
      <c r="E1448" s="809"/>
      <c r="F1448" s="1004"/>
      <c r="G1448" s="809"/>
    </row>
    <row r="1449" spans="5:7" x14ac:dyDescent="0.25">
      <c r="E1449" s="809"/>
      <c r="F1449" s="1004"/>
      <c r="G1449" s="809"/>
    </row>
    <row r="1450" spans="5:7" x14ac:dyDescent="0.25">
      <c r="E1450" s="809"/>
      <c r="F1450" s="1004"/>
      <c r="G1450" s="809"/>
    </row>
    <row r="1451" spans="5:7" x14ac:dyDescent="0.25">
      <c r="E1451" s="809"/>
      <c r="F1451" s="1004"/>
      <c r="G1451" s="809"/>
    </row>
    <row r="1452" spans="5:7" x14ac:dyDescent="0.25">
      <c r="E1452" s="809"/>
      <c r="F1452" s="1004"/>
      <c r="G1452" s="809"/>
    </row>
    <row r="1453" spans="5:7" x14ac:dyDescent="0.25">
      <c r="E1453" s="809"/>
      <c r="F1453" s="1004"/>
      <c r="G1453" s="809"/>
    </row>
    <row r="1454" spans="5:7" x14ac:dyDescent="0.25">
      <c r="E1454" s="809"/>
      <c r="F1454" s="1004"/>
      <c r="G1454" s="809"/>
    </row>
    <row r="1455" spans="5:7" x14ac:dyDescent="0.25">
      <c r="E1455" s="809"/>
      <c r="F1455" s="1004"/>
      <c r="G1455" s="809"/>
    </row>
    <row r="1456" spans="5:7" x14ac:dyDescent="0.25">
      <c r="E1456" s="809"/>
      <c r="F1456" s="1004"/>
      <c r="G1456" s="809"/>
    </row>
    <row r="1457" spans="5:7" x14ac:dyDescent="0.25">
      <c r="E1457" s="809"/>
      <c r="F1457" s="1004"/>
      <c r="G1457" s="809"/>
    </row>
    <row r="1458" spans="5:7" x14ac:dyDescent="0.25">
      <c r="E1458" s="809"/>
      <c r="F1458" s="1004"/>
      <c r="G1458" s="809"/>
    </row>
    <row r="1459" spans="5:7" x14ac:dyDescent="0.25">
      <c r="E1459" s="809"/>
      <c r="F1459" s="1004"/>
      <c r="G1459" s="809"/>
    </row>
    <row r="1460" spans="5:7" x14ac:dyDescent="0.25">
      <c r="E1460" s="809"/>
      <c r="F1460" s="1004"/>
      <c r="G1460" s="809"/>
    </row>
    <row r="1461" spans="5:7" x14ac:dyDescent="0.25">
      <c r="E1461" s="809"/>
      <c r="F1461" s="1004"/>
      <c r="G1461" s="809"/>
    </row>
    <row r="1462" spans="5:7" x14ac:dyDescent="0.25">
      <c r="E1462" s="809"/>
      <c r="F1462" s="1004"/>
      <c r="G1462" s="809"/>
    </row>
    <row r="1463" spans="5:7" x14ac:dyDescent="0.25">
      <c r="E1463" s="809"/>
      <c r="F1463" s="1004"/>
      <c r="G1463" s="809"/>
    </row>
    <row r="1464" spans="5:7" x14ac:dyDescent="0.25">
      <c r="E1464" s="809"/>
      <c r="F1464" s="1004"/>
      <c r="G1464" s="809"/>
    </row>
    <row r="1465" spans="5:7" x14ac:dyDescent="0.25">
      <c r="E1465" s="809"/>
      <c r="F1465" s="1004"/>
      <c r="G1465" s="809"/>
    </row>
    <row r="1466" spans="5:7" x14ac:dyDescent="0.25">
      <c r="E1466" s="809"/>
      <c r="F1466" s="1004"/>
      <c r="G1466" s="809"/>
    </row>
    <row r="1467" spans="5:7" x14ac:dyDescent="0.25">
      <c r="E1467" s="809"/>
      <c r="F1467" s="1004"/>
      <c r="G1467" s="809"/>
    </row>
    <row r="1468" spans="5:7" x14ac:dyDescent="0.25">
      <c r="E1468" s="809"/>
      <c r="F1468" s="1004"/>
      <c r="G1468" s="809"/>
    </row>
    <row r="1469" spans="5:7" x14ac:dyDescent="0.25">
      <c r="E1469" s="809"/>
      <c r="F1469" s="1004"/>
      <c r="G1469" s="809"/>
    </row>
    <row r="1470" spans="5:7" x14ac:dyDescent="0.25">
      <c r="E1470" s="809"/>
      <c r="F1470" s="1004"/>
      <c r="G1470" s="809"/>
    </row>
    <row r="1471" spans="5:7" x14ac:dyDescent="0.25">
      <c r="E1471" s="809"/>
      <c r="F1471" s="1004"/>
      <c r="G1471" s="809"/>
    </row>
    <row r="1472" spans="5:7" x14ac:dyDescent="0.25">
      <c r="E1472" s="809"/>
      <c r="F1472" s="1004"/>
      <c r="G1472" s="809"/>
    </row>
    <row r="1473" spans="5:7" x14ac:dyDescent="0.25">
      <c r="E1473" s="809"/>
      <c r="F1473" s="1004"/>
      <c r="G1473" s="809"/>
    </row>
    <row r="1474" spans="5:7" x14ac:dyDescent="0.25">
      <c r="E1474" s="809"/>
      <c r="F1474" s="1004"/>
      <c r="G1474" s="809"/>
    </row>
    <row r="1475" spans="5:7" x14ac:dyDescent="0.25">
      <c r="E1475" s="809"/>
      <c r="F1475" s="1004"/>
      <c r="G1475" s="809"/>
    </row>
    <row r="1476" spans="5:7" x14ac:dyDescent="0.25">
      <c r="E1476" s="809"/>
      <c r="F1476" s="1004"/>
      <c r="G1476" s="809"/>
    </row>
    <row r="1477" spans="5:7" x14ac:dyDescent="0.25">
      <c r="E1477" s="809"/>
      <c r="F1477" s="1004"/>
      <c r="G1477" s="809"/>
    </row>
    <row r="1478" spans="5:7" x14ac:dyDescent="0.25">
      <c r="E1478" s="809"/>
      <c r="F1478" s="1004"/>
      <c r="G1478" s="809"/>
    </row>
    <row r="1479" spans="5:7" x14ac:dyDescent="0.25">
      <c r="E1479" s="809"/>
      <c r="F1479" s="1004"/>
      <c r="G1479" s="809"/>
    </row>
    <row r="1480" spans="5:7" x14ac:dyDescent="0.25">
      <c r="E1480" s="809"/>
      <c r="F1480" s="1004"/>
      <c r="G1480" s="809"/>
    </row>
    <row r="1481" spans="5:7" x14ac:dyDescent="0.25">
      <c r="E1481" s="809"/>
      <c r="F1481" s="1004"/>
      <c r="G1481" s="809"/>
    </row>
    <row r="1482" spans="5:7" x14ac:dyDescent="0.25">
      <c r="E1482" s="809"/>
      <c r="F1482" s="1004"/>
      <c r="G1482" s="809"/>
    </row>
    <row r="1483" spans="5:7" x14ac:dyDescent="0.25">
      <c r="E1483" s="809"/>
      <c r="F1483" s="1004"/>
      <c r="G1483" s="809"/>
    </row>
    <row r="1484" spans="5:7" x14ac:dyDescent="0.25">
      <c r="E1484" s="809"/>
      <c r="F1484" s="1004"/>
      <c r="G1484" s="809"/>
    </row>
    <row r="1485" spans="5:7" x14ac:dyDescent="0.25">
      <c r="E1485" s="809"/>
      <c r="F1485" s="1004"/>
      <c r="G1485" s="809"/>
    </row>
    <row r="1486" spans="5:7" x14ac:dyDescent="0.25">
      <c r="E1486" s="809"/>
      <c r="F1486" s="1004"/>
      <c r="G1486" s="809"/>
    </row>
    <row r="1487" spans="5:7" x14ac:dyDescent="0.25">
      <c r="E1487" s="809"/>
      <c r="F1487" s="1004"/>
      <c r="G1487" s="809"/>
    </row>
    <row r="1488" spans="5:7" x14ac:dyDescent="0.25">
      <c r="E1488" s="809"/>
      <c r="F1488" s="1004"/>
      <c r="G1488" s="809"/>
    </row>
    <row r="1489" spans="5:7" x14ac:dyDescent="0.25">
      <c r="E1489" s="809"/>
      <c r="F1489" s="1004"/>
      <c r="G1489" s="809"/>
    </row>
    <row r="1490" spans="5:7" x14ac:dyDescent="0.25">
      <c r="E1490" s="809"/>
      <c r="F1490" s="1004"/>
      <c r="G1490" s="809"/>
    </row>
    <row r="1491" spans="5:7" x14ac:dyDescent="0.25">
      <c r="E1491" s="809"/>
      <c r="F1491" s="1004"/>
      <c r="G1491" s="809"/>
    </row>
    <row r="1492" spans="5:7" x14ac:dyDescent="0.25">
      <c r="E1492" s="809"/>
      <c r="F1492" s="1004"/>
      <c r="G1492" s="809"/>
    </row>
    <row r="1493" spans="5:7" x14ac:dyDescent="0.25">
      <c r="E1493" s="809"/>
      <c r="F1493" s="1004"/>
      <c r="G1493" s="809"/>
    </row>
    <row r="1494" spans="5:7" x14ac:dyDescent="0.25">
      <c r="E1494" s="809"/>
      <c r="F1494" s="1004"/>
      <c r="G1494" s="809"/>
    </row>
    <row r="1495" spans="5:7" x14ac:dyDescent="0.25">
      <c r="E1495" s="809"/>
      <c r="F1495" s="1004"/>
      <c r="G1495" s="809"/>
    </row>
    <row r="1496" spans="5:7" x14ac:dyDescent="0.25">
      <c r="E1496" s="809"/>
      <c r="F1496" s="1004"/>
      <c r="G1496" s="809"/>
    </row>
    <row r="1497" spans="5:7" x14ac:dyDescent="0.25">
      <c r="E1497" s="809"/>
      <c r="F1497" s="1004"/>
      <c r="G1497" s="809"/>
    </row>
    <row r="1498" spans="5:7" x14ac:dyDescent="0.25">
      <c r="E1498" s="809"/>
      <c r="F1498" s="1004"/>
      <c r="G1498" s="809"/>
    </row>
    <row r="1499" spans="5:7" x14ac:dyDescent="0.25">
      <c r="E1499" s="809"/>
      <c r="F1499" s="1004"/>
      <c r="G1499" s="809"/>
    </row>
    <row r="1500" spans="5:7" x14ac:dyDescent="0.25">
      <c r="E1500" s="809"/>
      <c r="F1500" s="1004"/>
      <c r="G1500" s="809"/>
    </row>
    <row r="1501" spans="5:7" x14ac:dyDescent="0.25">
      <c r="E1501" s="809"/>
      <c r="F1501" s="1004"/>
      <c r="G1501" s="809"/>
    </row>
    <row r="1502" spans="5:7" x14ac:dyDescent="0.25">
      <c r="E1502" s="809"/>
      <c r="F1502" s="1004"/>
      <c r="G1502" s="809"/>
    </row>
    <row r="1503" spans="5:7" x14ac:dyDescent="0.25">
      <c r="E1503" s="809"/>
      <c r="F1503" s="1004"/>
      <c r="G1503" s="809"/>
    </row>
    <row r="1504" spans="5:7" x14ac:dyDescent="0.25">
      <c r="E1504" s="809"/>
      <c r="F1504" s="1004"/>
      <c r="G1504" s="809"/>
    </row>
    <row r="1505" spans="5:7" x14ac:dyDescent="0.25">
      <c r="E1505" s="809"/>
      <c r="F1505" s="1004"/>
      <c r="G1505" s="809"/>
    </row>
    <row r="1506" spans="5:7" x14ac:dyDescent="0.25">
      <c r="E1506" s="809"/>
      <c r="F1506" s="1004"/>
      <c r="G1506" s="809"/>
    </row>
    <row r="1507" spans="5:7" x14ac:dyDescent="0.25">
      <c r="E1507" s="809"/>
      <c r="F1507" s="1004"/>
      <c r="G1507" s="809"/>
    </row>
    <row r="1508" spans="5:7" x14ac:dyDescent="0.25">
      <c r="E1508" s="809"/>
      <c r="F1508" s="1004"/>
      <c r="G1508" s="809"/>
    </row>
    <row r="1509" spans="5:7" x14ac:dyDescent="0.25">
      <c r="E1509" s="809"/>
      <c r="F1509" s="1004"/>
      <c r="G1509" s="809"/>
    </row>
    <row r="1510" spans="5:7" x14ac:dyDescent="0.25">
      <c r="E1510" s="809"/>
      <c r="F1510" s="1004"/>
      <c r="G1510" s="809"/>
    </row>
    <row r="1511" spans="5:7" x14ac:dyDescent="0.25">
      <c r="E1511" s="809"/>
      <c r="F1511" s="1004"/>
      <c r="G1511" s="809"/>
    </row>
    <row r="1512" spans="5:7" x14ac:dyDescent="0.25">
      <c r="E1512" s="809"/>
      <c r="F1512" s="1004"/>
      <c r="G1512" s="809"/>
    </row>
    <row r="1513" spans="5:7" x14ac:dyDescent="0.25">
      <c r="E1513" s="809"/>
      <c r="F1513" s="1004"/>
      <c r="G1513" s="809"/>
    </row>
    <row r="1514" spans="5:7" x14ac:dyDescent="0.25">
      <c r="E1514" s="809"/>
      <c r="F1514" s="1004"/>
      <c r="G1514" s="809"/>
    </row>
    <row r="1515" spans="5:7" x14ac:dyDescent="0.25">
      <c r="E1515" s="809"/>
      <c r="F1515" s="1004"/>
      <c r="G1515" s="809"/>
    </row>
    <row r="1516" spans="5:7" x14ac:dyDescent="0.25">
      <c r="E1516" s="809"/>
      <c r="F1516" s="1004"/>
      <c r="G1516" s="809"/>
    </row>
    <row r="1517" spans="5:7" x14ac:dyDescent="0.25">
      <c r="E1517" s="809"/>
      <c r="F1517" s="1004"/>
      <c r="G1517" s="809"/>
    </row>
    <row r="1518" spans="5:7" x14ac:dyDescent="0.25">
      <c r="E1518" s="809"/>
      <c r="F1518" s="1004"/>
      <c r="G1518" s="809"/>
    </row>
    <row r="1519" spans="5:7" x14ac:dyDescent="0.25">
      <c r="E1519" s="809"/>
      <c r="F1519" s="1004"/>
      <c r="G1519" s="809"/>
    </row>
    <row r="1520" spans="5:7" x14ac:dyDescent="0.25">
      <c r="E1520" s="809"/>
      <c r="F1520" s="1004"/>
      <c r="G1520" s="809"/>
    </row>
    <row r="1521" spans="5:7" x14ac:dyDescent="0.25">
      <c r="E1521" s="809"/>
      <c r="F1521" s="1004"/>
      <c r="G1521" s="809"/>
    </row>
    <row r="1522" spans="5:7" x14ac:dyDescent="0.25">
      <c r="E1522" s="809"/>
      <c r="F1522" s="1004"/>
      <c r="G1522" s="809"/>
    </row>
    <row r="1523" spans="5:7" x14ac:dyDescent="0.25">
      <c r="E1523" s="809"/>
      <c r="F1523" s="1004"/>
      <c r="G1523" s="809"/>
    </row>
    <row r="1524" spans="5:7" x14ac:dyDescent="0.25">
      <c r="E1524" s="809"/>
      <c r="F1524" s="1004"/>
      <c r="G1524" s="809"/>
    </row>
    <row r="1525" spans="5:7" x14ac:dyDescent="0.25">
      <c r="E1525" s="809"/>
      <c r="F1525" s="1004"/>
      <c r="G1525" s="809"/>
    </row>
    <row r="1526" spans="5:7" x14ac:dyDescent="0.25">
      <c r="E1526" s="809"/>
      <c r="F1526" s="1004"/>
      <c r="G1526" s="809"/>
    </row>
    <row r="1527" spans="5:7" x14ac:dyDescent="0.25">
      <c r="E1527" s="809"/>
      <c r="F1527" s="1004"/>
      <c r="G1527" s="809"/>
    </row>
    <row r="1528" spans="5:7" x14ac:dyDescent="0.25">
      <c r="E1528" s="809"/>
      <c r="F1528" s="1004"/>
      <c r="G1528" s="809"/>
    </row>
    <row r="1529" spans="5:7" x14ac:dyDescent="0.25">
      <c r="E1529" s="809"/>
      <c r="F1529" s="1004"/>
      <c r="G1529" s="809"/>
    </row>
    <row r="1530" spans="5:7" x14ac:dyDescent="0.25">
      <c r="E1530" s="809"/>
      <c r="F1530" s="1004"/>
      <c r="G1530" s="809"/>
    </row>
    <row r="1531" spans="5:7" x14ac:dyDescent="0.25">
      <c r="E1531" s="809"/>
      <c r="F1531" s="1004"/>
      <c r="G1531" s="809"/>
    </row>
    <row r="1532" spans="5:7" x14ac:dyDescent="0.25">
      <c r="E1532" s="809"/>
      <c r="F1532" s="1004"/>
      <c r="G1532" s="809"/>
    </row>
    <row r="1533" spans="5:7" x14ac:dyDescent="0.25">
      <c r="E1533" s="809"/>
      <c r="F1533" s="1004"/>
      <c r="G1533" s="809"/>
    </row>
    <row r="1534" spans="5:7" x14ac:dyDescent="0.25">
      <c r="E1534" s="809"/>
      <c r="F1534" s="1004"/>
      <c r="G1534" s="809"/>
    </row>
    <row r="1535" spans="5:7" x14ac:dyDescent="0.25">
      <c r="E1535" s="809"/>
      <c r="F1535" s="1004"/>
      <c r="G1535" s="809"/>
    </row>
    <row r="1536" spans="5:7" x14ac:dyDescent="0.25">
      <c r="E1536" s="809"/>
      <c r="F1536" s="1004"/>
      <c r="G1536" s="809"/>
    </row>
    <row r="1537" spans="5:7" x14ac:dyDescent="0.25">
      <c r="E1537" s="809"/>
      <c r="F1537" s="1004"/>
      <c r="G1537" s="809"/>
    </row>
    <row r="1538" spans="5:7" x14ac:dyDescent="0.25">
      <c r="E1538" s="809"/>
      <c r="F1538" s="1004"/>
      <c r="G1538" s="809"/>
    </row>
    <row r="1539" spans="5:7" x14ac:dyDescent="0.25">
      <c r="E1539" s="809"/>
      <c r="F1539" s="1004"/>
      <c r="G1539" s="809"/>
    </row>
    <row r="1540" spans="5:7" x14ac:dyDescent="0.25">
      <c r="E1540" s="809"/>
      <c r="F1540" s="1004"/>
      <c r="G1540" s="809"/>
    </row>
    <row r="1541" spans="5:7" x14ac:dyDescent="0.25">
      <c r="E1541" s="809"/>
      <c r="F1541" s="1004"/>
      <c r="G1541" s="809"/>
    </row>
    <row r="1542" spans="5:7" x14ac:dyDescent="0.25">
      <c r="E1542" s="809"/>
      <c r="F1542" s="1004"/>
      <c r="G1542" s="809"/>
    </row>
    <row r="1543" spans="5:7" x14ac:dyDescent="0.25">
      <c r="E1543" s="809"/>
      <c r="F1543" s="1004"/>
      <c r="G1543" s="809"/>
    </row>
    <row r="1544" spans="5:7" x14ac:dyDescent="0.25">
      <c r="E1544" s="809"/>
      <c r="F1544" s="1004"/>
      <c r="G1544" s="809"/>
    </row>
    <row r="1545" spans="5:7" x14ac:dyDescent="0.25">
      <c r="E1545" s="809"/>
      <c r="F1545" s="1004"/>
      <c r="G1545" s="809"/>
    </row>
    <row r="1546" spans="5:7" x14ac:dyDescent="0.25">
      <c r="E1546" s="809"/>
      <c r="F1546" s="1004"/>
      <c r="G1546" s="809"/>
    </row>
    <row r="1547" spans="5:7" x14ac:dyDescent="0.25">
      <c r="E1547" s="809"/>
      <c r="F1547" s="1004"/>
      <c r="G1547" s="809"/>
    </row>
    <row r="1548" spans="5:7" x14ac:dyDescent="0.25">
      <c r="E1548" s="809"/>
      <c r="F1548" s="1004"/>
      <c r="G1548" s="809"/>
    </row>
    <row r="1549" spans="5:7" x14ac:dyDescent="0.25">
      <c r="E1549" s="809"/>
      <c r="F1549" s="1004"/>
      <c r="G1549" s="809"/>
    </row>
    <row r="1550" spans="5:7" x14ac:dyDescent="0.25">
      <c r="E1550" s="809"/>
      <c r="F1550" s="1004"/>
      <c r="G1550" s="809"/>
    </row>
    <row r="1551" spans="5:7" x14ac:dyDescent="0.25">
      <c r="E1551" s="809"/>
      <c r="F1551" s="1004"/>
      <c r="G1551" s="809"/>
    </row>
    <row r="1552" spans="5:7" x14ac:dyDescent="0.25">
      <c r="E1552" s="809"/>
      <c r="F1552" s="1004"/>
      <c r="G1552" s="809"/>
    </row>
    <row r="1553" spans="5:7" x14ac:dyDescent="0.25">
      <c r="E1553" s="809"/>
      <c r="F1553" s="1004"/>
      <c r="G1553" s="809"/>
    </row>
    <row r="1554" spans="5:7" x14ac:dyDescent="0.25">
      <c r="E1554" s="809"/>
      <c r="F1554" s="1004"/>
      <c r="G1554" s="809"/>
    </row>
    <row r="1555" spans="5:7" x14ac:dyDescent="0.25">
      <c r="E1555" s="809"/>
      <c r="F1555" s="1004"/>
      <c r="G1555" s="809"/>
    </row>
    <row r="1556" spans="5:7" x14ac:dyDescent="0.25">
      <c r="E1556" s="809"/>
      <c r="F1556" s="1004"/>
      <c r="G1556" s="809"/>
    </row>
    <row r="1557" spans="5:7" x14ac:dyDescent="0.25">
      <c r="E1557" s="809"/>
      <c r="F1557" s="1004"/>
      <c r="G1557" s="809"/>
    </row>
    <row r="1558" spans="5:7" x14ac:dyDescent="0.25">
      <c r="E1558" s="809"/>
      <c r="F1558" s="1004"/>
      <c r="G1558" s="809"/>
    </row>
    <row r="1559" spans="5:7" x14ac:dyDescent="0.25">
      <c r="E1559" s="809"/>
      <c r="F1559" s="1004"/>
      <c r="G1559" s="809"/>
    </row>
    <row r="1560" spans="5:7" x14ac:dyDescent="0.25">
      <c r="E1560" s="809"/>
      <c r="F1560" s="1004"/>
      <c r="G1560" s="809"/>
    </row>
    <row r="1561" spans="5:7" x14ac:dyDescent="0.25">
      <c r="E1561" s="809"/>
      <c r="F1561" s="1004"/>
      <c r="G1561" s="809"/>
    </row>
    <row r="1562" spans="5:7" x14ac:dyDescent="0.25">
      <c r="E1562" s="809"/>
      <c r="F1562" s="1004"/>
      <c r="G1562" s="809"/>
    </row>
    <row r="1563" spans="5:7" x14ac:dyDescent="0.25">
      <c r="E1563" s="809"/>
      <c r="F1563" s="1004"/>
      <c r="G1563" s="809"/>
    </row>
    <row r="1564" spans="5:7" x14ac:dyDescent="0.25">
      <c r="E1564" s="809"/>
      <c r="F1564" s="1004"/>
      <c r="G1564" s="809"/>
    </row>
    <row r="1565" spans="5:7" x14ac:dyDescent="0.25">
      <c r="E1565" s="809"/>
      <c r="F1565" s="1004"/>
      <c r="G1565" s="809"/>
    </row>
    <row r="1566" spans="5:7" x14ac:dyDescent="0.25">
      <c r="E1566" s="809"/>
      <c r="F1566" s="1004"/>
      <c r="G1566" s="809"/>
    </row>
    <row r="1567" spans="5:7" x14ac:dyDescent="0.25">
      <c r="E1567" s="809"/>
      <c r="F1567" s="1004"/>
      <c r="G1567" s="809"/>
    </row>
    <row r="1568" spans="5:7" x14ac:dyDescent="0.25">
      <c r="E1568" s="809"/>
      <c r="F1568" s="1004"/>
      <c r="G1568" s="809"/>
    </row>
    <row r="1569" spans="5:7" x14ac:dyDescent="0.25">
      <c r="E1569" s="809"/>
      <c r="F1569" s="1004"/>
      <c r="G1569" s="809"/>
    </row>
    <row r="1570" spans="5:7" x14ac:dyDescent="0.25">
      <c r="E1570" s="809"/>
      <c r="F1570" s="1004"/>
      <c r="G1570" s="809"/>
    </row>
    <row r="1571" spans="5:7" x14ac:dyDescent="0.25">
      <c r="E1571" s="809"/>
      <c r="F1571" s="1004"/>
      <c r="G1571" s="809"/>
    </row>
    <row r="1572" spans="5:7" x14ac:dyDescent="0.25">
      <c r="E1572" s="809"/>
      <c r="F1572" s="1004"/>
      <c r="G1572" s="809"/>
    </row>
    <row r="1573" spans="5:7" x14ac:dyDescent="0.25">
      <c r="E1573" s="809"/>
      <c r="F1573" s="1004"/>
      <c r="G1573" s="809"/>
    </row>
    <row r="1574" spans="5:7" x14ac:dyDescent="0.25">
      <c r="E1574" s="809"/>
      <c r="F1574" s="1004"/>
      <c r="G1574" s="809"/>
    </row>
    <row r="1575" spans="5:7" x14ac:dyDescent="0.25">
      <c r="E1575" s="809"/>
      <c r="F1575" s="1004"/>
      <c r="G1575" s="809"/>
    </row>
    <row r="1576" spans="5:7" x14ac:dyDescent="0.25">
      <c r="E1576" s="809"/>
      <c r="F1576" s="1004"/>
      <c r="G1576" s="809"/>
    </row>
    <row r="1577" spans="5:7" x14ac:dyDescent="0.25">
      <c r="E1577" s="809"/>
      <c r="F1577" s="1004"/>
      <c r="G1577" s="809"/>
    </row>
    <row r="1578" spans="5:7" x14ac:dyDescent="0.25">
      <c r="E1578" s="809"/>
      <c r="F1578" s="1004"/>
      <c r="G1578" s="809"/>
    </row>
    <row r="1579" spans="5:7" x14ac:dyDescent="0.25">
      <c r="E1579" s="809"/>
      <c r="F1579" s="1004"/>
      <c r="G1579" s="809"/>
    </row>
    <row r="1580" spans="5:7" x14ac:dyDescent="0.25">
      <c r="E1580" s="809"/>
      <c r="F1580" s="1004"/>
      <c r="G1580" s="809"/>
    </row>
    <row r="1581" spans="5:7" x14ac:dyDescent="0.25">
      <c r="E1581" s="809"/>
      <c r="F1581" s="1004"/>
      <c r="G1581" s="809"/>
    </row>
    <row r="1582" spans="5:7" x14ac:dyDescent="0.25">
      <c r="E1582" s="809"/>
      <c r="F1582" s="1004"/>
      <c r="G1582" s="809"/>
    </row>
    <row r="1583" spans="5:7" x14ac:dyDescent="0.25">
      <c r="E1583" s="809"/>
      <c r="F1583" s="1004"/>
      <c r="G1583" s="809"/>
    </row>
    <row r="1584" spans="5:7" x14ac:dyDescent="0.25">
      <c r="E1584" s="809"/>
      <c r="F1584" s="1004"/>
      <c r="G1584" s="809"/>
    </row>
    <row r="1585" spans="5:7" x14ac:dyDescent="0.25">
      <c r="E1585" s="809"/>
      <c r="F1585" s="1004"/>
      <c r="G1585" s="809"/>
    </row>
    <row r="1586" spans="5:7" x14ac:dyDescent="0.25">
      <c r="E1586" s="809"/>
      <c r="F1586" s="1004"/>
      <c r="G1586" s="809"/>
    </row>
    <row r="1587" spans="5:7" x14ac:dyDescent="0.25">
      <c r="E1587" s="809"/>
      <c r="F1587" s="1004"/>
      <c r="G1587" s="809"/>
    </row>
    <row r="1588" spans="5:7" x14ac:dyDescent="0.25">
      <c r="E1588" s="809"/>
      <c r="F1588" s="1004"/>
      <c r="G1588" s="809"/>
    </row>
    <row r="1589" spans="5:7" x14ac:dyDescent="0.25">
      <c r="E1589" s="809"/>
      <c r="F1589" s="1004"/>
      <c r="G1589" s="809"/>
    </row>
    <row r="1590" spans="5:7" x14ac:dyDescent="0.25">
      <c r="E1590" s="809"/>
      <c r="F1590" s="1004"/>
      <c r="G1590" s="809"/>
    </row>
    <row r="1591" spans="5:7" x14ac:dyDescent="0.25">
      <c r="E1591" s="809"/>
      <c r="F1591" s="1004"/>
      <c r="G1591" s="809"/>
    </row>
    <row r="1592" spans="5:7" x14ac:dyDescent="0.25">
      <c r="E1592" s="809"/>
      <c r="F1592" s="1004"/>
      <c r="G1592" s="809"/>
    </row>
    <row r="1593" spans="5:7" x14ac:dyDescent="0.25">
      <c r="E1593" s="809"/>
      <c r="F1593" s="1004"/>
      <c r="G1593" s="809"/>
    </row>
    <row r="1594" spans="5:7" x14ac:dyDescent="0.25">
      <c r="E1594" s="809"/>
      <c r="F1594" s="1004"/>
      <c r="G1594" s="809"/>
    </row>
    <row r="1595" spans="5:7" x14ac:dyDescent="0.25">
      <c r="E1595" s="809"/>
      <c r="F1595" s="1004"/>
      <c r="G1595" s="809"/>
    </row>
    <row r="1596" spans="5:7" x14ac:dyDescent="0.25">
      <c r="E1596" s="809"/>
      <c r="F1596" s="1004"/>
      <c r="G1596" s="809"/>
    </row>
    <row r="1597" spans="5:7" x14ac:dyDescent="0.25">
      <c r="E1597" s="809"/>
      <c r="F1597" s="1004"/>
      <c r="G1597" s="809"/>
    </row>
    <row r="1598" spans="5:7" x14ac:dyDescent="0.25">
      <c r="E1598" s="809"/>
      <c r="F1598" s="1004"/>
      <c r="G1598" s="809"/>
    </row>
    <row r="1599" spans="5:7" x14ac:dyDescent="0.25">
      <c r="E1599" s="809"/>
      <c r="F1599" s="1004"/>
      <c r="G1599" s="809"/>
    </row>
    <row r="1600" spans="5:7" x14ac:dyDescent="0.25">
      <c r="E1600" s="809"/>
      <c r="F1600" s="1004"/>
      <c r="G1600" s="809"/>
    </row>
    <row r="1601" spans="5:7" x14ac:dyDescent="0.25">
      <c r="E1601" s="809"/>
      <c r="F1601" s="1004"/>
      <c r="G1601" s="809"/>
    </row>
    <row r="1602" spans="5:7" x14ac:dyDescent="0.25">
      <c r="E1602" s="809"/>
      <c r="F1602" s="1004"/>
      <c r="G1602" s="809"/>
    </row>
    <row r="1603" spans="5:7" x14ac:dyDescent="0.25">
      <c r="E1603" s="809"/>
      <c r="F1603" s="1004"/>
      <c r="G1603" s="809"/>
    </row>
    <row r="1604" spans="5:7" x14ac:dyDescent="0.25">
      <c r="E1604" s="809"/>
      <c r="F1604" s="1004"/>
      <c r="G1604" s="809"/>
    </row>
    <row r="1605" spans="5:7" x14ac:dyDescent="0.25">
      <c r="E1605" s="809"/>
      <c r="F1605" s="1004"/>
      <c r="G1605" s="809"/>
    </row>
    <row r="1606" spans="5:7" x14ac:dyDescent="0.25">
      <c r="E1606" s="809"/>
      <c r="F1606" s="1004"/>
      <c r="G1606" s="809"/>
    </row>
    <row r="1607" spans="5:7" x14ac:dyDescent="0.25">
      <c r="E1607" s="809"/>
      <c r="F1607" s="1004"/>
      <c r="G1607" s="809"/>
    </row>
    <row r="1608" spans="5:7" x14ac:dyDescent="0.25">
      <c r="E1608" s="809"/>
      <c r="F1608" s="1004"/>
      <c r="G1608" s="809"/>
    </row>
    <row r="1609" spans="5:7" x14ac:dyDescent="0.25">
      <c r="E1609" s="809"/>
      <c r="F1609" s="1004"/>
      <c r="G1609" s="809"/>
    </row>
    <row r="1610" spans="5:7" x14ac:dyDescent="0.25">
      <c r="E1610" s="809"/>
      <c r="F1610" s="1004"/>
      <c r="G1610" s="809"/>
    </row>
    <row r="1611" spans="5:7" x14ac:dyDescent="0.25">
      <c r="E1611" s="809"/>
      <c r="F1611" s="1004"/>
      <c r="G1611" s="809"/>
    </row>
    <row r="1612" spans="5:7" x14ac:dyDescent="0.25">
      <c r="E1612" s="809"/>
      <c r="F1612" s="1004"/>
      <c r="G1612" s="809"/>
    </row>
    <row r="1613" spans="5:7" x14ac:dyDescent="0.25">
      <c r="E1613" s="809"/>
      <c r="F1613" s="1004"/>
      <c r="G1613" s="809"/>
    </row>
    <row r="1614" spans="5:7" x14ac:dyDescent="0.25">
      <c r="E1614" s="809"/>
      <c r="F1614" s="1004"/>
      <c r="G1614" s="809"/>
    </row>
    <row r="1615" spans="5:7" x14ac:dyDescent="0.25">
      <c r="E1615" s="809"/>
      <c r="F1615" s="1004"/>
      <c r="G1615" s="809"/>
    </row>
    <row r="1616" spans="5:7" x14ac:dyDescent="0.25">
      <c r="E1616" s="809"/>
      <c r="F1616" s="1004"/>
      <c r="G1616" s="809"/>
    </row>
    <row r="1617" spans="5:7" x14ac:dyDescent="0.25">
      <c r="E1617" s="809"/>
      <c r="F1617" s="1004"/>
      <c r="G1617" s="809"/>
    </row>
    <row r="1618" spans="5:7" x14ac:dyDescent="0.25">
      <c r="E1618" s="809"/>
      <c r="F1618" s="1004"/>
      <c r="G1618" s="809"/>
    </row>
    <row r="1619" spans="5:7" x14ac:dyDescent="0.25">
      <c r="E1619" s="809"/>
      <c r="F1619" s="1004"/>
      <c r="G1619" s="809"/>
    </row>
    <row r="1620" spans="5:7" x14ac:dyDescent="0.25">
      <c r="E1620" s="809"/>
      <c r="F1620" s="1004"/>
      <c r="G1620" s="809"/>
    </row>
    <row r="1621" spans="5:7" x14ac:dyDescent="0.25">
      <c r="E1621" s="809"/>
      <c r="F1621" s="1004"/>
      <c r="G1621" s="809"/>
    </row>
    <row r="1622" spans="5:7" x14ac:dyDescent="0.25">
      <c r="E1622" s="809"/>
      <c r="F1622" s="1004"/>
      <c r="G1622" s="809"/>
    </row>
    <row r="1623" spans="5:7" x14ac:dyDescent="0.25">
      <c r="E1623" s="809"/>
      <c r="F1623" s="1004"/>
      <c r="G1623" s="809"/>
    </row>
    <row r="1624" spans="5:7" x14ac:dyDescent="0.25">
      <c r="E1624" s="809"/>
      <c r="F1624" s="1004"/>
      <c r="G1624" s="809"/>
    </row>
    <row r="1625" spans="5:7" x14ac:dyDescent="0.25">
      <c r="E1625" s="809"/>
      <c r="F1625" s="1004"/>
      <c r="G1625" s="809"/>
    </row>
    <row r="1626" spans="5:7" x14ac:dyDescent="0.25">
      <c r="E1626" s="809"/>
      <c r="F1626" s="1004"/>
      <c r="G1626" s="809"/>
    </row>
    <row r="1627" spans="5:7" x14ac:dyDescent="0.25">
      <c r="E1627" s="809"/>
      <c r="F1627" s="1004"/>
      <c r="G1627" s="809"/>
    </row>
    <row r="1628" spans="5:7" x14ac:dyDescent="0.25">
      <c r="E1628" s="809"/>
      <c r="F1628" s="1004"/>
      <c r="G1628" s="809"/>
    </row>
    <row r="1629" spans="5:7" x14ac:dyDescent="0.25">
      <c r="E1629" s="809"/>
      <c r="F1629" s="1004"/>
      <c r="G1629" s="809"/>
    </row>
    <row r="1630" spans="5:7" x14ac:dyDescent="0.25">
      <c r="E1630" s="809"/>
      <c r="F1630" s="1004"/>
      <c r="G1630" s="809"/>
    </row>
    <row r="1631" spans="5:7" x14ac:dyDescent="0.25">
      <c r="E1631" s="809"/>
      <c r="F1631" s="1004"/>
      <c r="G1631" s="809"/>
    </row>
    <row r="1632" spans="5:7" x14ac:dyDescent="0.25">
      <c r="E1632" s="809"/>
      <c r="F1632" s="1004"/>
      <c r="G1632" s="809"/>
    </row>
    <row r="1633" spans="5:7" x14ac:dyDescent="0.25">
      <c r="E1633" s="809"/>
      <c r="F1633" s="1004"/>
      <c r="G1633" s="809"/>
    </row>
    <row r="1634" spans="5:7" x14ac:dyDescent="0.25">
      <c r="E1634" s="809"/>
      <c r="F1634" s="1004"/>
      <c r="G1634" s="809"/>
    </row>
    <row r="1635" spans="5:7" x14ac:dyDescent="0.25">
      <c r="E1635" s="809"/>
      <c r="F1635" s="1004"/>
      <c r="G1635" s="809"/>
    </row>
    <row r="1636" spans="5:7" x14ac:dyDescent="0.25">
      <c r="E1636" s="809"/>
      <c r="F1636" s="1004"/>
      <c r="G1636" s="809"/>
    </row>
    <row r="1637" spans="5:7" x14ac:dyDescent="0.25">
      <c r="E1637" s="809"/>
      <c r="F1637" s="1004"/>
      <c r="G1637" s="809"/>
    </row>
    <row r="1638" spans="5:7" x14ac:dyDescent="0.25">
      <c r="E1638" s="809"/>
      <c r="F1638" s="1004"/>
      <c r="G1638" s="809"/>
    </row>
    <row r="1639" spans="5:7" x14ac:dyDescent="0.25">
      <c r="E1639" s="809"/>
      <c r="F1639" s="1004"/>
      <c r="G1639" s="809"/>
    </row>
    <row r="1640" spans="5:7" x14ac:dyDescent="0.25">
      <c r="E1640" s="809"/>
      <c r="F1640" s="1004"/>
      <c r="G1640" s="809"/>
    </row>
    <row r="1641" spans="5:7" x14ac:dyDescent="0.25">
      <c r="E1641" s="809"/>
      <c r="F1641" s="1004"/>
      <c r="G1641" s="809"/>
    </row>
    <row r="1642" spans="5:7" x14ac:dyDescent="0.25">
      <c r="E1642" s="809"/>
      <c r="F1642" s="1004"/>
      <c r="G1642" s="809"/>
    </row>
    <row r="1643" spans="5:7" x14ac:dyDescent="0.25">
      <c r="E1643" s="809"/>
      <c r="F1643" s="1004"/>
      <c r="G1643" s="809"/>
    </row>
    <row r="1644" spans="5:7" x14ac:dyDescent="0.25">
      <c r="E1644" s="809"/>
      <c r="F1644" s="1004"/>
      <c r="G1644" s="809"/>
    </row>
    <row r="1645" spans="5:7" x14ac:dyDescent="0.25">
      <c r="E1645" s="809"/>
      <c r="F1645" s="1004"/>
      <c r="G1645" s="809"/>
    </row>
    <row r="1646" spans="5:7" x14ac:dyDescent="0.25">
      <c r="E1646" s="809"/>
      <c r="F1646" s="1004"/>
      <c r="G1646" s="809"/>
    </row>
    <row r="1647" spans="5:7" x14ac:dyDescent="0.25">
      <c r="E1647" s="809"/>
      <c r="F1647" s="1004"/>
      <c r="G1647" s="809"/>
    </row>
    <row r="1648" spans="5:7" x14ac:dyDescent="0.25">
      <c r="E1648" s="809"/>
      <c r="F1648" s="1004"/>
      <c r="G1648" s="809"/>
    </row>
    <row r="1649" spans="5:7" x14ac:dyDescent="0.25">
      <c r="E1649" s="809"/>
      <c r="F1649" s="1004"/>
      <c r="G1649" s="809"/>
    </row>
    <row r="1650" spans="5:7" x14ac:dyDescent="0.25">
      <c r="E1650" s="809"/>
      <c r="F1650" s="1004"/>
      <c r="G1650" s="809"/>
    </row>
    <row r="1651" spans="5:7" x14ac:dyDescent="0.25">
      <c r="E1651" s="809"/>
      <c r="F1651" s="1004"/>
      <c r="G1651" s="809"/>
    </row>
    <row r="1652" spans="5:7" x14ac:dyDescent="0.25">
      <c r="E1652" s="809"/>
      <c r="F1652" s="1004"/>
      <c r="G1652" s="809"/>
    </row>
    <row r="1653" spans="5:7" x14ac:dyDescent="0.25">
      <c r="E1653" s="809"/>
      <c r="F1653" s="1004"/>
      <c r="G1653" s="809"/>
    </row>
    <row r="1654" spans="5:7" x14ac:dyDescent="0.25">
      <c r="E1654" s="809"/>
      <c r="F1654" s="1004"/>
      <c r="G1654" s="809"/>
    </row>
    <row r="1655" spans="5:7" x14ac:dyDescent="0.25">
      <c r="E1655" s="809"/>
      <c r="F1655" s="1004"/>
      <c r="G1655" s="809"/>
    </row>
    <row r="1656" spans="5:7" x14ac:dyDescent="0.25">
      <c r="E1656" s="809"/>
      <c r="F1656" s="1004"/>
      <c r="G1656" s="809"/>
    </row>
    <row r="1657" spans="5:7" x14ac:dyDescent="0.25">
      <c r="E1657" s="809"/>
      <c r="F1657" s="1004"/>
      <c r="G1657" s="809"/>
    </row>
    <row r="1658" spans="5:7" x14ac:dyDescent="0.25">
      <c r="E1658" s="809"/>
      <c r="F1658" s="1004"/>
      <c r="G1658" s="809"/>
    </row>
    <row r="1659" spans="5:7" x14ac:dyDescent="0.25">
      <c r="E1659" s="809"/>
      <c r="F1659" s="1004"/>
      <c r="G1659" s="809"/>
    </row>
    <row r="1660" spans="5:7" x14ac:dyDescent="0.25">
      <c r="E1660" s="809"/>
      <c r="F1660" s="1004"/>
      <c r="G1660" s="809"/>
    </row>
    <row r="1661" spans="5:7" x14ac:dyDescent="0.25">
      <c r="E1661" s="809"/>
      <c r="F1661" s="1004"/>
      <c r="G1661" s="809"/>
    </row>
    <row r="1662" spans="5:7" x14ac:dyDescent="0.25">
      <c r="E1662" s="809"/>
      <c r="F1662" s="1004"/>
      <c r="G1662" s="809"/>
    </row>
    <row r="1663" spans="5:7" x14ac:dyDescent="0.25">
      <c r="E1663" s="809"/>
      <c r="F1663" s="1004"/>
      <c r="G1663" s="809"/>
    </row>
    <row r="1664" spans="5:7" x14ac:dyDescent="0.25">
      <c r="E1664" s="809"/>
      <c r="F1664" s="1004"/>
      <c r="G1664" s="809"/>
    </row>
    <row r="1665" spans="5:7" x14ac:dyDescent="0.25">
      <c r="E1665" s="809"/>
      <c r="F1665" s="1004"/>
      <c r="G1665" s="809"/>
    </row>
    <row r="1666" spans="5:7" x14ac:dyDescent="0.25">
      <c r="E1666" s="809"/>
      <c r="F1666" s="1004"/>
      <c r="G1666" s="809"/>
    </row>
    <row r="1667" spans="5:7" x14ac:dyDescent="0.25">
      <c r="E1667" s="809"/>
      <c r="F1667" s="1004"/>
      <c r="G1667" s="809"/>
    </row>
    <row r="1668" spans="5:7" x14ac:dyDescent="0.25">
      <c r="E1668" s="809"/>
      <c r="F1668" s="1004"/>
      <c r="G1668" s="809"/>
    </row>
    <row r="1669" spans="5:7" x14ac:dyDescent="0.25">
      <c r="E1669" s="809"/>
      <c r="F1669" s="1004"/>
      <c r="G1669" s="809"/>
    </row>
    <row r="1670" spans="5:7" x14ac:dyDescent="0.25">
      <c r="E1670" s="809"/>
      <c r="F1670" s="1004"/>
      <c r="G1670" s="809"/>
    </row>
    <row r="1671" spans="5:7" x14ac:dyDescent="0.25">
      <c r="E1671" s="809"/>
      <c r="F1671" s="1004"/>
      <c r="G1671" s="809"/>
    </row>
    <row r="1672" spans="5:7" x14ac:dyDescent="0.25">
      <c r="E1672" s="809"/>
      <c r="F1672" s="1004"/>
      <c r="G1672" s="809"/>
    </row>
    <row r="1673" spans="5:7" x14ac:dyDescent="0.25">
      <c r="E1673" s="809"/>
      <c r="F1673" s="1004"/>
      <c r="G1673" s="809"/>
    </row>
    <row r="1674" spans="5:7" x14ac:dyDescent="0.25">
      <c r="E1674" s="809"/>
      <c r="F1674" s="1004"/>
      <c r="G1674" s="809"/>
    </row>
    <row r="1675" spans="5:7" x14ac:dyDescent="0.25">
      <c r="E1675" s="809"/>
      <c r="F1675" s="1004"/>
      <c r="G1675" s="809"/>
    </row>
    <row r="1676" spans="5:7" x14ac:dyDescent="0.25">
      <c r="E1676" s="809"/>
      <c r="F1676" s="1004"/>
      <c r="G1676" s="809"/>
    </row>
    <row r="1677" spans="5:7" x14ac:dyDescent="0.25">
      <c r="E1677" s="809"/>
      <c r="F1677" s="1004"/>
      <c r="G1677" s="809"/>
    </row>
    <row r="1678" spans="5:7" x14ac:dyDescent="0.25">
      <c r="E1678" s="809"/>
      <c r="F1678" s="1004"/>
      <c r="G1678" s="809"/>
    </row>
    <row r="1679" spans="5:7" x14ac:dyDescent="0.25">
      <c r="E1679" s="809"/>
      <c r="F1679" s="1004"/>
      <c r="G1679" s="809"/>
    </row>
    <row r="1680" spans="5:7" x14ac:dyDescent="0.25">
      <c r="E1680" s="809"/>
      <c r="F1680" s="1004"/>
      <c r="G1680" s="809"/>
    </row>
    <row r="1681" spans="5:7" x14ac:dyDescent="0.25">
      <c r="E1681" s="809"/>
      <c r="F1681" s="1004"/>
      <c r="G1681" s="809"/>
    </row>
    <row r="1682" spans="5:7" x14ac:dyDescent="0.25">
      <c r="E1682" s="809"/>
      <c r="F1682" s="1004"/>
      <c r="G1682" s="809"/>
    </row>
    <row r="1683" spans="5:7" x14ac:dyDescent="0.25">
      <c r="E1683" s="809"/>
      <c r="F1683" s="1004"/>
      <c r="G1683" s="809"/>
    </row>
    <row r="1684" spans="5:7" x14ac:dyDescent="0.25">
      <c r="E1684" s="809"/>
      <c r="F1684" s="1004"/>
      <c r="G1684" s="809"/>
    </row>
    <row r="1685" spans="5:7" x14ac:dyDescent="0.25">
      <c r="E1685" s="809"/>
      <c r="F1685" s="1004"/>
      <c r="G1685" s="809"/>
    </row>
    <row r="1686" spans="5:7" x14ac:dyDescent="0.25">
      <c r="E1686" s="809"/>
      <c r="F1686" s="1004"/>
      <c r="G1686" s="809"/>
    </row>
    <row r="1687" spans="5:7" x14ac:dyDescent="0.25">
      <c r="E1687" s="809"/>
      <c r="F1687" s="1004"/>
      <c r="G1687" s="809"/>
    </row>
    <row r="1688" spans="5:7" x14ac:dyDescent="0.25">
      <c r="E1688" s="809"/>
      <c r="F1688" s="1004"/>
      <c r="G1688" s="809"/>
    </row>
    <row r="1689" spans="5:7" x14ac:dyDescent="0.25">
      <c r="E1689" s="809"/>
      <c r="F1689" s="1004"/>
      <c r="G1689" s="809"/>
    </row>
    <row r="1690" spans="5:7" x14ac:dyDescent="0.25">
      <c r="E1690" s="809"/>
      <c r="F1690" s="1004"/>
      <c r="G1690" s="809"/>
    </row>
    <row r="1691" spans="5:7" x14ac:dyDescent="0.25">
      <c r="E1691" s="809"/>
      <c r="F1691" s="1004"/>
      <c r="G1691" s="809"/>
    </row>
    <row r="1692" spans="5:7" x14ac:dyDescent="0.25">
      <c r="E1692" s="809"/>
      <c r="F1692" s="1004"/>
      <c r="G1692" s="809"/>
    </row>
    <row r="1693" spans="5:7" x14ac:dyDescent="0.25">
      <c r="E1693" s="809"/>
      <c r="F1693" s="1004"/>
      <c r="G1693" s="809"/>
    </row>
    <row r="1694" spans="5:7" x14ac:dyDescent="0.25">
      <c r="E1694" s="809"/>
      <c r="F1694" s="1004"/>
      <c r="G1694" s="809"/>
    </row>
    <row r="1695" spans="5:7" x14ac:dyDescent="0.25">
      <c r="E1695" s="809"/>
      <c r="F1695" s="1004"/>
      <c r="G1695" s="809"/>
    </row>
    <row r="1696" spans="5:7" x14ac:dyDescent="0.25">
      <c r="E1696" s="809"/>
      <c r="F1696" s="1004"/>
      <c r="G1696" s="809"/>
    </row>
    <row r="1697" spans="5:7" x14ac:dyDescent="0.25">
      <c r="E1697" s="809"/>
      <c r="F1697" s="1004"/>
      <c r="G1697" s="809"/>
    </row>
    <row r="1698" spans="5:7" x14ac:dyDescent="0.25">
      <c r="E1698" s="809"/>
      <c r="F1698" s="1004"/>
      <c r="G1698" s="809"/>
    </row>
    <row r="1699" spans="5:7" x14ac:dyDescent="0.25">
      <c r="E1699" s="809"/>
      <c r="F1699" s="1004"/>
      <c r="G1699" s="809"/>
    </row>
    <row r="1700" spans="5:7" x14ac:dyDescent="0.25">
      <c r="E1700" s="809"/>
      <c r="F1700" s="1004"/>
      <c r="G1700" s="809"/>
    </row>
    <row r="1701" spans="5:7" x14ac:dyDescent="0.25">
      <c r="E1701" s="809"/>
      <c r="F1701" s="1004"/>
      <c r="G1701" s="809"/>
    </row>
    <row r="1702" spans="5:7" x14ac:dyDescent="0.25">
      <c r="E1702" s="809"/>
      <c r="F1702" s="1004"/>
      <c r="G1702" s="809"/>
    </row>
    <row r="1703" spans="5:7" x14ac:dyDescent="0.25">
      <c r="E1703" s="809"/>
      <c r="F1703" s="1004"/>
      <c r="G1703" s="809"/>
    </row>
    <row r="1704" spans="5:7" x14ac:dyDescent="0.25">
      <c r="E1704" s="809"/>
      <c r="F1704" s="1004"/>
      <c r="G1704" s="809"/>
    </row>
    <row r="1705" spans="5:7" x14ac:dyDescent="0.25">
      <c r="E1705" s="809"/>
      <c r="F1705" s="1004"/>
      <c r="G1705" s="809"/>
    </row>
    <row r="1706" spans="5:7" x14ac:dyDescent="0.25">
      <c r="E1706" s="809"/>
      <c r="F1706" s="1004"/>
      <c r="G1706" s="809"/>
    </row>
    <row r="1707" spans="5:7" x14ac:dyDescent="0.25">
      <c r="E1707" s="809"/>
      <c r="F1707" s="1004"/>
      <c r="G1707" s="809"/>
    </row>
    <row r="1708" spans="5:7" x14ac:dyDescent="0.25">
      <c r="E1708" s="809"/>
      <c r="F1708" s="1004"/>
      <c r="G1708" s="809"/>
    </row>
    <row r="1709" spans="5:7" x14ac:dyDescent="0.25">
      <c r="E1709" s="809"/>
      <c r="F1709" s="1004"/>
      <c r="G1709" s="809"/>
    </row>
    <row r="1710" spans="5:7" x14ac:dyDescent="0.25">
      <c r="E1710" s="809"/>
      <c r="F1710" s="1004"/>
      <c r="G1710" s="809"/>
    </row>
    <row r="1711" spans="5:7" x14ac:dyDescent="0.25">
      <c r="E1711" s="809"/>
      <c r="F1711" s="1004"/>
      <c r="G1711" s="809"/>
    </row>
    <row r="1712" spans="5:7" x14ac:dyDescent="0.25">
      <c r="E1712" s="809"/>
      <c r="F1712" s="1004"/>
      <c r="G1712" s="809"/>
    </row>
    <row r="1713" spans="5:7" x14ac:dyDescent="0.25">
      <c r="E1713" s="809"/>
      <c r="F1713" s="1004"/>
      <c r="G1713" s="809"/>
    </row>
    <row r="1714" spans="5:7" x14ac:dyDescent="0.25">
      <c r="E1714" s="809"/>
      <c r="F1714" s="1004"/>
      <c r="G1714" s="809"/>
    </row>
    <row r="1715" spans="5:7" x14ac:dyDescent="0.25">
      <c r="E1715" s="809"/>
      <c r="F1715" s="1004"/>
      <c r="G1715" s="809"/>
    </row>
    <row r="1716" spans="5:7" x14ac:dyDescent="0.25">
      <c r="E1716" s="809"/>
      <c r="F1716" s="1004"/>
      <c r="G1716" s="809"/>
    </row>
    <row r="1717" spans="5:7" x14ac:dyDescent="0.25">
      <c r="E1717" s="809"/>
      <c r="F1717" s="1004"/>
      <c r="G1717" s="809"/>
    </row>
    <row r="1718" spans="5:7" x14ac:dyDescent="0.25">
      <c r="E1718" s="809"/>
      <c r="F1718" s="1004"/>
      <c r="G1718" s="809"/>
    </row>
    <row r="1719" spans="5:7" x14ac:dyDescent="0.25">
      <c r="E1719" s="809"/>
      <c r="F1719" s="1004"/>
      <c r="G1719" s="809"/>
    </row>
    <row r="1720" spans="5:7" x14ac:dyDescent="0.25">
      <c r="E1720" s="809"/>
      <c r="F1720" s="1004"/>
      <c r="G1720" s="809"/>
    </row>
    <row r="1721" spans="5:7" x14ac:dyDescent="0.25">
      <c r="E1721" s="809"/>
      <c r="F1721" s="1004"/>
      <c r="G1721" s="809"/>
    </row>
    <row r="1722" spans="5:7" x14ac:dyDescent="0.25">
      <c r="E1722" s="809"/>
      <c r="F1722" s="1004"/>
      <c r="G1722" s="809"/>
    </row>
    <row r="1723" spans="5:7" x14ac:dyDescent="0.25">
      <c r="E1723" s="809"/>
      <c r="F1723" s="1004"/>
      <c r="G1723" s="809"/>
    </row>
    <row r="1724" spans="5:7" x14ac:dyDescent="0.25">
      <c r="E1724" s="809"/>
      <c r="F1724" s="1004"/>
      <c r="G1724" s="809"/>
    </row>
    <row r="1725" spans="5:7" x14ac:dyDescent="0.25">
      <c r="E1725" s="809"/>
      <c r="F1725" s="1004"/>
      <c r="G1725" s="809"/>
    </row>
    <row r="1726" spans="5:7" x14ac:dyDescent="0.25">
      <c r="E1726" s="809"/>
      <c r="F1726" s="1004"/>
      <c r="G1726" s="809"/>
    </row>
    <row r="1727" spans="5:7" x14ac:dyDescent="0.25">
      <c r="E1727" s="809"/>
      <c r="F1727" s="1004"/>
      <c r="G1727" s="809"/>
    </row>
    <row r="1728" spans="5:7" x14ac:dyDescent="0.25">
      <c r="E1728" s="809"/>
      <c r="F1728" s="1004"/>
      <c r="G1728" s="809"/>
    </row>
    <row r="1729" spans="5:7" x14ac:dyDescent="0.25">
      <c r="E1729" s="809"/>
      <c r="F1729" s="1004"/>
      <c r="G1729" s="809"/>
    </row>
    <row r="1730" spans="5:7" x14ac:dyDescent="0.25">
      <c r="E1730" s="809"/>
      <c r="F1730" s="1004"/>
      <c r="G1730" s="809"/>
    </row>
    <row r="1731" spans="5:7" x14ac:dyDescent="0.25">
      <c r="E1731" s="809"/>
      <c r="F1731" s="1004"/>
      <c r="G1731" s="809"/>
    </row>
    <row r="1732" spans="5:7" x14ac:dyDescent="0.25">
      <c r="E1732" s="809"/>
      <c r="F1732" s="1004"/>
      <c r="G1732" s="809"/>
    </row>
    <row r="1733" spans="5:7" x14ac:dyDescent="0.25">
      <c r="E1733" s="809"/>
      <c r="F1733" s="1004"/>
      <c r="G1733" s="809"/>
    </row>
    <row r="1734" spans="5:7" x14ac:dyDescent="0.25">
      <c r="E1734" s="809"/>
      <c r="F1734" s="1004"/>
      <c r="G1734" s="809"/>
    </row>
    <row r="1735" spans="5:7" x14ac:dyDescent="0.25">
      <c r="E1735" s="809"/>
      <c r="F1735" s="1004"/>
      <c r="G1735" s="809"/>
    </row>
    <row r="1736" spans="5:7" x14ac:dyDescent="0.25">
      <c r="E1736" s="809"/>
      <c r="F1736" s="1004"/>
      <c r="G1736" s="809"/>
    </row>
    <row r="1737" spans="5:7" x14ac:dyDescent="0.25">
      <c r="E1737" s="809"/>
      <c r="F1737" s="1004"/>
      <c r="G1737" s="809"/>
    </row>
    <row r="1738" spans="5:7" x14ac:dyDescent="0.25">
      <c r="E1738" s="809"/>
      <c r="F1738" s="1004"/>
      <c r="G1738" s="809"/>
    </row>
    <row r="1739" spans="5:7" x14ac:dyDescent="0.25">
      <c r="E1739" s="809"/>
      <c r="F1739" s="1004"/>
      <c r="G1739" s="809"/>
    </row>
    <row r="1740" spans="5:7" x14ac:dyDescent="0.25">
      <c r="E1740" s="809"/>
      <c r="F1740" s="1004"/>
      <c r="G1740" s="809"/>
    </row>
    <row r="1741" spans="5:7" x14ac:dyDescent="0.25">
      <c r="E1741" s="809"/>
      <c r="F1741" s="1004"/>
      <c r="G1741" s="809"/>
    </row>
    <row r="1742" spans="5:7" x14ac:dyDescent="0.25">
      <c r="E1742" s="809"/>
      <c r="F1742" s="1004"/>
      <c r="G1742" s="809"/>
    </row>
    <row r="1743" spans="5:7" x14ac:dyDescent="0.25">
      <c r="E1743" s="809"/>
      <c r="F1743" s="1004"/>
      <c r="G1743" s="809"/>
    </row>
    <row r="1744" spans="5:7" x14ac:dyDescent="0.25">
      <c r="E1744" s="809"/>
      <c r="F1744" s="1004"/>
      <c r="G1744" s="809"/>
    </row>
    <row r="1745" spans="5:7" x14ac:dyDescent="0.25">
      <c r="E1745" s="809"/>
      <c r="F1745" s="1004"/>
      <c r="G1745" s="809"/>
    </row>
    <row r="1746" spans="5:7" x14ac:dyDescent="0.25">
      <c r="E1746" s="809"/>
      <c r="F1746" s="1004"/>
      <c r="G1746" s="809"/>
    </row>
    <row r="1747" spans="5:7" x14ac:dyDescent="0.25">
      <c r="E1747" s="809"/>
      <c r="F1747" s="1004"/>
      <c r="G1747" s="809"/>
    </row>
    <row r="1748" spans="5:7" x14ac:dyDescent="0.25">
      <c r="E1748" s="809"/>
      <c r="F1748" s="1004"/>
      <c r="G1748" s="809"/>
    </row>
    <row r="1749" spans="5:7" x14ac:dyDescent="0.25">
      <c r="E1749" s="809"/>
      <c r="F1749" s="1004"/>
      <c r="G1749" s="809"/>
    </row>
    <row r="1750" spans="5:7" x14ac:dyDescent="0.25">
      <c r="E1750" s="809"/>
      <c r="F1750" s="1004"/>
      <c r="G1750" s="809"/>
    </row>
    <row r="1751" spans="5:7" x14ac:dyDescent="0.25">
      <c r="E1751" s="809"/>
      <c r="F1751" s="1004"/>
      <c r="G1751" s="809"/>
    </row>
    <row r="1752" spans="5:7" x14ac:dyDescent="0.25">
      <c r="E1752" s="809"/>
      <c r="F1752" s="1004"/>
      <c r="G1752" s="809"/>
    </row>
    <row r="1753" spans="5:7" x14ac:dyDescent="0.25">
      <c r="E1753" s="809"/>
      <c r="F1753" s="1004"/>
      <c r="G1753" s="809"/>
    </row>
    <row r="1754" spans="5:7" x14ac:dyDescent="0.25">
      <c r="E1754" s="809"/>
      <c r="F1754" s="1004"/>
      <c r="G1754" s="809"/>
    </row>
    <row r="1755" spans="5:7" x14ac:dyDescent="0.25">
      <c r="E1755" s="809"/>
      <c r="F1755" s="1004"/>
      <c r="G1755" s="809"/>
    </row>
    <row r="1756" spans="5:7" x14ac:dyDescent="0.25">
      <c r="E1756" s="809"/>
      <c r="F1756" s="1004"/>
      <c r="G1756" s="809"/>
    </row>
    <row r="1757" spans="5:7" x14ac:dyDescent="0.25">
      <c r="E1757" s="809"/>
      <c r="F1757" s="1004"/>
      <c r="G1757" s="809"/>
    </row>
    <row r="1758" spans="5:7" x14ac:dyDescent="0.25">
      <c r="E1758" s="809"/>
      <c r="F1758" s="1004"/>
      <c r="G1758" s="809"/>
    </row>
    <row r="1759" spans="5:7" x14ac:dyDescent="0.25">
      <c r="E1759" s="809"/>
      <c r="F1759" s="1004"/>
      <c r="G1759" s="809"/>
    </row>
    <row r="1760" spans="5:7" x14ac:dyDescent="0.25">
      <c r="E1760" s="809"/>
      <c r="F1760" s="1004"/>
      <c r="G1760" s="809"/>
    </row>
    <row r="1761" spans="5:7" x14ac:dyDescent="0.25">
      <c r="E1761" s="809"/>
      <c r="F1761" s="1004"/>
      <c r="G1761" s="809"/>
    </row>
    <row r="1762" spans="5:7" x14ac:dyDescent="0.25">
      <c r="E1762" s="809"/>
      <c r="F1762" s="1004"/>
      <c r="G1762" s="809"/>
    </row>
    <row r="1763" spans="5:7" x14ac:dyDescent="0.25">
      <c r="E1763" s="809"/>
      <c r="F1763" s="1004"/>
      <c r="G1763" s="809"/>
    </row>
    <row r="1764" spans="5:7" x14ac:dyDescent="0.25">
      <c r="E1764" s="809"/>
      <c r="F1764" s="1004"/>
      <c r="G1764" s="809"/>
    </row>
    <row r="1765" spans="5:7" x14ac:dyDescent="0.25">
      <c r="E1765" s="809"/>
      <c r="F1765" s="1004"/>
      <c r="G1765" s="809"/>
    </row>
    <row r="1766" spans="5:7" x14ac:dyDescent="0.25">
      <c r="E1766" s="809"/>
      <c r="F1766" s="1004"/>
      <c r="G1766" s="809"/>
    </row>
    <row r="1767" spans="5:7" x14ac:dyDescent="0.25">
      <c r="E1767" s="809"/>
      <c r="F1767" s="1004"/>
      <c r="G1767" s="809"/>
    </row>
    <row r="1768" spans="5:7" x14ac:dyDescent="0.25">
      <c r="E1768" s="809"/>
      <c r="F1768" s="1004"/>
      <c r="G1768" s="809"/>
    </row>
    <row r="1769" spans="5:7" x14ac:dyDescent="0.25">
      <c r="E1769" s="809"/>
      <c r="F1769" s="1004"/>
      <c r="G1769" s="809"/>
    </row>
    <row r="1770" spans="5:7" x14ac:dyDescent="0.25">
      <c r="E1770" s="809"/>
      <c r="F1770" s="1004"/>
      <c r="G1770" s="809"/>
    </row>
    <row r="1771" spans="5:7" x14ac:dyDescent="0.25">
      <c r="E1771" s="809"/>
      <c r="F1771" s="1004"/>
      <c r="G1771" s="809"/>
    </row>
    <row r="1772" spans="5:7" x14ac:dyDescent="0.25">
      <c r="E1772" s="809"/>
      <c r="F1772" s="1004"/>
      <c r="G1772" s="809"/>
    </row>
    <row r="1773" spans="5:7" x14ac:dyDescent="0.25">
      <c r="E1773" s="809"/>
      <c r="F1773" s="1004"/>
      <c r="G1773" s="809"/>
    </row>
    <row r="1774" spans="5:7" x14ac:dyDescent="0.25">
      <c r="E1774" s="809"/>
      <c r="F1774" s="1004"/>
      <c r="G1774" s="809"/>
    </row>
    <row r="1775" spans="5:7" x14ac:dyDescent="0.25">
      <c r="E1775" s="809"/>
      <c r="F1775" s="1004"/>
      <c r="G1775" s="809"/>
    </row>
    <row r="1776" spans="5:7" x14ac:dyDescent="0.25">
      <c r="E1776" s="809"/>
      <c r="F1776" s="1004"/>
      <c r="G1776" s="809"/>
    </row>
    <row r="1777" spans="5:7" x14ac:dyDescent="0.25">
      <c r="E1777" s="809"/>
      <c r="F1777" s="1004"/>
      <c r="G1777" s="809"/>
    </row>
    <row r="1778" spans="5:7" x14ac:dyDescent="0.25">
      <c r="E1778" s="809"/>
      <c r="F1778" s="1004"/>
      <c r="G1778" s="809"/>
    </row>
    <row r="1779" spans="5:7" x14ac:dyDescent="0.25">
      <c r="E1779" s="809"/>
      <c r="F1779" s="1004"/>
      <c r="G1779" s="809"/>
    </row>
    <row r="1780" spans="5:7" x14ac:dyDescent="0.25">
      <c r="E1780" s="809"/>
      <c r="F1780" s="1004"/>
      <c r="G1780" s="809"/>
    </row>
    <row r="1781" spans="5:7" x14ac:dyDescent="0.25">
      <c r="E1781" s="809"/>
      <c r="F1781" s="1004"/>
      <c r="G1781" s="809"/>
    </row>
    <row r="1782" spans="5:7" x14ac:dyDescent="0.25">
      <c r="E1782" s="809"/>
      <c r="F1782" s="1004"/>
      <c r="G1782" s="809"/>
    </row>
    <row r="1783" spans="5:7" x14ac:dyDescent="0.25">
      <c r="E1783" s="809"/>
      <c r="F1783" s="1004"/>
      <c r="G1783" s="809"/>
    </row>
    <row r="1784" spans="5:7" x14ac:dyDescent="0.25">
      <c r="E1784" s="809"/>
      <c r="F1784" s="1004"/>
      <c r="G1784" s="809"/>
    </row>
    <row r="1785" spans="5:7" x14ac:dyDescent="0.25">
      <c r="E1785" s="809"/>
      <c r="F1785" s="1004"/>
      <c r="G1785" s="809"/>
    </row>
    <row r="1786" spans="5:7" x14ac:dyDescent="0.25">
      <c r="E1786" s="809"/>
      <c r="F1786" s="1004"/>
      <c r="G1786" s="809"/>
    </row>
    <row r="1787" spans="5:7" x14ac:dyDescent="0.25">
      <c r="E1787" s="809"/>
      <c r="F1787" s="1004"/>
      <c r="G1787" s="809"/>
    </row>
    <row r="1788" spans="5:7" x14ac:dyDescent="0.25">
      <c r="E1788" s="809"/>
      <c r="F1788" s="1004"/>
      <c r="G1788" s="809"/>
    </row>
    <row r="1789" spans="5:7" x14ac:dyDescent="0.25">
      <c r="E1789" s="809"/>
      <c r="F1789" s="1004"/>
      <c r="G1789" s="809"/>
    </row>
    <row r="1790" spans="5:7" x14ac:dyDescent="0.25">
      <c r="E1790" s="809"/>
      <c r="F1790" s="1004"/>
      <c r="G1790" s="809"/>
    </row>
    <row r="1791" spans="5:7" x14ac:dyDescent="0.25">
      <c r="E1791" s="809"/>
      <c r="F1791" s="1004"/>
      <c r="G1791" s="809"/>
    </row>
    <row r="1792" spans="5:7" x14ac:dyDescent="0.25">
      <c r="E1792" s="809"/>
      <c r="F1792" s="1004"/>
      <c r="G1792" s="809"/>
    </row>
    <row r="1793" spans="5:7" x14ac:dyDescent="0.25">
      <c r="E1793" s="809"/>
      <c r="F1793" s="1004"/>
      <c r="G1793" s="809"/>
    </row>
    <row r="1794" spans="5:7" x14ac:dyDescent="0.25">
      <c r="E1794" s="809"/>
      <c r="F1794" s="1004"/>
      <c r="G1794" s="809"/>
    </row>
    <row r="1795" spans="5:7" x14ac:dyDescent="0.25">
      <c r="E1795" s="809"/>
      <c r="F1795" s="1004"/>
      <c r="G1795" s="809"/>
    </row>
    <row r="1796" spans="5:7" x14ac:dyDescent="0.25">
      <c r="E1796" s="809"/>
      <c r="F1796" s="1004"/>
      <c r="G1796" s="809"/>
    </row>
    <row r="1797" spans="5:7" x14ac:dyDescent="0.25">
      <c r="E1797" s="809"/>
      <c r="F1797" s="1004"/>
      <c r="G1797" s="809"/>
    </row>
    <row r="1798" spans="5:7" x14ac:dyDescent="0.25">
      <c r="E1798" s="809"/>
      <c r="F1798" s="1004"/>
      <c r="G1798" s="809"/>
    </row>
    <row r="1799" spans="5:7" x14ac:dyDescent="0.25">
      <c r="E1799" s="809"/>
      <c r="F1799" s="1004"/>
      <c r="G1799" s="809"/>
    </row>
    <row r="1800" spans="5:7" x14ac:dyDescent="0.25">
      <c r="E1800" s="809"/>
      <c r="F1800" s="1004"/>
      <c r="G1800" s="809"/>
    </row>
    <row r="1801" spans="5:7" x14ac:dyDescent="0.25">
      <c r="E1801" s="809"/>
      <c r="F1801" s="1004"/>
      <c r="G1801" s="809"/>
    </row>
    <row r="1802" spans="5:7" x14ac:dyDescent="0.25">
      <c r="E1802" s="809"/>
      <c r="F1802" s="1004"/>
      <c r="G1802" s="809"/>
    </row>
    <row r="1803" spans="5:7" x14ac:dyDescent="0.25">
      <c r="E1803" s="809"/>
      <c r="F1803" s="1004"/>
      <c r="G1803" s="809"/>
    </row>
    <row r="1804" spans="5:7" x14ac:dyDescent="0.25">
      <c r="E1804" s="809"/>
      <c r="F1804" s="1004"/>
      <c r="G1804" s="809"/>
    </row>
    <row r="1805" spans="5:7" x14ac:dyDescent="0.25">
      <c r="E1805" s="809"/>
      <c r="F1805" s="1004"/>
      <c r="G1805" s="809"/>
    </row>
    <row r="1806" spans="5:7" x14ac:dyDescent="0.25">
      <c r="E1806" s="809"/>
      <c r="F1806" s="1004"/>
      <c r="G1806" s="809"/>
    </row>
    <row r="1807" spans="5:7" x14ac:dyDescent="0.25">
      <c r="E1807" s="809"/>
      <c r="F1807" s="1004"/>
      <c r="G1807" s="809"/>
    </row>
    <row r="1808" spans="5:7" x14ac:dyDescent="0.25">
      <c r="E1808" s="809"/>
      <c r="F1808" s="1004"/>
      <c r="G1808" s="809"/>
    </row>
    <row r="1809" spans="5:7" x14ac:dyDescent="0.25">
      <c r="E1809" s="809"/>
      <c r="F1809" s="1004"/>
      <c r="G1809" s="809"/>
    </row>
    <row r="1810" spans="5:7" x14ac:dyDescent="0.25">
      <c r="E1810" s="809"/>
      <c r="F1810" s="1004"/>
      <c r="G1810" s="809"/>
    </row>
    <row r="1811" spans="5:7" x14ac:dyDescent="0.25">
      <c r="E1811" s="809"/>
      <c r="F1811" s="1004"/>
      <c r="G1811" s="809"/>
    </row>
    <row r="1812" spans="5:7" x14ac:dyDescent="0.25">
      <c r="E1812" s="809"/>
      <c r="F1812" s="1004"/>
      <c r="G1812" s="809"/>
    </row>
    <row r="1813" spans="5:7" x14ac:dyDescent="0.25">
      <c r="E1813" s="809"/>
      <c r="F1813" s="1004"/>
      <c r="G1813" s="809"/>
    </row>
    <row r="1814" spans="5:7" x14ac:dyDescent="0.25">
      <c r="E1814" s="809"/>
      <c r="F1814" s="1004"/>
      <c r="G1814" s="809"/>
    </row>
    <row r="1815" spans="5:7" x14ac:dyDescent="0.25">
      <c r="E1815" s="809"/>
      <c r="F1815" s="1004"/>
      <c r="G1815" s="809"/>
    </row>
    <row r="1816" spans="5:7" x14ac:dyDescent="0.25">
      <c r="E1816" s="809"/>
      <c r="F1816" s="1004"/>
      <c r="G1816" s="809"/>
    </row>
    <row r="1817" spans="5:7" x14ac:dyDescent="0.25">
      <c r="E1817" s="809"/>
      <c r="F1817" s="1004"/>
      <c r="G1817" s="809"/>
    </row>
    <row r="1818" spans="5:7" x14ac:dyDescent="0.25">
      <c r="E1818" s="809"/>
      <c r="F1818" s="1004"/>
      <c r="G1818" s="809"/>
    </row>
    <row r="1819" spans="5:7" x14ac:dyDescent="0.25">
      <c r="E1819" s="809"/>
      <c r="F1819" s="1004"/>
      <c r="G1819" s="809"/>
    </row>
    <row r="1820" spans="5:7" x14ac:dyDescent="0.25">
      <c r="E1820" s="809"/>
      <c r="F1820" s="1004"/>
      <c r="G1820" s="809"/>
    </row>
    <row r="1821" spans="5:7" x14ac:dyDescent="0.25">
      <c r="E1821" s="809"/>
      <c r="F1821" s="1004"/>
      <c r="G1821" s="809"/>
    </row>
    <row r="1822" spans="5:7" x14ac:dyDescent="0.25">
      <c r="E1822" s="809"/>
      <c r="F1822" s="1004"/>
      <c r="G1822" s="809"/>
    </row>
    <row r="1823" spans="5:7" x14ac:dyDescent="0.25">
      <c r="E1823" s="809"/>
      <c r="F1823" s="1004"/>
      <c r="G1823" s="809"/>
    </row>
    <row r="1824" spans="5:7" x14ac:dyDescent="0.25">
      <c r="E1824" s="809"/>
      <c r="F1824" s="1004"/>
      <c r="G1824" s="809"/>
    </row>
    <row r="1825" spans="5:7" x14ac:dyDescent="0.25">
      <c r="E1825" s="809"/>
      <c r="F1825" s="1004"/>
      <c r="G1825" s="809"/>
    </row>
    <row r="1826" spans="5:7" x14ac:dyDescent="0.25">
      <c r="E1826" s="809"/>
      <c r="F1826" s="1004"/>
      <c r="G1826" s="809"/>
    </row>
    <row r="1827" spans="5:7" x14ac:dyDescent="0.25">
      <c r="E1827" s="809"/>
      <c r="F1827" s="1004"/>
      <c r="G1827" s="809"/>
    </row>
    <row r="1828" spans="5:7" x14ac:dyDescent="0.25">
      <c r="E1828" s="809"/>
      <c r="F1828" s="1004"/>
      <c r="G1828" s="809"/>
    </row>
    <row r="1829" spans="5:7" x14ac:dyDescent="0.25">
      <c r="E1829" s="809"/>
      <c r="F1829" s="1004"/>
      <c r="G1829" s="809"/>
    </row>
    <row r="1830" spans="5:7" x14ac:dyDescent="0.25">
      <c r="E1830" s="809"/>
      <c r="F1830" s="1004"/>
      <c r="G1830" s="809"/>
    </row>
    <row r="1831" spans="5:7" x14ac:dyDescent="0.25">
      <c r="E1831" s="809"/>
      <c r="F1831" s="1004"/>
      <c r="G1831" s="809"/>
    </row>
    <row r="1832" spans="5:7" x14ac:dyDescent="0.25">
      <c r="E1832" s="809"/>
      <c r="F1832" s="1004"/>
      <c r="G1832" s="809"/>
    </row>
    <row r="1833" spans="5:7" x14ac:dyDescent="0.25">
      <c r="E1833" s="809"/>
      <c r="F1833" s="1004"/>
      <c r="G1833" s="809"/>
    </row>
    <row r="1834" spans="5:7" x14ac:dyDescent="0.25">
      <c r="E1834" s="809"/>
      <c r="F1834" s="1004"/>
      <c r="G1834" s="809"/>
    </row>
    <row r="1835" spans="5:7" x14ac:dyDescent="0.25">
      <c r="E1835" s="809"/>
      <c r="F1835" s="1004"/>
      <c r="G1835" s="809"/>
    </row>
    <row r="1836" spans="5:7" x14ac:dyDescent="0.25">
      <c r="E1836" s="809"/>
      <c r="F1836" s="1004"/>
      <c r="G1836" s="809"/>
    </row>
    <row r="1837" spans="5:7" x14ac:dyDescent="0.25">
      <c r="E1837" s="809"/>
      <c r="F1837" s="1004"/>
      <c r="G1837" s="809"/>
    </row>
    <row r="1838" spans="5:7" x14ac:dyDescent="0.25">
      <c r="E1838" s="809"/>
      <c r="F1838" s="1004"/>
      <c r="G1838" s="809"/>
    </row>
    <row r="1839" spans="5:7" x14ac:dyDescent="0.25">
      <c r="E1839" s="809"/>
      <c r="F1839" s="1004"/>
      <c r="G1839" s="809"/>
    </row>
    <row r="1840" spans="5:7" x14ac:dyDescent="0.25">
      <c r="E1840" s="809"/>
      <c r="F1840" s="1004"/>
      <c r="G1840" s="809"/>
    </row>
    <row r="1841" spans="5:7" x14ac:dyDescent="0.25">
      <c r="E1841" s="809"/>
      <c r="F1841" s="1004"/>
      <c r="G1841" s="809"/>
    </row>
    <row r="1842" spans="5:7" x14ac:dyDescent="0.25">
      <c r="E1842" s="809"/>
      <c r="F1842" s="1004"/>
      <c r="G1842" s="809"/>
    </row>
    <row r="1843" spans="5:7" x14ac:dyDescent="0.25">
      <c r="E1843" s="809"/>
      <c r="F1843" s="1004"/>
      <c r="G1843" s="809"/>
    </row>
    <row r="1844" spans="5:7" x14ac:dyDescent="0.25">
      <c r="E1844" s="809"/>
      <c r="F1844" s="1004"/>
      <c r="G1844" s="809"/>
    </row>
    <row r="1845" spans="5:7" x14ac:dyDescent="0.25">
      <c r="E1845" s="809"/>
      <c r="F1845" s="1004"/>
      <c r="G1845" s="809"/>
    </row>
    <row r="1846" spans="5:7" x14ac:dyDescent="0.25">
      <c r="E1846" s="809"/>
      <c r="F1846" s="1004"/>
      <c r="G1846" s="809"/>
    </row>
    <row r="1847" spans="5:7" x14ac:dyDescent="0.25">
      <c r="E1847" s="809"/>
      <c r="F1847" s="1004"/>
      <c r="G1847" s="809"/>
    </row>
    <row r="1848" spans="5:7" x14ac:dyDescent="0.25">
      <c r="E1848" s="809"/>
      <c r="F1848" s="1004"/>
      <c r="G1848" s="809"/>
    </row>
    <row r="1849" spans="5:7" x14ac:dyDescent="0.25">
      <c r="E1849" s="809"/>
      <c r="F1849" s="1004"/>
      <c r="G1849" s="809"/>
    </row>
    <row r="1850" spans="5:7" x14ac:dyDescent="0.25">
      <c r="E1850" s="809"/>
      <c r="F1850" s="1004"/>
      <c r="G1850" s="809"/>
    </row>
    <row r="1851" spans="5:7" x14ac:dyDescent="0.25">
      <c r="E1851" s="809"/>
      <c r="F1851" s="1004"/>
      <c r="G1851" s="809"/>
    </row>
    <row r="1852" spans="5:7" x14ac:dyDescent="0.25">
      <c r="E1852" s="809"/>
      <c r="F1852" s="1004"/>
      <c r="G1852" s="809"/>
    </row>
    <row r="1853" spans="5:7" x14ac:dyDescent="0.25">
      <c r="E1853" s="809"/>
      <c r="F1853" s="1004"/>
      <c r="G1853" s="809"/>
    </row>
    <row r="1854" spans="5:7" x14ac:dyDescent="0.25">
      <c r="E1854" s="809"/>
      <c r="F1854" s="1004"/>
      <c r="G1854" s="809"/>
    </row>
    <row r="1855" spans="5:7" x14ac:dyDescent="0.25">
      <c r="E1855" s="809"/>
      <c r="F1855" s="1004"/>
      <c r="G1855" s="809"/>
    </row>
    <row r="1856" spans="5:7" x14ac:dyDescent="0.25">
      <c r="E1856" s="809"/>
      <c r="F1856" s="1004"/>
      <c r="G1856" s="809"/>
    </row>
    <row r="1857" spans="5:7" x14ac:dyDescent="0.25">
      <c r="E1857" s="809"/>
      <c r="F1857" s="1004"/>
      <c r="G1857" s="809"/>
    </row>
    <row r="1858" spans="5:7" x14ac:dyDescent="0.25">
      <c r="E1858" s="809"/>
      <c r="F1858" s="1004"/>
      <c r="G1858" s="809"/>
    </row>
    <row r="1859" spans="5:7" x14ac:dyDescent="0.25">
      <c r="E1859" s="809"/>
      <c r="F1859" s="1004"/>
      <c r="G1859" s="809"/>
    </row>
    <row r="1860" spans="5:7" x14ac:dyDescent="0.25">
      <c r="E1860" s="809"/>
      <c r="F1860" s="1004"/>
      <c r="G1860" s="809"/>
    </row>
    <row r="1861" spans="5:7" x14ac:dyDescent="0.25">
      <c r="E1861" s="809"/>
      <c r="F1861" s="1004"/>
      <c r="G1861" s="809"/>
    </row>
    <row r="1862" spans="5:7" x14ac:dyDescent="0.25">
      <c r="E1862" s="809"/>
      <c r="F1862" s="1004"/>
      <c r="G1862" s="809"/>
    </row>
    <row r="1863" spans="5:7" x14ac:dyDescent="0.25">
      <c r="E1863" s="809"/>
      <c r="F1863" s="1004"/>
      <c r="G1863" s="809"/>
    </row>
    <row r="1864" spans="5:7" x14ac:dyDescent="0.25">
      <c r="E1864" s="809"/>
      <c r="F1864" s="1004"/>
      <c r="G1864" s="809"/>
    </row>
    <row r="1865" spans="5:7" x14ac:dyDescent="0.25">
      <c r="E1865" s="809"/>
      <c r="F1865" s="1004"/>
      <c r="G1865" s="809"/>
    </row>
    <row r="1866" spans="5:7" x14ac:dyDescent="0.25">
      <c r="E1866" s="809"/>
      <c r="F1866" s="1004"/>
      <c r="G1866" s="809"/>
    </row>
    <row r="1867" spans="5:7" x14ac:dyDescent="0.25">
      <c r="E1867" s="809"/>
      <c r="F1867" s="1004"/>
      <c r="G1867" s="809"/>
    </row>
    <row r="1868" spans="5:7" x14ac:dyDescent="0.25">
      <c r="E1868" s="809"/>
      <c r="F1868" s="1004"/>
      <c r="G1868" s="809"/>
    </row>
    <row r="1869" spans="5:7" x14ac:dyDescent="0.25">
      <c r="E1869" s="809"/>
      <c r="F1869" s="1004"/>
      <c r="G1869" s="809"/>
    </row>
    <row r="1870" spans="5:7" x14ac:dyDescent="0.25">
      <c r="E1870" s="809"/>
      <c r="F1870" s="1004"/>
      <c r="G1870" s="809"/>
    </row>
    <row r="1871" spans="5:7" x14ac:dyDescent="0.25">
      <c r="E1871" s="809"/>
      <c r="F1871" s="1004"/>
      <c r="G1871" s="809"/>
    </row>
    <row r="1872" spans="5:7" x14ac:dyDescent="0.25">
      <c r="E1872" s="809"/>
      <c r="F1872" s="1004"/>
      <c r="G1872" s="809"/>
    </row>
    <row r="1873" spans="5:7" x14ac:dyDescent="0.25">
      <c r="E1873" s="809"/>
      <c r="F1873" s="1004"/>
      <c r="G1873" s="809"/>
    </row>
    <row r="1874" spans="5:7" x14ac:dyDescent="0.25">
      <c r="E1874" s="809"/>
      <c r="F1874" s="1004"/>
      <c r="G1874" s="809"/>
    </row>
    <row r="1875" spans="5:7" x14ac:dyDescent="0.25">
      <c r="E1875" s="809"/>
      <c r="F1875" s="1004"/>
      <c r="G1875" s="809"/>
    </row>
    <row r="1876" spans="5:7" x14ac:dyDescent="0.25">
      <c r="E1876" s="809"/>
      <c r="F1876" s="1004"/>
      <c r="G1876" s="809"/>
    </row>
    <row r="1877" spans="5:7" x14ac:dyDescent="0.25">
      <c r="E1877" s="809"/>
      <c r="F1877" s="1004"/>
      <c r="G1877" s="809"/>
    </row>
    <row r="1878" spans="5:7" x14ac:dyDescent="0.25">
      <c r="E1878" s="809"/>
      <c r="F1878" s="1004"/>
      <c r="G1878" s="809"/>
    </row>
    <row r="1879" spans="5:7" x14ac:dyDescent="0.25">
      <c r="E1879" s="809"/>
      <c r="F1879" s="1004"/>
      <c r="G1879" s="809"/>
    </row>
    <row r="1880" spans="5:7" x14ac:dyDescent="0.25">
      <c r="E1880" s="809"/>
      <c r="F1880" s="1004"/>
      <c r="G1880" s="809"/>
    </row>
    <row r="1881" spans="5:7" x14ac:dyDescent="0.25">
      <c r="E1881" s="809"/>
      <c r="F1881" s="1004"/>
      <c r="G1881" s="809"/>
    </row>
    <row r="1882" spans="5:7" x14ac:dyDescent="0.25">
      <c r="E1882" s="809"/>
      <c r="F1882" s="1004"/>
      <c r="G1882" s="809"/>
    </row>
    <row r="1883" spans="5:7" x14ac:dyDescent="0.25">
      <c r="E1883" s="809"/>
      <c r="F1883" s="1004"/>
      <c r="G1883" s="809"/>
    </row>
    <row r="1884" spans="5:7" x14ac:dyDescent="0.25">
      <c r="E1884" s="809"/>
      <c r="F1884" s="1004"/>
      <c r="G1884" s="809"/>
    </row>
    <row r="1885" spans="5:7" x14ac:dyDescent="0.25">
      <c r="E1885" s="809"/>
      <c r="F1885" s="1004"/>
      <c r="G1885" s="809"/>
    </row>
    <row r="1886" spans="5:7" x14ac:dyDescent="0.25">
      <c r="E1886" s="809"/>
      <c r="F1886" s="1004"/>
      <c r="G1886" s="809"/>
    </row>
    <row r="1887" spans="5:7" x14ac:dyDescent="0.25">
      <c r="E1887" s="809"/>
      <c r="F1887" s="1004"/>
      <c r="G1887" s="809"/>
    </row>
    <row r="1888" spans="5:7" x14ac:dyDescent="0.25">
      <c r="E1888" s="809"/>
      <c r="F1888" s="1004"/>
      <c r="G1888" s="809"/>
    </row>
    <row r="1889" spans="5:7" x14ac:dyDescent="0.25">
      <c r="E1889" s="809"/>
      <c r="F1889" s="1004"/>
      <c r="G1889" s="809"/>
    </row>
    <row r="1890" spans="5:7" x14ac:dyDescent="0.25">
      <c r="E1890" s="809"/>
      <c r="F1890" s="1004"/>
      <c r="G1890" s="809"/>
    </row>
    <row r="1891" spans="5:7" x14ac:dyDescent="0.25">
      <c r="E1891" s="809"/>
      <c r="F1891" s="1004"/>
      <c r="G1891" s="809"/>
    </row>
    <row r="1892" spans="5:7" x14ac:dyDescent="0.25">
      <c r="E1892" s="809"/>
      <c r="F1892" s="1004"/>
      <c r="G1892" s="809"/>
    </row>
    <row r="1893" spans="5:7" x14ac:dyDescent="0.25">
      <c r="E1893" s="809"/>
      <c r="F1893" s="1004"/>
      <c r="G1893" s="809"/>
    </row>
    <row r="1894" spans="5:7" x14ac:dyDescent="0.25">
      <c r="E1894" s="809"/>
      <c r="F1894" s="1004"/>
      <c r="G1894" s="809"/>
    </row>
    <row r="1895" spans="5:7" x14ac:dyDescent="0.25">
      <c r="E1895" s="809"/>
      <c r="F1895" s="1004"/>
      <c r="G1895" s="809"/>
    </row>
    <row r="1896" spans="5:7" x14ac:dyDescent="0.25">
      <c r="E1896" s="809"/>
      <c r="F1896" s="1004"/>
      <c r="G1896" s="809"/>
    </row>
    <row r="1897" spans="5:7" x14ac:dyDescent="0.25">
      <c r="E1897" s="809"/>
      <c r="F1897" s="1004"/>
      <c r="G1897" s="809"/>
    </row>
    <row r="1898" spans="5:7" x14ac:dyDescent="0.25">
      <c r="E1898" s="809"/>
      <c r="F1898" s="1004"/>
      <c r="G1898" s="809"/>
    </row>
    <row r="1899" spans="5:7" x14ac:dyDescent="0.25">
      <c r="E1899" s="809"/>
      <c r="F1899" s="1004"/>
      <c r="G1899" s="809"/>
    </row>
    <row r="1900" spans="5:7" x14ac:dyDescent="0.25">
      <c r="E1900" s="809"/>
      <c r="F1900" s="1004"/>
      <c r="G1900" s="809"/>
    </row>
    <row r="1901" spans="5:7" x14ac:dyDescent="0.25">
      <c r="E1901" s="809"/>
      <c r="F1901" s="1004"/>
      <c r="G1901" s="809"/>
    </row>
    <row r="1902" spans="5:7" x14ac:dyDescent="0.25">
      <c r="E1902" s="809"/>
      <c r="F1902" s="1004"/>
      <c r="G1902" s="809"/>
    </row>
    <row r="1903" spans="5:7" x14ac:dyDescent="0.25">
      <c r="E1903" s="809"/>
      <c r="F1903" s="1004"/>
      <c r="G1903" s="809"/>
    </row>
    <row r="1904" spans="5:7" x14ac:dyDescent="0.25">
      <c r="E1904" s="809"/>
      <c r="F1904" s="1004"/>
      <c r="G1904" s="809"/>
    </row>
    <row r="1905" spans="5:7" x14ac:dyDescent="0.25">
      <c r="E1905" s="809"/>
      <c r="F1905" s="1004"/>
      <c r="G1905" s="809"/>
    </row>
    <row r="1906" spans="5:7" x14ac:dyDescent="0.25">
      <c r="E1906" s="809"/>
      <c r="F1906" s="1004"/>
      <c r="G1906" s="809"/>
    </row>
    <row r="1907" spans="5:7" x14ac:dyDescent="0.25">
      <c r="E1907" s="809"/>
      <c r="F1907" s="1004"/>
      <c r="G1907" s="809"/>
    </row>
    <row r="1908" spans="5:7" x14ac:dyDescent="0.25">
      <c r="E1908" s="809"/>
      <c r="F1908" s="1004"/>
      <c r="G1908" s="809"/>
    </row>
    <row r="1909" spans="5:7" x14ac:dyDescent="0.25">
      <c r="E1909" s="809"/>
      <c r="F1909" s="1004"/>
      <c r="G1909" s="809"/>
    </row>
    <row r="1910" spans="5:7" x14ac:dyDescent="0.25">
      <c r="E1910" s="809"/>
      <c r="F1910" s="1004"/>
      <c r="G1910" s="809"/>
    </row>
    <row r="1911" spans="5:7" x14ac:dyDescent="0.25">
      <c r="E1911" s="809"/>
      <c r="F1911" s="1004"/>
      <c r="G1911" s="809"/>
    </row>
    <row r="1912" spans="5:7" x14ac:dyDescent="0.25">
      <c r="E1912" s="809"/>
      <c r="F1912" s="1004"/>
      <c r="G1912" s="809"/>
    </row>
    <row r="1913" spans="5:7" x14ac:dyDescent="0.25">
      <c r="E1913" s="809"/>
      <c r="F1913" s="1004"/>
      <c r="G1913" s="809"/>
    </row>
    <row r="1914" spans="5:7" x14ac:dyDescent="0.25">
      <c r="E1914" s="809"/>
      <c r="F1914" s="1004"/>
      <c r="G1914" s="809"/>
    </row>
    <row r="1915" spans="5:7" x14ac:dyDescent="0.25">
      <c r="E1915" s="809"/>
      <c r="F1915" s="1004"/>
      <c r="G1915" s="809"/>
    </row>
    <row r="1916" spans="5:7" x14ac:dyDescent="0.25">
      <c r="E1916" s="809"/>
      <c r="F1916" s="1004"/>
      <c r="G1916" s="809"/>
    </row>
    <row r="1917" spans="5:7" x14ac:dyDescent="0.25">
      <c r="E1917" s="809"/>
      <c r="F1917" s="1004"/>
      <c r="G1917" s="809"/>
    </row>
    <row r="1918" spans="5:7" x14ac:dyDescent="0.25">
      <c r="E1918" s="809"/>
      <c r="F1918" s="1004"/>
      <c r="G1918" s="809"/>
    </row>
    <row r="1919" spans="5:7" x14ac:dyDescent="0.25">
      <c r="E1919" s="809"/>
      <c r="F1919" s="1004"/>
      <c r="G1919" s="809"/>
    </row>
    <row r="1920" spans="5:7" x14ac:dyDescent="0.25">
      <c r="E1920" s="809"/>
      <c r="F1920" s="1004"/>
      <c r="G1920" s="809"/>
    </row>
    <row r="1921" spans="5:7" x14ac:dyDescent="0.25">
      <c r="E1921" s="809"/>
      <c r="F1921" s="1004"/>
      <c r="G1921" s="809"/>
    </row>
    <row r="1922" spans="5:7" x14ac:dyDescent="0.25">
      <c r="E1922" s="809"/>
      <c r="F1922" s="1004"/>
      <c r="G1922" s="809"/>
    </row>
    <row r="1923" spans="5:7" x14ac:dyDescent="0.25">
      <c r="E1923" s="809"/>
      <c r="F1923" s="1004"/>
      <c r="G1923" s="809"/>
    </row>
    <row r="1924" spans="5:7" x14ac:dyDescent="0.25">
      <c r="E1924" s="809"/>
      <c r="F1924" s="1004"/>
      <c r="G1924" s="809"/>
    </row>
    <row r="1925" spans="5:7" x14ac:dyDescent="0.25">
      <c r="E1925" s="809"/>
      <c r="F1925" s="1004"/>
      <c r="G1925" s="809"/>
    </row>
    <row r="1926" spans="5:7" x14ac:dyDescent="0.25">
      <c r="E1926" s="809"/>
      <c r="F1926" s="1004"/>
      <c r="G1926" s="809"/>
    </row>
    <row r="1927" spans="5:7" x14ac:dyDescent="0.25">
      <c r="E1927" s="809"/>
      <c r="F1927" s="1004"/>
      <c r="G1927" s="809"/>
    </row>
    <row r="1928" spans="5:7" x14ac:dyDescent="0.25">
      <c r="E1928" s="809"/>
      <c r="F1928" s="1004"/>
      <c r="G1928" s="809"/>
    </row>
    <row r="1929" spans="5:7" x14ac:dyDescent="0.25">
      <c r="E1929" s="809"/>
      <c r="F1929" s="1004"/>
      <c r="G1929" s="809"/>
    </row>
    <row r="1930" spans="5:7" x14ac:dyDescent="0.25">
      <c r="E1930" s="809"/>
      <c r="F1930" s="1004"/>
      <c r="G1930" s="809"/>
    </row>
    <row r="1931" spans="5:7" x14ac:dyDescent="0.25">
      <c r="E1931" s="809"/>
      <c r="F1931" s="1004"/>
      <c r="G1931" s="809"/>
    </row>
    <row r="1932" spans="5:7" x14ac:dyDescent="0.25">
      <c r="E1932" s="809"/>
      <c r="F1932" s="1004"/>
      <c r="G1932" s="809"/>
    </row>
    <row r="1933" spans="5:7" x14ac:dyDescent="0.25">
      <c r="E1933" s="809"/>
      <c r="F1933" s="1004"/>
      <c r="G1933" s="809"/>
    </row>
    <row r="1934" spans="5:7" x14ac:dyDescent="0.25">
      <c r="E1934" s="809"/>
      <c r="F1934" s="1004"/>
      <c r="G1934" s="809"/>
    </row>
    <row r="1935" spans="5:7" x14ac:dyDescent="0.25">
      <c r="E1935" s="809"/>
      <c r="F1935" s="1004"/>
      <c r="G1935" s="809"/>
    </row>
    <row r="1936" spans="5:7" x14ac:dyDescent="0.25">
      <c r="E1936" s="809"/>
      <c r="F1936" s="1004"/>
      <c r="G1936" s="809"/>
    </row>
    <row r="1937" spans="5:7" x14ac:dyDescent="0.25">
      <c r="E1937" s="809"/>
      <c r="F1937" s="1004"/>
      <c r="G1937" s="809"/>
    </row>
    <row r="1938" spans="5:7" x14ac:dyDescent="0.25">
      <c r="E1938" s="809"/>
      <c r="F1938" s="1004"/>
      <c r="G1938" s="809"/>
    </row>
    <row r="1939" spans="5:7" x14ac:dyDescent="0.25">
      <c r="E1939" s="809"/>
      <c r="F1939" s="1004"/>
      <c r="G1939" s="809"/>
    </row>
    <row r="1940" spans="5:7" x14ac:dyDescent="0.25">
      <c r="E1940" s="809"/>
      <c r="F1940" s="1004"/>
      <c r="G1940" s="809"/>
    </row>
    <row r="1941" spans="5:7" x14ac:dyDescent="0.25">
      <c r="E1941" s="809"/>
      <c r="F1941" s="1004"/>
      <c r="G1941" s="809"/>
    </row>
    <row r="1942" spans="5:7" x14ac:dyDescent="0.25">
      <c r="E1942" s="809"/>
      <c r="F1942" s="1004"/>
      <c r="G1942" s="809"/>
    </row>
    <row r="1943" spans="5:7" x14ac:dyDescent="0.25">
      <c r="E1943" s="809"/>
      <c r="F1943" s="1004"/>
      <c r="G1943" s="809"/>
    </row>
    <row r="1944" spans="5:7" x14ac:dyDescent="0.25">
      <c r="E1944" s="809"/>
      <c r="F1944" s="1004"/>
      <c r="G1944" s="809"/>
    </row>
    <row r="1945" spans="5:7" x14ac:dyDescent="0.25">
      <c r="E1945" s="809"/>
      <c r="F1945" s="1004"/>
      <c r="G1945" s="809"/>
    </row>
    <row r="1946" spans="5:7" x14ac:dyDescent="0.25">
      <c r="E1946" s="809"/>
      <c r="F1946" s="1004"/>
      <c r="G1946" s="809"/>
    </row>
    <row r="1947" spans="5:7" x14ac:dyDescent="0.25">
      <c r="E1947" s="809"/>
      <c r="F1947" s="1004"/>
      <c r="G1947" s="809"/>
    </row>
    <row r="1948" spans="5:7" x14ac:dyDescent="0.25">
      <c r="E1948" s="809"/>
      <c r="F1948" s="1004"/>
      <c r="G1948" s="809"/>
    </row>
    <row r="1949" spans="5:7" x14ac:dyDescent="0.25">
      <c r="E1949" s="809"/>
      <c r="F1949" s="1004"/>
      <c r="G1949" s="809"/>
    </row>
    <row r="1950" spans="5:7" x14ac:dyDescent="0.25">
      <c r="E1950" s="809"/>
      <c r="F1950" s="1004"/>
      <c r="G1950" s="809"/>
    </row>
    <row r="1951" spans="5:7" x14ac:dyDescent="0.25">
      <c r="E1951" s="809"/>
      <c r="F1951" s="1004"/>
      <c r="G1951" s="809"/>
    </row>
    <row r="1952" spans="5:7" x14ac:dyDescent="0.25">
      <c r="E1952" s="809"/>
      <c r="F1952" s="1004"/>
      <c r="G1952" s="809"/>
    </row>
    <row r="1953" spans="5:7" x14ac:dyDescent="0.25">
      <c r="E1953" s="809"/>
      <c r="F1953" s="1004"/>
      <c r="G1953" s="809"/>
    </row>
    <row r="1954" spans="5:7" x14ac:dyDescent="0.25">
      <c r="E1954" s="809"/>
      <c r="F1954" s="1004"/>
      <c r="G1954" s="809"/>
    </row>
    <row r="1955" spans="5:7" x14ac:dyDescent="0.25">
      <c r="E1955" s="809"/>
      <c r="F1955" s="1004"/>
      <c r="G1955" s="809"/>
    </row>
    <row r="1956" spans="5:7" x14ac:dyDescent="0.25">
      <c r="E1956" s="809"/>
      <c r="F1956" s="1004"/>
      <c r="G1956" s="809"/>
    </row>
    <row r="1957" spans="5:7" x14ac:dyDescent="0.25">
      <c r="E1957" s="809"/>
      <c r="F1957" s="1004"/>
      <c r="G1957" s="809"/>
    </row>
    <row r="1958" spans="5:7" x14ac:dyDescent="0.25">
      <c r="E1958" s="809"/>
      <c r="F1958" s="1004"/>
      <c r="G1958" s="809"/>
    </row>
    <row r="1959" spans="5:7" x14ac:dyDescent="0.25">
      <c r="E1959" s="809"/>
      <c r="F1959" s="1004"/>
      <c r="G1959" s="809"/>
    </row>
    <row r="1960" spans="5:7" x14ac:dyDescent="0.25">
      <c r="E1960" s="809"/>
      <c r="F1960" s="1004"/>
      <c r="G1960" s="809"/>
    </row>
    <row r="1961" spans="5:7" x14ac:dyDescent="0.25">
      <c r="E1961" s="809"/>
      <c r="F1961" s="1004"/>
      <c r="G1961" s="809"/>
    </row>
    <row r="1962" spans="5:7" x14ac:dyDescent="0.25">
      <c r="E1962" s="809"/>
      <c r="F1962" s="1004"/>
      <c r="G1962" s="809"/>
    </row>
    <row r="1963" spans="5:7" x14ac:dyDescent="0.25">
      <c r="E1963" s="809"/>
      <c r="F1963" s="1004"/>
      <c r="G1963" s="809"/>
    </row>
    <row r="1964" spans="5:7" x14ac:dyDescent="0.25">
      <c r="E1964" s="809"/>
      <c r="F1964" s="1004"/>
      <c r="G1964" s="809"/>
    </row>
    <row r="1965" spans="5:7" x14ac:dyDescent="0.25">
      <c r="E1965" s="809"/>
      <c r="F1965" s="1004"/>
      <c r="G1965" s="809"/>
    </row>
    <row r="1966" spans="5:7" x14ac:dyDescent="0.25">
      <c r="E1966" s="809"/>
      <c r="F1966" s="1004"/>
      <c r="G1966" s="809"/>
    </row>
    <row r="1967" spans="5:7" x14ac:dyDescent="0.25">
      <c r="E1967" s="809"/>
      <c r="F1967" s="1004"/>
      <c r="G1967" s="809"/>
    </row>
    <row r="1968" spans="5:7" x14ac:dyDescent="0.25">
      <c r="E1968" s="809"/>
      <c r="F1968" s="1004"/>
      <c r="G1968" s="809"/>
    </row>
    <row r="1969" spans="5:7" x14ac:dyDescent="0.25">
      <c r="E1969" s="809"/>
      <c r="F1969" s="1004"/>
      <c r="G1969" s="809"/>
    </row>
    <row r="1970" spans="5:7" x14ac:dyDescent="0.25">
      <c r="E1970" s="809"/>
      <c r="F1970" s="1004"/>
      <c r="G1970" s="809"/>
    </row>
    <row r="1971" spans="5:7" x14ac:dyDescent="0.25">
      <c r="E1971" s="809"/>
      <c r="F1971" s="1004"/>
      <c r="G1971" s="809"/>
    </row>
    <row r="1972" spans="5:7" x14ac:dyDescent="0.25">
      <c r="E1972" s="809"/>
      <c r="F1972" s="1004"/>
      <c r="G1972" s="809"/>
    </row>
    <row r="1973" spans="5:7" x14ac:dyDescent="0.25">
      <c r="E1973" s="809"/>
      <c r="F1973" s="1004"/>
      <c r="G1973" s="809"/>
    </row>
    <row r="1974" spans="5:7" x14ac:dyDescent="0.25">
      <c r="E1974" s="809"/>
      <c r="F1974" s="1004"/>
      <c r="G1974" s="809"/>
    </row>
    <row r="1975" spans="5:7" x14ac:dyDescent="0.25">
      <c r="E1975" s="809"/>
      <c r="F1975" s="1004"/>
      <c r="G1975" s="809"/>
    </row>
    <row r="1976" spans="5:7" x14ac:dyDescent="0.25">
      <c r="E1976" s="809"/>
      <c r="F1976" s="1004"/>
      <c r="G1976" s="809"/>
    </row>
    <row r="1977" spans="5:7" x14ac:dyDescent="0.25">
      <c r="E1977" s="809"/>
      <c r="F1977" s="1004"/>
      <c r="G1977" s="809"/>
    </row>
    <row r="1978" spans="5:7" x14ac:dyDescent="0.25">
      <c r="E1978" s="809"/>
      <c r="F1978" s="1004"/>
      <c r="G1978" s="809"/>
    </row>
    <row r="1979" spans="5:7" x14ac:dyDescent="0.25">
      <c r="E1979" s="809"/>
      <c r="F1979" s="1004"/>
      <c r="G1979" s="809"/>
    </row>
    <row r="1980" spans="5:7" x14ac:dyDescent="0.25">
      <c r="E1980" s="809"/>
      <c r="F1980" s="1004"/>
      <c r="G1980" s="809"/>
    </row>
    <row r="1981" spans="5:7" x14ac:dyDescent="0.25">
      <c r="E1981" s="809"/>
      <c r="F1981" s="1004"/>
      <c r="G1981" s="809"/>
    </row>
    <row r="1982" spans="5:7" x14ac:dyDescent="0.25">
      <c r="E1982" s="809"/>
      <c r="F1982" s="1004"/>
      <c r="G1982" s="809"/>
    </row>
    <row r="1983" spans="5:7" x14ac:dyDescent="0.25">
      <c r="E1983" s="809"/>
      <c r="F1983" s="1004"/>
      <c r="G1983" s="809"/>
    </row>
    <row r="1984" spans="5:7" x14ac:dyDescent="0.25">
      <c r="E1984" s="809"/>
      <c r="F1984" s="1004"/>
      <c r="G1984" s="809"/>
    </row>
    <row r="1985" spans="5:7" x14ac:dyDescent="0.25">
      <c r="E1985" s="809"/>
      <c r="F1985" s="1004"/>
      <c r="G1985" s="809"/>
    </row>
    <row r="1986" spans="5:7" x14ac:dyDescent="0.25">
      <c r="E1986" s="809"/>
      <c r="F1986" s="1004"/>
      <c r="G1986" s="809"/>
    </row>
    <row r="1987" spans="5:7" x14ac:dyDescent="0.25">
      <c r="E1987" s="809"/>
      <c r="F1987" s="1004"/>
      <c r="G1987" s="809"/>
    </row>
    <row r="1988" spans="5:7" x14ac:dyDescent="0.25">
      <c r="E1988" s="809"/>
      <c r="F1988" s="1004"/>
      <c r="G1988" s="809"/>
    </row>
    <row r="1989" spans="5:7" x14ac:dyDescent="0.25">
      <c r="E1989" s="809"/>
      <c r="F1989" s="1004"/>
      <c r="G1989" s="809"/>
    </row>
    <row r="1990" spans="5:7" x14ac:dyDescent="0.25">
      <c r="E1990" s="809"/>
      <c r="F1990" s="1004"/>
      <c r="G1990" s="809"/>
    </row>
    <row r="1991" spans="5:7" x14ac:dyDescent="0.25">
      <c r="E1991" s="809"/>
      <c r="F1991" s="1004"/>
      <c r="G1991" s="809"/>
    </row>
    <row r="1992" spans="5:7" x14ac:dyDescent="0.25">
      <c r="E1992" s="809"/>
      <c r="F1992" s="1004"/>
      <c r="G1992" s="809"/>
    </row>
    <row r="1993" spans="5:7" x14ac:dyDescent="0.25">
      <c r="E1993" s="809"/>
      <c r="F1993" s="1004"/>
      <c r="G1993" s="809"/>
    </row>
    <row r="1994" spans="5:7" x14ac:dyDescent="0.25">
      <c r="E1994" s="809"/>
      <c r="F1994" s="1004"/>
      <c r="G1994" s="809"/>
    </row>
    <row r="1995" spans="5:7" x14ac:dyDescent="0.25">
      <c r="E1995" s="809"/>
      <c r="F1995" s="1004"/>
      <c r="G1995" s="809"/>
    </row>
    <row r="1996" spans="5:7" x14ac:dyDescent="0.25">
      <c r="E1996" s="809"/>
      <c r="F1996" s="1004"/>
      <c r="G1996" s="809"/>
    </row>
    <row r="1997" spans="5:7" x14ac:dyDescent="0.25">
      <c r="E1997" s="809"/>
      <c r="F1997" s="1004"/>
      <c r="G1997" s="809"/>
    </row>
    <row r="1998" spans="5:7" x14ac:dyDescent="0.25">
      <c r="E1998" s="809"/>
      <c r="F1998" s="1004"/>
      <c r="G1998" s="809"/>
    </row>
    <row r="1999" spans="5:7" x14ac:dyDescent="0.25">
      <c r="E1999" s="809"/>
      <c r="F1999" s="1004"/>
      <c r="G1999" s="809"/>
    </row>
    <row r="2000" spans="5:7" x14ac:dyDescent="0.25">
      <c r="E2000" s="809"/>
      <c r="F2000" s="1004"/>
      <c r="G2000" s="809"/>
    </row>
    <row r="2001" spans="5:7" x14ac:dyDescent="0.25">
      <c r="E2001" s="809"/>
      <c r="F2001" s="1004"/>
      <c r="G2001" s="809"/>
    </row>
    <row r="2002" spans="5:7" x14ac:dyDescent="0.25">
      <c r="E2002" s="809"/>
      <c r="F2002" s="1004"/>
      <c r="G2002" s="809"/>
    </row>
    <row r="2003" spans="5:7" x14ac:dyDescent="0.25">
      <c r="E2003" s="809"/>
      <c r="F2003" s="1004"/>
      <c r="G2003" s="809"/>
    </row>
    <row r="2004" spans="5:7" x14ac:dyDescent="0.25">
      <c r="E2004" s="809"/>
      <c r="F2004" s="1004"/>
      <c r="G2004" s="809"/>
    </row>
    <row r="2005" spans="5:7" x14ac:dyDescent="0.25">
      <c r="E2005" s="809"/>
      <c r="F2005" s="1004"/>
      <c r="G2005" s="809"/>
    </row>
    <row r="2006" spans="5:7" x14ac:dyDescent="0.25">
      <c r="E2006" s="809"/>
      <c r="F2006" s="1004"/>
      <c r="G2006" s="809"/>
    </row>
    <row r="2007" spans="5:7" x14ac:dyDescent="0.25">
      <c r="E2007" s="809"/>
      <c r="F2007" s="1004"/>
      <c r="G2007" s="809"/>
    </row>
    <row r="2008" spans="5:7" x14ac:dyDescent="0.25">
      <c r="E2008" s="809"/>
      <c r="F2008" s="1004"/>
      <c r="G2008" s="809"/>
    </row>
    <row r="2009" spans="5:7" x14ac:dyDescent="0.25">
      <c r="E2009" s="809"/>
      <c r="F2009" s="1004"/>
      <c r="G2009" s="809"/>
    </row>
    <row r="2010" spans="5:7" x14ac:dyDescent="0.25">
      <c r="E2010" s="809"/>
      <c r="F2010" s="1004"/>
      <c r="G2010" s="809"/>
    </row>
    <row r="2011" spans="5:7" x14ac:dyDescent="0.25">
      <c r="E2011" s="809"/>
      <c r="F2011" s="1004"/>
      <c r="G2011" s="809"/>
    </row>
    <row r="2012" spans="5:7" x14ac:dyDescent="0.25">
      <c r="E2012" s="809"/>
      <c r="F2012" s="1004"/>
      <c r="G2012" s="809"/>
    </row>
    <row r="2013" spans="5:7" x14ac:dyDescent="0.25">
      <c r="E2013" s="809"/>
      <c r="F2013" s="1004"/>
      <c r="G2013" s="809"/>
    </row>
    <row r="2014" spans="5:7" x14ac:dyDescent="0.25">
      <c r="E2014" s="809"/>
      <c r="F2014" s="1004"/>
      <c r="G2014" s="809"/>
    </row>
    <row r="2015" spans="5:7" x14ac:dyDescent="0.25">
      <c r="E2015" s="809"/>
      <c r="F2015" s="1004"/>
      <c r="G2015" s="809"/>
    </row>
    <row r="2016" spans="5:7" x14ac:dyDescent="0.25">
      <c r="E2016" s="809"/>
      <c r="F2016" s="1004"/>
      <c r="G2016" s="809"/>
    </row>
    <row r="2017" spans="5:7" x14ac:dyDescent="0.25">
      <c r="E2017" s="809"/>
      <c r="F2017" s="1004"/>
      <c r="G2017" s="809"/>
    </row>
    <row r="2018" spans="5:7" x14ac:dyDescent="0.25">
      <c r="E2018" s="809"/>
      <c r="F2018" s="1004"/>
      <c r="G2018" s="809"/>
    </row>
    <row r="2019" spans="5:7" x14ac:dyDescent="0.25">
      <c r="E2019" s="809"/>
      <c r="F2019" s="1004"/>
      <c r="G2019" s="809"/>
    </row>
    <row r="2020" spans="5:7" x14ac:dyDescent="0.25">
      <c r="E2020" s="809"/>
      <c r="F2020" s="1004"/>
      <c r="G2020" s="809"/>
    </row>
    <row r="2021" spans="5:7" x14ac:dyDescent="0.25">
      <c r="E2021" s="809"/>
      <c r="F2021" s="1004"/>
      <c r="G2021" s="809"/>
    </row>
    <row r="2022" spans="5:7" x14ac:dyDescent="0.25">
      <c r="E2022" s="809"/>
      <c r="F2022" s="1004"/>
      <c r="G2022" s="809"/>
    </row>
    <row r="2023" spans="5:7" x14ac:dyDescent="0.25">
      <c r="E2023" s="809"/>
      <c r="F2023" s="1004"/>
      <c r="G2023" s="809"/>
    </row>
    <row r="2024" spans="5:7" x14ac:dyDescent="0.25">
      <c r="E2024" s="809"/>
      <c r="F2024" s="1004"/>
      <c r="G2024" s="809"/>
    </row>
    <row r="2025" spans="5:7" x14ac:dyDescent="0.25">
      <c r="E2025" s="809"/>
      <c r="F2025" s="1004"/>
      <c r="G2025" s="809"/>
    </row>
    <row r="2026" spans="5:7" x14ac:dyDescent="0.25">
      <c r="E2026" s="809"/>
      <c r="F2026" s="1004"/>
      <c r="G2026" s="809"/>
    </row>
    <row r="2027" spans="5:7" x14ac:dyDescent="0.25">
      <c r="E2027" s="809"/>
      <c r="F2027" s="1004"/>
      <c r="G2027" s="809"/>
    </row>
    <row r="2028" spans="5:7" x14ac:dyDescent="0.25">
      <c r="E2028" s="809"/>
      <c r="F2028" s="1004"/>
      <c r="G2028" s="809"/>
    </row>
    <row r="2029" spans="5:7" x14ac:dyDescent="0.25">
      <c r="E2029" s="809"/>
      <c r="F2029" s="1004"/>
      <c r="G2029" s="809"/>
    </row>
    <row r="2030" spans="5:7" x14ac:dyDescent="0.25">
      <c r="E2030" s="809"/>
      <c r="F2030" s="1004"/>
      <c r="G2030" s="809"/>
    </row>
    <row r="2031" spans="5:7" x14ac:dyDescent="0.25">
      <c r="E2031" s="809"/>
      <c r="F2031" s="1004"/>
      <c r="G2031" s="809"/>
    </row>
    <row r="2032" spans="5:7" x14ac:dyDescent="0.25">
      <c r="E2032" s="809"/>
      <c r="F2032" s="1004"/>
      <c r="G2032" s="809"/>
    </row>
    <row r="2033" spans="5:7" x14ac:dyDescent="0.25">
      <c r="E2033" s="809"/>
      <c r="F2033" s="1004"/>
      <c r="G2033" s="809"/>
    </row>
    <row r="2034" spans="5:7" x14ac:dyDescent="0.25">
      <c r="E2034" s="809"/>
      <c r="F2034" s="1004"/>
      <c r="G2034" s="809"/>
    </row>
    <row r="2035" spans="5:7" x14ac:dyDescent="0.25">
      <c r="E2035" s="809"/>
      <c r="F2035" s="1004"/>
      <c r="G2035" s="809"/>
    </row>
    <row r="2036" spans="5:7" x14ac:dyDescent="0.25">
      <c r="E2036" s="809"/>
      <c r="F2036" s="1004"/>
      <c r="G2036" s="809"/>
    </row>
    <row r="2037" spans="5:7" x14ac:dyDescent="0.25">
      <c r="E2037" s="809"/>
      <c r="F2037" s="1004"/>
      <c r="G2037" s="809"/>
    </row>
    <row r="2038" spans="5:7" x14ac:dyDescent="0.25">
      <c r="E2038" s="809"/>
      <c r="F2038" s="1004"/>
      <c r="G2038" s="809"/>
    </row>
    <row r="2039" spans="5:7" x14ac:dyDescent="0.25">
      <c r="E2039" s="809"/>
      <c r="F2039" s="1004"/>
      <c r="G2039" s="809"/>
    </row>
    <row r="2040" spans="5:7" x14ac:dyDescent="0.25">
      <c r="E2040" s="809"/>
      <c r="F2040" s="1004"/>
      <c r="G2040" s="809"/>
    </row>
    <row r="2041" spans="5:7" x14ac:dyDescent="0.25">
      <c r="E2041" s="809"/>
      <c r="F2041" s="1004"/>
      <c r="G2041" s="809"/>
    </row>
    <row r="2042" spans="5:7" x14ac:dyDescent="0.25">
      <c r="E2042" s="809"/>
      <c r="F2042" s="1004"/>
      <c r="G2042" s="809"/>
    </row>
    <row r="2043" spans="5:7" x14ac:dyDescent="0.25">
      <c r="E2043" s="809"/>
      <c r="F2043" s="1004"/>
      <c r="G2043" s="809"/>
    </row>
    <row r="2044" spans="5:7" x14ac:dyDescent="0.25">
      <c r="E2044" s="809"/>
      <c r="F2044" s="1004"/>
      <c r="G2044" s="809"/>
    </row>
    <row r="2045" spans="5:7" x14ac:dyDescent="0.25">
      <c r="E2045" s="809"/>
      <c r="F2045" s="1004"/>
      <c r="G2045" s="809"/>
    </row>
    <row r="2046" spans="5:7" x14ac:dyDescent="0.25">
      <c r="E2046" s="809"/>
      <c r="F2046" s="1004"/>
      <c r="G2046" s="809"/>
    </row>
    <row r="2047" spans="5:7" x14ac:dyDescent="0.25">
      <c r="E2047" s="809"/>
      <c r="F2047" s="1004"/>
      <c r="G2047" s="809"/>
    </row>
    <row r="2048" spans="5:7" x14ac:dyDescent="0.25">
      <c r="E2048" s="809"/>
      <c r="F2048" s="1004"/>
      <c r="G2048" s="809"/>
    </row>
    <row r="2049" spans="5:7" x14ac:dyDescent="0.25">
      <c r="E2049" s="809"/>
      <c r="F2049" s="1004"/>
      <c r="G2049" s="809"/>
    </row>
    <row r="2050" spans="5:7" x14ac:dyDescent="0.25">
      <c r="E2050" s="809"/>
      <c r="F2050" s="1004"/>
      <c r="G2050" s="809"/>
    </row>
    <row r="2051" spans="5:7" x14ac:dyDescent="0.25">
      <c r="E2051" s="809"/>
      <c r="F2051" s="1004"/>
      <c r="G2051" s="809"/>
    </row>
    <row r="2052" spans="5:7" x14ac:dyDescent="0.25">
      <c r="E2052" s="809"/>
      <c r="F2052" s="1004"/>
      <c r="G2052" s="809"/>
    </row>
    <row r="2053" spans="5:7" x14ac:dyDescent="0.25">
      <c r="E2053" s="809"/>
      <c r="F2053" s="1004"/>
      <c r="G2053" s="809"/>
    </row>
    <row r="2054" spans="5:7" x14ac:dyDescent="0.25">
      <c r="E2054" s="809"/>
      <c r="F2054" s="1004"/>
      <c r="G2054" s="809"/>
    </row>
    <row r="2055" spans="5:7" x14ac:dyDescent="0.25">
      <c r="E2055" s="809"/>
      <c r="F2055" s="1004"/>
      <c r="G2055" s="809"/>
    </row>
    <row r="2056" spans="5:7" x14ac:dyDescent="0.25">
      <c r="E2056" s="809"/>
      <c r="F2056" s="1004"/>
      <c r="G2056" s="809"/>
    </row>
    <row r="2057" spans="5:7" x14ac:dyDescent="0.25">
      <c r="E2057" s="809"/>
      <c r="F2057" s="1004"/>
      <c r="G2057" s="809"/>
    </row>
    <row r="2058" spans="5:7" x14ac:dyDescent="0.25">
      <c r="E2058" s="809"/>
      <c r="F2058" s="1004"/>
      <c r="G2058" s="809"/>
    </row>
    <row r="2059" spans="5:7" x14ac:dyDescent="0.25">
      <c r="E2059" s="809"/>
      <c r="F2059" s="1004"/>
      <c r="G2059" s="809"/>
    </row>
    <row r="2060" spans="5:7" x14ac:dyDescent="0.25">
      <c r="E2060" s="809"/>
      <c r="F2060" s="1004"/>
      <c r="G2060" s="809"/>
    </row>
    <row r="2061" spans="5:7" x14ac:dyDescent="0.25">
      <c r="E2061" s="809"/>
      <c r="F2061" s="1004"/>
      <c r="G2061" s="809"/>
    </row>
    <row r="2062" spans="5:7" x14ac:dyDescent="0.25">
      <c r="E2062" s="809"/>
      <c r="F2062" s="1004"/>
      <c r="G2062" s="809"/>
    </row>
    <row r="2063" spans="5:7" x14ac:dyDescent="0.25">
      <c r="E2063" s="809"/>
      <c r="F2063" s="1004"/>
      <c r="G2063" s="809"/>
    </row>
    <row r="2064" spans="5:7" x14ac:dyDescent="0.25">
      <c r="E2064" s="809"/>
      <c r="F2064" s="1004"/>
      <c r="G2064" s="809"/>
    </row>
    <row r="2065" spans="5:7" x14ac:dyDescent="0.25">
      <c r="E2065" s="809"/>
      <c r="F2065" s="1004"/>
      <c r="G2065" s="809"/>
    </row>
    <row r="2066" spans="5:7" x14ac:dyDescent="0.25">
      <c r="E2066" s="809"/>
      <c r="F2066" s="1004"/>
      <c r="G2066" s="809"/>
    </row>
    <row r="2067" spans="5:7" x14ac:dyDescent="0.25">
      <c r="E2067" s="809"/>
      <c r="F2067" s="1004"/>
      <c r="G2067" s="809"/>
    </row>
    <row r="2068" spans="5:7" x14ac:dyDescent="0.25">
      <c r="E2068" s="809"/>
      <c r="F2068" s="1004"/>
      <c r="G2068" s="809"/>
    </row>
    <row r="2069" spans="5:7" x14ac:dyDescent="0.25">
      <c r="E2069" s="809"/>
      <c r="F2069" s="1004"/>
      <c r="G2069" s="809"/>
    </row>
    <row r="2070" spans="5:7" x14ac:dyDescent="0.25">
      <c r="E2070" s="809"/>
      <c r="F2070" s="1004"/>
      <c r="G2070" s="809"/>
    </row>
    <row r="2071" spans="5:7" x14ac:dyDescent="0.25">
      <c r="E2071" s="809"/>
      <c r="F2071" s="1004"/>
      <c r="G2071" s="809"/>
    </row>
    <row r="2072" spans="5:7" x14ac:dyDescent="0.25">
      <c r="E2072" s="809"/>
      <c r="F2072" s="1004"/>
      <c r="G2072" s="809"/>
    </row>
    <row r="2073" spans="5:7" x14ac:dyDescent="0.25">
      <c r="E2073" s="809"/>
      <c r="F2073" s="1004"/>
      <c r="G2073" s="809"/>
    </row>
    <row r="2074" spans="5:7" x14ac:dyDescent="0.25">
      <c r="E2074" s="809"/>
      <c r="F2074" s="1004"/>
      <c r="G2074" s="809"/>
    </row>
    <row r="2075" spans="5:7" x14ac:dyDescent="0.25">
      <c r="E2075" s="809"/>
      <c r="F2075" s="1004"/>
      <c r="G2075" s="809"/>
    </row>
    <row r="2076" spans="5:7" x14ac:dyDescent="0.25">
      <c r="E2076" s="809"/>
      <c r="F2076" s="1004"/>
      <c r="G2076" s="809"/>
    </row>
    <row r="2077" spans="5:7" x14ac:dyDescent="0.25">
      <c r="E2077" s="809"/>
      <c r="F2077" s="1004"/>
      <c r="G2077" s="809"/>
    </row>
    <row r="2078" spans="5:7" x14ac:dyDescent="0.25">
      <c r="E2078" s="809"/>
      <c r="F2078" s="1004"/>
      <c r="G2078" s="809"/>
    </row>
    <row r="2079" spans="5:7" x14ac:dyDescent="0.25">
      <c r="E2079" s="809"/>
      <c r="F2079" s="1004"/>
      <c r="G2079" s="809"/>
    </row>
    <row r="2080" spans="5:7" x14ac:dyDescent="0.25">
      <c r="E2080" s="809"/>
      <c r="F2080" s="1004"/>
      <c r="G2080" s="809"/>
    </row>
    <row r="2081" spans="5:7" x14ac:dyDescent="0.25">
      <c r="E2081" s="809"/>
      <c r="F2081" s="1004"/>
      <c r="G2081" s="809"/>
    </row>
    <row r="2082" spans="5:7" x14ac:dyDescent="0.25">
      <c r="E2082" s="809"/>
      <c r="F2082" s="1004"/>
      <c r="G2082" s="809"/>
    </row>
    <row r="2083" spans="5:7" x14ac:dyDescent="0.25">
      <c r="E2083" s="809"/>
      <c r="F2083" s="1004"/>
      <c r="G2083" s="809"/>
    </row>
    <row r="2084" spans="5:7" x14ac:dyDescent="0.25">
      <c r="E2084" s="809"/>
      <c r="F2084" s="1004"/>
      <c r="G2084" s="809"/>
    </row>
    <row r="2085" spans="5:7" x14ac:dyDescent="0.25">
      <c r="E2085" s="809"/>
      <c r="F2085" s="1004"/>
      <c r="G2085" s="809"/>
    </row>
    <row r="2086" spans="5:7" x14ac:dyDescent="0.25">
      <c r="E2086" s="809"/>
      <c r="F2086" s="1004"/>
      <c r="G2086" s="809"/>
    </row>
    <row r="2087" spans="5:7" x14ac:dyDescent="0.25">
      <c r="E2087" s="809"/>
      <c r="F2087" s="1004"/>
      <c r="G2087" s="809"/>
    </row>
    <row r="2088" spans="5:7" x14ac:dyDescent="0.25">
      <c r="E2088" s="809"/>
      <c r="F2088" s="1004"/>
      <c r="G2088" s="809"/>
    </row>
    <row r="2089" spans="5:7" x14ac:dyDescent="0.25">
      <c r="E2089" s="809"/>
      <c r="F2089" s="1004"/>
      <c r="G2089" s="809"/>
    </row>
    <row r="2090" spans="5:7" x14ac:dyDescent="0.25">
      <c r="E2090" s="809"/>
      <c r="F2090" s="1004"/>
      <c r="G2090" s="809"/>
    </row>
    <row r="2091" spans="5:7" x14ac:dyDescent="0.25">
      <c r="E2091" s="809"/>
      <c r="F2091" s="1004"/>
      <c r="G2091" s="809"/>
    </row>
    <row r="2092" spans="5:7" x14ac:dyDescent="0.25">
      <c r="E2092" s="809"/>
      <c r="F2092" s="1004"/>
      <c r="G2092" s="809"/>
    </row>
    <row r="2093" spans="5:7" x14ac:dyDescent="0.25">
      <c r="E2093" s="809"/>
      <c r="F2093" s="1004"/>
      <c r="G2093" s="809"/>
    </row>
    <row r="2094" spans="5:7" x14ac:dyDescent="0.25">
      <c r="E2094" s="809"/>
      <c r="F2094" s="1004"/>
      <c r="G2094" s="809"/>
    </row>
    <row r="2095" spans="5:7" x14ac:dyDescent="0.25">
      <c r="E2095" s="809"/>
      <c r="F2095" s="1004"/>
      <c r="G2095" s="809"/>
    </row>
    <row r="2096" spans="5:7" x14ac:dyDescent="0.25">
      <c r="E2096" s="809"/>
      <c r="F2096" s="1004"/>
      <c r="G2096" s="809"/>
    </row>
    <row r="2097" spans="5:7" x14ac:dyDescent="0.25">
      <c r="E2097" s="809"/>
      <c r="F2097" s="1004"/>
      <c r="G2097" s="809"/>
    </row>
    <row r="2098" spans="5:7" x14ac:dyDescent="0.25">
      <c r="E2098" s="809"/>
      <c r="F2098" s="1004"/>
      <c r="G2098" s="809"/>
    </row>
    <row r="2099" spans="5:7" x14ac:dyDescent="0.25">
      <c r="E2099" s="809"/>
      <c r="F2099" s="1004"/>
      <c r="G2099" s="809"/>
    </row>
    <row r="2100" spans="5:7" x14ac:dyDescent="0.25">
      <c r="E2100" s="809"/>
      <c r="F2100" s="1004"/>
      <c r="G2100" s="809"/>
    </row>
    <row r="2101" spans="5:7" x14ac:dyDescent="0.25">
      <c r="E2101" s="809"/>
      <c r="F2101" s="1004"/>
      <c r="G2101" s="809"/>
    </row>
    <row r="2102" spans="5:7" x14ac:dyDescent="0.25">
      <c r="E2102" s="809"/>
      <c r="F2102" s="1004"/>
      <c r="G2102" s="809"/>
    </row>
    <row r="2103" spans="5:7" x14ac:dyDescent="0.25">
      <c r="E2103" s="809"/>
      <c r="F2103" s="1004"/>
      <c r="G2103" s="809"/>
    </row>
    <row r="2104" spans="5:7" x14ac:dyDescent="0.25">
      <c r="E2104" s="809"/>
      <c r="F2104" s="1004"/>
      <c r="G2104" s="809"/>
    </row>
    <row r="2105" spans="5:7" x14ac:dyDescent="0.25">
      <c r="E2105" s="809"/>
      <c r="F2105" s="1004"/>
      <c r="G2105" s="809"/>
    </row>
    <row r="2106" spans="5:7" x14ac:dyDescent="0.25">
      <c r="E2106" s="809"/>
      <c r="F2106" s="1004"/>
      <c r="G2106" s="809"/>
    </row>
    <row r="2107" spans="5:7" x14ac:dyDescent="0.25">
      <c r="E2107" s="809"/>
      <c r="F2107" s="1004"/>
      <c r="G2107" s="809"/>
    </row>
    <row r="2108" spans="5:7" x14ac:dyDescent="0.25">
      <c r="E2108" s="809"/>
      <c r="F2108" s="1004"/>
      <c r="G2108" s="809"/>
    </row>
    <row r="2109" spans="5:7" x14ac:dyDescent="0.25">
      <c r="E2109" s="809"/>
      <c r="F2109" s="1004"/>
      <c r="G2109" s="809"/>
    </row>
    <row r="2110" spans="5:7" x14ac:dyDescent="0.25">
      <c r="E2110" s="809"/>
      <c r="F2110" s="1004"/>
      <c r="G2110" s="809"/>
    </row>
    <row r="2111" spans="5:7" x14ac:dyDescent="0.25">
      <c r="E2111" s="809"/>
      <c r="F2111" s="1004"/>
      <c r="G2111" s="809"/>
    </row>
    <row r="2112" spans="5:7" x14ac:dyDescent="0.25">
      <c r="E2112" s="809"/>
      <c r="F2112" s="1004"/>
      <c r="G2112" s="809"/>
    </row>
    <row r="2113" spans="5:7" x14ac:dyDescent="0.25">
      <c r="E2113" s="809"/>
      <c r="F2113" s="1004"/>
      <c r="G2113" s="809"/>
    </row>
    <row r="2114" spans="5:7" x14ac:dyDescent="0.25">
      <c r="E2114" s="809"/>
      <c r="F2114" s="1004"/>
      <c r="G2114" s="809"/>
    </row>
    <row r="2115" spans="5:7" x14ac:dyDescent="0.25">
      <c r="E2115" s="809"/>
      <c r="F2115" s="1004"/>
      <c r="G2115" s="809"/>
    </row>
    <row r="2116" spans="5:7" x14ac:dyDescent="0.25">
      <c r="E2116" s="809"/>
      <c r="F2116" s="1004"/>
      <c r="G2116" s="809"/>
    </row>
    <row r="2117" spans="5:7" x14ac:dyDescent="0.25">
      <c r="E2117" s="809"/>
      <c r="F2117" s="1004"/>
      <c r="G2117" s="809"/>
    </row>
    <row r="2118" spans="5:7" x14ac:dyDescent="0.25">
      <c r="E2118" s="809"/>
      <c r="F2118" s="1004"/>
      <c r="G2118" s="809"/>
    </row>
    <row r="2119" spans="5:7" x14ac:dyDescent="0.25">
      <c r="E2119" s="809"/>
      <c r="F2119" s="1004"/>
      <c r="G2119" s="809"/>
    </row>
    <row r="2120" spans="5:7" x14ac:dyDescent="0.25">
      <c r="E2120" s="809"/>
      <c r="F2120" s="1004"/>
      <c r="G2120" s="809"/>
    </row>
    <row r="2121" spans="5:7" x14ac:dyDescent="0.25">
      <c r="E2121" s="809"/>
      <c r="F2121" s="1004"/>
      <c r="G2121" s="809"/>
    </row>
    <row r="2122" spans="5:7" x14ac:dyDescent="0.25">
      <c r="E2122" s="809"/>
      <c r="F2122" s="1004"/>
      <c r="G2122" s="809"/>
    </row>
    <row r="2123" spans="5:7" x14ac:dyDescent="0.25">
      <c r="E2123" s="809"/>
      <c r="F2123" s="1004"/>
      <c r="G2123" s="809"/>
    </row>
    <row r="2124" spans="5:7" x14ac:dyDescent="0.25">
      <c r="E2124" s="809"/>
      <c r="F2124" s="1004"/>
      <c r="G2124" s="809"/>
    </row>
    <row r="2125" spans="5:7" x14ac:dyDescent="0.25">
      <c r="E2125" s="809"/>
      <c r="F2125" s="1004"/>
      <c r="G2125" s="809"/>
    </row>
    <row r="2126" spans="5:7" x14ac:dyDescent="0.25">
      <c r="E2126" s="809"/>
      <c r="F2126" s="1004"/>
      <c r="G2126" s="809"/>
    </row>
    <row r="2127" spans="5:7" x14ac:dyDescent="0.25">
      <c r="E2127" s="809"/>
      <c r="F2127" s="1004"/>
      <c r="G2127" s="809"/>
    </row>
    <row r="2128" spans="5:7" x14ac:dyDescent="0.25">
      <c r="E2128" s="809"/>
      <c r="F2128" s="1004"/>
      <c r="G2128" s="809"/>
    </row>
    <row r="2129" spans="5:7" x14ac:dyDescent="0.25">
      <c r="E2129" s="809"/>
      <c r="F2129" s="1004"/>
      <c r="G2129" s="809"/>
    </row>
    <row r="2130" spans="5:7" x14ac:dyDescent="0.25">
      <c r="E2130" s="809"/>
      <c r="F2130" s="1004"/>
      <c r="G2130" s="809"/>
    </row>
    <row r="2131" spans="5:7" x14ac:dyDescent="0.25">
      <c r="E2131" s="809"/>
      <c r="F2131" s="1004"/>
      <c r="G2131" s="809"/>
    </row>
    <row r="2132" spans="5:7" x14ac:dyDescent="0.25">
      <c r="E2132" s="809"/>
      <c r="F2132" s="1004"/>
      <c r="G2132" s="809"/>
    </row>
    <row r="2133" spans="5:7" x14ac:dyDescent="0.25">
      <c r="E2133" s="809"/>
      <c r="F2133" s="1004"/>
      <c r="G2133" s="809"/>
    </row>
    <row r="2134" spans="5:7" x14ac:dyDescent="0.25">
      <c r="E2134" s="809"/>
      <c r="F2134" s="1004"/>
      <c r="G2134" s="809"/>
    </row>
    <row r="2135" spans="5:7" x14ac:dyDescent="0.25">
      <c r="E2135" s="809"/>
      <c r="F2135" s="1004"/>
      <c r="G2135" s="809"/>
    </row>
    <row r="2136" spans="5:7" x14ac:dyDescent="0.25">
      <c r="E2136" s="809"/>
      <c r="F2136" s="1004"/>
      <c r="G2136" s="809"/>
    </row>
    <row r="2137" spans="5:7" x14ac:dyDescent="0.25">
      <c r="E2137" s="809"/>
      <c r="F2137" s="1004"/>
      <c r="G2137" s="809"/>
    </row>
    <row r="2138" spans="5:7" x14ac:dyDescent="0.25">
      <c r="E2138" s="809"/>
      <c r="F2138" s="1004"/>
      <c r="G2138" s="809"/>
    </row>
    <row r="2139" spans="5:7" x14ac:dyDescent="0.25">
      <c r="E2139" s="809"/>
      <c r="F2139" s="1004"/>
      <c r="G2139" s="809"/>
    </row>
    <row r="2140" spans="5:7" x14ac:dyDescent="0.25">
      <c r="E2140" s="809"/>
      <c r="F2140" s="1004"/>
      <c r="G2140" s="809"/>
    </row>
    <row r="2141" spans="5:7" x14ac:dyDescent="0.25">
      <c r="E2141" s="809"/>
      <c r="F2141" s="1004"/>
      <c r="G2141" s="809"/>
    </row>
    <row r="2142" spans="5:7" x14ac:dyDescent="0.25">
      <c r="E2142" s="809"/>
      <c r="F2142" s="1004"/>
      <c r="G2142" s="809"/>
    </row>
    <row r="2143" spans="5:7" x14ac:dyDescent="0.25">
      <c r="E2143" s="809"/>
      <c r="F2143" s="1004"/>
      <c r="G2143" s="809"/>
    </row>
    <row r="2144" spans="5:7" x14ac:dyDescent="0.25">
      <c r="E2144" s="809"/>
      <c r="F2144" s="1004"/>
      <c r="G2144" s="809"/>
    </row>
    <row r="2145" spans="5:7" x14ac:dyDescent="0.25">
      <c r="E2145" s="809"/>
      <c r="F2145" s="1004"/>
      <c r="G2145" s="809"/>
    </row>
    <row r="2146" spans="5:7" x14ac:dyDescent="0.25">
      <c r="E2146" s="809"/>
      <c r="F2146" s="1004"/>
      <c r="G2146" s="809"/>
    </row>
    <row r="2147" spans="5:7" x14ac:dyDescent="0.25">
      <c r="E2147" s="809"/>
      <c r="F2147" s="1004"/>
      <c r="G2147" s="809"/>
    </row>
    <row r="2148" spans="5:7" x14ac:dyDescent="0.25">
      <c r="E2148" s="809"/>
      <c r="F2148" s="1004"/>
      <c r="G2148" s="809"/>
    </row>
    <row r="2149" spans="5:7" x14ac:dyDescent="0.25">
      <c r="E2149" s="809"/>
      <c r="F2149" s="1004"/>
      <c r="G2149" s="809"/>
    </row>
    <row r="2150" spans="5:7" x14ac:dyDescent="0.25">
      <c r="E2150" s="809"/>
      <c r="F2150" s="1004"/>
      <c r="G2150" s="809"/>
    </row>
    <row r="2151" spans="5:7" x14ac:dyDescent="0.25">
      <c r="E2151" s="809"/>
      <c r="F2151" s="1004"/>
      <c r="G2151" s="809"/>
    </row>
    <row r="2152" spans="5:7" x14ac:dyDescent="0.25">
      <c r="E2152" s="809"/>
      <c r="F2152" s="1004"/>
      <c r="G2152" s="809"/>
    </row>
    <row r="2153" spans="5:7" x14ac:dyDescent="0.25">
      <c r="E2153" s="809"/>
      <c r="F2153" s="1004"/>
      <c r="G2153" s="809"/>
    </row>
    <row r="2154" spans="5:7" x14ac:dyDescent="0.25">
      <c r="E2154" s="809"/>
      <c r="F2154" s="1004"/>
      <c r="G2154" s="809"/>
    </row>
    <row r="2155" spans="5:7" x14ac:dyDescent="0.25">
      <c r="E2155" s="809"/>
      <c r="F2155" s="1004"/>
      <c r="G2155" s="809"/>
    </row>
    <row r="2156" spans="5:7" x14ac:dyDescent="0.25">
      <c r="E2156" s="809"/>
      <c r="F2156" s="1004"/>
      <c r="G2156" s="809"/>
    </row>
    <row r="2157" spans="5:7" x14ac:dyDescent="0.25">
      <c r="E2157" s="809"/>
      <c r="F2157" s="1004"/>
      <c r="G2157" s="809"/>
    </row>
    <row r="2158" spans="5:7" x14ac:dyDescent="0.25">
      <c r="E2158" s="809"/>
      <c r="F2158" s="1004"/>
      <c r="G2158" s="809"/>
    </row>
    <row r="2159" spans="5:7" x14ac:dyDescent="0.25">
      <c r="E2159" s="809"/>
      <c r="F2159" s="1004"/>
      <c r="G2159" s="809"/>
    </row>
    <row r="2160" spans="5:7" x14ac:dyDescent="0.25">
      <c r="E2160" s="809"/>
      <c r="F2160" s="1004"/>
      <c r="G2160" s="809"/>
    </row>
    <row r="2161" spans="5:7" x14ac:dyDescent="0.25">
      <c r="E2161" s="809"/>
      <c r="F2161" s="1004"/>
      <c r="G2161" s="809"/>
    </row>
    <row r="2162" spans="5:7" x14ac:dyDescent="0.25">
      <c r="E2162" s="809"/>
      <c r="F2162" s="1004"/>
      <c r="G2162" s="809"/>
    </row>
    <row r="2163" spans="5:7" x14ac:dyDescent="0.25">
      <c r="E2163" s="809"/>
      <c r="F2163" s="1004"/>
      <c r="G2163" s="809"/>
    </row>
    <row r="2164" spans="5:7" x14ac:dyDescent="0.25">
      <c r="E2164" s="809"/>
      <c r="F2164" s="1004"/>
      <c r="G2164" s="809"/>
    </row>
    <row r="2165" spans="5:7" x14ac:dyDescent="0.25">
      <c r="E2165" s="809"/>
      <c r="F2165" s="1004"/>
      <c r="G2165" s="809"/>
    </row>
    <row r="2166" spans="5:7" x14ac:dyDescent="0.25">
      <c r="E2166" s="809"/>
      <c r="F2166" s="1004"/>
      <c r="G2166" s="809"/>
    </row>
    <row r="2167" spans="5:7" x14ac:dyDescent="0.25">
      <c r="E2167" s="809"/>
      <c r="F2167" s="1004"/>
      <c r="G2167" s="809"/>
    </row>
    <row r="2168" spans="5:7" x14ac:dyDescent="0.25">
      <c r="E2168" s="809"/>
      <c r="F2168" s="1004"/>
      <c r="G2168" s="809"/>
    </row>
    <row r="2169" spans="5:7" x14ac:dyDescent="0.25">
      <c r="E2169" s="809"/>
      <c r="F2169" s="1004"/>
      <c r="G2169" s="809"/>
    </row>
    <row r="2170" spans="5:7" x14ac:dyDescent="0.25">
      <c r="E2170" s="809"/>
      <c r="F2170" s="1004"/>
      <c r="G2170" s="809"/>
    </row>
    <row r="2171" spans="5:7" x14ac:dyDescent="0.25">
      <c r="E2171" s="809"/>
      <c r="F2171" s="1004"/>
      <c r="G2171" s="809"/>
    </row>
    <row r="2172" spans="5:7" x14ac:dyDescent="0.25">
      <c r="E2172" s="809"/>
      <c r="F2172" s="1004"/>
      <c r="G2172" s="809"/>
    </row>
    <row r="2173" spans="5:7" x14ac:dyDescent="0.25">
      <c r="E2173" s="809"/>
      <c r="F2173" s="1004"/>
      <c r="G2173" s="809"/>
    </row>
    <row r="2174" spans="5:7" x14ac:dyDescent="0.25">
      <c r="E2174" s="809"/>
      <c r="F2174" s="1004"/>
      <c r="G2174" s="809"/>
    </row>
    <row r="2175" spans="5:7" x14ac:dyDescent="0.25">
      <c r="E2175" s="809"/>
      <c r="F2175" s="1004"/>
      <c r="G2175" s="809"/>
    </row>
    <row r="2176" spans="5:7" x14ac:dyDescent="0.25">
      <c r="E2176" s="809"/>
      <c r="F2176" s="1004"/>
      <c r="G2176" s="809"/>
    </row>
    <row r="2177" spans="5:7" x14ac:dyDescent="0.25">
      <c r="E2177" s="809"/>
      <c r="F2177" s="1004"/>
      <c r="G2177" s="809"/>
    </row>
    <row r="2178" spans="5:7" x14ac:dyDescent="0.25">
      <c r="E2178" s="809"/>
      <c r="F2178" s="1004"/>
      <c r="G2178" s="809"/>
    </row>
    <row r="2179" spans="5:7" x14ac:dyDescent="0.25">
      <c r="E2179" s="809"/>
      <c r="F2179" s="1004"/>
      <c r="G2179" s="809"/>
    </row>
    <row r="2180" spans="5:7" x14ac:dyDescent="0.25">
      <c r="E2180" s="809"/>
      <c r="F2180" s="1004"/>
      <c r="G2180" s="809"/>
    </row>
    <row r="2181" spans="5:7" x14ac:dyDescent="0.25">
      <c r="E2181" s="809"/>
      <c r="F2181" s="1004"/>
      <c r="G2181" s="809"/>
    </row>
    <row r="2182" spans="5:7" x14ac:dyDescent="0.25">
      <c r="E2182" s="809"/>
      <c r="F2182" s="1004"/>
      <c r="G2182" s="809"/>
    </row>
    <row r="2183" spans="5:7" x14ac:dyDescent="0.25">
      <c r="E2183" s="809"/>
      <c r="F2183" s="1004"/>
      <c r="G2183" s="809"/>
    </row>
    <row r="2184" spans="5:7" x14ac:dyDescent="0.25">
      <c r="E2184" s="809"/>
      <c r="F2184" s="1004"/>
      <c r="G2184" s="809"/>
    </row>
    <row r="2185" spans="5:7" x14ac:dyDescent="0.25">
      <c r="E2185" s="809"/>
      <c r="F2185" s="1004"/>
      <c r="G2185" s="809"/>
    </row>
    <row r="2186" spans="5:7" x14ac:dyDescent="0.25">
      <c r="E2186" s="809"/>
      <c r="F2186" s="1004"/>
      <c r="G2186" s="809"/>
    </row>
    <row r="2187" spans="5:7" x14ac:dyDescent="0.25">
      <c r="E2187" s="809"/>
      <c r="F2187" s="1004"/>
      <c r="G2187" s="809"/>
    </row>
    <row r="2188" spans="5:7" x14ac:dyDescent="0.25">
      <c r="E2188" s="809"/>
      <c r="F2188" s="1004"/>
      <c r="G2188" s="809"/>
    </row>
    <row r="2189" spans="5:7" x14ac:dyDescent="0.25">
      <c r="E2189" s="809"/>
      <c r="F2189" s="1004"/>
      <c r="G2189" s="809"/>
    </row>
    <row r="2190" spans="5:7" x14ac:dyDescent="0.25">
      <c r="E2190" s="809"/>
      <c r="F2190" s="1004"/>
      <c r="G2190" s="809"/>
    </row>
    <row r="2191" spans="5:7" x14ac:dyDescent="0.25">
      <c r="E2191" s="809"/>
      <c r="F2191" s="1004"/>
      <c r="G2191" s="809"/>
    </row>
    <row r="2192" spans="5:7" x14ac:dyDescent="0.25">
      <c r="E2192" s="809"/>
      <c r="F2192" s="1004"/>
      <c r="G2192" s="809"/>
    </row>
    <row r="2193" spans="5:7" x14ac:dyDescent="0.25">
      <c r="E2193" s="809"/>
      <c r="F2193" s="1004"/>
      <c r="G2193" s="809"/>
    </row>
    <row r="2194" spans="5:7" x14ac:dyDescent="0.25">
      <c r="E2194" s="809"/>
      <c r="F2194" s="1004"/>
      <c r="G2194" s="809"/>
    </row>
    <row r="2195" spans="5:7" x14ac:dyDescent="0.25">
      <c r="E2195" s="809"/>
      <c r="F2195" s="1004"/>
      <c r="G2195" s="809"/>
    </row>
    <row r="2196" spans="5:7" x14ac:dyDescent="0.25">
      <c r="E2196" s="809"/>
      <c r="F2196" s="1004"/>
      <c r="G2196" s="809"/>
    </row>
    <row r="2197" spans="5:7" x14ac:dyDescent="0.25">
      <c r="E2197" s="809"/>
      <c r="F2197" s="1004"/>
      <c r="G2197" s="809"/>
    </row>
    <row r="2198" spans="5:7" x14ac:dyDescent="0.25">
      <c r="E2198" s="809"/>
      <c r="F2198" s="1004"/>
      <c r="G2198" s="809"/>
    </row>
    <row r="2199" spans="5:7" x14ac:dyDescent="0.25">
      <c r="E2199" s="809"/>
      <c r="F2199" s="1004"/>
      <c r="G2199" s="809"/>
    </row>
    <row r="2200" spans="5:7" x14ac:dyDescent="0.25">
      <c r="E2200" s="809"/>
      <c r="F2200" s="1004"/>
      <c r="G2200" s="809"/>
    </row>
    <row r="2201" spans="5:7" x14ac:dyDescent="0.25">
      <c r="E2201" s="809"/>
      <c r="F2201" s="1004"/>
      <c r="G2201" s="809"/>
    </row>
    <row r="2202" spans="5:7" x14ac:dyDescent="0.25">
      <c r="E2202" s="809"/>
      <c r="F2202" s="1004"/>
      <c r="G2202" s="809"/>
    </row>
    <row r="2203" spans="5:7" x14ac:dyDescent="0.25">
      <c r="E2203" s="809"/>
      <c r="F2203" s="1004"/>
      <c r="G2203" s="809"/>
    </row>
    <row r="2204" spans="5:7" x14ac:dyDescent="0.25">
      <c r="E2204" s="809"/>
      <c r="F2204" s="1004"/>
      <c r="G2204" s="809"/>
    </row>
    <row r="2205" spans="5:7" x14ac:dyDescent="0.25">
      <c r="E2205" s="809"/>
      <c r="F2205" s="1004"/>
      <c r="G2205" s="809"/>
    </row>
    <row r="2206" spans="5:7" x14ac:dyDescent="0.25">
      <c r="E2206" s="809"/>
      <c r="F2206" s="1004"/>
      <c r="G2206" s="809"/>
    </row>
    <row r="2207" spans="5:7" x14ac:dyDescent="0.25">
      <c r="E2207" s="809"/>
      <c r="F2207" s="1004"/>
      <c r="G2207" s="809"/>
    </row>
    <row r="2208" spans="5:7" x14ac:dyDescent="0.25">
      <c r="E2208" s="809"/>
      <c r="F2208" s="1004"/>
      <c r="G2208" s="809"/>
    </row>
    <row r="2209" spans="5:7" x14ac:dyDescent="0.25">
      <c r="E2209" s="809"/>
      <c r="F2209" s="1004"/>
      <c r="G2209" s="809"/>
    </row>
    <row r="2210" spans="5:7" x14ac:dyDescent="0.25">
      <c r="E2210" s="809"/>
      <c r="F2210" s="1004"/>
      <c r="G2210" s="809"/>
    </row>
    <row r="2211" spans="5:7" x14ac:dyDescent="0.25">
      <c r="E2211" s="809"/>
      <c r="F2211" s="1004"/>
      <c r="G2211" s="809"/>
    </row>
    <row r="2212" spans="5:7" x14ac:dyDescent="0.25">
      <c r="E2212" s="809"/>
      <c r="F2212" s="1004"/>
      <c r="G2212" s="809"/>
    </row>
    <row r="2213" spans="5:7" x14ac:dyDescent="0.25">
      <c r="E2213" s="809"/>
      <c r="F2213" s="1004"/>
      <c r="G2213" s="809"/>
    </row>
    <row r="2214" spans="5:7" x14ac:dyDescent="0.25">
      <c r="E2214" s="809"/>
      <c r="F2214" s="1004"/>
      <c r="G2214" s="809"/>
    </row>
    <row r="2215" spans="5:7" x14ac:dyDescent="0.25">
      <c r="E2215" s="809"/>
      <c r="F2215" s="1004"/>
      <c r="G2215" s="809"/>
    </row>
    <row r="2216" spans="5:7" x14ac:dyDescent="0.25">
      <c r="E2216" s="809"/>
      <c r="F2216" s="1004"/>
      <c r="G2216" s="809"/>
    </row>
    <row r="2217" spans="5:7" x14ac:dyDescent="0.25">
      <c r="E2217" s="809"/>
      <c r="F2217" s="1004"/>
      <c r="G2217" s="809"/>
    </row>
    <row r="2218" spans="5:7" x14ac:dyDescent="0.25">
      <c r="E2218" s="809"/>
      <c r="F2218" s="1004"/>
      <c r="G2218" s="809"/>
    </row>
    <row r="2219" spans="5:7" x14ac:dyDescent="0.25">
      <c r="E2219" s="809"/>
      <c r="F2219" s="1004"/>
      <c r="G2219" s="809"/>
    </row>
    <row r="2220" spans="5:7" x14ac:dyDescent="0.25">
      <c r="E2220" s="809"/>
      <c r="F2220" s="1004"/>
      <c r="G2220" s="809"/>
    </row>
    <row r="2221" spans="5:7" x14ac:dyDescent="0.25">
      <c r="E2221" s="809"/>
      <c r="F2221" s="1004"/>
      <c r="G2221" s="809"/>
    </row>
    <row r="2222" spans="5:7" x14ac:dyDescent="0.25">
      <c r="E2222" s="809"/>
      <c r="F2222" s="1004"/>
      <c r="G2222" s="809"/>
    </row>
    <row r="2223" spans="5:7" x14ac:dyDescent="0.25">
      <c r="E2223" s="809"/>
      <c r="F2223" s="1004"/>
      <c r="G2223" s="809"/>
    </row>
    <row r="2224" spans="5:7" x14ac:dyDescent="0.25">
      <c r="E2224" s="809"/>
      <c r="F2224" s="1004"/>
      <c r="G2224" s="809"/>
    </row>
    <row r="2225" spans="5:7" x14ac:dyDescent="0.25">
      <c r="E2225" s="809"/>
      <c r="F2225" s="1004"/>
      <c r="G2225" s="809"/>
    </row>
    <row r="2226" spans="5:7" x14ac:dyDescent="0.25">
      <c r="E2226" s="809"/>
      <c r="F2226" s="1004"/>
      <c r="G2226" s="809"/>
    </row>
    <row r="2227" spans="5:7" x14ac:dyDescent="0.25">
      <c r="E2227" s="809"/>
      <c r="F2227" s="1004"/>
      <c r="G2227" s="809"/>
    </row>
    <row r="2228" spans="5:7" x14ac:dyDescent="0.25">
      <c r="E2228" s="809"/>
      <c r="F2228" s="1004"/>
      <c r="G2228" s="809"/>
    </row>
    <row r="2229" spans="5:7" x14ac:dyDescent="0.25">
      <c r="E2229" s="809"/>
      <c r="F2229" s="1004"/>
      <c r="G2229" s="809"/>
    </row>
    <row r="2230" spans="5:7" x14ac:dyDescent="0.25">
      <c r="E2230" s="809"/>
      <c r="F2230" s="1004"/>
      <c r="G2230" s="809"/>
    </row>
    <row r="2231" spans="5:7" x14ac:dyDescent="0.25">
      <c r="E2231" s="809"/>
      <c r="F2231" s="1004"/>
      <c r="G2231" s="809"/>
    </row>
    <row r="2232" spans="5:7" x14ac:dyDescent="0.25">
      <c r="E2232" s="809"/>
      <c r="F2232" s="1004"/>
      <c r="G2232" s="809"/>
    </row>
    <row r="2233" spans="5:7" x14ac:dyDescent="0.25">
      <c r="E2233" s="809"/>
      <c r="F2233" s="1004"/>
      <c r="G2233" s="809"/>
    </row>
    <row r="2234" spans="5:7" x14ac:dyDescent="0.25">
      <c r="E2234" s="809"/>
      <c r="F2234" s="1004"/>
      <c r="G2234" s="809"/>
    </row>
    <row r="2235" spans="5:7" x14ac:dyDescent="0.25">
      <c r="E2235" s="809"/>
      <c r="F2235" s="1004"/>
      <c r="G2235" s="809"/>
    </row>
    <row r="2236" spans="5:7" x14ac:dyDescent="0.25">
      <c r="E2236" s="809"/>
      <c r="F2236" s="1004"/>
      <c r="G2236" s="809"/>
    </row>
    <row r="2237" spans="5:7" x14ac:dyDescent="0.25">
      <c r="E2237" s="809"/>
      <c r="F2237" s="1004"/>
      <c r="G2237" s="809"/>
    </row>
    <row r="2238" spans="5:7" x14ac:dyDescent="0.25">
      <c r="E2238" s="809"/>
      <c r="F2238" s="1004"/>
      <c r="G2238" s="809"/>
    </row>
    <row r="2239" spans="5:7" x14ac:dyDescent="0.25">
      <c r="E2239" s="809"/>
      <c r="F2239" s="1004"/>
      <c r="G2239" s="809"/>
    </row>
    <row r="2240" spans="5:7" x14ac:dyDescent="0.25">
      <c r="E2240" s="809"/>
      <c r="F2240" s="1004"/>
      <c r="G2240" s="809"/>
    </row>
    <row r="2241" spans="5:7" x14ac:dyDescent="0.25">
      <c r="E2241" s="809"/>
      <c r="F2241" s="1004"/>
      <c r="G2241" s="809"/>
    </row>
    <row r="2242" spans="5:7" x14ac:dyDescent="0.25">
      <c r="E2242" s="809"/>
      <c r="F2242" s="1004"/>
      <c r="G2242" s="809"/>
    </row>
    <row r="2243" spans="5:7" x14ac:dyDescent="0.25">
      <c r="E2243" s="809"/>
      <c r="F2243" s="1004"/>
      <c r="G2243" s="809"/>
    </row>
    <row r="2244" spans="5:7" x14ac:dyDescent="0.25">
      <c r="E2244" s="809"/>
      <c r="F2244" s="1004"/>
      <c r="G2244" s="809"/>
    </row>
    <row r="2245" spans="5:7" x14ac:dyDescent="0.25">
      <c r="E2245" s="809"/>
      <c r="F2245" s="1004"/>
      <c r="G2245" s="809"/>
    </row>
    <row r="2246" spans="5:7" x14ac:dyDescent="0.25">
      <c r="E2246" s="809"/>
      <c r="F2246" s="1004"/>
      <c r="G2246" s="809"/>
    </row>
    <row r="2247" spans="5:7" x14ac:dyDescent="0.25">
      <c r="E2247" s="809"/>
      <c r="F2247" s="1004"/>
      <c r="G2247" s="809"/>
    </row>
    <row r="2248" spans="5:7" x14ac:dyDescent="0.25">
      <c r="E2248" s="809"/>
      <c r="F2248" s="1004"/>
      <c r="G2248" s="809"/>
    </row>
    <row r="2249" spans="5:7" x14ac:dyDescent="0.25">
      <c r="E2249" s="809"/>
      <c r="F2249" s="1004"/>
      <c r="G2249" s="809"/>
    </row>
    <row r="2250" spans="5:7" x14ac:dyDescent="0.25">
      <c r="E2250" s="809"/>
      <c r="F2250" s="1004"/>
      <c r="G2250" s="809"/>
    </row>
    <row r="2251" spans="5:7" x14ac:dyDescent="0.25">
      <c r="E2251" s="809"/>
      <c r="F2251" s="1004"/>
      <c r="G2251" s="809"/>
    </row>
    <row r="2252" spans="5:7" x14ac:dyDescent="0.25">
      <c r="E2252" s="809"/>
      <c r="F2252" s="1004"/>
      <c r="G2252" s="809"/>
    </row>
    <row r="2253" spans="5:7" x14ac:dyDescent="0.25">
      <c r="E2253" s="809"/>
      <c r="F2253" s="1004"/>
      <c r="G2253" s="809"/>
    </row>
    <row r="2254" spans="5:7" x14ac:dyDescent="0.25">
      <c r="E2254" s="809"/>
      <c r="F2254" s="1004"/>
      <c r="G2254" s="809"/>
    </row>
    <row r="2255" spans="5:7" x14ac:dyDescent="0.25">
      <c r="E2255" s="809"/>
      <c r="F2255" s="1004"/>
      <c r="G2255" s="809"/>
    </row>
    <row r="2256" spans="5:7" x14ac:dyDescent="0.25">
      <c r="E2256" s="809"/>
      <c r="F2256" s="1004"/>
      <c r="G2256" s="809"/>
    </row>
    <row r="2257" spans="5:7" x14ac:dyDescent="0.25">
      <c r="E2257" s="809"/>
      <c r="F2257" s="1004"/>
      <c r="G2257" s="809"/>
    </row>
    <row r="2258" spans="5:7" x14ac:dyDescent="0.25">
      <c r="E2258" s="809"/>
      <c r="F2258" s="1004"/>
      <c r="G2258" s="809"/>
    </row>
    <row r="2259" spans="5:7" x14ac:dyDescent="0.25">
      <c r="E2259" s="809"/>
      <c r="F2259" s="1004"/>
      <c r="G2259" s="809"/>
    </row>
    <row r="2260" spans="5:7" x14ac:dyDescent="0.25">
      <c r="E2260" s="809"/>
      <c r="F2260" s="1004"/>
      <c r="G2260" s="809"/>
    </row>
    <row r="2261" spans="5:7" x14ac:dyDescent="0.25">
      <c r="E2261" s="809"/>
      <c r="F2261" s="1004"/>
      <c r="G2261" s="809"/>
    </row>
    <row r="2262" spans="5:7" x14ac:dyDescent="0.25">
      <c r="E2262" s="809"/>
      <c r="F2262" s="1004"/>
      <c r="G2262" s="809"/>
    </row>
    <row r="2263" spans="5:7" x14ac:dyDescent="0.25">
      <c r="E2263" s="809"/>
      <c r="F2263" s="1004"/>
      <c r="G2263" s="809"/>
    </row>
    <row r="2264" spans="5:7" x14ac:dyDescent="0.25">
      <c r="E2264" s="809"/>
      <c r="F2264" s="1004"/>
      <c r="G2264" s="809"/>
    </row>
    <row r="2265" spans="5:7" x14ac:dyDescent="0.25">
      <c r="E2265" s="809"/>
      <c r="F2265" s="1004"/>
      <c r="G2265" s="809"/>
    </row>
    <row r="2266" spans="5:7" x14ac:dyDescent="0.25">
      <c r="E2266" s="809"/>
      <c r="F2266" s="1004"/>
      <c r="G2266" s="809"/>
    </row>
    <row r="2267" spans="5:7" x14ac:dyDescent="0.25">
      <c r="E2267" s="809"/>
      <c r="F2267" s="1004"/>
      <c r="G2267" s="809"/>
    </row>
    <row r="2268" spans="5:7" x14ac:dyDescent="0.25">
      <c r="E2268" s="809"/>
      <c r="F2268" s="1004"/>
      <c r="G2268" s="809"/>
    </row>
    <row r="2269" spans="5:7" x14ac:dyDescent="0.25">
      <c r="E2269" s="809"/>
      <c r="F2269" s="1004"/>
      <c r="G2269" s="809"/>
    </row>
    <row r="2270" spans="5:7" x14ac:dyDescent="0.25">
      <c r="E2270" s="809"/>
      <c r="F2270" s="1004"/>
      <c r="G2270" s="809"/>
    </row>
    <row r="2271" spans="5:7" x14ac:dyDescent="0.25">
      <c r="E2271" s="809"/>
      <c r="F2271" s="1004"/>
      <c r="G2271" s="809"/>
    </row>
    <row r="2272" spans="5:7" x14ac:dyDescent="0.25">
      <c r="E2272" s="809"/>
      <c r="F2272" s="1004"/>
      <c r="G2272" s="809"/>
    </row>
    <row r="2273" spans="5:7" x14ac:dyDescent="0.25">
      <c r="E2273" s="809"/>
      <c r="F2273" s="1004"/>
      <c r="G2273" s="809"/>
    </row>
    <row r="2274" spans="5:7" x14ac:dyDescent="0.25">
      <c r="E2274" s="809"/>
      <c r="F2274" s="1004"/>
      <c r="G2274" s="809"/>
    </row>
    <row r="2275" spans="5:7" x14ac:dyDescent="0.25">
      <c r="E2275" s="809"/>
      <c r="F2275" s="1004"/>
      <c r="G2275" s="809"/>
    </row>
    <row r="2276" spans="5:7" x14ac:dyDescent="0.25">
      <c r="E2276" s="809"/>
      <c r="F2276" s="1004"/>
      <c r="G2276" s="809"/>
    </row>
    <row r="2277" spans="5:7" x14ac:dyDescent="0.25">
      <c r="E2277" s="809"/>
      <c r="F2277" s="1004"/>
      <c r="G2277" s="809"/>
    </row>
    <row r="2278" spans="5:7" x14ac:dyDescent="0.25">
      <c r="E2278" s="809"/>
      <c r="F2278" s="1004"/>
      <c r="G2278" s="809"/>
    </row>
    <row r="2279" spans="5:7" x14ac:dyDescent="0.25">
      <c r="E2279" s="809"/>
      <c r="F2279" s="1004"/>
      <c r="G2279" s="809"/>
    </row>
    <row r="2280" spans="5:7" x14ac:dyDescent="0.25">
      <c r="E2280" s="809"/>
      <c r="F2280" s="1004"/>
      <c r="G2280" s="809"/>
    </row>
    <row r="2281" spans="5:7" x14ac:dyDescent="0.25">
      <c r="E2281" s="809"/>
      <c r="F2281" s="1004"/>
      <c r="G2281" s="809"/>
    </row>
    <row r="2282" spans="5:7" x14ac:dyDescent="0.25">
      <c r="E2282" s="809"/>
      <c r="F2282" s="1004"/>
      <c r="G2282" s="809"/>
    </row>
    <row r="2283" spans="5:7" x14ac:dyDescent="0.25">
      <c r="E2283" s="809"/>
      <c r="F2283" s="1004"/>
      <c r="G2283" s="809"/>
    </row>
    <row r="2284" spans="5:7" x14ac:dyDescent="0.25">
      <c r="E2284" s="809"/>
      <c r="F2284" s="1004"/>
      <c r="G2284" s="809"/>
    </row>
    <row r="2285" spans="5:7" x14ac:dyDescent="0.25">
      <c r="E2285" s="809"/>
      <c r="F2285" s="1004"/>
      <c r="G2285" s="809"/>
    </row>
    <row r="2286" spans="5:7" x14ac:dyDescent="0.25">
      <c r="E2286" s="809"/>
      <c r="F2286" s="1004"/>
      <c r="G2286" s="809"/>
    </row>
    <row r="2287" spans="5:7" x14ac:dyDescent="0.25">
      <c r="E2287" s="809"/>
      <c r="F2287" s="1004"/>
      <c r="G2287" s="809"/>
    </row>
    <row r="2288" spans="5:7" x14ac:dyDescent="0.25">
      <c r="E2288" s="809"/>
      <c r="F2288" s="1004"/>
      <c r="G2288" s="809"/>
    </row>
    <row r="2289" spans="5:7" x14ac:dyDescent="0.25">
      <c r="E2289" s="809"/>
      <c r="F2289" s="1004"/>
      <c r="G2289" s="809"/>
    </row>
    <row r="2290" spans="5:7" x14ac:dyDescent="0.25">
      <c r="E2290" s="809"/>
      <c r="F2290" s="1004"/>
      <c r="G2290" s="809"/>
    </row>
    <row r="2291" spans="5:7" x14ac:dyDescent="0.25">
      <c r="E2291" s="809"/>
      <c r="F2291" s="1004"/>
      <c r="G2291" s="809"/>
    </row>
    <row r="2292" spans="5:7" x14ac:dyDescent="0.25">
      <c r="E2292" s="809"/>
      <c r="F2292" s="1004"/>
      <c r="G2292" s="809"/>
    </row>
    <row r="2293" spans="5:7" x14ac:dyDescent="0.25">
      <c r="E2293" s="809"/>
      <c r="F2293" s="1004"/>
      <c r="G2293" s="809"/>
    </row>
    <row r="2294" spans="5:7" x14ac:dyDescent="0.25">
      <c r="E2294" s="809"/>
      <c r="F2294" s="1004"/>
      <c r="G2294" s="809"/>
    </row>
    <row r="2295" spans="5:7" x14ac:dyDescent="0.25">
      <c r="E2295" s="809"/>
      <c r="F2295" s="1004"/>
      <c r="G2295" s="809"/>
    </row>
    <row r="2296" spans="5:7" x14ac:dyDescent="0.25">
      <c r="E2296" s="809"/>
      <c r="F2296" s="1004"/>
      <c r="G2296" s="809"/>
    </row>
    <row r="2297" spans="5:7" x14ac:dyDescent="0.25">
      <c r="E2297" s="809"/>
      <c r="F2297" s="1004"/>
      <c r="G2297" s="809"/>
    </row>
    <row r="2298" spans="5:7" x14ac:dyDescent="0.25">
      <c r="E2298" s="809"/>
      <c r="F2298" s="1004"/>
      <c r="G2298" s="809"/>
    </row>
    <row r="2299" spans="5:7" x14ac:dyDescent="0.25">
      <c r="E2299" s="809"/>
      <c r="F2299" s="1004"/>
      <c r="G2299" s="809"/>
    </row>
    <row r="2300" spans="5:7" x14ac:dyDescent="0.25">
      <c r="E2300" s="809"/>
      <c r="F2300" s="1004"/>
      <c r="G2300" s="809"/>
    </row>
    <row r="2301" spans="5:7" x14ac:dyDescent="0.25">
      <c r="E2301" s="809"/>
      <c r="F2301" s="1004"/>
      <c r="G2301" s="809"/>
    </row>
    <row r="2302" spans="5:7" x14ac:dyDescent="0.25">
      <c r="E2302" s="809"/>
      <c r="F2302" s="1004"/>
      <c r="G2302" s="809"/>
    </row>
    <row r="2303" spans="5:7" x14ac:dyDescent="0.25">
      <c r="E2303" s="809"/>
      <c r="F2303" s="1004"/>
      <c r="G2303" s="809"/>
    </row>
    <row r="2304" spans="5:7" x14ac:dyDescent="0.25">
      <c r="E2304" s="809"/>
      <c r="F2304" s="1004"/>
      <c r="G2304" s="809"/>
    </row>
    <row r="2305" spans="5:7" x14ac:dyDescent="0.25">
      <c r="E2305" s="809"/>
      <c r="F2305" s="1004"/>
      <c r="G2305" s="809"/>
    </row>
    <row r="2306" spans="5:7" x14ac:dyDescent="0.25">
      <c r="E2306" s="809"/>
      <c r="F2306" s="1004"/>
      <c r="G2306" s="809"/>
    </row>
    <row r="2307" spans="5:7" x14ac:dyDescent="0.25">
      <c r="E2307" s="809"/>
      <c r="F2307" s="1004"/>
      <c r="G2307" s="809"/>
    </row>
    <row r="2308" spans="5:7" x14ac:dyDescent="0.25">
      <c r="E2308" s="809"/>
      <c r="F2308" s="1004"/>
      <c r="G2308" s="809"/>
    </row>
    <row r="2309" spans="5:7" x14ac:dyDescent="0.25">
      <c r="E2309" s="809"/>
      <c r="F2309" s="1004"/>
      <c r="G2309" s="809"/>
    </row>
    <row r="2310" spans="5:7" x14ac:dyDescent="0.25">
      <c r="E2310" s="809"/>
      <c r="F2310" s="1004"/>
      <c r="G2310" s="809"/>
    </row>
    <row r="2311" spans="5:7" x14ac:dyDescent="0.25">
      <c r="E2311" s="809"/>
      <c r="F2311" s="1004"/>
      <c r="G2311" s="809"/>
    </row>
    <row r="2312" spans="5:7" x14ac:dyDescent="0.25">
      <c r="E2312" s="809"/>
      <c r="F2312" s="1004"/>
      <c r="G2312" s="809"/>
    </row>
    <row r="2313" spans="5:7" x14ac:dyDescent="0.25">
      <c r="E2313" s="809"/>
      <c r="F2313" s="1004"/>
      <c r="G2313" s="809"/>
    </row>
    <row r="2314" spans="5:7" x14ac:dyDescent="0.25">
      <c r="E2314" s="809"/>
      <c r="F2314" s="1004"/>
      <c r="G2314" s="809"/>
    </row>
    <row r="2315" spans="5:7" x14ac:dyDescent="0.25">
      <c r="E2315" s="809"/>
      <c r="F2315" s="1004"/>
      <c r="G2315" s="809"/>
    </row>
    <row r="2316" spans="5:7" x14ac:dyDescent="0.25">
      <c r="E2316" s="809"/>
      <c r="F2316" s="1004"/>
      <c r="G2316" s="809"/>
    </row>
    <row r="2317" spans="5:7" x14ac:dyDescent="0.25">
      <c r="E2317" s="809"/>
      <c r="F2317" s="1004"/>
      <c r="G2317" s="809"/>
    </row>
    <row r="2318" spans="5:7" x14ac:dyDescent="0.25">
      <c r="E2318" s="809"/>
      <c r="F2318" s="1004"/>
      <c r="G2318" s="809"/>
    </row>
    <row r="2319" spans="5:7" x14ac:dyDescent="0.25">
      <c r="E2319" s="809"/>
      <c r="F2319" s="1004"/>
      <c r="G2319" s="809"/>
    </row>
    <row r="2320" spans="5:7" x14ac:dyDescent="0.25">
      <c r="E2320" s="809"/>
      <c r="F2320" s="1004"/>
      <c r="G2320" s="809"/>
    </row>
    <row r="2321" spans="5:7" x14ac:dyDescent="0.25">
      <c r="E2321" s="809"/>
      <c r="F2321" s="1004"/>
      <c r="G2321" s="809"/>
    </row>
    <row r="2322" spans="5:7" x14ac:dyDescent="0.25">
      <c r="E2322" s="809"/>
      <c r="F2322" s="1004"/>
      <c r="G2322" s="809"/>
    </row>
    <row r="2323" spans="5:7" x14ac:dyDescent="0.25">
      <c r="E2323" s="809"/>
      <c r="F2323" s="1004"/>
      <c r="G2323" s="809"/>
    </row>
    <row r="2324" spans="5:7" x14ac:dyDescent="0.25">
      <c r="E2324" s="809"/>
      <c r="F2324" s="1004"/>
      <c r="G2324" s="809"/>
    </row>
    <row r="2325" spans="5:7" x14ac:dyDescent="0.25">
      <c r="E2325" s="809"/>
      <c r="F2325" s="1004"/>
      <c r="G2325" s="809"/>
    </row>
    <row r="2326" spans="5:7" x14ac:dyDescent="0.25">
      <c r="E2326" s="809"/>
      <c r="F2326" s="1004"/>
      <c r="G2326" s="809"/>
    </row>
    <row r="2327" spans="5:7" x14ac:dyDescent="0.25">
      <c r="E2327" s="809"/>
      <c r="F2327" s="1004"/>
      <c r="G2327" s="809"/>
    </row>
    <row r="2328" spans="5:7" x14ac:dyDescent="0.25">
      <c r="E2328" s="809"/>
      <c r="F2328" s="1004"/>
      <c r="G2328" s="809"/>
    </row>
    <row r="2329" spans="5:7" x14ac:dyDescent="0.25">
      <c r="E2329" s="809"/>
      <c r="F2329" s="1004"/>
      <c r="G2329" s="809"/>
    </row>
    <row r="2330" spans="5:7" x14ac:dyDescent="0.25">
      <c r="E2330" s="809"/>
      <c r="F2330" s="1004"/>
      <c r="G2330" s="809"/>
    </row>
    <row r="2331" spans="5:7" x14ac:dyDescent="0.25">
      <c r="E2331" s="809"/>
      <c r="F2331" s="1004"/>
      <c r="G2331" s="809"/>
    </row>
    <row r="2332" spans="5:7" x14ac:dyDescent="0.25">
      <c r="E2332" s="809"/>
      <c r="F2332" s="1004"/>
      <c r="G2332" s="809"/>
    </row>
    <row r="2333" spans="5:7" x14ac:dyDescent="0.25">
      <c r="E2333" s="809"/>
      <c r="F2333" s="1004"/>
      <c r="G2333" s="809"/>
    </row>
    <row r="2334" spans="5:7" x14ac:dyDescent="0.25">
      <c r="E2334" s="809"/>
      <c r="F2334" s="1004"/>
      <c r="G2334" s="809"/>
    </row>
    <row r="2335" spans="5:7" x14ac:dyDescent="0.25">
      <c r="E2335" s="809"/>
      <c r="F2335" s="1004"/>
      <c r="G2335" s="809"/>
    </row>
    <row r="2336" spans="5:7" x14ac:dyDescent="0.25">
      <c r="E2336" s="809"/>
      <c r="F2336" s="1004"/>
      <c r="G2336" s="809"/>
    </row>
    <row r="2337" spans="5:7" x14ac:dyDescent="0.25">
      <c r="E2337" s="809"/>
      <c r="F2337" s="1004"/>
      <c r="G2337" s="809"/>
    </row>
    <row r="2338" spans="5:7" x14ac:dyDescent="0.25">
      <c r="E2338" s="809"/>
      <c r="F2338" s="1004"/>
      <c r="G2338" s="809"/>
    </row>
    <row r="2339" spans="5:7" x14ac:dyDescent="0.25">
      <c r="E2339" s="809"/>
      <c r="F2339" s="1004"/>
      <c r="G2339" s="809"/>
    </row>
    <row r="2340" spans="5:7" x14ac:dyDescent="0.25">
      <c r="E2340" s="809"/>
      <c r="F2340" s="1004"/>
      <c r="G2340" s="809"/>
    </row>
    <row r="2341" spans="5:7" x14ac:dyDescent="0.25">
      <c r="E2341" s="809"/>
      <c r="F2341" s="1004"/>
      <c r="G2341" s="809"/>
    </row>
    <row r="2342" spans="5:7" x14ac:dyDescent="0.25">
      <c r="E2342" s="809"/>
      <c r="F2342" s="1004"/>
      <c r="G2342" s="809"/>
    </row>
    <row r="2343" spans="5:7" x14ac:dyDescent="0.25">
      <c r="E2343" s="809"/>
      <c r="F2343" s="1004"/>
      <c r="G2343" s="809"/>
    </row>
    <row r="2344" spans="5:7" x14ac:dyDescent="0.25">
      <c r="E2344" s="809"/>
      <c r="F2344" s="1004"/>
      <c r="G2344" s="809"/>
    </row>
    <row r="2345" spans="5:7" x14ac:dyDescent="0.25">
      <c r="E2345" s="809"/>
      <c r="F2345" s="1004"/>
      <c r="G2345" s="809"/>
    </row>
    <row r="2346" spans="5:7" x14ac:dyDescent="0.25">
      <c r="E2346" s="809"/>
      <c r="F2346" s="1004"/>
      <c r="G2346" s="809"/>
    </row>
    <row r="2347" spans="5:7" x14ac:dyDescent="0.25">
      <c r="E2347" s="809"/>
      <c r="F2347" s="1004"/>
      <c r="G2347" s="809"/>
    </row>
    <row r="2348" spans="5:7" x14ac:dyDescent="0.25">
      <c r="E2348" s="809"/>
      <c r="F2348" s="1004"/>
      <c r="G2348" s="809"/>
    </row>
    <row r="2349" spans="5:7" x14ac:dyDescent="0.25">
      <c r="E2349" s="809"/>
      <c r="F2349" s="1004"/>
      <c r="G2349" s="809"/>
    </row>
    <row r="2350" spans="5:7" x14ac:dyDescent="0.25">
      <c r="E2350" s="809"/>
      <c r="F2350" s="1004"/>
      <c r="G2350" s="809"/>
    </row>
    <row r="2351" spans="5:7" x14ac:dyDescent="0.25">
      <c r="E2351" s="809"/>
      <c r="F2351" s="1004"/>
      <c r="G2351" s="809"/>
    </row>
    <row r="2352" spans="5:7" x14ac:dyDescent="0.25">
      <c r="E2352" s="809"/>
      <c r="F2352" s="1004"/>
      <c r="G2352" s="809"/>
    </row>
    <row r="2353" spans="5:7" x14ac:dyDescent="0.25">
      <c r="E2353" s="809"/>
      <c r="F2353" s="1004"/>
      <c r="G2353" s="809"/>
    </row>
    <row r="2354" spans="5:7" x14ac:dyDescent="0.25">
      <c r="E2354" s="809"/>
      <c r="F2354" s="1004"/>
      <c r="G2354" s="809"/>
    </row>
    <row r="2355" spans="5:7" x14ac:dyDescent="0.25">
      <c r="E2355" s="809"/>
      <c r="F2355" s="1004"/>
      <c r="G2355" s="809"/>
    </row>
    <row r="2356" spans="5:7" x14ac:dyDescent="0.25">
      <c r="E2356" s="809"/>
      <c r="F2356" s="1004"/>
      <c r="G2356" s="809"/>
    </row>
    <row r="2357" spans="5:7" x14ac:dyDescent="0.25">
      <c r="E2357" s="809"/>
      <c r="F2357" s="1004"/>
      <c r="G2357" s="809"/>
    </row>
    <row r="2358" spans="5:7" x14ac:dyDescent="0.25">
      <c r="E2358" s="809"/>
      <c r="F2358" s="1004"/>
      <c r="G2358" s="809"/>
    </row>
    <row r="2359" spans="5:7" x14ac:dyDescent="0.25">
      <c r="E2359" s="809"/>
      <c r="F2359" s="1004"/>
      <c r="G2359" s="809"/>
    </row>
  </sheetData>
  <mergeCells count="8">
    <mergeCell ref="A247:E247"/>
    <mergeCell ref="A1:F1"/>
    <mergeCell ref="A2:F2"/>
    <mergeCell ref="A4:B4"/>
    <mergeCell ref="A62:E62"/>
    <mergeCell ref="A121:E121"/>
    <mergeCell ref="A177:E177"/>
    <mergeCell ref="A3:F3"/>
  </mergeCells>
  <pageMargins left="0.70866141732283505" right="0.47244094488188998" top="0.74803149606299202" bottom="0.511811023622047" header="0.31496062992126" footer="0.31496062992126"/>
  <pageSetup paperSize="9" scale="76" fitToHeight="3" orientation="portrait" r:id="rId1"/>
  <headerFooter>
    <oddFooter>&amp;CALA-ORA. Bill Nr. 10.1 Pg &amp;P of &amp;N</oddFooter>
  </headerFooter>
  <rowBreaks count="3" manualBreakCount="3">
    <brk id="62" max="5" man="1"/>
    <brk id="121" max="5" man="1"/>
    <brk id="177" max="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64"/>
  <sheetViews>
    <sheetView defaultGridColor="0" view="pageBreakPreview" colorId="22" zoomScale="80" zoomScaleNormal="100" zoomScaleSheetLayoutView="80" workbookViewId="0">
      <pane ySplit="5" topLeftCell="A6" activePane="bottomLeft" state="frozen"/>
      <selection activeCell="A3" sqref="A3:E3"/>
      <selection pane="bottomLeft" activeCell="A2" sqref="A2:F2"/>
    </sheetView>
  </sheetViews>
  <sheetFormatPr defaultRowHeight="14.5" x14ac:dyDescent="0.25"/>
  <cols>
    <col min="1" max="1" width="9.26953125" style="733" customWidth="1"/>
    <col min="2" max="2" width="61.7265625" style="734" customWidth="1"/>
    <col min="3" max="3" width="7.7265625" style="733" customWidth="1"/>
    <col min="4" max="4" width="10.81640625" style="736" customWidth="1"/>
    <col min="5" max="5" width="14.453125" style="740" customWidth="1"/>
    <col min="6" max="6" width="14.26953125" style="741" customWidth="1"/>
    <col min="7" max="7" width="12.54296875" style="654" customWidth="1"/>
    <col min="8" max="9" width="9.1796875" style="654"/>
    <col min="10" max="10" width="2" style="654" customWidth="1"/>
    <col min="11" max="251" width="9.1796875" style="654"/>
    <col min="252" max="252" width="9.7265625" style="654" customWidth="1"/>
    <col min="253" max="253" width="10.26953125" style="654" customWidth="1"/>
    <col min="254" max="254" width="44.7265625" style="654" customWidth="1"/>
    <col min="255" max="255" width="5.453125" style="654" bestFit="1" customWidth="1"/>
    <col min="256" max="256" width="6" style="654" bestFit="1" customWidth="1"/>
    <col min="257" max="257" width="12.7265625" style="654" customWidth="1"/>
    <col min="258" max="258" width="14.7265625" style="654" customWidth="1"/>
    <col min="259" max="259" width="15" style="654" bestFit="1" customWidth="1"/>
    <col min="260" max="260" width="11.1796875" style="654" bestFit="1" customWidth="1"/>
    <col min="261" max="261" width="12.26953125" style="654" bestFit="1" customWidth="1"/>
    <col min="262" max="262" width="15" style="654" bestFit="1" customWidth="1"/>
    <col min="263" max="263" width="15.81640625" style="654" customWidth="1"/>
    <col min="264" max="507" width="9.1796875" style="654"/>
    <col min="508" max="508" width="9.7265625" style="654" customWidth="1"/>
    <col min="509" max="509" width="10.26953125" style="654" customWidth="1"/>
    <col min="510" max="510" width="44.7265625" style="654" customWidth="1"/>
    <col min="511" max="511" width="5.453125" style="654" bestFit="1" customWidth="1"/>
    <col min="512" max="512" width="6" style="654" bestFit="1" customWidth="1"/>
    <col min="513" max="513" width="12.7265625" style="654" customWidth="1"/>
    <col min="514" max="514" width="14.7265625" style="654" customWidth="1"/>
    <col min="515" max="515" width="15" style="654" bestFit="1" customWidth="1"/>
    <col min="516" max="516" width="11.1796875" style="654" bestFit="1" customWidth="1"/>
    <col min="517" max="517" width="12.26953125" style="654" bestFit="1" customWidth="1"/>
    <col min="518" max="518" width="15" style="654" bestFit="1" customWidth="1"/>
    <col min="519" max="519" width="15.81640625" style="654" customWidth="1"/>
    <col min="520" max="763" width="9.1796875" style="654"/>
    <col min="764" max="764" width="9.7265625" style="654" customWidth="1"/>
    <col min="765" max="765" width="10.26953125" style="654" customWidth="1"/>
    <col min="766" max="766" width="44.7265625" style="654" customWidth="1"/>
    <col min="767" max="767" width="5.453125" style="654" bestFit="1" customWidth="1"/>
    <col min="768" max="768" width="6" style="654" bestFit="1" customWidth="1"/>
    <col min="769" max="769" width="12.7265625" style="654" customWidth="1"/>
    <col min="770" max="770" width="14.7265625" style="654" customWidth="1"/>
    <col min="771" max="771" width="15" style="654" bestFit="1" customWidth="1"/>
    <col min="772" max="772" width="11.1796875" style="654" bestFit="1" customWidth="1"/>
    <col min="773" max="773" width="12.26953125" style="654" bestFit="1" customWidth="1"/>
    <col min="774" max="774" width="15" style="654" bestFit="1" customWidth="1"/>
    <col min="775" max="775" width="15.81640625" style="654" customWidth="1"/>
    <col min="776" max="1019" width="9.1796875" style="654"/>
    <col min="1020" max="1020" width="9.7265625" style="654" customWidth="1"/>
    <col min="1021" max="1021" width="10.26953125" style="654" customWidth="1"/>
    <col min="1022" max="1022" width="44.7265625" style="654" customWidth="1"/>
    <col min="1023" max="1023" width="5.453125" style="654" bestFit="1" customWidth="1"/>
    <col min="1024" max="1024" width="6" style="654" bestFit="1" customWidth="1"/>
    <col min="1025" max="1025" width="12.7265625" style="654" customWidth="1"/>
    <col min="1026" max="1026" width="14.7265625" style="654" customWidth="1"/>
    <col min="1027" max="1027" width="15" style="654" bestFit="1" customWidth="1"/>
    <col min="1028" max="1028" width="11.1796875" style="654" bestFit="1" customWidth="1"/>
    <col min="1029" max="1029" width="12.26953125" style="654" bestFit="1" customWidth="1"/>
    <col min="1030" max="1030" width="15" style="654" bestFit="1" customWidth="1"/>
    <col min="1031" max="1031" width="15.81640625" style="654" customWidth="1"/>
    <col min="1032" max="1275" width="9.1796875" style="654"/>
    <col min="1276" max="1276" width="9.7265625" style="654" customWidth="1"/>
    <col min="1277" max="1277" width="10.26953125" style="654" customWidth="1"/>
    <col min="1278" max="1278" width="44.7265625" style="654" customWidth="1"/>
    <col min="1279" max="1279" width="5.453125" style="654" bestFit="1" customWidth="1"/>
    <col min="1280" max="1280" width="6" style="654" bestFit="1" customWidth="1"/>
    <col min="1281" max="1281" width="12.7265625" style="654" customWidth="1"/>
    <col min="1282" max="1282" width="14.7265625" style="654" customWidth="1"/>
    <col min="1283" max="1283" width="15" style="654" bestFit="1" customWidth="1"/>
    <col min="1284" max="1284" width="11.1796875" style="654" bestFit="1" customWidth="1"/>
    <col min="1285" max="1285" width="12.26953125" style="654" bestFit="1" customWidth="1"/>
    <col min="1286" max="1286" width="15" style="654" bestFit="1" customWidth="1"/>
    <col min="1287" max="1287" width="15.81640625" style="654" customWidth="1"/>
    <col min="1288" max="1531" width="9.1796875" style="654"/>
    <col min="1532" max="1532" width="9.7265625" style="654" customWidth="1"/>
    <col min="1533" max="1533" width="10.26953125" style="654" customWidth="1"/>
    <col min="1534" max="1534" width="44.7265625" style="654" customWidth="1"/>
    <col min="1535" max="1535" width="5.453125" style="654" bestFit="1" customWidth="1"/>
    <col min="1536" max="1536" width="6" style="654" bestFit="1" customWidth="1"/>
    <col min="1537" max="1537" width="12.7265625" style="654" customWidth="1"/>
    <col min="1538" max="1538" width="14.7265625" style="654" customWidth="1"/>
    <col min="1539" max="1539" width="15" style="654" bestFit="1" customWidth="1"/>
    <col min="1540" max="1540" width="11.1796875" style="654" bestFit="1" customWidth="1"/>
    <col min="1541" max="1541" width="12.26953125" style="654" bestFit="1" customWidth="1"/>
    <col min="1542" max="1542" width="15" style="654" bestFit="1" customWidth="1"/>
    <col min="1543" max="1543" width="15.81640625" style="654" customWidth="1"/>
    <col min="1544" max="1787" width="9.1796875" style="654"/>
    <col min="1788" max="1788" width="9.7265625" style="654" customWidth="1"/>
    <col min="1789" max="1789" width="10.26953125" style="654" customWidth="1"/>
    <col min="1790" max="1790" width="44.7265625" style="654" customWidth="1"/>
    <col min="1791" max="1791" width="5.453125" style="654" bestFit="1" customWidth="1"/>
    <col min="1792" max="1792" width="6" style="654" bestFit="1" customWidth="1"/>
    <col min="1793" max="1793" width="12.7265625" style="654" customWidth="1"/>
    <col min="1794" max="1794" width="14.7265625" style="654" customWidth="1"/>
    <col min="1795" max="1795" width="15" style="654" bestFit="1" customWidth="1"/>
    <col min="1796" max="1796" width="11.1796875" style="654" bestFit="1" customWidth="1"/>
    <col min="1797" max="1797" width="12.26953125" style="654" bestFit="1" customWidth="1"/>
    <col min="1798" max="1798" width="15" style="654" bestFit="1" customWidth="1"/>
    <col min="1799" max="1799" width="15.81640625" style="654" customWidth="1"/>
    <col min="1800" max="2043" width="9.1796875" style="654"/>
    <col min="2044" max="2044" width="9.7265625" style="654" customWidth="1"/>
    <col min="2045" max="2045" width="10.26953125" style="654" customWidth="1"/>
    <col min="2046" max="2046" width="44.7265625" style="654" customWidth="1"/>
    <col min="2047" max="2047" width="5.453125" style="654" bestFit="1" customWidth="1"/>
    <col min="2048" max="2048" width="6" style="654" bestFit="1" customWidth="1"/>
    <col min="2049" max="2049" width="12.7265625" style="654" customWidth="1"/>
    <col min="2050" max="2050" width="14.7265625" style="654" customWidth="1"/>
    <col min="2051" max="2051" width="15" style="654" bestFit="1" customWidth="1"/>
    <col min="2052" max="2052" width="11.1796875" style="654" bestFit="1" customWidth="1"/>
    <col min="2053" max="2053" width="12.26953125" style="654" bestFit="1" customWidth="1"/>
    <col min="2054" max="2054" width="15" style="654" bestFit="1" customWidth="1"/>
    <col min="2055" max="2055" width="15.81640625" style="654" customWidth="1"/>
    <col min="2056" max="2299" width="9.1796875" style="654"/>
    <col min="2300" max="2300" width="9.7265625" style="654" customWidth="1"/>
    <col min="2301" max="2301" width="10.26953125" style="654" customWidth="1"/>
    <col min="2302" max="2302" width="44.7265625" style="654" customWidth="1"/>
    <col min="2303" max="2303" width="5.453125" style="654" bestFit="1" customWidth="1"/>
    <col min="2304" max="2304" width="6" style="654" bestFit="1" customWidth="1"/>
    <col min="2305" max="2305" width="12.7265625" style="654" customWidth="1"/>
    <col min="2306" max="2306" width="14.7265625" style="654" customWidth="1"/>
    <col min="2307" max="2307" width="15" style="654" bestFit="1" customWidth="1"/>
    <col min="2308" max="2308" width="11.1796875" style="654" bestFit="1" customWidth="1"/>
    <col min="2309" max="2309" width="12.26953125" style="654" bestFit="1" customWidth="1"/>
    <col min="2310" max="2310" width="15" style="654" bestFit="1" customWidth="1"/>
    <col min="2311" max="2311" width="15.81640625" style="654" customWidth="1"/>
    <col min="2312" max="2555" width="9.1796875" style="654"/>
    <col min="2556" max="2556" width="9.7265625" style="654" customWidth="1"/>
    <col min="2557" max="2557" width="10.26953125" style="654" customWidth="1"/>
    <col min="2558" max="2558" width="44.7265625" style="654" customWidth="1"/>
    <col min="2559" max="2559" width="5.453125" style="654" bestFit="1" customWidth="1"/>
    <col min="2560" max="2560" width="6" style="654" bestFit="1" customWidth="1"/>
    <col min="2561" max="2561" width="12.7265625" style="654" customWidth="1"/>
    <col min="2562" max="2562" width="14.7265625" style="654" customWidth="1"/>
    <col min="2563" max="2563" width="15" style="654" bestFit="1" customWidth="1"/>
    <col min="2564" max="2564" width="11.1796875" style="654" bestFit="1" customWidth="1"/>
    <col min="2565" max="2565" width="12.26953125" style="654" bestFit="1" customWidth="1"/>
    <col min="2566" max="2566" width="15" style="654" bestFit="1" customWidth="1"/>
    <col min="2567" max="2567" width="15.81640625" style="654" customWidth="1"/>
    <col min="2568" max="2811" width="9.1796875" style="654"/>
    <col min="2812" max="2812" width="9.7265625" style="654" customWidth="1"/>
    <col min="2813" max="2813" width="10.26953125" style="654" customWidth="1"/>
    <col min="2814" max="2814" width="44.7265625" style="654" customWidth="1"/>
    <col min="2815" max="2815" width="5.453125" style="654" bestFit="1" customWidth="1"/>
    <col min="2816" max="2816" width="6" style="654" bestFit="1" customWidth="1"/>
    <col min="2817" max="2817" width="12.7265625" style="654" customWidth="1"/>
    <col min="2818" max="2818" width="14.7265625" style="654" customWidth="1"/>
    <col min="2819" max="2819" width="15" style="654" bestFit="1" customWidth="1"/>
    <col min="2820" max="2820" width="11.1796875" style="654" bestFit="1" customWidth="1"/>
    <col min="2821" max="2821" width="12.26953125" style="654" bestFit="1" customWidth="1"/>
    <col min="2822" max="2822" width="15" style="654" bestFit="1" customWidth="1"/>
    <col min="2823" max="2823" width="15.81640625" style="654" customWidth="1"/>
    <col min="2824" max="3067" width="9.1796875" style="654"/>
    <col min="3068" max="3068" width="9.7265625" style="654" customWidth="1"/>
    <col min="3069" max="3069" width="10.26953125" style="654" customWidth="1"/>
    <col min="3070" max="3070" width="44.7265625" style="654" customWidth="1"/>
    <col min="3071" max="3071" width="5.453125" style="654" bestFit="1" customWidth="1"/>
    <col min="3072" max="3072" width="6" style="654" bestFit="1" customWidth="1"/>
    <col min="3073" max="3073" width="12.7265625" style="654" customWidth="1"/>
    <col min="3074" max="3074" width="14.7265625" style="654" customWidth="1"/>
    <col min="3075" max="3075" width="15" style="654" bestFit="1" customWidth="1"/>
    <col min="3076" max="3076" width="11.1796875" style="654" bestFit="1" customWidth="1"/>
    <col min="3077" max="3077" width="12.26953125" style="654" bestFit="1" customWidth="1"/>
    <col min="3078" max="3078" width="15" style="654" bestFit="1" customWidth="1"/>
    <col min="3079" max="3079" width="15.81640625" style="654" customWidth="1"/>
    <col min="3080" max="3323" width="9.1796875" style="654"/>
    <col min="3324" max="3324" width="9.7265625" style="654" customWidth="1"/>
    <col min="3325" max="3325" width="10.26953125" style="654" customWidth="1"/>
    <col min="3326" max="3326" width="44.7265625" style="654" customWidth="1"/>
    <col min="3327" max="3327" width="5.453125" style="654" bestFit="1" customWidth="1"/>
    <col min="3328" max="3328" width="6" style="654" bestFit="1" customWidth="1"/>
    <col min="3329" max="3329" width="12.7265625" style="654" customWidth="1"/>
    <col min="3330" max="3330" width="14.7265625" style="654" customWidth="1"/>
    <col min="3331" max="3331" width="15" style="654" bestFit="1" customWidth="1"/>
    <col min="3332" max="3332" width="11.1796875" style="654" bestFit="1" customWidth="1"/>
    <col min="3333" max="3333" width="12.26953125" style="654" bestFit="1" customWidth="1"/>
    <col min="3334" max="3334" width="15" style="654" bestFit="1" customWidth="1"/>
    <col min="3335" max="3335" width="15.81640625" style="654" customWidth="1"/>
    <col min="3336" max="3579" width="9.1796875" style="654"/>
    <col min="3580" max="3580" width="9.7265625" style="654" customWidth="1"/>
    <col min="3581" max="3581" width="10.26953125" style="654" customWidth="1"/>
    <col min="3582" max="3582" width="44.7265625" style="654" customWidth="1"/>
    <col min="3583" max="3583" width="5.453125" style="654" bestFit="1" customWidth="1"/>
    <col min="3584" max="3584" width="6" style="654" bestFit="1" customWidth="1"/>
    <col min="3585" max="3585" width="12.7265625" style="654" customWidth="1"/>
    <col min="3586" max="3586" width="14.7265625" style="654" customWidth="1"/>
    <col min="3587" max="3587" width="15" style="654" bestFit="1" customWidth="1"/>
    <col min="3588" max="3588" width="11.1796875" style="654" bestFit="1" customWidth="1"/>
    <col min="3589" max="3589" width="12.26953125" style="654" bestFit="1" customWidth="1"/>
    <col min="3590" max="3590" width="15" style="654" bestFit="1" customWidth="1"/>
    <col min="3591" max="3591" width="15.81640625" style="654" customWidth="1"/>
    <col min="3592" max="3835" width="9.1796875" style="654"/>
    <col min="3836" max="3836" width="9.7265625" style="654" customWidth="1"/>
    <col min="3837" max="3837" width="10.26953125" style="654" customWidth="1"/>
    <col min="3838" max="3838" width="44.7265625" style="654" customWidth="1"/>
    <col min="3839" max="3839" width="5.453125" style="654" bestFit="1" customWidth="1"/>
    <col min="3840" max="3840" width="6" style="654" bestFit="1" customWidth="1"/>
    <col min="3841" max="3841" width="12.7265625" style="654" customWidth="1"/>
    <col min="3842" max="3842" width="14.7265625" style="654" customWidth="1"/>
    <col min="3843" max="3843" width="15" style="654" bestFit="1" customWidth="1"/>
    <col min="3844" max="3844" width="11.1796875" style="654" bestFit="1" customWidth="1"/>
    <col min="3845" max="3845" width="12.26953125" style="654" bestFit="1" customWidth="1"/>
    <col min="3846" max="3846" width="15" style="654" bestFit="1" customWidth="1"/>
    <col min="3847" max="3847" width="15.81640625" style="654" customWidth="1"/>
    <col min="3848" max="4091" width="9.1796875" style="654"/>
    <col min="4092" max="4092" width="9.7265625" style="654" customWidth="1"/>
    <col min="4093" max="4093" width="10.26953125" style="654" customWidth="1"/>
    <col min="4094" max="4094" width="44.7265625" style="654" customWidth="1"/>
    <col min="4095" max="4095" width="5.453125" style="654" bestFit="1" customWidth="1"/>
    <col min="4096" max="4096" width="6" style="654" bestFit="1" customWidth="1"/>
    <col min="4097" max="4097" width="12.7265625" style="654" customWidth="1"/>
    <col min="4098" max="4098" width="14.7265625" style="654" customWidth="1"/>
    <col min="4099" max="4099" width="15" style="654" bestFit="1" customWidth="1"/>
    <col min="4100" max="4100" width="11.1796875" style="654" bestFit="1" customWidth="1"/>
    <col min="4101" max="4101" width="12.26953125" style="654" bestFit="1" customWidth="1"/>
    <col min="4102" max="4102" width="15" style="654" bestFit="1" customWidth="1"/>
    <col min="4103" max="4103" width="15.81640625" style="654" customWidth="1"/>
    <col min="4104" max="4347" width="9.1796875" style="654"/>
    <col min="4348" max="4348" width="9.7265625" style="654" customWidth="1"/>
    <col min="4349" max="4349" width="10.26953125" style="654" customWidth="1"/>
    <col min="4350" max="4350" width="44.7265625" style="654" customWidth="1"/>
    <col min="4351" max="4351" width="5.453125" style="654" bestFit="1" customWidth="1"/>
    <col min="4352" max="4352" width="6" style="654" bestFit="1" customWidth="1"/>
    <col min="4353" max="4353" width="12.7265625" style="654" customWidth="1"/>
    <col min="4354" max="4354" width="14.7265625" style="654" customWidth="1"/>
    <col min="4355" max="4355" width="15" style="654" bestFit="1" customWidth="1"/>
    <col min="4356" max="4356" width="11.1796875" style="654" bestFit="1" customWidth="1"/>
    <col min="4357" max="4357" width="12.26953125" style="654" bestFit="1" customWidth="1"/>
    <col min="4358" max="4358" width="15" style="654" bestFit="1" customWidth="1"/>
    <col min="4359" max="4359" width="15.81640625" style="654" customWidth="1"/>
    <col min="4360" max="4603" width="9.1796875" style="654"/>
    <col min="4604" max="4604" width="9.7265625" style="654" customWidth="1"/>
    <col min="4605" max="4605" width="10.26953125" style="654" customWidth="1"/>
    <col min="4606" max="4606" width="44.7265625" style="654" customWidth="1"/>
    <col min="4607" max="4607" width="5.453125" style="654" bestFit="1" customWidth="1"/>
    <col min="4608" max="4608" width="6" style="654" bestFit="1" customWidth="1"/>
    <col min="4609" max="4609" width="12.7265625" style="654" customWidth="1"/>
    <col min="4610" max="4610" width="14.7265625" style="654" customWidth="1"/>
    <col min="4611" max="4611" width="15" style="654" bestFit="1" customWidth="1"/>
    <col min="4612" max="4612" width="11.1796875" style="654" bestFit="1" customWidth="1"/>
    <col min="4613" max="4613" width="12.26953125" style="654" bestFit="1" customWidth="1"/>
    <col min="4614" max="4614" width="15" style="654" bestFit="1" customWidth="1"/>
    <col min="4615" max="4615" width="15.81640625" style="654" customWidth="1"/>
    <col min="4616" max="4859" width="9.1796875" style="654"/>
    <col min="4860" max="4860" width="9.7265625" style="654" customWidth="1"/>
    <col min="4861" max="4861" width="10.26953125" style="654" customWidth="1"/>
    <col min="4862" max="4862" width="44.7265625" style="654" customWidth="1"/>
    <col min="4863" max="4863" width="5.453125" style="654" bestFit="1" customWidth="1"/>
    <col min="4864" max="4864" width="6" style="654" bestFit="1" customWidth="1"/>
    <col min="4865" max="4865" width="12.7265625" style="654" customWidth="1"/>
    <col min="4866" max="4866" width="14.7265625" style="654" customWidth="1"/>
    <col min="4867" max="4867" width="15" style="654" bestFit="1" customWidth="1"/>
    <col min="4868" max="4868" width="11.1796875" style="654" bestFit="1" customWidth="1"/>
    <col min="4869" max="4869" width="12.26953125" style="654" bestFit="1" customWidth="1"/>
    <col min="4870" max="4870" width="15" style="654" bestFit="1" customWidth="1"/>
    <col min="4871" max="4871" width="15.81640625" style="654" customWidth="1"/>
    <col min="4872" max="5115" width="9.1796875" style="654"/>
    <col min="5116" max="5116" width="9.7265625" style="654" customWidth="1"/>
    <col min="5117" max="5117" width="10.26953125" style="654" customWidth="1"/>
    <col min="5118" max="5118" width="44.7265625" style="654" customWidth="1"/>
    <col min="5119" max="5119" width="5.453125" style="654" bestFit="1" customWidth="1"/>
    <col min="5120" max="5120" width="6" style="654" bestFit="1" customWidth="1"/>
    <col min="5121" max="5121" width="12.7265625" style="654" customWidth="1"/>
    <col min="5122" max="5122" width="14.7265625" style="654" customWidth="1"/>
    <col min="5123" max="5123" width="15" style="654" bestFit="1" customWidth="1"/>
    <col min="5124" max="5124" width="11.1796875" style="654" bestFit="1" customWidth="1"/>
    <col min="5125" max="5125" width="12.26953125" style="654" bestFit="1" customWidth="1"/>
    <col min="5126" max="5126" width="15" style="654" bestFit="1" customWidth="1"/>
    <col min="5127" max="5127" width="15.81640625" style="654" customWidth="1"/>
    <col min="5128" max="5371" width="9.1796875" style="654"/>
    <col min="5372" max="5372" width="9.7265625" style="654" customWidth="1"/>
    <col min="5373" max="5373" width="10.26953125" style="654" customWidth="1"/>
    <col min="5374" max="5374" width="44.7265625" style="654" customWidth="1"/>
    <col min="5375" max="5375" width="5.453125" style="654" bestFit="1" customWidth="1"/>
    <col min="5376" max="5376" width="6" style="654" bestFit="1" customWidth="1"/>
    <col min="5377" max="5377" width="12.7265625" style="654" customWidth="1"/>
    <col min="5378" max="5378" width="14.7265625" style="654" customWidth="1"/>
    <col min="5379" max="5379" width="15" style="654" bestFit="1" customWidth="1"/>
    <col min="5380" max="5380" width="11.1796875" style="654" bestFit="1" customWidth="1"/>
    <col min="5381" max="5381" width="12.26953125" style="654" bestFit="1" customWidth="1"/>
    <col min="5382" max="5382" width="15" style="654" bestFit="1" customWidth="1"/>
    <col min="5383" max="5383" width="15.81640625" style="654" customWidth="1"/>
    <col min="5384" max="5627" width="9.1796875" style="654"/>
    <col min="5628" max="5628" width="9.7265625" style="654" customWidth="1"/>
    <col min="5629" max="5629" width="10.26953125" style="654" customWidth="1"/>
    <col min="5630" max="5630" width="44.7265625" style="654" customWidth="1"/>
    <col min="5631" max="5631" width="5.453125" style="654" bestFit="1" customWidth="1"/>
    <col min="5632" max="5632" width="6" style="654" bestFit="1" customWidth="1"/>
    <col min="5633" max="5633" width="12.7265625" style="654" customWidth="1"/>
    <col min="5634" max="5634" width="14.7265625" style="654" customWidth="1"/>
    <col min="5635" max="5635" width="15" style="654" bestFit="1" customWidth="1"/>
    <col min="5636" max="5636" width="11.1796875" style="654" bestFit="1" customWidth="1"/>
    <col min="5637" max="5637" width="12.26953125" style="654" bestFit="1" customWidth="1"/>
    <col min="5638" max="5638" width="15" style="654" bestFit="1" customWidth="1"/>
    <col min="5639" max="5639" width="15.81640625" style="654" customWidth="1"/>
    <col min="5640" max="5883" width="9.1796875" style="654"/>
    <col min="5884" max="5884" width="9.7265625" style="654" customWidth="1"/>
    <col min="5885" max="5885" width="10.26953125" style="654" customWidth="1"/>
    <col min="5886" max="5886" width="44.7265625" style="654" customWidth="1"/>
    <col min="5887" max="5887" width="5.453125" style="654" bestFit="1" customWidth="1"/>
    <col min="5888" max="5888" width="6" style="654" bestFit="1" customWidth="1"/>
    <col min="5889" max="5889" width="12.7265625" style="654" customWidth="1"/>
    <col min="5890" max="5890" width="14.7265625" style="654" customWidth="1"/>
    <col min="5891" max="5891" width="15" style="654" bestFit="1" customWidth="1"/>
    <col min="5892" max="5892" width="11.1796875" style="654" bestFit="1" customWidth="1"/>
    <col min="5893" max="5893" width="12.26953125" style="654" bestFit="1" customWidth="1"/>
    <col min="5894" max="5894" width="15" style="654" bestFit="1" customWidth="1"/>
    <col min="5895" max="5895" width="15.81640625" style="654" customWidth="1"/>
    <col min="5896" max="6139" width="9.1796875" style="654"/>
    <col min="6140" max="6140" width="9.7265625" style="654" customWidth="1"/>
    <col min="6141" max="6141" width="10.26953125" style="654" customWidth="1"/>
    <col min="6142" max="6142" width="44.7265625" style="654" customWidth="1"/>
    <col min="6143" max="6143" width="5.453125" style="654" bestFit="1" customWidth="1"/>
    <col min="6144" max="6144" width="6" style="654" bestFit="1" customWidth="1"/>
    <col min="6145" max="6145" width="12.7265625" style="654" customWidth="1"/>
    <col min="6146" max="6146" width="14.7265625" style="654" customWidth="1"/>
    <col min="6147" max="6147" width="15" style="654" bestFit="1" customWidth="1"/>
    <col min="6148" max="6148" width="11.1796875" style="654" bestFit="1" customWidth="1"/>
    <col min="6149" max="6149" width="12.26953125" style="654" bestFit="1" customWidth="1"/>
    <col min="6150" max="6150" width="15" style="654" bestFit="1" customWidth="1"/>
    <col min="6151" max="6151" width="15.81640625" style="654" customWidth="1"/>
    <col min="6152" max="6395" width="9.1796875" style="654"/>
    <col min="6396" max="6396" width="9.7265625" style="654" customWidth="1"/>
    <col min="6397" max="6397" width="10.26953125" style="654" customWidth="1"/>
    <col min="6398" max="6398" width="44.7265625" style="654" customWidth="1"/>
    <col min="6399" max="6399" width="5.453125" style="654" bestFit="1" customWidth="1"/>
    <col min="6400" max="6400" width="6" style="654" bestFit="1" customWidth="1"/>
    <col min="6401" max="6401" width="12.7265625" style="654" customWidth="1"/>
    <col min="6402" max="6402" width="14.7265625" style="654" customWidth="1"/>
    <col min="6403" max="6403" width="15" style="654" bestFit="1" customWidth="1"/>
    <col min="6404" max="6404" width="11.1796875" style="654" bestFit="1" customWidth="1"/>
    <col min="6405" max="6405" width="12.26953125" style="654" bestFit="1" customWidth="1"/>
    <col min="6406" max="6406" width="15" style="654" bestFit="1" customWidth="1"/>
    <col min="6407" max="6407" width="15.81640625" style="654" customWidth="1"/>
    <col min="6408" max="6651" width="9.1796875" style="654"/>
    <col min="6652" max="6652" width="9.7265625" style="654" customWidth="1"/>
    <col min="6653" max="6653" width="10.26953125" style="654" customWidth="1"/>
    <col min="6654" max="6654" width="44.7265625" style="654" customWidth="1"/>
    <col min="6655" max="6655" width="5.453125" style="654" bestFit="1" customWidth="1"/>
    <col min="6656" max="6656" width="6" style="654" bestFit="1" customWidth="1"/>
    <col min="6657" max="6657" width="12.7265625" style="654" customWidth="1"/>
    <col min="6658" max="6658" width="14.7265625" style="654" customWidth="1"/>
    <col min="6659" max="6659" width="15" style="654" bestFit="1" customWidth="1"/>
    <col min="6660" max="6660" width="11.1796875" style="654" bestFit="1" customWidth="1"/>
    <col min="6661" max="6661" width="12.26953125" style="654" bestFit="1" customWidth="1"/>
    <col min="6662" max="6662" width="15" style="654" bestFit="1" customWidth="1"/>
    <col min="6663" max="6663" width="15.81640625" style="654" customWidth="1"/>
    <col min="6664" max="6907" width="9.1796875" style="654"/>
    <col min="6908" max="6908" width="9.7265625" style="654" customWidth="1"/>
    <col min="6909" max="6909" width="10.26953125" style="654" customWidth="1"/>
    <col min="6910" max="6910" width="44.7265625" style="654" customWidth="1"/>
    <col min="6911" max="6911" width="5.453125" style="654" bestFit="1" customWidth="1"/>
    <col min="6912" max="6912" width="6" style="654" bestFit="1" customWidth="1"/>
    <col min="6913" max="6913" width="12.7265625" style="654" customWidth="1"/>
    <col min="6914" max="6914" width="14.7265625" style="654" customWidth="1"/>
    <col min="6915" max="6915" width="15" style="654" bestFit="1" customWidth="1"/>
    <col min="6916" max="6916" width="11.1796875" style="654" bestFit="1" customWidth="1"/>
    <col min="6917" max="6917" width="12.26953125" style="654" bestFit="1" customWidth="1"/>
    <col min="6918" max="6918" width="15" style="654" bestFit="1" customWidth="1"/>
    <col min="6919" max="6919" width="15.81640625" style="654" customWidth="1"/>
    <col min="6920" max="7163" width="9.1796875" style="654"/>
    <col min="7164" max="7164" width="9.7265625" style="654" customWidth="1"/>
    <col min="7165" max="7165" width="10.26953125" style="654" customWidth="1"/>
    <col min="7166" max="7166" width="44.7265625" style="654" customWidth="1"/>
    <col min="7167" max="7167" width="5.453125" style="654" bestFit="1" customWidth="1"/>
    <col min="7168" max="7168" width="6" style="654" bestFit="1" customWidth="1"/>
    <col min="7169" max="7169" width="12.7265625" style="654" customWidth="1"/>
    <col min="7170" max="7170" width="14.7265625" style="654" customWidth="1"/>
    <col min="7171" max="7171" width="15" style="654" bestFit="1" customWidth="1"/>
    <col min="7172" max="7172" width="11.1796875" style="654" bestFit="1" customWidth="1"/>
    <col min="7173" max="7173" width="12.26953125" style="654" bestFit="1" customWidth="1"/>
    <col min="7174" max="7174" width="15" style="654" bestFit="1" customWidth="1"/>
    <col min="7175" max="7175" width="15.81640625" style="654" customWidth="1"/>
    <col min="7176" max="7419" width="9.1796875" style="654"/>
    <col min="7420" max="7420" width="9.7265625" style="654" customWidth="1"/>
    <col min="7421" max="7421" width="10.26953125" style="654" customWidth="1"/>
    <col min="7422" max="7422" width="44.7265625" style="654" customWidth="1"/>
    <col min="7423" max="7423" width="5.453125" style="654" bestFit="1" customWidth="1"/>
    <col min="7424" max="7424" width="6" style="654" bestFit="1" customWidth="1"/>
    <col min="7425" max="7425" width="12.7265625" style="654" customWidth="1"/>
    <col min="7426" max="7426" width="14.7265625" style="654" customWidth="1"/>
    <col min="7427" max="7427" width="15" style="654" bestFit="1" customWidth="1"/>
    <col min="7428" max="7428" width="11.1796875" style="654" bestFit="1" customWidth="1"/>
    <col min="7429" max="7429" width="12.26953125" style="654" bestFit="1" customWidth="1"/>
    <col min="7430" max="7430" width="15" style="654" bestFit="1" customWidth="1"/>
    <col min="7431" max="7431" width="15.81640625" style="654" customWidth="1"/>
    <col min="7432" max="7675" width="9.1796875" style="654"/>
    <col min="7676" max="7676" width="9.7265625" style="654" customWidth="1"/>
    <col min="7677" max="7677" width="10.26953125" style="654" customWidth="1"/>
    <col min="7678" max="7678" width="44.7265625" style="654" customWidth="1"/>
    <col min="7679" max="7679" width="5.453125" style="654" bestFit="1" customWidth="1"/>
    <col min="7680" max="7680" width="6" style="654" bestFit="1" customWidth="1"/>
    <col min="7681" max="7681" width="12.7265625" style="654" customWidth="1"/>
    <col min="7682" max="7682" width="14.7265625" style="654" customWidth="1"/>
    <col min="7683" max="7683" width="15" style="654" bestFit="1" customWidth="1"/>
    <col min="7684" max="7684" width="11.1796875" style="654" bestFit="1" customWidth="1"/>
    <col min="7685" max="7685" width="12.26953125" style="654" bestFit="1" customWidth="1"/>
    <col min="7686" max="7686" width="15" style="654" bestFit="1" customWidth="1"/>
    <col min="7687" max="7687" width="15.81640625" style="654" customWidth="1"/>
    <col min="7688" max="7931" width="9.1796875" style="654"/>
    <col min="7932" max="7932" width="9.7265625" style="654" customWidth="1"/>
    <col min="7933" max="7933" width="10.26953125" style="654" customWidth="1"/>
    <col min="7934" max="7934" width="44.7265625" style="654" customWidth="1"/>
    <col min="7935" max="7935" width="5.453125" style="654" bestFit="1" customWidth="1"/>
    <col min="7936" max="7936" width="6" style="654" bestFit="1" customWidth="1"/>
    <col min="7937" max="7937" width="12.7265625" style="654" customWidth="1"/>
    <col min="7938" max="7938" width="14.7265625" style="654" customWidth="1"/>
    <col min="7939" max="7939" width="15" style="654" bestFit="1" customWidth="1"/>
    <col min="7940" max="7940" width="11.1796875" style="654" bestFit="1" customWidth="1"/>
    <col min="7941" max="7941" width="12.26953125" style="654" bestFit="1" customWidth="1"/>
    <col min="7942" max="7942" width="15" style="654" bestFit="1" customWidth="1"/>
    <col min="7943" max="7943" width="15.81640625" style="654" customWidth="1"/>
    <col min="7944" max="8187" width="9.1796875" style="654"/>
    <col min="8188" max="8188" width="9.7265625" style="654" customWidth="1"/>
    <col min="8189" max="8189" width="10.26953125" style="654" customWidth="1"/>
    <col min="8190" max="8190" width="44.7265625" style="654" customWidth="1"/>
    <col min="8191" max="8191" width="5.453125" style="654" bestFit="1" customWidth="1"/>
    <col min="8192" max="8192" width="6" style="654" bestFit="1" customWidth="1"/>
    <col min="8193" max="8193" width="12.7265625" style="654" customWidth="1"/>
    <col min="8194" max="8194" width="14.7265625" style="654" customWidth="1"/>
    <col min="8195" max="8195" width="15" style="654" bestFit="1" customWidth="1"/>
    <col min="8196" max="8196" width="11.1796875" style="654" bestFit="1" customWidth="1"/>
    <col min="8197" max="8197" width="12.26953125" style="654" bestFit="1" customWidth="1"/>
    <col min="8198" max="8198" width="15" style="654" bestFit="1" customWidth="1"/>
    <col min="8199" max="8199" width="15.81640625" style="654" customWidth="1"/>
    <col min="8200" max="8443" width="9.1796875" style="654"/>
    <col min="8444" max="8444" width="9.7265625" style="654" customWidth="1"/>
    <col min="8445" max="8445" width="10.26953125" style="654" customWidth="1"/>
    <col min="8446" max="8446" width="44.7265625" style="654" customWidth="1"/>
    <col min="8447" max="8447" width="5.453125" style="654" bestFit="1" customWidth="1"/>
    <col min="8448" max="8448" width="6" style="654" bestFit="1" customWidth="1"/>
    <col min="8449" max="8449" width="12.7265625" style="654" customWidth="1"/>
    <col min="8450" max="8450" width="14.7265625" style="654" customWidth="1"/>
    <col min="8451" max="8451" width="15" style="654" bestFit="1" customWidth="1"/>
    <col min="8452" max="8452" width="11.1796875" style="654" bestFit="1" customWidth="1"/>
    <col min="8453" max="8453" width="12.26953125" style="654" bestFit="1" customWidth="1"/>
    <col min="8454" max="8454" width="15" style="654" bestFit="1" customWidth="1"/>
    <col min="8455" max="8455" width="15.81640625" style="654" customWidth="1"/>
    <col min="8456" max="8699" width="9.1796875" style="654"/>
    <col min="8700" max="8700" width="9.7265625" style="654" customWidth="1"/>
    <col min="8701" max="8701" width="10.26953125" style="654" customWidth="1"/>
    <col min="8702" max="8702" width="44.7265625" style="654" customWidth="1"/>
    <col min="8703" max="8703" width="5.453125" style="654" bestFit="1" customWidth="1"/>
    <col min="8704" max="8704" width="6" style="654" bestFit="1" customWidth="1"/>
    <col min="8705" max="8705" width="12.7265625" style="654" customWidth="1"/>
    <col min="8706" max="8706" width="14.7265625" style="654" customWidth="1"/>
    <col min="8707" max="8707" width="15" style="654" bestFit="1" customWidth="1"/>
    <col min="8708" max="8708" width="11.1796875" style="654" bestFit="1" customWidth="1"/>
    <col min="8709" max="8709" width="12.26953125" style="654" bestFit="1" customWidth="1"/>
    <col min="8710" max="8710" width="15" style="654" bestFit="1" customWidth="1"/>
    <col min="8711" max="8711" width="15.81640625" style="654" customWidth="1"/>
    <col min="8712" max="8955" width="9.1796875" style="654"/>
    <col min="8956" max="8956" width="9.7265625" style="654" customWidth="1"/>
    <col min="8957" max="8957" width="10.26953125" style="654" customWidth="1"/>
    <col min="8958" max="8958" width="44.7265625" style="654" customWidth="1"/>
    <col min="8959" max="8959" width="5.453125" style="654" bestFit="1" customWidth="1"/>
    <col min="8960" max="8960" width="6" style="654" bestFit="1" customWidth="1"/>
    <col min="8961" max="8961" width="12.7265625" style="654" customWidth="1"/>
    <col min="8962" max="8962" width="14.7265625" style="654" customWidth="1"/>
    <col min="8963" max="8963" width="15" style="654" bestFit="1" customWidth="1"/>
    <col min="8964" max="8964" width="11.1796875" style="654" bestFit="1" customWidth="1"/>
    <col min="8965" max="8965" width="12.26953125" style="654" bestFit="1" customWidth="1"/>
    <col min="8966" max="8966" width="15" style="654" bestFit="1" customWidth="1"/>
    <col min="8967" max="8967" width="15.81640625" style="654" customWidth="1"/>
    <col min="8968" max="9211" width="9.1796875" style="654"/>
    <col min="9212" max="9212" width="9.7265625" style="654" customWidth="1"/>
    <col min="9213" max="9213" width="10.26953125" style="654" customWidth="1"/>
    <col min="9214" max="9214" width="44.7265625" style="654" customWidth="1"/>
    <col min="9215" max="9215" width="5.453125" style="654" bestFit="1" customWidth="1"/>
    <col min="9216" max="9216" width="6" style="654" bestFit="1" customWidth="1"/>
    <col min="9217" max="9217" width="12.7265625" style="654" customWidth="1"/>
    <col min="9218" max="9218" width="14.7265625" style="654" customWidth="1"/>
    <col min="9219" max="9219" width="15" style="654" bestFit="1" customWidth="1"/>
    <col min="9220" max="9220" width="11.1796875" style="654" bestFit="1" customWidth="1"/>
    <col min="9221" max="9221" width="12.26953125" style="654" bestFit="1" customWidth="1"/>
    <col min="9222" max="9222" width="15" style="654" bestFit="1" customWidth="1"/>
    <col min="9223" max="9223" width="15.81640625" style="654" customWidth="1"/>
    <col min="9224" max="9467" width="9.1796875" style="654"/>
    <col min="9468" max="9468" width="9.7265625" style="654" customWidth="1"/>
    <col min="9469" max="9469" width="10.26953125" style="654" customWidth="1"/>
    <col min="9470" max="9470" width="44.7265625" style="654" customWidth="1"/>
    <col min="9471" max="9471" width="5.453125" style="654" bestFit="1" customWidth="1"/>
    <col min="9472" max="9472" width="6" style="654" bestFit="1" customWidth="1"/>
    <col min="9473" max="9473" width="12.7265625" style="654" customWidth="1"/>
    <col min="9474" max="9474" width="14.7265625" style="654" customWidth="1"/>
    <col min="9475" max="9475" width="15" style="654" bestFit="1" customWidth="1"/>
    <col min="9476" max="9476" width="11.1796875" style="654" bestFit="1" customWidth="1"/>
    <col min="9477" max="9477" width="12.26953125" style="654" bestFit="1" customWidth="1"/>
    <col min="9478" max="9478" width="15" style="654" bestFit="1" customWidth="1"/>
    <col min="9479" max="9479" width="15.81640625" style="654" customWidth="1"/>
    <col min="9480" max="9723" width="9.1796875" style="654"/>
    <col min="9724" max="9724" width="9.7265625" style="654" customWidth="1"/>
    <col min="9725" max="9725" width="10.26953125" style="654" customWidth="1"/>
    <col min="9726" max="9726" width="44.7265625" style="654" customWidth="1"/>
    <col min="9727" max="9727" width="5.453125" style="654" bestFit="1" customWidth="1"/>
    <col min="9728" max="9728" width="6" style="654" bestFit="1" customWidth="1"/>
    <col min="9729" max="9729" width="12.7265625" style="654" customWidth="1"/>
    <col min="9730" max="9730" width="14.7265625" style="654" customWidth="1"/>
    <col min="9731" max="9731" width="15" style="654" bestFit="1" customWidth="1"/>
    <col min="9732" max="9732" width="11.1796875" style="654" bestFit="1" customWidth="1"/>
    <col min="9733" max="9733" width="12.26953125" style="654" bestFit="1" customWidth="1"/>
    <col min="9734" max="9734" width="15" style="654" bestFit="1" customWidth="1"/>
    <col min="9735" max="9735" width="15.81640625" style="654" customWidth="1"/>
    <col min="9736" max="9979" width="9.1796875" style="654"/>
    <col min="9980" max="9980" width="9.7265625" style="654" customWidth="1"/>
    <col min="9981" max="9981" width="10.26953125" style="654" customWidth="1"/>
    <col min="9982" max="9982" width="44.7265625" style="654" customWidth="1"/>
    <col min="9983" max="9983" width="5.453125" style="654" bestFit="1" customWidth="1"/>
    <col min="9984" max="9984" width="6" style="654" bestFit="1" customWidth="1"/>
    <col min="9985" max="9985" width="12.7265625" style="654" customWidth="1"/>
    <col min="9986" max="9986" width="14.7265625" style="654" customWidth="1"/>
    <col min="9987" max="9987" width="15" style="654" bestFit="1" customWidth="1"/>
    <col min="9988" max="9988" width="11.1796875" style="654" bestFit="1" customWidth="1"/>
    <col min="9989" max="9989" width="12.26953125" style="654" bestFit="1" customWidth="1"/>
    <col min="9990" max="9990" width="15" style="654" bestFit="1" customWidth="1"/>
    <col min="9991" max="9991" width="15.81640625" style="654" customWidth="1"/>
    <col min="9992" max="10235" width="9.1796875" style="654"/>
    <col min="10236" max="10236" width="9.7265625" style="654" customWidth="1"/>
    <col min="10237" max="10237" width="10.26953125" style="654" customWidth="1"/>
    <col min="10238" max="10238" width="44.7265625" style="654" customWidth="1"/>
    <col min="10239" max="10239" width="5.453125" style="654" bestFit="1" customWidth="1"/>
    <col min="10240" max="10240" width="6" style="654" bestFit="1" customWidth="1"/>
    <col min="10241" max="10241" width="12.7265625" style="654" customWidth="1"/>
    <col min="10242" max="10242" width="14.7265625" style="654" customWidth="1"/>
    <col min="10243" max="10243" width="15" style="654" bestFit="1" customWidth="1"/>
    <col min="10244" max="10244" width="11.1796875" style="654" bestFit="1" customWidth="1"/>
    <col min="10245" max="10245" width="12.26953125" style="654" bestFit="1" customWidth="1"/>
    <col min="10246" max="10246" width="15" style="654" bestFit="1" customWidth="1"/>
    <col min="10247" max="10247" width="15.81640625" style="654" customWidth="1"/>
    <col min="10248" max="10491" width="9.1796875" style="654"/>
    <col min="10492" max="10492" width="9.7265625" style="654" customWidth="1"/>
    <col min="10493" max="10493" width="10.26953125" style="654" customWidth="1"/>
    <col min="10494" max="10494" width="44.7265625" style="654" customWidth="1"/>
    <col min="10495" max="10495" width="5.453125" style="654" bestFit="1" customWidth="1"/>
    <col min="10496" max="10496" width="6" style="654" bestFit="1" customWidth="1"/>
    <col min="10497" max="10497" width="12.7265625" style="654" customWidth="1"/>
    <col min="10498" max="10498" width="14.7265625" style="654" customWidth="1"/>
    <col min="10499" max="10499" width="15" style="654" bestFit="1" customWidth="1"/>
    <col min="10500" max="10500" width="11.1796875" style="654" bestFit="1" customWidth="1"/>
    <col min="10501" max="10501" width="12.26953125" style="654" bestFit="1" customWidth="1"/>
    <col min="10502" max="10502" width="15" style="654" bestFit="1" customWidth="1"/>
    <col min="10503" max="10503" width="15.81640625" style="654" customWidth="1"/>
    <col min="10504" max="10747" width="9.1796875" style="654"/>
    <col min="10748" max="10748" width="9.7265625" style="654" customWidth="1"/>
    <col min="10749" max="10749" width="10.26953125" style="654" customWidth="1"/>
    <col min="10750" max="10750" width="44.7265625" style="654" customWidth="1"/>
    <col min="10751" max="10751" width="5.453125" style="654" bestFit="1" customWidth="1"/>
    <col min="10752" max="10752" width="6" style="654" bestFit="1" customWidth="1"/>
    <col min="10753" max="10753" width="12.7265625" style="654" customWidth="1"/>
    <col min="10754" max="10754" width="14.7265625" style="654" customWidth="1"/>
    <col min="10755" max="10755" width="15" style="654" bestFit="1" customWidth="1"/>
    <col min="10756" max="10756" width="11.1796875" style="654" bestFit="1" customWidth="1"/>
    <col min="10757" max="10757" width="12.26953125" style="654" bestFit="1" customWidth="1"/>
    <col min="10758" max="10758" width="15" style="654" bestFit="1" customWidth="1"/>
    <col min="10759" max="10759" width="15.81640625" style="654" customWidth="1"/>
    <col min="10760" max="11003" width="9.1796875" style="654"/>
    <col min="11004" max="11004" width="9.7265625" style="654" customWidth="1"/>
    <col min="11005" max="11005" width="10.26953125" style="654" customWidth="1"/>
    <col min="11006" max="11006" width="44.7265625" style="654" customWidth="1"/>
    <col min="11007" max="11007" width="5.453125" style="654" bestFit="1" customWidth="1"/>
    <col min="11008" max="11008" width="6" style="654" bestFit="1" customWidth="1"/>
    <col min="11009" max="11009" width="12.7265625" style="654" customWidth="1"/>
    <col min="11010" max="11010" width="14.7265625" style="654" customWidth="1"/>
    <col min="11011" max="11011" width="15" style="654" bestFit="1" customWidth="1"/>
    <col min="11012" max="11012" width="11.1796875" style="654" bestFit="1" customWidth="1"/>
    <col min="11013" max="11013" width="12.26953125" style="654" bestFit="1" customWidth="1"/>
    <col min="11014" max="11014" width="15" style="654" bestFit="1" customWidth="1"/>
    <col min="11015" max="11015" width="15.81640625" style="654" customWidth="1"/>
    <col min="11016" max="11259" width="9.1796875" style="654"/>
    <col min="11260" max="11260" width="9.7265625" style="654" customWidth="1"/>
    <col min="11261" max="11261" width="10.26953125" style="654" customWidth="1"/>
    <col min="11262" max="11262" width="44.7265625" style="654" customWidth="1"/>
    <col min="11263" max="11263" width="5.453125" style="654" bestFit="1" customWidth="1"/>
    <col min="11264" max="11264" width="6" style="654" bestFit="1" customWidth="1"/>
    <col min="11265" max="11265" width="12.7265625" style="654" customWidth="1"/>
    <col min="11266" max="11266" width="14.7265625" style="654" customWidth="1"/>
    <col min="11267" max="11267" width="15" style="654" bestFit="1" customWidth="1"/>
    <col min="11268" max="11268" width="11.1796875" style="654" bestFit="1" customWidth="1"/>
    <col min="11269" max="11269" width="12.26953125" style="654" bestFit="1" customWidth="1"/>
    <col min="11270" max="11270" width="15" style="654" bestFit="1" customWidth="1"/>
    <col min="11271" max="11271" width="15.81640625" style="654" customWidth="1"/>
    <col min="11272" max="11515" width="9.1796875" style="654"/>
    <col min="11516" max="11516" width="9.7265625" style="654" customWidth="1"/>
    <col min="11517" max="11517" width="10.26953125" style="654" customWidth="1"/>
    <col min="11518" max="11518" width="44.7265625" style="654" customWidth="1"/>
    <col min="11519" max="11519" width="5.453125" style="654" bestFit="1" customWidth="1"/>
    <col min="11520" max="11520" width="6" style="654" bestFit="1" customWidth="1"/>
    <col min="11521" max="11521" width="12.7265625" style="654" customWidth="1"/>
    <col min="11522" max="11522" width="14.7265625" style="654" customWidth="1"/>
    <col min="11523" max="11523" width="15" style="654" bestFit="1" customWidth="1"/>
    <col min="11524" max="11524" width="11.1796875" style="654" bestFit="1" customWidth="1"/>
    <col min="11525" max="11525" width="12.26953125" style="654" bestFit="1" customWidth="1"/>
    <col min="11526" max="11526" width="15" style="654" bestFit="1" customWidth="1"/>
    <col min="11527" max="11527" width="15.81640625" style="654" customWidth="1"/>
    <col min="11528" max="11771" width="9.1796875" style="654"/>
    <col min="11772" max="11772" width="9.7265625" style="654" customWidth="1"/>
    <col min="11773" max="11773" width="10.26953125" style="654" customWidth="1"/>
    <col min="11774" max="11774" width="44.7265625" style="654" customWidth="1"/>
    <col min="11775" max="11775" width="5.453125" style="654" bestFit="1" customWidth="1"/>
    <col min="11776" max="11776" width="6" style="654" bestFit="1" customWidth="1"/>
    <col min="11777" max="11777" width="12.7265625" style="654" customWidth="1"/>
    <col min="11778" max="11778" width="14.7265625" style="654" customWidth="1"/>
    <col min="11779" max="11779" width="15" style="654" bestFit="1" customWidth="1"/>
    <col min="11780" max="11780" width="11.1796875" style="654" bestFit="1" customWidth="1"/>
    <col min="11781" max="11781" width="12.26953125" style="654" bestFit="1" customWidth="1"/>
    <col min="11782" max="11782" width="15" style="654" bestFit="1" customWidth="1"/>
    <col min="11783" max="11783" width="15.81640625" style="654" customWidth="1"/>
    <col min="11784" max="12027" width="9.1796875" style="654"/>
    <col min="12028" max="12028" width="9.7265625" style="654" customWidth="1"/>
    <col min="12029" max="12029" width="10.26953125" style="654" customWidth="1"/>
    <col min="12030" max="12030" width="44.7265625" style="654" customWidth="1"/>
    <col min="12031" max="12031" width="5.453125" style="654" bestFit="1" customWidth="1"/>
    <col min="12032" max="12032" width="6" style="654" bestFit="1" customWidth="1"/>
    <col min="12033" max="12033" width="12.7265625" style="654" customWidth="1"/>
    <col min="12034" max="12034" width="14.7265625" style="654" customWidth="1"/>
    <col min="12035" max="12035" width="15" style="654" bestFit="1" customWidth="1"/>
    <col min="12036" max="12036" width="11.1796875" style="654" bestFit="1" customWidth="1"/>
    <col min="12037" max="12037" width="12.26953125" style="654" bestFit="1" customWidth="1"/>
    <col min="12038" max="12038" width="15" style="654" bestFit="1" customWidth="1"/>
    <col min="12039" max="12039" width="15.81640625" style="654" customWidth="1"/>
    <col min="12040" max="12283" width="9.1796875" style="654"/>
    <col min="12284" max="12284" width="9.7265625" style="654" customWidth="1"/>
    <col min="12285" max="12285" width="10.26953125" style="654" customWidth="1"/>
    <col min="12286" max="12286" width="44.7265625" style="654" customWidth="1"/>
    <col min="12287" max="12287" width="5.453125" style="654" bestFit="1" customWidth="1"/>
    <col min="12288" max="12288" width="6" style="654" bestFit="1" customWidth="1"/>
    <col min="12289" max="12289" width="12.7265625" style="654" customWidth="1"/>
    <col min="12290" max="12290" width="14.7265625" style="654" customWidth="1"/>
    <col min="12291" max="12291" width="15" style="654" bestFit="1" customWidth="1"/>
    <col min="12292" max="12292" width="11.1796875" style="654" bestFit="1" customWidth="1"/>
    <col min="12293" max="12293" width="12.26953125" style="654" bestFit="1" customWidth="1"/>
    <col min="12294" max="12294" width="15" style="654" bestFit="1" customWidth="1"/>
    <col min="12295" max="12295" width="15.81640625" style="654" customWidth="1"/>
    <col min="12296" max="12539" width="9.1796875" style="654"/>
    <col min="12540" max="12540" width="9.7265625" style="654" customWidth="1"/>
    <col min="12541" max="12541" width="10.26953125" style="654" customWidth="1"/>
    <col min="12542" max="12542" width="44.7265625" style="654" customWidth="1"/>
    <col min="12543" max="12543" width="5.453125" style="654" bestFit="1" customWidth="1"/>
    <col min="12544" max="12544" width="6" style="654" bestFit="1" customWidth="1"/>
    <col min="12545" max="12545" width="12.7265625" style="654" customWidth="1"/>
    <col min="12546" max="12546" width="14.7265625" style="654" customWidth="1"/>
    <col min="12547" max="12547" width="15" style="654" bestFit="1" customWidth="1"/>
    <col min="12548" max="12548" width="11.1796875" style="654" bestFit="1" customWidth="1"/>
    <col min="12549" max="12549" width="12.26953125" style="654" bestFit="1" customWidth="1"/>
    <col min="12550" max="12550" width="15" style="654" bestFit="1" customWidth="1"/>
    <col min="12551" max="12551" width="15.81640625" style="654" customWidth="1"/>
    <col min="12552" max="12795" width="9.1796875" style="654"/>
    <col min="12796" max="12796" width="9.7265625" style="654" customWidth="1"/>
    <col min="12797" max="12797" width="10.26953125" style="654" customWidth="1"/>
    <col min="12798" max="12798" width="44.7265625" style="654" customWidth="1"/>
    <col min="12799" max="12799" width="5.453125" style="654" bestFit="1" customWidth="1"/>
    <col min="12800" max="12800" width="6" style="654" bestFit="1" customWidth="1"/>
    <col min="12801" max="12801" width="12.7265625" style="654" customWidth="1"/>
    <col min="12802" max="12802" width="14.7265625" style="654" customWidth="1"/>
    <col min="12803" max="12803" width="15" style="654" bestFit="1" customWidth="1"/>
    <col min="12804" max="12804" width="11.1796875" style="654" bestFit="1" customWidth="1"/>
    <col min="12805" max="12805" width="12.26953125" style="654" bestFit="1" customWidth="1"/>
    <col min="12806" max="12806" width="15" style="654" bestFit="1" customWidth="1"/>
    <col min="12807" max="12807" width="15.81640625" style="654" customWidth="1"/>
    <col min="12808" max="13051" width="9.1796875" style="654"/>
    <col min="13052" max="13052" width="9.7265625" style="654" customWidth="1"/>
    <col min="13053" max="13053" width="10.26953125" style="654" customWidth="1"/>
    <col min="13054" max="13054" width="44.7265625" style="654" customWidth="1"/>
    <col min="13055" max="13055" width="5.453125" style="654" bestFit="1" customWidth="1"/>
    <col min="13056" max="13056" width="6" style="654" bestFit="1" customWidth="1"/>
    <col min="13057" max="13057" width="12.7265625" style="654" customWidth="1"/>
    <col min="13058" max="13058" width="14.7265625" style="654" customWidth="1"/>
    <col min="13059" max="13059" width="15" style="654" bestFit="1" customWidth="1"/>
    <col min="13060" max="13060" width="11.1796875" style="654" bestFit="1" customWidth="1"/>
    <col min="13061" max="13061" width="12.26953125" style="654" bestFit="1" customWidth="1"/>
    <col min="13062" max="13062" width="15" style="654" bestFit="1" customWidth="1"/>
    <col min="13063" max="13063" width="15.81640625" style="654" customWidth="1"/>
    <col min="13064" max="13307" width="9.1796875" style="654"/>
    <col min="13308" max="13308" width="9.7265625" style="654" customWidth="1"/>
    <col min="13309" max="13309" width="10.26953125" style="654" customWidth="1"/>
    <col min="13310" max="13310" width="44.7265625" style="654" customWidth="1"/>
    <col min="13311" max="13311" width="5.453125" style="654" bestFit="1" customWidth="1"/>
    <col min="13312" max="13312" width="6" style="654" bestFit="1" customWidth="1"/>
    <col min="13313" max="13313" width="12.7265625" style="654" customWidth="1"/>
    <col min="13314" max="13314" width="14.7265625" style="654" customWidth="1"/>
    <col min="13315" max="13315" width="15" style="654" bestFit="1" customWidth="1"/>
    <col min="13316" max="13316" width="11.1796875" style="654" bestFit="1" customWidth="1"/>
    <col min="13317" max="13317" width="12.26953125" style="654" bestFit="1" customWidth="1"/>
    <col min="13318" max="13318" width="15" style="654" bestFit="1" customWidth="1"/>
    <col min="13319" max="13319" width="15.81640625" style="654" customWidth="1"/>
    <col min="13320" max="13563" width="9.1796875" style="654"/>
    <col min="13564" max="13564" width="9.7265625" style="654" customWidth="1"/>
    <col min="13565" max="13565" width="10.26953125" style="654" customWidth="1"/>
    <col min="13566" max="13566" width="44.7265625" style="654" customWidth="1"/>
    <col min="13567" max="13567" width="5.453125" style="654" bestFit="1" customWidth="1"/>
    <col min="13568" max="13568" width="6" style="654" bestFit="1" customWidth="1"/>
    <col min="13569" max="13569" width="12.7265625" style="654" customWidth="1"/>
    <col min="13570" max="13570" width="14.7265625" style="654" customWidth="1"/>
    <col min="13571" max="13571" width="15" style="654" bestFit="1" customWidth="1"/>
    <col min="13572" max="13572" width="11.1796875" style="654" bestFit="1" customWidth="1"/>
    <col min="13573" max="13573" width="12.26953125" style="654" bestFit="1" customWidth="1"/>
    <col min="13574" max="13574" width="15" style="654" bestFit="1" customWidth="1"/>
    <col min="13575" max="13575" width="15.81640625" style="654" customWidth="1"/>
    <col min="13576" max="13819" width="9.1796875" style="654"/>
    <col min="13820" max="13820" width="9.7265625" style="654" customWidth="1"/>
    <col min="13821" max="13821" width="10.26953125" style="654" customWidth="1"/>
    <col min="13822" max="13822" width="44.7265625" style="654" customWidth="1"/>
    <col min="13823" max="13823" width="5.453125" style="654" bestFit="1" customWidth="1"/>
    <col min="13824" max="13824" width="6" style="654" bestFit="1" customWidth="1"/>
    <col min="13825" max="13825" width="12.7265625" style="654" customWidth="1"/>
    <col min="13826" max="13826" width="14.7265625" style="654" customWidth="1"/>
    <col min="13827" max="13827" width="15" style="654" bestFit="1" customWidth="1"/>
    <col min="13828" max="13828" width="11.1796875" style="654" bestFit="1" customWidth="1"/>
    <col min="13829" max="13829" width="12.26953125" style="654" bestFit="1" customWidth="1"/>
    <col min="13830" max="13830" width="15" style="654" bestFit="1" customWidth="1"/>
    <col min="13831" max="13831" width="15.81640625" style="654" customWidth="1"/>
    <col min="13832" max="14075" width="9.1796875" style="654"/>
    <col min="14076" max="14076" width="9.7265625" style="654" customWidth="1"/>
    <col min="14077" max="14077" width="10.26953125" style="654" customWidth="1"/>
    <col min="14078" max="14078" width="44.7265625" style="654" customWidth="1"/>
    <col min="14079" max="14079" width="5.453125" style="654" bestFit="1" customWidth="1"/>
    <col min="14080" max="14080" width="6" style="654" bestFit="1" customWidth="1"/>
    <col min="14081" max="14081" width="12.7265625" style="654" customWidth="1"/>
    <col min="14082" max="14082" width="14.7265625" style="654" customWidth="1"/>
    <col min="14083" max="14083" width="15" style="654" bestFit="1" customWidth="1"/>
    <col min="14084" max="14084" width="11.1796875" style="654" bestFit="1" customWidth="1"/>
    <col min="14085" max="14085" width="12.26953125" style="654" bestFit="1" customWidth="1"/>
    <col min="14086" max="14086" width="15" style="654" bestFit="1" customWidth="1"/>
    <col min="14087" max="14087" width="15.81640625" style="654" customWidth="1"/>
    <col min="14088" max="14331" width="9.1796875" style="654"/>
    <col min="14332" max="14332" width="9.7265625" style="654" customWidth="1"/>
    <col min="14333" max="14333" width="10.26953125" style="654" customWidth="1"/>
    <col min="14334" max="14334" width="44.7265625" style="654" customWidth="1"/>
    <col min="14335" max="14335" width="5.453125" style="654" bestFit="1" customWidth="1"/>
    <col min="14336" max="14336" width="6" style="654" bestFit="1" customWidth="1"/>
    <col min="14337" max="14337" width="12.7265625" style="654" customWidth="1"/>
    <col min="14338" max="14338" width="14.7265625" style="654" customWidth="1"/>
    <col min="14339" max="14339" width="15" style="654" bestFit="1" customWidth="1"/>
    <col min="14340" max="14340" width="11.1796875" style="654" bestFit="1" customWidth="1"/>
    <col min="14341" max="14341" width="12.26953125" style="654" bestFit="1" customWidth="1"/>
    <col min="14342" max="14342" width="15" style="654" bestFit="1" customWidth="1"/>
    <col min="14343" max="14343" width="15.81640625" style="654" customWidth="1"/>
    <col min="14344" max="14587" width="9.1796875" style="654"/>
    <col min="14588" max="14588" width="9.7265625" style="654" customWidth="1"/>
    <col min="14589" max="14589" width="10.26953125" style="654" customWidth="1"/>
    <col min="14590" max="14590" width="44.7265625" style="654" customWidth="1"/>
    <col min="14591" max="14591" width="5.453125" style="654" bestFit="1" customWidth="1"/>
    <col min="14592" max="14592" width="6" style="654" bestFit="1" customWidth="1"/>
    <col min="14593" max="14593" width="12.7265625" style="654" customWidth="1"/>
    <col min="14594" max="14594" width="14.7265625" style="654" customWidth="1"/>
    <col min="14595" max="14595" width="15" style="654" bestFit="1" customWidth="1"/>
    <col min="14596" max="14596" width="11.1796875" style="654" bestFit="1" customWidth="1"/>
    <col min="14597" max="14597" width="12.26953125" style="654" bestFit="1" customWidth="1"/>
    <col min="14598" max="14598" width="15" style="654" bestFit="1" customWidth="1"/>
    <col min="14599" max="14599" width="15.81640625" style="654" customWidth="1"/>
    <col min="14600" max="14843" width="9.1796875" style="654"/>
    <col min="14844" max="14844" width="9.7265625" style="654" customWidth="1"/>
    <col min="14845" max="14845" width="10.26953125" style="654" customWidth="1"/>
    <col min="14846" max="14846" width="44.7265625" style="654" customWidth="1"/>
    <col min="14847" max="14847" width="5.453125" style="654" bestFit="1" customWidth="1"/>
    <col min="14848" max="14848" width="6" style="654" bestFit="1" customWidth="1"/>
    <col min="14849" max="14849" width="12.7265625" style="654" customWidth="1"/>
    <col min="14850" max="14850" width="14.7265625" style="654" customWidth="1"/>
    <col min="14851" max="14851" width="15" style="654" bestFit="1" customWidth="1"/>
    <col min="14852" max="14852" width="11.1796875" style="654" bestFit="1" customWidth="1"/>
    <col min="14853" max="14853" width="12.26953125" style="654" bestFit="1" customWidth="1"/>
    <col min="14854" max="14854" width="15" style="654" bestFit="1" customWidth="1"/>
    <col min="14855" max="14855" width="15.81640625" style="654" customWidth="1"/>
    <col min="14856" max="15099" width="9.1796875" style="654"/>
    <col min="15100" max="15100" width="9.7265625" style="654" customWidth="1"/>
    <col min="15101" max="15101" width="10.26953125" style="654" customWidth="1"/>
    <col min="15102" max="15102" width="44.7265625" style="654" customWidth="1"/>
    <col min="15103" max="15103" width="5.453125" style="654" bestFit="1" customWidth="1"/>
    <col min="15104" max="15104" width="6" style="654" bestFit="1" customWidth="1"/>
    <col min="15105" max="15105" width="12.7265625" style="654" customWidth="1"/>
    <col min="15106" max="15106" width="14.7265625" style="654" customWidth="1"/>
    <col min="15107" max="15107" width="15" style="654" bestFit="1" customWidth="1"/>
    <col min="15108" max="15108" width="11.1796875" style="654" bestFit="1" customWidth="1"/>
    <col min="15109" max="15109" width="12.26953125" style="654" bestFit="1" customWidth="1"/>
    <col min="15110" max="15110" width="15" style="654" bestFit="1" customWidth="1"/>
    <col min="15111" max="15111" width="15.81640625" style="654" customWidth="1"/>
    <col min="15112" max="15355" width="9.1796875" style="654"/>
    <col min="15356" max="15356" width="9.7265625" style="654" customWidth="1"/>
    <col min="15357" max="15357" width="10.26953125" style="654" customWidth="1"/>
    <col min="15358" max="15358" width="44.7265625" style="654" customWidth="1"/>
    <col min="15359" max="15359" width="5.453125" style="654" bestFit="1" customWidth="1"/>
    <col min="15360" max="15360" width="6" style="654" bestFit="1" customWidth="1"/>
    <col min="15361" max="15361" width="12.7265625" style="654" customWidth="1"/>
    <col min="15362" max="15362" width="14.7265625" style="654" customWidth="1"/>
    <col min="15363" max="15363" width="15" style="654" bestFit="1" customWidth="1"/>
    <col min="15364" max="15364" width="11.1796875" style="654" bestFit="1" customWidth="1"/>
    <col min="15365" max="15365" width="12.26953125" style="654" bestFit="1" customWidth="1"/>
    <col min="15366" max="15366" width="15" style="654" bestFit="1" customWidth="1"/>
    <col min="15367" max="15367" width="15.81640625" style="654" customWidth="1"/>
    <col min="15368" max="15611" width="9.1796875" style="654"/>
    <col min="15612" max="15612" width="9.7265625" style="654" customWidth="1"/>
    <col min="15613" max="15613" width="10.26953125" style="654" customWidth="1"/>
    <col min="15614" max="15614" width="44.7265625" style="654" customWidth="1"/>
    <col min="15615" max="15615" width="5.453125" style="654" bestFit="1" customWidth="1"/>
    <col min="15616" max="15616" width="6" style="654" bestFit="1" customWidth="1"/>
    <col min="15617" max="15617" width="12.7265625" style="654" customWidth="1"/>
    <col min="15618" max="15618" width="14.7265625" style="654" customWidth="1"/>
    <col min="15619" max="15619" width="15" style="654" bestFit="1" customWidth="1"/>
    <col min="15620" max="15620" width="11.1796875" style="654" bestFit="1" customWidth="1"/>
    <col min="15621" max="15621" width="12.26953125" style="654" bestFit="1" customWidth="1"/>
    <col min="15622" max="15622" width="15" style="654" bestFit="1" customWidth="1"/>
    <col min="15623" max="15623" width="15.81640625" style="654" customWidth="1"/>
    <col min="15624" max="15867" width="9.1796875" style="654"/>
    <col min="15868" max="15868" width="9.7265625" style="654" customWidth="1"/>
    <col min="15869" max="15869" width="10.26953125" style="654" customWidth="1"/>
    <col min="15870" max="15870" width="44.7265625" style="654" customWidth="1"/>
    <col min="15871" max="15871" width="5.453125" style="654" bestFit="1" customWidth="1"/>
    <col min="15872" max="15872" width="6" style="654" bestFit="1" customWidth="1"/>
    <col min="15873" max="15873" width="12.7265625" style="654" customWidth="1"/>
    <col min="15874" max="15874" width="14.7265625" style="654" customWidth="1"/>
    <col min="15875" max="15875" width="15" style="654" bestFit="1" customWidth="1"/>
    <col min="15876" max="15876" width="11.1796875" style="654" bestFit="1" customWidth="1"/>
    <col min="15877" max="15877" width="12.26953125" style="654" bestFit="1" customWidth="1"/>
    <col min="15878" max="15878" width="15" style="654" bestFit="1" customWidth="1"/>
    <col min="15879" max="15879" width="15.81640625" style="654" customWidth="1"/>
    <col min="15880" max="16123" width="9.1796875" style="654"/>
    <col min="16124" max="16124" width="9.7265625" style="654" customWidth="1"/>
    <col min="16125" max="16125" width="10.26953125" style="654" customWidth="1"/>
    <col min="16126" max="16126" width="44.7265625" style="654" customWidth="1"/>
    <col min="16127" max="16127" width="5.453125" style="654" bestFit="1" customWidth="1"/>
    <col min="16128" max="16128" width="6" style="654" bestFit="1" customWidth="1"/>
    <col min="16129" max="16129" width="12.7265625" style="654" customWidth="1"/>
    <col min="16130" max="16130" width="14.7265625" style="654" customWidth="1"/>
    <col min="16131" max="16131" width="15" style="654" bestFit="1" customWidth="1"/>
    <col min="16132" max="16132" width="11.1796875" style="654" bestFit="1" customWidth="1"/>
    <col min="16133" max="16133" width="12.26953125" style="654" bestFit="1" customWidth="1"/>
    <col min="16134" max="16134" width="15" style="654" bestFit="1" customWidth="1"/>
    <col min="16135" max="16135" width="15.81640625" style="654" customWidth="1"/>
    <col min="16136" max="16384" width="9.1796875" style="654"/>
  </cols>
  <sheetData>
    <row r="1" spans="1:7" ht="13" x14ac:dyDescent="0.25">
      <c r="A1" s="2412" t="s">
        <v>0</v>
      </c>
      <c r="B1" s="2412"/>
      <c r="C1" s="2412"/>
      <c r="D1" s="2412"/>
      <c r="E1" s="2412"/>
      <c r="F1" s="2412"/>
    </row>
    <row r="2" spans="1:7" ht="13" x14ac:dyDescent="0.25">
      <c r="A2" s="2372" t="s">
        <v>2561</v>
      </c>
      <c r="B2" s="2372"/>
      <c r="C2" s="2372"/>
      <c r="D2" s="2372"/>
      <c r="E2" s="2372"/>
      <c r="F2" s="2372"/>
    </row>
    <row r="3" spans="1:7" s="655" customFormat="1" ht="14" x14ac:dyDescent="0.25">
      <c r="A3" s="2386" t="s">
        <v>2077</v>
      </c>
      <c r="B3" s="2386"/>
      <c r="C3" s="2386"/>
      <c r="D3" s="2386"/>
      <c r="E3" s="2386"/>
      <c r="F3" s="2386"/>
    </row>
    <row r="4" spans="1:7" ht="12.75" customHeight="1" x14ac:dyDescent="0.25">
      <c r="A4" s="2479" t="s">
        <v>2525</v>
      </c>
      <c r="B4" s="2479"/>
      <c r="C4" s="266"/>
      <c r="D4" s="587"/>
      <c r="E4" s="656"/>
      <c r="F4" s="657"/>
      <c r="G4" s="658"/>
    </row>
    <row r="5" spans="1:7" ht="13" x14ac:dyDescent="0.25">
      <c r="A5" s="486" t="s">
        <v>741</v>
      </c>
      <c r="B5" s="486" t="s">
        <v>742</v>
      </c>
      <c r="C5" s="486" t="s">
        <v>743</v>
      </c>
      <c r="D5" s="486" t="s">
        <v>744</v>
      </c>
      <c r="E5" s="486" t="s">
        <v>745</v>
      </c>
      <c r="F5" s="659" t="s">
        <v>746</v>
      </c>
    </row>
    <row r="6" spans="1:7" ht="25" x14ac:dyDescent="0.25">
      <c r="A6" s="1402"/>
      <c r="B6" s="1725" t="s">
        <v>2510</v>
      </c>
      <c r="C6" s="1402"/>
      <c r="D6" s="1404"/>
      <c r="E6" s="1405"/>
      <c r="F6" s="1406"/>
    </row>
    <row r="7" spans="1:7" x14ac:dyDescent="0.25">
      <c r="A7" s="1402"/>
      <c r="B7" s="1403"/>
      <c r="C7" s="1402"/>
      <c r="D7" s="1404"/>
      <c r="E7" s="1405"/>
      <c r="F7" s="1406"/>
    </row>
    <row r="8" spans="1:7" ht="13" x14ac:dyDescent="0.25">
      <c r="A8" s="708"/>
      <c r="B8" s="1407" t="s">
        <v>226</v>
      </c>
      <c r="C8" s="708"/>
      <c r="D8" s="1408"/>
      <c r="E8" s="710"/>
      <c r="F8" s="711"/>
    </row>
    <row r="9" spans="1:7" ht="13" x14ac:dyDescent="0.25">
      <c r="A9" s="708"/>
      <c r="B9" s="1407"/>
      <c r="C9" s="708"/>
      <c r="D9" s="1408"/>
      <c r="E9" s="710"/>
      <c r="F9" s="711"/>
    </row>
    <row r="10" spans="1:7" ht="15.65" customHeight="1" x14ac:dyDescent="0.25">
      <c r="A10" s="708"/>
      <c r="B10" s="1407" t="s">
        <v>157</v>
      </c>
      <c r="C10" s="708"/>
      <c r="D10" s="1408"/>
      <c r="E10" s="710"/>
      <c r="F10" s="711"/>
    </row>
    <row r="11" spans="1:7" ht="12.5" x14ac:dyDescent="0.25">
      <c r="A11" s="708" t="s">
        <v>158</v>
      </c>
      <c r="B11" s="1409" t="s">
        <v>1470</v>
      </c>
      <c r="C11" s="708" t="s">
        <v>796</v>
      </c>
      <c r="D11" s="1410">
        <v>0.1</v>
      </c>
      <c r="E11" s="710"/>
      <c r="F11" s="1411">
        <f>D11*E11</f>
        <v>0</v>
      </c>
    </row>
    <row r="12" spans="1:7" ht="13" x14ac:dyDescent="0.25">
      <c r="A12" s="708"/>
      <c r="B12" s="1407"/>
      <c r="C12" s="708"/>
      <c r="D12" s="1408"/>
      <c r="E12" s="710"/>
      <c r="F12" s="1411"/>
    </row>
    <row r="13" spans="1:7" ht="13" x14ac:dyDescent="0.25">
      <c r="A13" s="708"/>
      <c r="B13" s="1407" t="s">
        <v>160</v>
      </c>
      <c r="C13" s="708"/>
      <c r="D13" s="709"/>
      <c r="E13" s="710"/>
      <c r="F13" s="1411"/>
    </row>
    <row r="14" spans="1:7" ht="12.5" x14ac:dyDescent="0.25">
      <c r="A14" s="708" t="s">
        <v>162</v>
      </c>
      <c r="B14" s="1204" t="s">
        <v>163</v>
      </c>
      <c r="C14" s="708" t="s">
        <v>19</v>
      </c>
      <c r="D14" s="709">
        <v>3</v>
      </c>
      <c r="E14" s="710"/>
      <c r="F14" s="1411">
        <f>D14*E14</f>
        <v>0</v>
      </c>
    </row>
    <row r="15" spans="1:7" ht="13" x14ac:dyDescent="0.25">
      <c r="A15" s="1138"/>
      <c r="B15" s="1412"/>
      <c r="C15" s="1136"/>
      <c r="D15" s="1413"/>
      <c r="E15" s="1414"/>
      <c r="F15" s="1411"/>
    </row>
    <row r="16" spans="1:7" ht="13" x14ac:dyDescent="0.25">
      <c r="A16" s="1415"/>
      <c r="B16" s="1407" t="s">
        <v>85</v>
      </c>
      <c r="C16" s="1146"/>
      <c r="D16" s="1416"/>
      <c r="E16" s="1417"/>
      <c r="F16" s="1411"/>
    </row>
    <row r="17" spans="1:6" ht="12.5" x14ac:dyDescent="0.25">
      <c r="A17" s="1415"/>
      <c r="B17" s="1286"/>
      <c r="C17" s="1146"/>
      <c r="D17" s="1416"/>
      <c r="E17" s="1417"/>
      <c r="F17" s="1411"/>
    </row>
    <row r="18" spans="1:6" ht="13" x14ac:dyDescent="0.25">
      <c r="A18" s="1415"/>
      <c r="B18" s="1407" t="s">
        <v>534</v>
      </c>
      <c r="C18" s="1146"/>
      <c r="D18" s="1416"/>
      <c r="E18" s="1417"/>
      <c r="F18" s="1411"/>
    </row>
    <row r="19" spans="1:6" ht="13" x14ac:dyDescent="0.25">
      <c r="A19" s="1415"/>
      <c r="B19" s="1407"/>
      <c r="C19" s="1146"/>
      <c r="D19" s="1416"/>
      <c r="E19" s="1417"/>
      <c r="F19" s="1411"/>
    </row>
    <row r="20" spans="1:6" ht="13" x14ac:dyDescent="0.25">
      <c r="A20" s="708"/>
      <c r="B20" s="707" t="s">
        <v>232</v>
      </c>
      <c r="C20" s="708"/>
      <c r="D20" s="1408"/>
      <c r="E20" s="710"/>
      <c r="F20" s="1411"/>
    </row>
    <row r="21" spans="1:6" ht="12.5" x14ac:dyDescent="0.25">
      <c r="A21" s="708" t="s">
        <v>1930</v>
      </c>
      <c r="B21" s="1409" t="s">
        <v>1931</v>
      </c>
      <c r="C21" s="708" t="s">
        <v>42</v>
      </c>
      <c r="D21" s="1418">
        <v>14.9</v>
      </c>
      <c r="E21" s="710"/>
      <c r="F21" s="1411">
        <f>D21*E21</f>
        <v>0</v>
      </c>
    </row>
    <row r="22" spans="1:6" ht="12.5" x14ac:dyDescent="0.25">
      <c r="A22" s="708"/>
      <c r="B22" s="1409"/>
      <c r="C22" s="708"/>
      <c r="D22" s="709"/>
      <c r="E22" s="710"/>
      <c r="F22" s="1411"/>
    </row>
    <row r="23" spans="1:6" ht="26" x14ac:dyDescent="0.25">
      <c r="A23" s="1415"/>
      <c r="B23" s="1419" t="s">
        <v>1471</v>
      </c>
      <c r="C23" s="1146"/>
      <c r="D23" s="1416"/>
      <c r="E23" s="1417"/>
      <c r="F23" s="1411"/>
    </row>
    <row r="24" spans="1:6" ht="17.25" customHeight="1" x14ac:dyDescent="0.25">
      <c r="A24" s="1415" t="s">
        <v>535</v>
      </c>
      <c r="B24" s="1204" t="s">
        <v>1143</v>
      </c>
      <c r="C24" s="708" t="s">
        <v>42</v>
      </c>
      <c r="D24" s="709">
        <f>D21</f>
        <v>14.9</v>
      </c>
      <c r="E24" s="1292"/>
      <c r="F24" s="1420">
        <f>D24*E24</f>
        <v>0</v>
      </c>
    </row>
    <row r="25" spans="1:6" ht="17.25" customHeight="1" x14ac:dyDescent="0.25">
      <c r="A25" s="1415" t="s">
        <v>87</v>
      </c>
      <c r="B25" s="1204" t="s">
        <v>1144</v>
      </c>
      <c r="C25" s="708" t="s">
        <v>42</v>
      </c>
      <c r="D25" s="709">
        <v>29</v>
      </c>
      <c r="E25" s="1292"/>
      <c r="F25" s="1420">
        <f>D25*E25</f>
        <v>0</v>
      </c>
    </row>
    <row r="26" spans="1:6" ht="17.25" customHeight="1" x14ac:dyDescent="0.25">
      <c r="A26" s="1415"/>
      <c r="B26" s="1204"/>
      <c r="C26" s="708"/>
      <c r="D26" s="709"/>
      <c r="E26" s="1292"/>
      <c r="F26" s="1420"/>
    </row>
    <row r="27" spans="1:6" ht="13" x14ac:dyDescent="0.25">
      <c r="A27" s="1415"/>
      <c r="B27" s="1419" t="s">
        <v>1472</v>
      </c>
      <c r="C27" s="708"/>
      <c r="D27" s="709"/>
      <c r="E27" s="1292"/>
      <c r="F27" s="1420"/>
    </row>
    <row r="28" spans="1:6" ht="12.5" x14ac:dyDescent="0.25">
      <c r="A28" s="1415" t="s">
        <v>89</v>
      </c>
      <c r="B28" s="1204" t="s">
        <v>1144</v>
      </c>
      <c r="C28" s="708" t="s">
        <v>42</v>
      </c>
      <c r="D28" s="709">
        <v>2</v>
      </c>
      <c r="E28" s="1292"/>
      <c r="F28" s="1420">
        <f>D28*E28</f>
        <v>0</v>
      </c>
    </row>
    <row r="29" spans="1:6" ht="13" x14ac:dyDescent="0.25">
      <c r="A29" s="1415"/>
      <c r="B29" s="1421"/>
      <c r="C29" s="708"/>
      <c r="D29" s="709"/>
      <c r="E29" s="1292"/>
      <c r="F29" s="1420"/>
    </row>
    <row r="30" spans="1:6" ht="13" x14ac:dyDescent="0.25">
      <c r="A30" s="1415"/>
      <c r="B30" s="1421" t="s">
        <v>757</v>
      </c>
      <c r="C30" s="708"/>
      <c r="D30" s="709"/>
      <c r="E30" s="1292"/>
      <c r="F30" s="1420"/>
    </row>
    <row r="31" spans="1:6" ht="13" x14ac:dyDescent="0.25">
      <c r="A31" s="1415"/>
      <c r="B31" s="1419" t="s">
        <v>1473</v>
      </c>
      <c r="C31" s="708"/>
      <c r="D31" s="709"/>
      <c r="E31" s="1292"/>
      <c r="F31" s="1420"/>
    </row>
    <row r="32" spans="1:6" ht="12.5" x14ac:dyDescent="0.25">
      <c r="A32" s="1415"/>
      <c r="B32" s="1204" t="s">
        <v>232</v>
      </c>
      <c r="C32" s="708" t="s">
        <v>42</v>
      </c>
      <c r="D32" s="709">
        <f>D21*0.8</f>
        <v>11.920000000000002</v>
      </c>
      <c r="E32" s="1292"/>
      <c r="F32" s="1420">
        <f>D32*E32</f>
        <v>0</v>
      </c>
    </row>
    <row r="33" spans="1:7" ht="18" customHeight="1" x14ac:dyDescent="0.25">
      <c r="A33" s="1415" t="s">
        <v>92</v>
      </c>
      <c r="B33" s="1204" t="s">
        <v>1474</v>
      </c>
      <c r="C33" s="708" t="s">
        <v>42</v>
      </c>
      <c r="D33" s="709">
        <f>D24*0.4</f>
        <v>5.9600000000000009</v>
      </c>
      <c r="E33" s="1292"/>
      <c r="F33" s="1420">
        <f>D33*E33</f>
        <v>0</v>
      </c>
    </row>
    <row r="34" spans="1:7" ht="18" customHeight="1" x14ac:dyDescent="0.25">
      <c r="A34" s="1415" t="s">
        <v>998</v>
      </c>
      <c r="B34" s="1204" t="s">
        <v>988</v>
      </c>
      <c r="C34" s="708" t="s">
        <v>42</v>
      </c>
      <c r="D34" s="709">
        <v>1</v>
      </c>
      <c r="E34" s="1292"/>
      <c r="F34" s="1420">
        <f>D34*E34</f>
        <v>0</v>
      </c>
    </row>
    <row r="35" spans="1:7" ht="12.5" x14ac:dyDescent="0.25">
      <c r="A35" s="1415"/>
      <c r="B35" s="1204"/>
      <c r="C35" s="708"/>
      <c r="D35" s="709"/>
      <c r="E35" s="1292"/>
      <c r="F35" s="1420"/>
    </row>
    <row r="36" spans="1:7" ht="13" x14ac:dyDescent="0.25">
      <c r="A36" s="1415"/>
      <c r="B36" s="707" t="s">
        <v>93</v>
      </c>
      <c r="C36" s="708"/>
      <c r="D36" s="709"/>
      <c r="E36" s="1292"/>
      <c r="F36" s="1420"/>
    </row>
    <row r="37" spans="1:7" ht="18" customHeight="1" x14ac:dyDescent="0.25">
      <c r="A37" s="1415" t="s">
        <v>528</v>
      </c>
      <c r="B37" s="1204" t="s">
        <v>1475</v>
      </c>
      <c r="C37" s="708" t="s">
        <v>42</v>
      </c>
      <c r="D37" s="709">
        <f>D24-D33</f>
        <v>8.94</v>
      </c>
      <c r="E37" s="1292"/>
      <c r="F37" s="1420">
        <f>D37*E37</f>
        <v>0</v>
      </c>
    </row>
    <row r="38" spans="1:7" ht="18" customHeight="1" x14ac:dyDescent="0.25">
      <c r="A38" s="1415" t="s">
        <v>1476</v>
      </c>
      <c r="B38" s="1204" t="s">
        <v>1477</v>
      </c>
      <c r="C38" s="708" t="s">
        <v>42</v>
      </c>
      <c r="D38" s="709">
        <f>D21-D32</f>
        <v>2.9799999999999986</v>
      </c>
      <c r="E38" s="1292"/>
      <c r="F38" s="1420">
        <f>D38*E38</f>
        <v>0</v>
      </c>
    </row>
    <row r="39" spans="1:7" ht="12.5" x14ac:dyDescent="0.25">
      <c r="A39" s="1415"/>
      <c r="B39" s="1204"/>
      <c r="C39" s="708"/>
      <c r="D39" s="709"/>
      <c r="E39" s="1292"/>
      <c r="F39" s="1420"/>
    </row>
    <row r="40" spans="1:7" ht="13" x14ac:dyDescent="0.25">
      <c r="A40" s="708"/>
      <c r="B40" s="707" t="s">
        <v>1012</v>
      </c>
      <c r="C40" s="708"/>
      <c r="D40" s="1408"/>
      <c r="E40" s="710"/>
      <c r="F40" s="711"/>
    </row>
    <row r="41" spans="1:7" ht="12.5" x14ac:dyDescent="0.25">
      <c r="A41" s="708" t="s">
        <v>237</v>
      </c>
      <c r="B41" s="1422" t="s">
        <v>1478</v>
      </c>
      <c r="C41" s="708" t="s">
        <v>48</v>
      </c>
      <c r="D41" s="1408">
        <v>425</v>
      </c>
      <c r="E41" s="710"/>
      <c r="F41" s="1420">
        <f>D41*E41</f>
        <v>0</v>
      </c>
    </row>
    <row r="42" spans="1:7" ht="12.5" x14ac:dyDescent="0.25">
      <c r="A42" s="708"/>
      <c r="B42" s="1423"/>
      <c r="C42" s="708"/>
      <c r="D42" s="1408"/>
      <c r="E42" s="710"/>
      <c r="F42" s="711"/>
    </row>
    <row r="43" spans="1:7" ht="12.5" x14ac:dyDescent="0.25">
      <c r="A43" s="1415"/>
      <c r="B43" s="1204"/>
      <c r="C43" s="708"/>
      <c r="D43" s="709"/>
      <c r="E43" s="1292"/>
      <c r="F43" s="1420"/>
    </row>
    <row r="44" spans="1:7" s="688" customFormat="1" ht="13" x14ac:dyDescent="0.25">
      <c r="A44" s="1415"/>
      <c r="B44" s="1421" t="s">
        <v>95</v>
      </c>
      <c r="C44" s="708"/>
      <c r="D44" s="709"/>
      <c r="E44" s="1292"/>
      <c r="F44" s="1420"/>
    </row>
    <row r="45" spans="1:7" s="688" customFormat="1" ht="12.5" x14ac:dyDescent="0.25">
      <c r="A45" s="1415"/>
      <c r="B45" s="1204"/>
      <c r="C45" s="708"/>
      <c r="D45" s="709"/>
      <c r="E45" s="1292"/>
      <c r="F45" s="1420"/>
    </row>
    <row r="46" spans="1:7" s="688" customFormat="1" ht="13" x14ac:dyDescent="0.25">
      <c r="A46" s="1415"/>
      <c r="B46" s="1421" t="s">
        <v>96</v>
      </c>
      <c r="C46" s="708"/>
      <c r="D46" s="709"/>
      <c r="E46" s="1292"/>
      <c r="F46" s="1420"/>
    </row>
    <row r="47" spans="1:7" s="688" customFormat="1" ht="26" x14ac:dyDescent="0.25">
      <c r="A47" s="1415"/>
      <c r="B47" s="1424" t="s">
        <v>1479</v>
      </c>
      <c r="C47" s="708"/>
      <c r="D47" s="709"/>
      <c r="E47" s="1292"/>
      <c r="F47" s="1420"/>
    </row>
    <row r="48" spans="1:7" s="688" customFormat="1" ht="18" customHeight="1" x14ac:dyDescent="0.25">
      <c r="A48" s="1415" t="s">
        <v>1422</v>
      </c>
      <c r="B48" s="268" t="s">
        <v>1480</v>
      </c>
      <c r="C48" s="708" t="s">
        <v>42</v>
      </c>
      <c r="D48" s="1418">
        <v>2</v>
      </c>
      <c r="E48" s="1292"/>
      <c r="F48" s="1420">
        <f>D48*E48</f>
        <v>0</v>
      </c>
      <c r="G48" s="690"/>
    </row>
    <row r="49" spans="1:7" s="688" customFormat="1" ht="18" customHeight="1" x14ac:dyDescent="0.25">
      <c r="A49" s="1415" t="s">
        <v>1481</v>
      </c>
      <c r="B49" s="268" t="s">
        <v>1482</v>
      </c>
      <c r="C49" s="708" t="s">
        <v>42</v>
      </c>
      <c r="D49" s="1418">
        <v>9</v>
      </c>
      <c r="E49" s="1292"/>
      <c r="F49" s="1420">
        <f>D49*E49</f>
        <v>0</v>
      </c>
      <c r="G49" s="690"/>
    </row>
    <row r="50" spans="1:7" s="266" customFormat="1" ht="18" customHeight="1" x14ac:dyDescent="0.25">
      <c r="A50" s="275" t="s">
        <v>1483</v>
      </c>
      <c r="B50" s="268" t="s">
        <v>1484</v>
      </c>
      <c r="C50" s="275" t="s">
        <v>42</v>
      </c>
      <c r="D50" s="1425">
        <v>1.2</v>
      </c>
      <c r="E50" s="375"/>
      <c r="F50" s="1420">
        <f>D50*E50</f>
        <v>0</v>
      </c>
    </row>
    <row r="51" spans="1:7" s="688" customFormat="1" ht="12.5" x14ac:dyDescent="0.25">
      <c r="A51" s="1415"/>
      <c r="B51" s="1286"/>
      <c r="C51" s="708"/>
      <c r="D51" s="709"/>
      <c r="E51" s="1292"/>
      <c r="F51" s="1420"/>
      <c r="G51" s="690"/>
    </row>
    <row r="52" spans="1:7" s="688" customFormat="1" ht="13" x14ac:dyDescent="0.25">
      <c r="A52" s="1415"/>
      <c r="B52" s="1407" t="s">
        <v>557</v>
      </c>
      <c r="C52" s="708"/>
      <c r="D52" s="709"/>
      <c r="E52" s="1292"/>
      <c r="F52" s="1420"/>
    </row>
    <row r="53" spans="1:7" s="688" customFormat="1" ht="13" x14ac:dyDescent="0.25">
      <c r="A53" s="1415"/>
      <c r="B53" s="707" t="s">
        <v>111</v>
      </c>
      <c r="C53" s="708"/>
      <c r="D53" s="709"/>
      <c r="E53" s="1292"/>
      <c r="F53" s="1420"/>
    </row>
    <row r="54" spans="1:7" ht="12.5" x14ac:dyDescent="0.25">
      <c r="A54" s="1426" t="s">
        <v>721</v>
      </c>
      <c r="B54" s="1204" t="s">
        <v>1485</v>
      </c>
      <c r="C54" s="708" t="s">
        <v>42</v>
      </c>
      <c r="D54" s="709">
        <f>D48</f>
        <v>2</v>
      </c>
      <c r="E54" s="1292"/>
      <c r="F54" s="1420">
        <f>D54*E54</f>
        <v>0</v>
      </c>
    </row>
    <row r="55" spans="1:7" ht="12.5" x14ac:dyDescent="0.25">
      <c r="A55" s="1426"/>
      <c r="B55" s="1204"/>
      <c r="C55" s="708"/>
      <c r="D55" s="709"/>
      <c r="E55" s="1292"/>
      <c r="F55" s="1420"/>
    </row>
    <row r="56" spans="1:7" ht="13" x14ac:dyDescent="0.25">
      <c r="A56" s="1426"/>
      <c r="B56" s="1421" t="s">
        <v>95</v>
      </c>
      <c r="C56" s="708"/>
      <c r="D56" s="709"/>
      <c r="E56" s="1292"/>
      <c r="F56" s="1420"/>
    </row>
    <row r="57" spans="1:7" ht="12.5" x14ac:dyDescent="0.25">
      <c r="A57" s="1426"/>
      <c r="B57" s="1204"/>
      <c r="C57" s="708"/>
      <c r="D57" s="709"/>
      <c r="E57" s="1292"/>
      <c r="F57" s="1420"/>
    </row>
    <row r="58" spans="1:7" ht="13" x14ac:dyDescent="0.25">
      <c r="A58" s="1426"/>
      <c r="B58" s="1421" t="s">
        <v>115</v>
      </c>
      <c r="C58" s="708"/>
      <c r="D58" s="709"/>
      <c r="E58" s="1292"/>
      <c r="F58" s="1420"/>
    </row>
    <row r="59" spans="1:7" ht="13" x14ac:dyDescent="0.25">
      <c r="A59" s="1426"/>
      <c r="B59" s="1419" t="s">
        <v>1486</v>
      </c>
      <c r="C59" s="708"/>
      <c r="D59" s="709"/>
      <c r="E59" s="1292"/>
      <c r="F59" s="1420"/>
    </row>
    <row r="60" spans="1:7" ht="19.5" customHeight="1" x14ac:dyDescent="0.25">
      <c r="A60" s="1426" t="s">
        <v>1430</v>
      </c>
      <c r="B60" s="1204" t="s">
        <v>1487</v>
      </c>
      <c r="C60" s="708" t="s">
        <v>42</v>
      </c>
      <c r="D60" s="1418">
        <f>D48</f>
        <v>2</v>
      </c>
      <c r="E60" s="1292"/>
      <c r="F60" s="1420">
        <f>D60*E60</f>
        <v>0</v>
      </c>
    </row>
    <row r="61" spans="1:7" s="688" customFormat="1" ht="12.5" x14ac:dyDescent="0.25">
      <c r="A61" s="1426" t="s">
        <v>1488</v>
      </c>
      <c r="B61" s="1204" t="s">
        <v>1489</v>
      </c>
      <c r="C61" s="708" t="s">
        <v>42</v>
      </c>
      <c r="D61" s="1418">
        <f>D49</f>
        <v>9</v>
      </c>
      <c r="E61" s="1292"/>
      <c r="F61" s="1420">
        <f>D61*E61</f>
        <v>0</v>
      </c>
    </row>
    <row r="62" spans="1:7" s="688" customFormat="1" ht="12.5" x14ac:dyDescent="0.25">
      <c r="A62" s="1426"/>
      <c r="B62" s="1204"/>
      <c r="C62" s="708"/>
      <c r="D62" s="709"/>
      <c r="E62" s="1292"/>
      <c r="F62" s="1420"/>
    </row>
    <row r="63" spans="1:7" s="688" customFormat="1" ht="13" x14ac:dyDescent="0.25">
      <c r="A63" s="1426"/>
      <c r="B63" s="1419" t="s">
        <v>1490</v>
      </c>
      <c r="C63" s="708"/>
      <c r="D63" s="709"/>
      <c r="E63" s="1292"/>
      <c r="F63" s="1420"/>
    </row>
    <row r="64" spans="1:7" s="688" customFormat="1" ht="19.5" customHeight="1" x14ac:dyDescent="0.25">
      <c r="A64" s="1415" t="s">
        <v>1434</v>
      </c>
      <c r="B64" s="1204" t="s">
        <v>1932</v>
      </c>
      <c r="C64" s="708" t="s">
        <v>42</v>
      </c>
      <c r="D64" s="1159">
        <v>0</v>
      </c>
      <c r="E64" s="1292"/>
      <c r="F64" s="1420">
        <f>D64*E64</f>
        <v>0</v>
      </c>
    </row>
    <row r="65" spans="1:6" s="688" customFormat="1" ht="12.5" x14ac:dyDescent="0.25">
      <c r="A65" s="1415" t="s">
        <v>1491</v>
      </c>
      <c r="B65" s="1204" t="s">
        <v>1492</v>
      </c>
      <c r="C65" s="708" t="s">
        <v>42</v>
      </c>
      <c r="D65" s="709">
        <v>0</v>
      </c>
      <c r="E65" s="1292"/>
      <c r="F65" s="1420">
        <f>D65*E65</f>
        <v>0</v>
      </c>
    </row>
    <row r="66" spans="1:6" s="688" customFormat="1" ht="12.5" x14ac:dyDescent="0.25">
      <c r="A66" s="1415"/>
      <c r="B66" s="1204"/>
      <c r="C66" s="708"/>
      <c r="D66" s="709"/>
      <c r="E66" s="1292"/>
      <c r="F66" s="1420"/>
    </row>
    <row r="67" spans="1:6" s="688" customFormat="1" ht="13" x14ac:dyDescent="0.25">
      <c r="A67" s="1415"/>
      <c r="B67" s="1419" t="s">
        <v>1493</v>
      </c>
      <c r="C67" s="708"/>
      <c r="D67" s="709"/>
      <c r="E67" s="1292"/>
      <c r="F67" s="1420"/>
    </row>
    <row r="68" spans="1:6" s="688" customFormat="1" ht="17.25" customHeight="1" x14ac:dyDescent="0.25">
      <c r="A68" s="1415" t="s">
        <v>725</v>
      </c>
      <c r="B68" s="1204" t="s">
        <v>1494</v>
      </c>
      <c r="C68" s="708" t="s">
        <v>42</v>
      </c>
      <c r="D68" s="1418">
        <f>D50</f>
        <v>1.2</v>
      </c>
      <c r="E68" s="1292"/>
      <c r="F68" s="1420">
        <f>D68*E68</f>
        <v>0</v>
      </c>
    </row>
    <row r="69" spans="1:6" s="688" customFormat="1" ht="17.25" customHeight="1" thickBot="1" x14ac:dyDescent="0.3">
      <c r="A69" s="1415" t="s">
        <v>1495</v>
      </c>
      <c r="B69" s="1204" t="s">
        <v>1496</v>
      </c>
      <c r="C69" s="708" t="s">
        <v>42</v>
      </c>
      <c r="D69" s="709">
        <v>0</v>
      </c>
      <c r="E69" s="1292"/>
      <c r="F69" s="1420">
        <f>D69*E69</f>
        <v>0</v>
      </c>
    </row>
    <row r="70" spans="1:6" ht="19.149999999999999" customHeight="1" thickTop="1" x14ac:dyDescent="0.25">
      <c r="A70" s="2493" t="s">
        <v>102</v>
      </c>
      <c r="B70" s="2493"/>
      <c r="C70" s="2493"/>
      <c r="D70" s="2493"/>
      <c r="E70" s="2493"/>
      <c r="F70" s="1427">
        <f>SUM(F6:F69)</f>
        <v>0</v>
      </c>
    </row>
    <row r="71" spans="1:6" s="688" customFormat="1" ht="12.5" x14ac:dyDescent="0.25">
      <c r="A71" s="1415"/>
      <c r="B71" s="1204"/>
      <c r="C71" s="708"/>
      <c r="D71" s="709"/>
      <c r="E71" s="1292"/>
      <c r="F71" s="1420"/>
    </row>
    <row r="72" spans="1:6" s="688" customFormat="1" ht="13" x14ac:dyDescent="0.25">
      <c r="A72" s="1415"/>
      <c r="B72" s="1421" t="s">
        <v>120</v>
      </c>
      <c r="C72" s="708"/>
      <c r="D72" s="709"/>
      <c r="E72" s="1292"/>
      <c r="F72" s="1420"/>
    </row>
    <row r="73" spans="1:6" s="688" customFormat="1" ht="13" x14ac:dyDescent="0.25">
      <c r="A73" s="1415"/>
      <c r="B73" s="1421"/>
      <c r="C73" s="708"/>
      <c r="D73" s="709"/>
      <c r="E73" s="1292"/>
      <c r="F73" s="1420"/>
    </row>
    <row r="74" spans="1:6" s="688" customFormat="1" ht="13" x14ac:dyDescent="0.25">
      <c r="A74" s="1415"/>
      <c r="B74" s="1421" t="s">
        <v>121</v>
      </c>
      <c r="C74" s="708"/>
      <c r="D74" s="709"/>
      <c r="E74" s="1292"/>
      <c r="F74" s="1420"/>
    </row>
    <row r="75" spans="1:6" s="688" customFormat="1" ht="12.5" x14ac:dyDescent="0.25">
      <c r="A75" s="1415" t="s">
        <v>1497</v>
      </c>
      <c r="B75" s="1204" t="s">
        <v>1498</v>
      </c>
      <c r="C75" s="708" t="s">
        <v>48</v>
      </c>
      <c r="D75" s="709">
        <v>0</v>
      </c>
      <c r="E75" s="1292"/>
      <c r="F75" s="1420">
        <f t="shared" ref="F75:F86" si="0">D75*E75</f>
        <v>0</v>
      </c>
    </row>
    <row r="76" spans="1:6" s="688" customFormat="1" ht="12.5" x14ac:dyDescent="0.25">
      <c r="A76" s="1415"/>
      <c r="B76" s="1204"/>
      <c r="C76" s="708"/>
      <c r="D76" s="709"/>
      <c r="E76" s="1292"/>
      <c r="F76" s="1420"/>
    </row>
    <row r="77" spans="1:6" s="688" customFormat="1" ht="12.5" x14ac:dyDescent="0.25">
      <c r="A77" s="1415" t="s">
        <v>1499</v>
      </c>
      <c r="B77" s="1204" t="s">
        <v>1500</v>
      </c>
      <c r="C77" s="708" t="s">
        <v>48</v>
      </c>
      <c r="D77" s="1418">
        <v>17.600000000000001</v>
      </c>
      <c r="E77" s="1292"/>
      <c r="F77" s="1420">
        <f>D77*E77</f>
        <v>0</v>
      </c>
    </row>
    <row r="78" spans="1:6" s="688" customFormat="1" ht="13" x14ac:dyDescent="0.25">
      <c r="A78" s="1415"/>
      <c r="B78" s="1419"/>
      <c r="C78" s="708"/>
      <c r="D78" s="709"/>
      <c r="E78" s="1292"/>
      <c r="F78" s="1420"/>
    </row>
    <row r="79" spans="1:6" s="688" customFormat="1" ht="13" x14ac:dyDescent="0.25">
      <c r="A79" s="1415"/>
      <c r="B79" s="1428" t="s">
        <v>1501</v>
      </c>
      <c r="C79" s="708"/>
      <c r="D79" s="709"/>
      <c r="E79" s="1292"/>
      <c r="F79" s="1420"/>
    </row>
    <row r="80" spans="1:6" s="688" customFormat="1" ht="13" x14ac:dyDescent="0.25">
      <c r="A80" s="1415"/>
      <c r="B80" s="1429" t="s">
        <v>1502</v>
      </c>
      <c r="C80" s="708"/>
      <c r="D80" s="709"/>
      <c r="E80" s="1292"/>
      <c r="F80" s="1420"/>
    </row>
    <row r="81" spans="1:6" s="688" customFormat="1" ht="19.5" customHeight="1" x14ac:dyDescent="0.25">
      <c r="A81" s="1415" t="s">
        <v>1503</v>
      </c>
      <c r="B81" s="1204" t="s">
        <v>1933</v>
      </c>
      <c r="C81" s="708" t="s">
        <v>125</v>
      </c>
      <c r="D81" s="1418">
        <v>13.6</v>
      </c>
      <c r="E81" s="1292"/>
      <c r="F81" s="1420">
        <f t="shared" si="0"/>
        <v>0</v>
      </c>
    </row>
    <row r="82" spans="1:6" s="688" customFormat="1" ht="19.5" customHeight="1" x14ac:dyDescent="0.25">
      <c r="A82" s="1415" t="s">
        <v>1504</v>
      </c>
      <c r="B82" s="1204" t="s">
        <v>1934</v>
      </c>
      <c r="C82" s="708" t="s">
        <v>125</v>
      </c>
      <c r="D82" s="1418">
        <v>4.8</v>
      </c>
      <c r="E82" s="1292"/>
      <c r="F82" s="1420">
        <f t="shared" si="0"/>
        <v>0</v>
      </c>
    </row>
    <row r="83" spans="1:6" s="688" customFormat="1" ht="19.5" customHeight="1" x14ac:dyDescent="0.25">
      <c r="A83" s="1415" t="s">
        <v>1505</v>
      </c>
      <c r="B83" s="1204" t="s">
        <v>1935</v>
      </c>
      <c r="C83" s="708" t="s">
        <v>125</v>
      </c>
      <c r="D83" s="709">
        <v>0</v>
      </c>
      <c r="E83" s="1292"/>
      <c r="F83" s="1420">
        <f t="shared" si="0"/>
        <v>0</v>
      </c>
    </row>
    <row r="84" spans="1:6" s="688" customFormat="1" ht="12.5" x14ac:dyDescent="0.25">
      <c r="A84" s="1415"/>
      <c r="B84" s="1204"/>
      <c r="C84" s="708"/>
      <c r="D84" s="709"/>
      <c r="E84" s="1292"/>
      <c r="F84" s="1420"/>
    </row>
    <row r="85" spans="1:6" s="688" customFormat="1" ht="13" x14ac:dyDescent="0.25">
      <c r="A85" s="1415"/>
      <c r="B85" s="1419" t="s">
        <v>1506</v>
      </c>
      <c r="C85" s="708"/>
      <c r="D85" s="709"/>
      <c r="E85" s="1292"/>
      <c r="F85" s="1420"/>
    </row>
    <row r="86" spans="1:6" s="688" customFormat="1" ht="12.5" x14ac:dyDescent="0.25">
      <c r="A86" s="1415" t="s">
        <v>1507</v>
      </c>
      <c r="B86" s="1204" t="s">
        <v>1508</v>
      </c>
      <c r="C86" s="708" t="s">
        <v>125</v>
      </c>
      <c r="D86" s="1159">
        <v>0</v>
      </c>
      <c r="E86" s="1292"/>
      <c r="F86" s="1420">
        <f t="shared" si="0"/>
        <v>0</v>
      </c>
    </row>
    <row r="87" spans="1:6" s="688" customFormat="1" ht="13" x14ac:dyDescent="0.25">
      <c r="A87" s="1415"/>
      <c r="B87" s="1419"/>
      <c r="C87" s="708"/>
      <c r="D87" s="709"/>
      <c r="E87" s="1292"/>
      <c r="F87" s="1420"/>
    </row>
    <row r="88" spans="1:6" s="688" customFormat="1" ht="13" x14ac:dyDescent="0.25">
      <c r="A88" s="1415"/>
      <c r="B88" s="1407" t="s">
        <v>130</v>
      </c>
      <c r="C88" s="708"/>
      <c r="D88" s="709"/>
      <c r="E88" s="1292"/>
      <c r="F88" s="1420"/>
    </row>
    <row r="89" spans="1:6" ht="25" x14ac:dyDescent="0.25">
      <c r="A89" s="1415" t="s">
        <v>1509</v>
      </c>
      <c r="B89" s="268" t="s">
        <v>1510</v>
      </c>
      <c r="C89" s="708" t="s">
        <v>40</v>
      </c>
      <c r="D89" s="1430">
        <f>ROUNDUP((D48+D49+D50)*0.05,2)</f>
        <v>0.61</v>
      </c>
      <c r="E89" s="1292"/>
      <c r="F89" s="1420">
        <f>D89*E89</f>
        <v>0</v>
      </c>
    </row>
    <row r="90" spans="1:6" ht="12.5" x14ac:dyDescent="0.25">
      <c r="A90" s="1415"/>
      <c r="B90" s="1286"/>
      <c r="C90" s="708"/>
      <c r="D90" s="709"/>
      <c r="E90" s="1292"/>
      <c r="F90" s="1420"/>
    </row>
    <row r="91" spans="1:6" s="266" customFormat="1" ht="13.15" customHeight="1" x14ac:dyDescent="0.25">
      <c r="A91" s="275"/>
      <c r="B91" s="1431" t="s">
        <v>135</v>
      </c>
      <c r="C91" s="275"/>
      <c r="D91" s="1432"/>
      <c r="E91" s="375"/>
      <c r="F91" s="1002"/>
    </row>
    <row r="92" spans="1:6" s="266" customFormat="1" ht="18" customHeight="1" x14ac:dyDescent="0.25">
      <c r="A92" s="275" t="s">
        <v>1511</v>
      </c>
      <c r="B92" s="352" t="s">
        <v>1512</v>
      </c>
      <c r="C92" s="275" t="s">
        <v>48</v>
      </c>
      <c r="D92" s="1432">
        <v>0</v>
      </c>
      <c r="E92" s="375"/>
      <c r="F92" s="1002">
        <f>D92*E92</f>
        <v>0</v>
      </c>
    </row>
    <row r="93" spans="1:6" s="266" customFormat="1" ht="18" customHeight="1" x14ac:dyDescent="0.25">
      <c r="A93" s="275" t="s">
        <v>137</v>
      </c>
      <c r="B93" s="268" t="s">
        <v>1513</v>
      </c>
      <c r="C93" s="275" t="s">
        <v>125</v>
      </c>
      <c r="D93" s="1432">
        <v>0</v>
      </c>
      <c r="E93" s="375"/>
      <c r="F93" s="1002">
        <f>D93*E93</f>
        <v>0</v>
      </c>
    </row>
    <row r="94" spans="1:6" s="266" customFormat="1" ht="13.15" customHeight="1" x14ac:dyDescent="0.25">
      <c r="A94" s="275"/>
      <c r="B94" s="1371"/>
      <c r="C94" s="275"/>
      <c r="D94" s="1432"/>
      <c r="E94" s="375"/>
      <c r="F94" s="1002"/>
    </row>
    <row r="95" spans="1:6" s="266" customFormat="1" ht="13.15" customHeight="1" x14ac:dyDescent="0.25">
      <c r="A95" s="275"/>
      <c r="B95" s="1368" t="s">
        <v>447</v>
      </c>
      <c r="C95" s="275"/>
      <c r="D95" s="1432"/>
      <c r="E95" s="375"/>
      <c r="F95" s="1002"/>
    </row>
    <row r="96" spans="1:6" s="266" customFormat="1" ht="13.15" customHeight="1" x14ac:dyDescent="0.25">
      <c r="A96" s="275"/>
      <c r="B96" s="1433" t="s">
        <v>1174</v>
      </c>
      <c r="C96" s="275"/>
      <c r="D96" s="1432"/>
      <c r="E96" s="375"/>
      <c r="F96" s="1002"/>
    </row>
    <row r="97" spans="1:6" s="266" customFormat="1" ht="18" customHeight="1" x14ac:dyDescent="0.25">
      <c r="A97" s="275" t="s">
        <v>448</v>
      </c>
      <c r="B97" s="363" t="s">
        <v>1936</v>
      </c>
      <c r="C97" s="275" t="s">
        <v>48</v>
      </c>
      <c r="D97" s="1432">
        <v>27</v>
      </c>
      <c r="E97" s="375"/>
      <c r="F97" s="1002">
        <f>D97*E97</f>
        <v>0</v>
      </c>
    </row>
    <row r="98" spans="1:6" s="279" customFormat="1" ht="18" customHeight="1" x14ac:dyDescent="0.25">
      <c r="A98" s="275" t="s">
        <v>1514</v>
      </c>
      <c r="B98" s="352" t="s">
        <v>1515</v>
      </c>
      <c r="C98" s="275" t="s">
        <v>48</v>
      </c>
      <c r="D98" s="338">
        <v>0</v>
      </c>
      <c r="E98" s="375"/>
      <c r="F98" s="1002">
        <f>D98*E98</f>
        <v>0</v>
      </c>
    </row>
    <row r="99" spans="1:6" s="279" customFormat="1" ht="12.5" x14ac:dyDescent="0.25">
      <c r="A99" s="1415"/>
      <c r="B99" s="1286"/>
      <c r="C99" s="708"/>
      <c r="D99" s="709"/>
      <c r="E99" s="1292"/>
      <c r="F99" s="1420"/>
    </row>
    <row r="100" spans="1:6" s="688" customFormat="1" ht="13" x14ac:dyDescent="0.25">
      <c r="A100" s="708"/>
      <c r="B100" s="1421" t="s">
        <v>765</v>
      </c>
      <c r="C100" s="708"/>
      <c r="D100" s="1408"/>
      <c r="E100" s="710"/>
      <c r="F100" s="711"/>
    </row>
    <row r="101" spans="1:6" s="266" customFormat="1" ht="13.15" customHeight="1" x14ac:dyDescent="0.25">
      <c r="A101" s="275"/>
      <c r="B101" s="268"/>
      <c r="C101" s="275"/>
      <c r="D101" s="1434"/>
      <c r="E101" s="375"/>
      <c r="F101" s="1002"/>
    </row>
    <row r="102" spans="1:6" s="266" customFormat="1" ht="26" x14ac:dyDescent="0.25">
      <c r="A102" s="275"/>
      <c r="B102" s="358" t="s">
        <v>1516</v>
      </c>
      <c r="C102" s="275"/>
      <c r="D102" s="1434"/>
      <c r="E102" s="375"/>
      <c r="F102" s="1002"/>
    </row>
    <row r="103" spans="1:6" s="266" customFormat="1" ht="13" x14ac:dyDescent="0.25">
      <c r="A103" s="275"/>
      <c r="B103" s="1424" t="s">
        <v>1517</v>
      </c>
      <c r="C103" s="275"/>
      <c r="D103" s="338"/>
      <c r="E103" s="375"/>
      <c r="F103" s="1002"/>
    </row>
    <row r="104" spans="1:6" s="266" customFormat="1" ht="12.5" x14ac:dyDescent="0.25">
      <c r="A104" s="275" t="s">
        <v>1518</v>
      </c>
      <c r="B104" s="268" t="s">
        <v>1539</v>
      </c>
      <c r="C104" s="275" t="s">
        <v>125</v>
      </c>
      <c r="D104" s="338">
        <v>32</v>
      </c>
      <c r="E104" s="375"/>
      <c r="F104" s="1420">
        <f t="shared" ref="F104:F107" si="1">D104*E104</f>
        <v>0</v>
      </c>
    </row>
    <row r="105" spans="1:6" s="266" customFormat="1" ht="12.5" x14ac:dyDescent="0.25">
      <c r="A105" s="275"/>
      <c r="B105" s="268"/>
      <c r="C105" s="275"/>
      <c r="D105" s="1434"/>
      <c r="E105" s="375"/>
      <c r="F105" s="1420"/>
    </row>
    <row r="106" spans="1:6" s="266" customFormat="1" ht="13" x14ac:dyDescent="0.25">
      <c r="A106" s="275"/>
      <c r="B106" s="1424" t="s">
        <v>1520</v>
      </c>
      <c r="C106" s="275"/>
      <c r="D106" s="1434"/>
      <c r="E106" s="375"/>
      <c r="F106" s="1420"/>
    </row>
    <row r="107" spans="1:6" s="266" customFormat="1" ht="13.15" customHeight="1" x14ac:dyDescent="0.25">
      <c r="A107" s="275" t="s">
        <v>171</v>
      </c>
      <c r="B107" s="268" t="s">
        <v>1539</v>
      </c>
      <c r="C107" s="275" t="s">
        <v>125</v>
      </c>
      <c r="D107" s="338">
        <v>20</v>
      </c>
      <c r="E107" s="375"/>
      <c r="F107" s="1420">
        <f t="shared" si="1"/>
        <v>0</v>
      </c>
    </row>
    <row r="108" spans="1:6" s="266" customFormat="1" ht="13.15" customHeight="1" x14ac:dyDescent="0.25">
      <c r="A108" s="275"/>
      <c r="B108" s="268"/>
      <c r="C108" s="275"/>
      <c r="D108" s="338"/>
      <c r="E108" s="375"/>
      <c r="F108" s="1002"/>
    </row>
    <row r="109" spans="1:6" s="688" customFormat="1" ht="39" x14ac:dyDescent="0.25">
      <c r="A109" s="1160"/>
      <c r="B109" s="1421" t="s">
        <v>1521</v>
      </c>
      <c r="C109" s="708"/>
      <c r="D109" s="709"/>
      <c r="E109" s="710"/>
      <c r="F109" s="711"/>
    </row>
    <row r="110" spans="1:6" s="688" customFormat="1" ht="12.5" x14ac:dyDescent="0.25">
      <c r="A110" s="706" t="s">
        <v>805</v>
      </c>
      <c r="B110" s="1204" t="s">
        <v>1522</v>
      </c>
      <c r="C110" s="708" t="s">
        <v>125</v>
      </c>
      <c r="D110" s="709">
        <v>20</v>
      </c>
      <c r="E110" s="710"/>
      <c r="F110" s="1420">
        <f>D110*E110</f>
        <v>0</v>
      </c>
    </row>
    <row r="111" spans="1:6" s="688" customFormat="1" ht="13" x14ac:dyDescent="0.25">
      <c r="A111" s="708"/>
      <c r="B111" s="1407"/>
      <c r="C111" s="708"/>
      <c r="D111" s="709"/>
      <c r="E111" s="375"/>
      <c r="F111" s="711"/>
    </row>
    <row r="112" spans="1:6" s="688" customFormat="1" ht="39" x14ac:dyDescent="0.25">
      <c r="A112" s="708"/>
      <c r="B112" s="1421" t="s">
        <v>1523</v>
      </c>
      <c r="C112" s="708"/>
      <c r="D112" s="1408"/>
      <c r="E112" s="375"/>
      <c r="F112" s="711"/>
    </row>
    <row r="113" spans="1:6" s="688" customFormat="1" ht="12.5" x14ac:dyDescent="0.25">
      <c r="A113" s="706" t="s">
        <v>1524</v>
      </c>
      <c r="B113" s="1204" t="s">
        <v>1525</v>
      </c>
      <c r="C113" s="708" t="s">
        <v>125</v>
      </c>
      <c r="D113" s="1408">
        <v>0</v>
      </c>
      <c r="E113" s="710"/>
      <c r="F113" s="1420">
        <f>D113*E113</f>
        <v>0</v>
      </c>
    </row>
    <row r="114" spans="1:6" s="688" customFormat="1" ht="12.5" x14ac:dyDescent="0.25">
      <c r="A114" s="706"/>
      <c r="B114" s="1435"/>
      <c r="C114" s="708"/>
      <c r="D114" s="1408"/>
      <c r="E114" s="375"/>
      <c r="F114" s="711"/>
    </row>
    <row r="115" spans="1:6" s="688" customFormat="1" ht="12.5" x14ac:dyDescent="0.25">
      <c r="A115" s="706"/>
      <c r="B115" s="1204"/>
      <c r="C115" s="708"/>
      <c r="D115" s="1408"/>
      <c r="E115" s="710"/>
      <c r="F115" s="711"/>
    </row>
    <row r="116" spans="1:6" s="688" customFormat="1" ht="13" x14ac:dyDescent="0.25">
      <c r="A116" s="706"/>
      <c r="B116" s="1407" t="s">
        <v>1526</v>
      </c>
      <c r="C116" s="708"/>
      <c r="D116" s="1408"/>
      <c r="E116" s="710"/>
      <c r="F116" s="711"/>
    </row>
    <row r="117" spans="1:6" s="688" customFormat="1" ht="12.5" x14ac:dyDescent="0.25">
      <c r="A117" s="706"/>
      <c r="B117" s="1204"/>
      <c r="C117" s="708"/>
      <c r="D117" s="1408"/>
      <c r="E117" s="710"/>
      <c r="F117" s="711"/>
    </row>
    <row r="118" spans="1:6" ht="26" x14ac:dyDescent="0.25">
      <c r="A118" s="706"/>
      <c r="B118" s="358" t="s">
        <v>1516</v>
      </c>
      <c r="C118" s="708"/>
      <c r="D118" s="709"/>
      <c r="E118" s="710"/>
      <c r="F118" s="711"/>
    </row>
    <row r="119" spans="1:6" s="473" customFormat="1" ht="15" x14ac:dyDescent="0.25">
      <c r="A119" s="699"/>
      <c r="B119" s="700" t="s">
        <v>1527</v>
      </c>
      <c r="C119" s="699"/>
      <c r="D119" s="699"/>
      <c r="E119" s="701"/>
      <c r="F119" s="702"/>
    </row>
    <row r="120" spans="1:6" s="473" customFormat="1" ht="12.5" x14ac:dyDescent="0.25">
      <c r="A120" s="699" t="s">
        <v>323</v>
      </c>
      <c r="B120" s="703" t="s">
        <v>1539</v>
      </c>
      <c r="C120" s="699" t="s">
        <v>19</v>
      </c>
      <c r="D120" s="699">
        <v>1</v>
      </c>
      <c r="E120" s="704"/>
      <c r="F120" s="705">
        <f t="shared" ref="F120:F123" si="2">D120*E120</f>
        <v>0</v>
      </c>
    </row>
    <row r="121" spans="1:6" s="473" customFormat="1" ht="12.5" x14ac:dyDescent="0.25">
      <c r="A121" s="699" t="s">
        <v>325</v>
      </c>
      <c r="B121" s="703" t="s">
        <v>819</v>
      </c>
      <c r="C121" s="699" t="s">
        <v>19</v>
      </c>
      <c r="D121" s="699">
        <v>3</v>
      </c>
      <c r="E121" s="704"/>
      <c r="F121" s="705">
        <f t="shared" si="2"/>
        <v>0</v>
      </c>
    </row>
    <row r="122" spans="1:6" s="473" customFormat="1" ht="12.5" x14ac:dyDescent="0.25">
      <c r="A122" s="699" t="s">
        <v>360</v>
      </c>
      <c r="B122" s="703" t="s">
        <v>2297</v>
      </c>
      <c r="C122" s="699" t="s">
        <v>19</v>
      </c>
      <c r="D122" s="699">
        <v>1</v>
      </c>
      <c r="E122" s="704"/>
      <c r="F122" s="705">
        <f t="shared" si="2"/>
        <v>0</v>
      </c>
    </row>
    <row r="123" spans="1:6" s="473" customFormat="1" ht="12.5" x14ac:dyDescent="0.25">
      <c r="A123" s="699" t="s">
        <v>511</v>
      </c>
      <c r="B123" s="703" t="s">
        <v>2269</v>
      </c>
      <c r="C123" s="699" t="s">
        <v>19</v>
      </c>
      <c r="D123" s="699">
        <v>3</v>
      </c>
      <c r="E123" s="704"/>
      <c r="F123" s="705">
        <f t="shared" si="2"/>
        <v>0</v>
      </c>
    </row>
    <row r="124" spans="1:6" ht="12.5" x14ac:dyDescent="0.25">
      <c r="A124" s="708"/>
      <c r="B124" s="1204"/>
      <c r="C124" s="708"/>
      <c r="D124" s="709"/>
      <c r="E124" s="710"/>
      <c r="F124" s="711"/>
    </row>
    <row r="125" spans="1:6" s="473" customFormat="1" ht="13" x14ac:dyDescent="0.25">
      <c r="A125" s="699"/>
      <c r="B125" s="700" t="s">
        <v>1529</v>
      </c>
      <c r="C125" s="699"/>
      <c r="D125" s="699"/>
      <c r="E125" s="704"/>
      <c r="F125" s="705"/>
    </row>
    <row r="126" spans="1:6" s="473" customFormat="1" ht="12.5" x14ac:dyDescent="0.25">
      <c r="A126" s="699" t="s">
        <v>812</v>
      </c>
      <c r="B126" s="703" t="s">
        <v>2270</v>
      </c>
      <c r="C126" s="699" t="s">
        <v>19</v>
      </c>
      <c r="D126" s="699">
        <v>1</v>
      </c>
      <c r="E126" s="704"/>
      <c r="F126" s="705">
        <f>D126*E126</f>
        <v>0</v>
      </c>
    </row>
    <row r="127" spans="1:6" s="473" customFormat="1" ht="12.5" x14ac:dyDescent="0.25">
      <c r="A127" s="699"/>
      <c r="B127" s="703"/>
      <c r="C127" s="699"/>
      <c r="D127" s="699"/>
      <c r="E127" s="704"/>
      <c r="F127" s="705"/>
    </row>
    <row r="128" spans="1:6" s="473" customFormat="1" ht="13" x14ac:dyDescent="0.25">
      <c r="A128" s="699"/>
      <c r="B128" s="700" t="s">
        <v>378</v>
      </c>
      <c r="C128" s="699"/>
      <c r="D128" s="699"/>
      <c r="E128" s="704"/>
      <c r="F128" s="705"/>
    </row>
    <row r="129" spans="1:6" s="473" customFormat="1" ht="12.5" x14ac:dyDescent="0.25">
      <c r="A129" s="699" t="s">
        <v>815</v>
      </c>
      <c r="B129" s="703" t="s">
        <v>1530</v>
      </c>
      <c r="C129" s="699" t="s">
        <v>19</v>
      </c>
      <c r="D129" s="699">
        <v>0</v>
      </c>
      <c r="E129" s="704"/>
      <c r="F129" s="705">
        <f>D129*E129</f>
        <v>0</v>
      </c>
    </row>
    <row r="130" spans="1:6" s="473" customFormat="1" ht="13" thickBot="1" x14ac:dyDescent="0.3">
      <c r="A130" s="699"/>
      <c r="B130" s="703"/>
      <c r="C130" s="699"/>
      <c r="D130" s="699"/>
      <c r="E130" s="704"/>
      <c r="F130" s="705"/>
    </row>
    <row r="131" spans="1:6" s="266" customFormat="1" ht="18.75" customHeight="1" thickTop="1" x14ac:dyDescent="0.25">
      <c r="A131" s="2491" t="s">
        <v>102</v>
      </c>
      <c r="B131" s="2491"/>
      <c r="C131" s="2491"/>
      <c r="D131" s="2491"/>
      <c r="E131" s="2491"/>
      <c r="F131" s="1427">
        <f>SUM(F72:F130)</f>
        <v>0</v>
      </c>
    </row>
    <row r="132" spans="1:6" s="473" customFormat="1" ht="13" x14ac:dyDescent="0.25">
      <c r="A132" s="699"/>
      <c r="B132" s="700"/>
      <c r="C132" s="699"/>
      <c r="D132" s="699"/>
      <c r="E132" s="704"/>
      <c r="F132" s="705"/>
    </row>
    <row r="133" spans="1:6" s="473" customFormat="1" ht="26" x14ac:dyDescent="0.25">
      <c r="A133" s="699"/>
      <c r="B133" s="700" t="s">
        <v>2271</v>
      </c>
      <c r="C133" s="699"/>
      <c r="D133" s="699"/>
      <c r="E133" s="704"/>
      <c r="F133" s="705"/>
    </row>
    <row r="134" spans="1:6" s="473" customFormat="1" ht="12.5" x14ac:dyDescent="0.25">
      <c r="A134" s="699" t="s">
        <v>2272</v>
      </c>
      <c r="B134" s="703" t="s">
        <v>510</v>
      </c>
      <c r="C134" s="699" t="s">
        <v>19</v>
      </c>
      <c r="D134" s="699">
        <v>4</v>
      </c>
      <c r="E134" s="704"/>
      <c r="F134" s="705">
        <f>D134*E134</f>
        <v>0</v>
      </c>
    </row>
    <row r="135" spans="1:6" s="473" customFormat="1" ht="12.5" x14ac:dyDescent="0.25">
      <c r="A135" s="699" t="s">
        <v>2273</v>
      </c>
      <c r="B135" s="703" t="s">
        <v>185</v>
      </c>
      <c r="C135" s="699" t="s">
        <v>19</v>
      </c>
      <c r="D135" s="699">
        <v>4</v>
      </c>
      <c r="E135" s="704"/>
      <c r="F135" s="705">
        <f>D135*E135</f>
        <v>0</v>
      </c>
    </row>
    <row r="136" spans="1:6" s="473" customFormat="1" ht="13" x14ac:dyDescent="0.25">
      <c r="A136" s="699"/>
      <c r="B136" s="700"/>
      <c r="C136" s="699"/>
      <c r="D136" s="699"/>
      <c r="E136" s="704"/>
      <c r="F136" s="705"/>
    </row>
    <row r="137" spans="1:6" s="473" customFormat="1" ht="13" x14ac:dyDescent="0.25">
      <c r="A137" s="699"/>
      <c r="B137" s="700" t="s">
        <v>1531</v>
      </c>
      <c r="C137" s="699"/>
      <c r="D137" s="699"/>
      <c r="E137" s="704"/>
      <c r="F137" s="705"/>
    </row>
    <row r="138" spans="1:6" s="473" customFormat="1" ht="16.5" customHeight="1" x14ac:dyDescent="0.25">
      <c r="A138" s="699" t="s">
        <v>329</v>
      </c>
      <c r="B138" s="703" t="s">
        <v>1532</v>
      </c>
      <c r="C138" s="699" t="s">
        <v>19</v>
      </c>
      <c r="D138" s="338" t="s">
        <v>558</v>
      </c>
      <c r="E138" s="704"/>
      <c r="F138" s="705">
        <f>D138*E138</f>
        <v>0</v>
      </c>
    </row>
    <row r="139" spans="1:6" s="473" customFormat="1" ht="16.5" customHeight="1" x14ac:dyDescent="0.25">
      <c r="A139" s="699" t="s">
        <v>331</v>
      </c>
      <c r="B139" s="703" t="s">
        <v>1533</v>
      </c>
      <c r="C139" s="699" t="s">
        <v>19</v>
      </c>
      <c r="D139" s="338" t="s">
        <v>558</v>
      </c>
      <c r="E139" s="704"/>
      <c r="F139" s="705">
        <f>D139*E139</f>
        <v>0</v>
      </c>
    </row>
    <row r="140" spans="1:6" s="473" customFormat="1" ht="16.5" customHeight="1" x14ac:dyDescent="0.25">
      <c r="A140" s="699" t="s">
        <v>283</v>
      </c>
      <c r="B140" s="703" t="s">
        <v>1534</v>
      </c>
      <c r="C140" s="699" t="s">
        <v>19</v>
      </c>
      <c r="D140" s="338" t="s">
        <v>558</v>
      </c>
      <c r="E140" s="704"/>
      <c r="F140" s="705">
        <f>D140*E140</f>
        <v>0</v>
      </c>
    </row>
    <row r="141" spans="1:6" s="473" customFormat="1" ht="12.5" x14ac:dyDescent="0.25">
      <c r="A141" s="699"/>
      <c r="B141" s="703"/>
      <c r="C141" s="699"/>
      <c r="D141" s="699"/>
      <c r="E141" s="704"/>
      <c r="F141" s="705"/>
    </row>
    <row r="142" spans="1:6" ht="13" x14ac:dyDescent="0.25">
      <c r="A142" s="706"/>
      <c r="B142" s="707" t="s">
        <v>1535</v>
      </c>
      <c r="C142" s="708"/>
      <c r="D142" s="709"/>
      <c r="E142" s="710"/>
      <c r="F142" s="711"/>
    </row>
    <row r="143" spans="1:6" ht="19.5" customHeight="1" x14ac:dyDescent="0.25">
      <c r="A143" s="708" t="s">
        <v>365</v>
      </c>
      <c r="B143" s="703" t="s">
        <v>1539</v>
      </c>
      <c r="C143" s="699" t="s">
        <v>19</v>
      </c>
      <c r="D143" s="699">
        <v>1</v>
      </c>
      <c r="E143" s="704"/>
      <c r="F143" s="705">
        <f>D143*E143</f>
        <v>0</v>
      </c>
    </row>
    <row r="144" spans="1:6" ht="19.5" customHeight="1" x14ac:dyDescent="0.25">
      <c r="A144" s="708" t="s">
        <v>1454</v>
      </c>
      <c r="B144" s="703" t="s">
        <v>819</v>
      </c>
      <c r="C144" s="699" t="s">
        <v>19</v>
      </c>
      <c r="D144" s="699">
        <v>1</v>
      </c>
      <c r="E144" s="704"/>
      <c r="F144" s="705">
        <f>D144*E144</f>
        <v>0</v>
      </c>
    </row>
    <row r="145" spans="1:7" ht="12.5" x14ac:dyDescent="0.25">
      <c r="A145" s="708"/>
      <c r="B145" s="703"/>
      <c r="C145" s="699"/>
      <c r="D145" s="699"/>
      <c r="E145" s="704"/>
      <c r="F145" s="705"/>
    </row>
    <row r="146" spans="1:7" ht="26" x14ac:dyDescent="0.25">
      <c r="A146" s="708"/>
      <c r="B146" s="700" t="s">
        <v>2290</v>
      </c>
      <c r="C146" s="699"/>
      <c r="D146" s="699"/>
      <c r="E146" s="704"/>
      <c r="F146" s="705"/>
    </row>
    <row r="147" spans="1:7" ht="12.5" x14ac:dyDescent="0.25">
      <c r="A147" s="708" t="s">
        <v>2291</v>
      </c>
      <c r="B147" s="703" t="s">
        <v>185</v>
      </c>
      <c r="C147" s="699" t="s">
        <v>19</v>
      </c>
      <c r="D147" s="699">
        <v>1</v>
      </c>
      <c r="E147" s="704"/>
      <c r="F147" s="705">
        <f>D147*E147</f>
        <v>0</v>
      </c>
    </row>
    <row r="148" spans="1:7" ht="13" x14ac:dyDescent="0.25">
      <c r="A148" s="708"/>
      <c r="B148" s="1407"/>
      <c r="C148" s="708"/>
      <c r="D148" s="1408"/>
      <c r="E148" s="710"/>
      <c r="F148" s="711"/>
    </row>
    <row r="149" spans="1:7" ht="26" x14ac:dyDescent="0.25">
      <c r="A149" s="699"/>
      <c r="B149" s="700" t="s">
        <v>1537</v>
      </c>
      <c r="C149" s="699"/>
      <c r="D149" s="699"/>
      <c r="E149" s="704"/>
      <c r="F149" s="705"/>
    </row>
    <row r="150" spans="1:7" ht="17.25" customHeight="1" x14ac:dyDescent="0.25">
      <c r="A150" s="699" t="s">
        <v>146</v>
      </c>
      <c r="B150" s="703" t="s">
        <v>2298</v>
      </c>
      <c r="C150" s="699" t="s">
        <v>19</v>
      </c>
      <c r="D150" s="699">
        <v>1</v>
      </c>
      <c r="E150" s="704"/>
      <c r="F150" s="705">
        <f t="shared" ref="F150:F155" si="3">D150*E150</f>
        <v>0</v>
      </c>
      <c r="G150" s="2490"/>
    </row>
    <row r="151" spans="1:7" ht="17.25" customHeight="1" x14ac:dyDescent="0.25">
      <c r="A151" s="699" t="s">
        <v>334</v>
      </c>
      <c r="B151" s="703" t="s">
        <v>2299</v>
      </c>
      <c r="C151" s="699" t="s">
        <v>19</v>
      </c>
      <c r="D151" s="699">
        <v>1</v>
      </c>
      <c r="E151" s="704"/>
      <c r="F151" s="705">
        <f t="shared" si="3"/>
        <v>0</v>
      </c>
      <c r="G151" s="2490"/>
    </row>
    <row r="152" spans="1:7" ht="17.25" customHeight="1" x14ac:dyDescent="0.25">
      <c r="A152" s="699" t="s">
        <v>366</v>
      </c>
      <c r="B152" s="703" t="s">
        <v>2300</v>
      </c>
      <c r="C152" s="699" t="s">
        <v>19</v>
      </c>
      <c r="D152" s="699">
        <v>2</v>
      </c>
      <c r="E152" s="704"/>
      <c r="F152" s="705">
        <f t="shared" si="3"/>
        <v>0</v>
      </c>
      <c r="G152" s="1770"/>
    </row>
    <row r="153" spans="1:7" ht="17.25" customHeight="1" x14ac:dyDescent="0.25">
      <c r="A153" s="699" t="s">
        <v>368</v>
      </c>
      <c r="B153" s="703" t="s">
        <v>2278</v>
      </c>
      <c r="C153" s="699" t="s">
        <v>19</v>
      </c>
      <c r="D153" s="699">
        <v>2</v>
      </c>
      <c r="E153" s="704"/>
      <c r="F153" s="705">
        <f t="shared" si="3"/>
        <v>0</v>
      </c>
      <c r="G153" s="1770"/>
    </row>
    <row r="154" spans="1:7" ht="17.25" customHeight="1" x14ac:dyDescent="0.25">
      <c r="A154" s="699" t="s">
        <v>340</v>
      </c>
      <c r="B154" s="703" t="s">
        <v>2279</v>
      </c>
      <c r="C154" s="699" t="s">
        <v>19</v>
      </c>
      <c r="D154" s="699">
        <v>1</v>
      </c>
      <c r="E154" s="704"/>
      <c r="F154" s="705">
        <f t="shared" si="3"/>
        <v>0</v>
      </c>
      <c r="G154" s="1770"/>
    </row>
    <row r="155" spans="1:7" ht="17.25" customHeight="1" x14ac:dyDescent="0.25">
      <c r="A155" s="699" t="s">
        <v>370</v>
      </c>
      <c r="B155" s="703" t="s">
        <v>2280</v>
      </c>
      <c r="C155" s="699" t="s">
        <v>19</v>
      </c>
      <c r="D155" s="699">
        <v>3</v>
      </c>
      <c r="E155" s="704"/>
      <c r="F155" s="705">
        <f t="shared" si="3"/>
        <v>0</v>
      </c>
      <c r="G155" s="1770"/>
    </row>
    <row r="156" spans="1:7" ht="12.5" x14ac:dyDescent="0.25">
      <c r="A156" s="699"/>
      <c r="B156" s="703"/>
      <c r="C156" s="699"/>
      <c r="D156" s="699"/>
      <c r="E156" s="704"/>
      <c r="F156" s="705"/>
    </row>
    <row r="157" spans="1:7" ht="13" x14ac:dyDescent="0.25">
      <c r="A157" s="708"/>
      <c r="B157" s="1786" t="s">
        <v>2284</v>
      </c>
      <c r="C157" s="699"/>
      <c r="D157" s="699"/>
      <c r="E157" s="704"/>
      <c r="F157" s="705"/>
    </row>
    <row r="158" spans="1:7" ht="25" x14ac:dyDescent="0.25">
      <c r="A158" s="708"/>
      <c r="B158" s="1288" t="s">
        <v>2285</v>
      </c>
      <c r="C158" s="699"/>
      <c r="D158" s="699"/>
      <c r="E158" s="704"/>
      <c r="F158" s="705"/>
    </row>
    <row r="159" spans="1:7" ht="12.5" x14ac:dyDescent="0.25">
      <c r="A159" s="708" t="s">
        <v>2286</v>
      </c>
      <c r="B159" s="703" t="s">
        <v>510</v>
      </c>
      <c r="C159" s="699" t="s">
        <v>19</v>
      </c>
      <c r="D159" s="699">
        <v>1</v>
      </c>
      <c r="E159" s="704"/>
      <c r="F159" s="705">
        <f>D159*E159</f>
        <v>0</v>
      </c>
    </row>
    <row r="160" spans="1:7" ht="12.5" x14ac:dyDescent="0.25">
      <c r="A160" s="699"/>
      <c r="B160" s="703"/>
      <c r="C160" s="699"/>
      <c r="D160" s="699"/>
      <c r="E160" s="704"/>
      <c r="F160" s="705"/>
    </row>
    <row r="161" spans="1:11" ht="26" x14ac:dyDescent="0.25">
      <c r="A161" s="699"/>
      <c r="B161" s="282" t="s">
        <v>1538</v>
      </c>
      <c r="C161" s="699"/>
      <c r="D161" s="699"/>
      <c r="E161" s="704"/>
      <c r="F161" s="705"/>
    </row>
    <row r="162" spans="1:11" ht="12.5" x14ac:dyDescent="0.25">
      <c r="A162" s="699" t="s">
        <v>344</v>
      </c>
      <c r="B162" s="703" t="s">
        <v>1539</v>
      </c>
      <c r="C162" s="699" t="s">
        <v>19</v>
      </c>
      <c r="D162" s="699">
        <v>1</v>
      </c>
      <c r="E162" s="704"/>
      <c r="F162" s="705">
        <f>D162*E162</f>
        <v>0</v>
      </c>
      <c r="G162" s="473"/>
      <c r="H162" s="712"/>
      <c r="I162" s="688"/>
      <c r="J162" s="688"/>
      <c r="K162" s="688"/>
    </row>
    <row r="163" spans="1:11" ht="12.5" x14ac:dyDescent="0.25">
      <c r="A163" s="699" t="s">
        <v>345</v>
      </c>
      <c r="B163" s="703" t="s">
        <v>819</v>
      </c>
      <c r="C163" s="699" t="s">
        <v>19</v>
      </c>
      <c r="D163" s="699">
        <v>1</v>
      </c>
      <c r="E163" s="704"/>
      <c r="F163" s="705">
        <f>D163*E163</f>
        <v>0</v>
      </c>
      <c r="G163" s="473"/>
      <c r="H163" s="712"/>
      <c r="I163" s="688"/>
      <c r="J163" s="688"/>
      <c r="K163" s="688"/>
    </row>
    <row r="164" spans="1:11" ht="12.5" x14ac:dyDescent="0.25">
      <c r="A164" s="699"/>
      <c r="B164" s="703"/>
      <c r="C164" s="699"/>
      <c r="D164" s="699"/>
      <c r="E164" s="704"/>
      <c r="F164" s="705"/>
    </row>
    <row r="165" spans="1:11" ht="13" x14ac:dyDescent="0.25">
      <c r="A165" s="708"/>
      <c r="B165" s="1407" t="s">
        <v>1540</v>
      </c>
      <c r="C165" s="708"/>
      <c r="D165" s="709"/>
      <c r="E165" s="710"/>
      <c r="F165" s="711"/>
    </row>
    <row r="166" spans="1:11" ht="26" x14ac:dyDescent="0.25">
      <c r="A166" s="706"/>
      <c r="B166" s="1419" t="s">
        <v>1541</v>
      </c>
      <c r="C166" s="708"/>
      <c r="D166" s="709"/>
      <c r="E166" s="710"/>
      <c r="F166" s="711"/>
    </row>
    <row r="167" spans="1:11" s="688" customFormat="1" ht="12.5" x14ac:dyDescent="0.25">
      <c r="A167" s="706" t="s">
        <v>1542</v>
      </c>
      <c r="B167" s="1204" t="s">
        <v>1539</v>
      </c>
      <c r="C167" s="708" t="s">
        <v>19</v>
      </c>
      <c r="D167" s="1408">
        <v>1</v>
      </c>
      <c r="E167" s="710"/>
      <c r="F167" s="1420">
        <f>D167*E167</f>
        <v>0</v>
      </c>
    </row>
    <row r="168" spans="1:11" ht="12.5" x14ac:dyDescent="0.25">
      <c r="A168" s="699"/>
      <c r="B168" s="703"/>
      <c r="C168" s="699"/>
      <c r="D168" s="699"/>
      <c r="E168" s="704"/>
      <c r="F168" s="705"/>
    </row>
    <row r="169" spans="1:11" ht="12.5" x14ac:dyDescent="0.25">
      <c r="A169" s="699"/>
      <c r="B169" s="713"/>
      <c r="C169" s="699"/>
      <c r="D169" s="699"/>
      <c r="E169" s="704"/>
      <c r="F169" s="705"/>
    </row>
    <row r="170" spans="1:11" ht="13" x14ac:dyDescent="0.25">
      <c r="A170" s="708"/>
      <c r="B170" s="1421" t="s">
        <v>771</v>
      </c>
      <c r="C170" s="708"/>
      <c r="D170" s="1408"/>
      <c r="E170" s="710"/>
      <c r="F170" s="711"/>
    </row>
    <row r="171" spans="1:11" ht="12.5" x14ac:dyDescent="0.25">
      <c r="A171" s="708"/>
      <c r="B171" s="1286"/>
      <c r="C171" s="708"/>
      <c r="D171" s="1408"/>
      <c r="E171" s="710"/>
      <c r="F171" s="711"/>
    </row>
    <row r="172" spans="1:11" ht="13" x14ac:dyDescent="0.25">
      <c r="A172" s="708"/>
      <c r="B172" s="1407" t="s">
        <v>1543</v>
      </c>
      <c r="C172" s="708"/>
      <c r="D172" s="1408"/>
      <c r="E172" s="710"/>
      <c r="F172" s="711"/>
    </row>
    <row r="173" spans="1:11" ht="13" x14ac:dyDescent="0.25">
      <c r="A173" s="708"/>
      <c r="B173" s="707" t="s">
        <v>1544</v>
      </c>
      <c r="C173" s="708"/>
      <c r="D173" s="1408"/>
      <c r="E173" s="710"/>
      <c r="F173" s="711"/>
    </row>
    <row r="174" spans="1:11" ht="12.5" x14ac:dyDescent="0.25">
      <c r="A174" s="706" t="s">
        <v>296</v>
      </c>
      <c r="B174" s="1204" t="s">
        <v>1545</v>
      </c>
      <c r="C174" s="708" t="s">
        <v>19</v>
      </c>
      <c r="D174" s="709">
        <v>1</v>
      </c>
      <c r="E174" s="1214"/>
      <c r="F174" s="705">
        <f>D174*E174</f>
        <v>0</v>
      </c>
      <c r="G174" s="473"/>
      <c r="H174" s="715"/>
      <c r="I174" s="473"/>
      <c r="J174" s="473"/>
      <c r="K174" s="473"/>
    </row>
    <row r="175" spans="1:11" ht="12.5" x14ac:dyDescent="0.25">
      <c r="A175" s="706"/>
      <c r="B175" s="1204"/>
      <c r="C175" s="708"/>
      <c r="D175" s="709"/>
      <c r="E175" s="1214"/>
      <c r="F175" s="711"/>
      <c r="G175" s="473"/>
      <c r="H175" s="715"/>
      <c r="I175" s="473"/>
      <c r="J175" s="473"/>
      <c r="K175" s="473"/>
    </row>
    <row r="176" spans="1:11" ht="12.5" x14ac:dyDescent="0.25">
      <c r="A176" s="706" t="s">
        <v>1546</v>
      </c>
      <c r="B176" s="1204" t="s">
        <v>1547</v>
      </c>
      <c r="C176" s="708" t="s">
        <v>19</v>
      </c>
      <c r="D176" s="709">
        <v>1</v>
      </c>
      <c r="E176" s="1214"/>
      <c r="F176" s="705">
        <f>D176*E176</f>
        <v>0</v>
      </c>
      <c r="G176" s="473"/>
      <c r="H176" s="715"/>
      <c r="I176" s="473"/>
      <c r="J176" s="473"/>
      <c r="K176" s="473"/>
    </row>
    <row r="177" spans="1:11" ht="12.5" x14ac:dyDescent="0.25">
      <c r="A177" s="706"/>
      <c r="B177" s="1204"/>
      <c r="C177" s="708"/>
      <c r="D177" s="709"/>
      <c r="E177" s="1214"/>
      <c r="F177" s="711"/>
      <c r="G177" s="473"/>
      <c r="H177" s="715"/>
      <c r="I177" s="473"/>
      <c r="J177" s="473"/>
      <c r="K177" s="473"/>
    </row>
    <row r="178" spans="1:11" ht="25" x14ac:dyDescent="0.25">
      <c r="A178" s="706" t="s">
        <v>1446</v>
      </c>
      <c r="B178" s="1422" t="s">
        <v>1548</v>
      </c>
      <c r="C178" s="708" t="s">
        <v>19</v>
      </c>
      <c r="D178" s="709">
        <v>1</v>
      </c>
      <c r="E178" s="1436"/>
      <c r="F178" s="705">
        <f>D178*E178</f>
        <v>0</v>
      </c>
    </row>
    <row r="179" spans="1:11" ht="12.5" x14ac:dyDescent="0.25">
      <c r="A179" s="706"/>
      <c r="B179" s="1204"/>
      <c r="C179" s="708"/>
      <c r="D179" s="709"/>
      <c r="E179" s="1214"/>
      <c r="F179" s="711"/>
      <c r="G179" s="473"/>
      <c r="H179" s="715"/>
      <c r="I179" s="473"/>
      <c r="J179" s="473"/>
      <c r="K179" s="473"/>
    </row>
    <row r="180" spans="1:11" ht="27" x14ac:dyDescent="0.25">
      <c r="A180" s="706" t="s">
        <v>1549</v>
      </c>
      <c r="B180" s="1204" t="s">
        <v>1550</v>
      </c>
      <c r="C180" s="708" t="s">
        <v>125</v>
      </c>
      <c r="D180" s="709">
        <v>30</v>
      </c>
      <c r="E180" s="1214"/>
      <c r="F180" s="705">
        <f>D180*E180</f>
        <v>0</v>
      </c>
      <c r="G180" s="473"/>
      <c r="H180" s="715"/>
      <c r="I180" s="473"/>
      <c r="J180" s="473"/>
      <c r="K180" s="473"/>
    </row>
    <row r="181" spans="1:11" ht="12.5" x14ac:dyDescent="0.25">
      <c r="A181" s="699"/>
      <c r="B181" s="703"/>
      <c r="C181" s="699"/>
      <c r="D181" s="699"/>
      <c r="E181" s="704"/>
      <c r="F181" s="705"/>
    </row>
    <row r="182" spans="1:11" ht="12.5" x14ac:dyDescent="0.25">
      <c r="A182" s="699"/>
      <c r="B182" s="703"/>
      <c r="C182" s="699"/>
      <c r="D182" s="699"/>
      <c r="E182" s="704"/>
      <c r="F182" s="705"/>
    </row>
    <row r="183" spans="1:11" ht="12.5" x14ac:dyDescent="0.25">
      <c r="A183" s="699"/>
      <c r="B183" s="703"/>
      <c r="C183" s="699"/>
      <c r="D183" s="699"/>
      <c r="E183" s="704"/>
      <c r="F183" s="705"/>
    </row>
    <row r="184" spans="1:11" ht="12.5" x14ac:dyDescent="0.25">
      <c r="A184" s="699"/>
      <c r="B184" s="703"/>
      <c r="C184" s="699"/>
      <c r="D184" s="699"/>
      <c r="E184" s="704"/>
      <c r="F184" s="705"/>
    </row>
    <row r="185" spans="1:11" ht="13" x14ac:dyDescent="0.25">
      <c r="A185" s="708"/>
      <c r="B185" s="1407"/>
      <c r="C185" s="708"/>
      <c r="D185" s="709"/>
      <c r="E185" s="710"/>
      <c r="F185" s="711"/>
    </row>
    <row r="186" spans="1:11" ht="13" x14ac:dyDescent="0.25">
      <c r="A186" s="708"/>
      <c r="B186" s="1407"/>
      <c r="C186" s="708"/>
      <c r="D186" s="709"/>
      <c r="E186" s="710"/>
      <c r="F186" s="711"/>
    </row>
    <row r="187" spans="1:11" ht="12.5" x14ac:dyDescent="0.25">
      <c r="A187" s="708"/>
      <c r="B187" s="1286"/>
      <c r="C187" s="708"/>
      <c r="D187" s="709"/>
      <c r="E187" s="710"/>
      <c r="F187" s="705"/>
    </row>
    <row r="188" spans="1:11" ht="13" x14ac:dyDescent="0.25">
      <c r="A188" s="708"/>
      <c r="B188" s="1407"/>
      <c r="C188" s="708"/>
      <c r="D188" s="709"/>
      <c r="E188" s="710"/>
      <c r="F188" s="711"/>
    </row>
    <row r="189" spans="1:11" ht="13" x14ac:dyDescent="0.25">
      <c r="A189" s="708"/>
      <c r="B189" s="1137"/>
      <c r="C189" s="708"/>
      <c r="D189" s="709"/>
      <c r="E189" s="710"/>
      <c r="F189" s="711"/>
    </row>
    <row r="190" spans="1:11" ht="13" thickBot="1" x14ac:dyDescent="0.3">
      <c r="A190" s="705"/>
      <c r="B190" s="705"/>
      <c r="C190" s="705"/>
      <c r="D190" s="705"/>
      <c r="E190" s="705"/>
      <c r="F190" s="705"/>
    </row>
    <row r="191" spans="1:11" ht="17.25" customHeight="1" thickTop="1" x14ac:dyDescent="0.25">
      <c r="A191" s="2491" t="s">
        <v>102</v>
      </c>
      <c r="B191" s="2491"/>
      <c r="C191" s="2491"/>
      <c r="D191" s="2491"/>
      <c r="E191" s="2491"/>
      <c r="F191" s="1427">
        <f>SUM(F132:F190)</f>
        <v>0</v>
      </c>
    </row>
    <row r="192" spans="1:11" ht="13" x14ac:dyDescent="0.25">
      <c r="A192" s="1439"/>
      <c r="B192" s="1440"/>
      <c r="C192" s="1439"/>
      <c r="D192" s="1441"/>
      <c r="E192" s="1442"/>
      <c r="F192" s="1443"/>
    </row>
    <row r="193" spans="1:6" ht="13" x14ac:dyDescent="0.25">
      <c r="A193" s="708"/>
      <c r="B193" s="1407" t="s">
        <v>1551</v>
      </c>
      <c r="C193" s="708"/>
      <c r="D193" s="709"/>
      <c r="E193" s="710"/>
      <c r="F193" s="711"/>
    </row>
    <row r="194" spans="1:6" ht="13" x14ac:dyDescent="0.25">
      <c r="A194" s="708"/>
      <c r="B194" s="1407"/>
      <c r="C194" s="708"/>
      <c r="D194" s="709"/>
      <c r="E194" s="710"/>
      <c r="F194" s="711"/>
    </row>
    <row r="195" spans="1:6" ht="27" x14ac:dyDescent="0.25">
      <c r="A195" s="708" t="s">
        <v>1938</v>
      </c>
      <c r="B195" s="1286" t="s">
        <v>2511</v>
      </c>
      <c r="C195" s="708" t="s">
        <v>667</v>
      </c>
      <c r="D195" s="709">
        <v>1</v>
      </c>
      <c r="E195" s="710"/>
      <c r="F195" s="705">
        <f>D195*E195</f>
        <v>0</v>
      </c>
    </row>
    <row r="196" spans="1:6" ht="13" x14ac:dyDescent="0.25">
      <c r="A196" s="708"/>
      <c r="B196" s="1407"/>
      <c r="C196" s="708"/>
      <c r="D196" s="709"/>
      <c r="E196" s="710"/>
      <c r="F196" s="711"/>
    </row>
    <row r="197" spans="1:6" ht="52" x14ac:dyDescent="0.25">
      <c r="A197" s="708"/>
      <c r="B197" s="1137" t="s">
        <v>1552</v>
      </c>
      <c r="C197" s="708"/>
      <c r="D197" s="709"/>
      <c r="E197" s="710"/>
      <c r="F197" s="711"/>
    </row>
    <row r="198" spans="1:6" ht="13" x14ac:dyDescent="0.25">
      <c r="A198" s="708"/>
      <c r="B198" s="1137"/>
      <c r="C198" s="708"/>
      <c r="D198" s="709"/>
      <c r="E198" s="710"/>
      <c r="F198" s="711"/>
    </row>
    <row r="199" spans="1:6" ht="27" x14ac:dyDescent="0.25">
      <c r="A199" s="708" t="s">
        <v>1939</v>
      </c>
      <c r="B199" s="1286" t="s">
        <v>2516</v>
      </c>
      <c r="C199" s="708" t="s">
        <v>19</v>
      </c>
      <c r="D199" s="709">
        <v>1</v>
      </c>
      <c r="E199" s="710"/>
      <c r="F199" s="705">
        <f>D199*E199</f>
        <v>0</v>
      </c>
    </row>
    <row r="200" spans="1:6" ht="12.5" x14ac:dyDescent="0.25">
      <c r="A200" s="708"/>
      <c r="B200" s="1286"/>
      <c r="C200" s="708"/>
      <c r="D200" s="709"/>
      <c r="E200" s="710"/>
      <c r="F200" s="705"/>
    </row>
    <row r="201" spans="1:6" ht="13" x14ac:dyDescent="0.25">
      <c r="A201" s="708"/>
      <c r="B201" s="1407" t="s">
        <v>1042</v>
      </c>
      <c r="C201" s="708"/>
      <c r="D201" s="1408"/>
      <c r="E201" s="710"/>
      <c r="F201" s="711"/>
    </row>
    <row r="202" spans="1:6" ht="12.5" x14ac:dyDescent="0.25">
      <c r="A202" s="708"/>
      <c r="B202" s="1286"/>
      <c r="C202" s="708"/>
      <c r="D202" s="1408"/>
      <c r="E202" s="710"/>
      <c r="F202" s="711"/>
    </row>
    <row r="203" spans="1:6" ht="13" x14ac:dyDescent="0.25">
      <c r="A203" s="708"/>
      <c r="B203" s="1407" t="s">
        <v>1553</v>
      </c>
      <c r="C203" s="708"/>
      <c r="D203" s="1408"/>
      <c r="E203" s="710"/>
      <c r="F203" s="711"/>
    </row>
    <row r="204" spans="1:6" ht="26" x14ac:dyDescent="0.25">
      <c r="A204" s="708"/>
      <c r="B204" s="1419" t="s">
        <v>1554</v>
      </c>
      <c r="C204" s="708"/>
      <c r="D204" s="1437"/>
      <c r="E204" s="710"/>
      <c r="F204" s="711"/>
    </row>
    <row r="205" spans="1:6" ht="12.5" x14ac:dyDescent="0.25">
      <c r="A205" s="708" t="s">
        <v>1045</v>
      </c>
      <c r="B205" s="1286" t="s">
        <v>1046</v>
      </c>
      <c r="C205" s="708" t="s">
        <v>48</v>
      </c>
      <c r="D205" s="709">
        <v>120</v>
      </c>
      <c r="E205" s="710"/>
      <c r="F205" s="705">
        <f>D205*E205</f>
        <v>0</v>
      </c>
    </row>
    <row r="206" spans="1:6" ht="12.5" x14ac:dyDescent="0.25">
      <c r="A206" s="708"/>
      <c r="B206" s="1286"/>
      <c r="C206" s="708"/>
      <c r="D206" s="1437"/>
      <c r="E206" s="710"/>
      <c r="F206" s="711"/>
    </row>
    <row r="207" spans="1:6" ht="37.5" x14ac:dyDescent="0.25">
      <c r="A207" s="708"/>
      <c r="B207" s="1438" t="s">
        <v>1047</v>
      </c>
      <c r="C207" s="708"/>
      <c r="D207" s="1437"/>
      <c r="E207" s="710"/>
      <c r="F207" s="711"/>
    </row>
    <row r="208" spans="1:6" x14ac:dyDescent="0.25">
      <c r="A208" s="708" t="s">
        <v>1048</v>
      </c>
      <c r="B208" s="1286" t="s">
        <v>1555</v>
      </c>
      <c r="C208" s="708" t="s">
        <v>857</v>
      </c>
      <c r="D208" s="709">
        <v>45</v>
      </c>
      <c r="E208" s="710"/>
      <c r="F208" s="705">
        <f>D208*E208</f>
        <v>0</v>
      </c>
    </row>
    <row r="209" spans="1:6" ht="12.5" x14ac:dyDescent="0.25">
      <c r="A209" s="708"/>
      <c r="B209" s="1286"/>
      <c r="C209" s="708"/>
      <c r="D209" s="709"/>
      <c r="E209" s="710"/>
      <c r="F209" s="705"/>
    </row>
    <row r="210" spans="1:6" ht="13" x14ac:dyDescent="0.25">
      <c r="A210" s="1439"/>
      <c r="B210" s="1440" t="s">
        <v>1056</v>
      </c>
      <c r="C210" s="1439"/>
      <c r="D210" s="1441"/>
      <c r="E210" s="1442"/>
      <c r="F210" s="1443"/>
    </row>
    <row r="211" spans="1:6" ht="12.5" x14ac:dyDescent="0.25">
      <c r="A211" s="1439"/>
      <c r="B211" s="1444"/>
      <c r="C211" s="1439"/>
      <c r="D211" s="1441"/>
      <c r="E211" s="1442"/>
      <c r="F211" s="1443"/>
    </row>
    <row r="212" spans="1:6" ht="25" x14ac:dyDescent="0.25">
      <c r="A212" s="1439" t="s">
        <v>1940</v>
      </c>
      <c r="B212" s="1438" t="s">
        <v>1941</v>
      </c>
      <c r="C212" s="1439" t="s">
        <v>48</v>
      </c>
      <c r="D212" s="1445">
        <v>20</v>
      </c>
      <c r="E212" s="1442"/>
      <c r="F212" s="1443">
        <f>D212*E212</f>
        <v>0</v>
      </c>
    </row>
    <row r="213" spans="1:6" ht="13" x14ac:dyDescent="0.25">
      <c r="A213" s="706"/>
      <c r="B213" s="1421"/>
      <c r="C213" s="708"/>
      <c r="D213" s="709"/>
      <c r="E213" s="710"/>
      <c r="F213" s="711"/>
    </row>
    <row r="214" spans="1:6" ht="13" x14ac:dyDescent="0.25">
      <c r="A214" s="708"/>
      <c r="B214" s="1421" t="s">
        <v>150</v>
      </c>
      <c r="C214" s="708"/>
      <c r="D214" s="709"/>
      <c r="E214" s="710"/>
      <c r="F214" s="711"/>
    </row>
    <row r="215" spans="1:6" ht="12.5" x14ac:dyDescent="0.25">
      <c r="A215" s="708"/>
      <c r="B215" s="1204"/>
      <c r="C215" s="708"/>
      <c r="D215" s="709"/>
      <c r="E215" s="710"/>
      <c r="F215" s="711"/>
    </row>
    <row r="216" spans="1:6" ht="13" x14ac:dyDescent="0.25">
      <c r="A216" s="708"/>
      <c r="B216" s="1407" t="s">
        <v>1084</v>
      </c>
      <c r="C216" s="708"/>
      <c r="D216" s="709"/>
      <c r="E216" s="710"/>
      <c r="F216" s="711"/>
    </row>
    <row r="217" spans="1:6" ht="37.5" x14ac:dyDescent="0.25">
      <c r="A217" s="708" t="s">
        <v>1085</v>
      </c>
      <c r="B217" s="1204" t="s">
        <v>1556</v>
      </c>
      <c r="C217" s="708" t="s">
        <v>125</v>
      </c>
      <c r="D217" s="709">
        <v>90</v>
      </c>
      <c r="E217" s="710"/>
      <c r="F217" s="705">
        <f>D217*E217</f>
        <v>0</v>
      </c>
    </row>
    <row r="218" spans="1:6" ht="12.5" x14ac:dyDescent="0.25">
      <c r="A218" s="708"/>
      <c r="B218" s="1204"/>
      <c r="C218" s="708"/>
      <c r="D218" s="709"/>
      <c r="E218" s="710"/>
      <c r="F218" s="711"/>
    </row>
    <row r="219" spans="1:6" ht="13" x14ac:dyDescent="0.25">
      <c r="A219" s="708"/>
      <c r="B219" s="1407" t="s">
        <v>306</v>
      </c>
      <c r="C219" s="708"/>
      <c r="D219" s="1408"/>
      <c r="E219" s="710"/>
      <c r="F219" s="711"/>
    </row>
    <row r="220" spans="1:6" s="688" customFormat="1" ht="37.5" x14ac:dyDescent="0.25">
      <c r="A220" s="706" t="s">
        <v>1087</v>
      </c>
      <c r="B220" s="1422" t="s">
        <v>1557</v>
      </c>
      <c r="C220" s="708" t="s">
        <v>19</v>
      </c>
      <c r="D220" s="709">
        <v>1</v>
      </c>
      <c r="E220" s="710"/>
      <c r="F220" s="705">
        <f>D220*E220</f>
        <v>0</v>
      </c>
    </row>
    <row r="221" spans="1:6" s="688" customFormat="1" ht="12.5" x14ac:dyDescent="0.25">
      <c r="A221" s="706"/>
      <c r="B221" s="1422"/>
      <c r="C221" s="708"/>
      <c r="D221" s="709"/>
      <c r="E221" s="710"/>
      <c r="F221" s="705"/>
    </row>
    <row r="222" spans="1:6" s="688" customFormat="1" ht="12.5" x14ac:dyDescent="0.25">
      <c r="A222" s="706"/>
      <c r="B222" s="1422"/>
      <c r="C222" s="708"/>
      <c r="D222" s="709"/>
      <c r="E222" s="710"/>
      <c r="F222" s="705"/>
    </row>
    <row r="223" spans="1:6" s="688" customFormat="1" ht="12.5" x14ac:dyDescent="0.25">
      <c r="A223" s="706"/>
      <c r="B223" s="1422"/>
      <c r="C223" s="708"/>
      <c r="D223" s="709"/>
      <c r="E223" s="710"/>
      <c r="F223" s="705"/>
    </row>
    <row r="224" spans="1:6" s="688" customFormat="1" ht="12.5" x14ac:dyDescent="0.25">
      <c r="A224" s="706"/>
      <c r="B224" s="1422"/>
      <c r="C224" s="708"/>
      <c r="D224" s="709"/>
      <c r="E224" s="710"/>
      <c r="F224" s="705"/>
    </row>
    <row r="225" spans="1:6" s="688" customFormat="1" ht="12.5" x14ac:dyDescent="0.25">
      <c r="A225" s="706"/>
      <c r="B225" s="1422"/>
      <c r="C225" s="708"/>
      <c r="D225" s="709"/>
      <c r="E225" s="710"/>
      <c r="F225" s="705"/>
    </row>
    <row r="226" spans="1:6" s="688" customFormat="1" ht="12.5" x14ac:dyDescent="0.25">
      <c r="A226" s="706"/>
      <c r="B226" s="1422"/>
      <c r="C226" s="708"/>
      <c r="D226" s="709"/>
      <c r="E226" s="710"/>
      <c r="F226" s="705"/>
    </row>
    <row r="227" spans="1:6" s="688" customFormat="1" ht="12.5" x14ac:dyDescent="0.25">
      <c r="A227" s="706"/>
      <c r="B227" s="1422"/>
      <c r="C227" s="708"/>
      <c r="D227" s="709"/>
      <c r="E227" s="710"/>
      <c r="F227" s="705"/>
    </row>
    <row r="228" spans="1:6" s="688" customFormat="1" ht="12.5" x14ac:dyDescent="0.25">
      <c r="A228" s="706"/>
      <c r="B228" s="1422"/>
      <c r="C228" s="708"/>
      <c r="D228" s="709"/>
      <c r="E228" s="710"/>
      <c r="F228" s="705"/>
    </row>
    <row r="229" spans="1:6" s="688" customFormat="1" ht="12.5" x14ac:dyDescent="0.25">
      <c r="A229" s="706"/>
      <c r="B229" s="1422"/>
      <c r="C229" s="708"/>
      <c r="D229" s="709"/>
      <c r="E229" s="710"/>
      <c r="F229" s="705"/>
    </row>
    <row r="230" spans="1:6" s="688" customFormat="1" ht="12.5" x14ac:dyDescent="0.25">
      <c r="A230" s="706"/>
      <c r="B230" s="1422"/>
      <c r="C230" s="708"/>
      <c r="D230" s="709"/>
      <c r="E230" s="710"/>
      <c r="F230" s="705"/>
    </row>
    <row r="231" spans="1:6" s="688" customFormat="1" ht="12.5" x14ac:dyDescent="0.25">
      <c r="A231" s="706"/>
      <c r="B231" s="1422"/>
      <c r="C231" s="708"/>
      <c r="D231" s="709"/>
      <c r="E231" s="710"/>
      <c r="F231" s="705"/>
    </row>
    <row r="232" spans="1:6" s="688" customFormat="1" ht="12.5" x14ac:dyDescent="0.25">
      <c r="A232" s="706"/>
      <c r="B232" s="1422"/>
      <c r="C232" s="708"/>
      <c r="D232" s="709"/>
      <c r="E232" s="710"/>
      <c r="F232" s="705"/>
    </row>
    <row r="233" spans="1:6" s="688" customFormat="1" ht="12.5" x14ac:dyDescent="0.25">
      <c r="A233" s="706"/>
      <c r="B233" s="1422"/>
      <c r="C233" s="708"/>
      <c r="D233" s="709"/>
      <c r="E233" s="710"/>
      <c r="F233" s="705"/>
    </row>
    <row r="234" spans="1:6" s="688" customFormat="1" ht="12.5" x14ac:dyDescent="0.25">
      <c r="A234" s="706"/>
      <c r="B234" s="1422"/>
      <c r="C234" s="708"/>
      <c r="D234" s="709"/>
      <c r="E234" s="710"/>
      <c r="F234" s="705"/>
    </row>
    <row r="235" spans="1:6" s="688" customFormat="1" ht="12.5" x14ac:dyDescent="0.25">
      <c r="A235" s="706"/>
      <c r="B235" s="1422"/>
      <c r="C235" s="708"/>
      <c r="D235" s="709"/>
      <c r="E235" s="710"/>
      <c r="F235" s="705"/>
    </row>
    <row r="236" spans="1:6" s="688" customFormat="1" ht="12.5" x14ac:dyDescent="0.25">
      <c r="A236" s="706"/>
      <c r="B236" s="1422"/>
      <c r="C236" s="708"/>
      <c r="D236" s="709"/>
      <c r="E236" s="710"/>
      <c r="F236" s="705"/>
    </row>
    <row r="237" spans="1:6" s="688" customFormat="1" ht="12.5" x14ac:dyDescent="0.25">
      <c r="A237" s="706"/>
      <c r="B237" s="1422"/>
      <c r="C237" s="708"/>
      <c r="D237" s="709"/>
      <c r="E237" s="710"/>
      <c r="F237" s="705"/>
    </row>
    <row r="238" spans="1:6" s="688" customFormat="1" ht="12.5" x14ac:dyDescent="0.25">
      <c r="A238" s="706"/>
      <c r="B238" s="1422"/>
      <c r="C238" s="708"/>
      <c r="D238" s="709"/>
      <c r="E238" s="710"/>
      <c r="F238" s="705"/>
    </row>
    <row r="239" spans="1:6" s="688" customFormat="1" ht="12.5" x14ac:dyDescent="0.25">
      <c r="A239" s="706"/>
      <c r="B239" s="1422"/>
      <c r="C239" s="708"/>
      <c r="D239" s="709"/>
      <c r="E239" s="710"/>
      <c r="F239" s="705"/>
    </row>
    <row r="240" spans="1:6" s="688" customFormat="1" ht="12.5" x14ac:dyDescent="0.25">
      <c r="A240" s="706"/>
      <c r="B240" s="1422"/>
      <c r="C240" s="708"/>
      <c r="D240" s="709"/>
      <c r="E240" s="710"/>
      <c r="F240" s="705"/>
    </row>
    <row r="241" spans="1:252" s="688" customFormat="1" ht="12.5" x14ac:dyDescent="0.25">
      <c r="A241" s="706"/>
      <c r="B241" s="1422"/>
      <c r="C241" s="708"/>
      <c r="D241" s="709"/>
      <c r="E241" s="710"/>
      <c r="F241" s="705"/>
    </row>
    <row r="242" spans="1:252" s="688" customFormat="1" ht="12.5" x14ac:dyDescent="0.25">
      <c r="A242" s="706"/>
      <c r="B242" s="1422"/>
      <c r="C242" s="708"/>
      <c r="D242" s="709"/>
      <c r="E242" s="710"/>
      <c r="F242" s="705"/>
    </row>
    <row r="243" spans="1:252" s="688" customFormat="1" ht="12.5" x14ac:dyDescent="0.25">
      <c r="A243" s="706"/>
      <c r="B243" s="1422"/>
      <c r="C243" s="708"/>
      <c r="D243" s="709"/>
      <c r="E243" s="710"/>
      <c r="F243" s="705"/>
    </row>
    <row r="244" spans="1:252" s="688" customFormat="1" ht="12.5" x14ac:dyDescent="0.25">
      <c r="A244" s="706"/>
      <c r="B244" s="1422"/>
      <c r="C244" s="708"/>
      <c r="D244" s="709"/>
      <c r="E244" s="710"/>
      <c r="F244" s="705"/>
    </row>
    <row r="245" spans="1:252" s="688" customFormat="1" ht="12.5" x14ac:dyDescent="0.25">
      <c r="A245" s="706"/>
      <c r="B245" s="1422"/>
      <c r="C245" s="708"/>
      <c r="D245" s="709"/>
      <c r="E245" s="710"/>
      <c r="F245" s="705"/>
    </row>
    <row r="246" spans="1:252" s="688" customFormat="1" ht="12.5" x14ac:dyDescent="0.25">
      <c r="A246" s="706"/>
      <c r="B246" s="1422"/>
      <c r="C246" s="708"/>
      <c r="D246" s="709"/>
      <c r="E246" s="710"/>
      <c r="F246" s="705"/>
    </row>
    <row r="247" spans="1:252" s="688" customFormat="1" ht="12.5" x14ac:dyDescent="0.25">
      <c r="A247" s="706"/>
      <c r="B247" s="1422"/>
      <c r="C247" s="708"/>
      <c r="D247" s="709"/>
      <c r="E247" s="710"/>
      <c r="F247" s="705"/>
    </row>
    <row r="248" spans="1:252" s="688" customFormat="1" ht="12.5" x14ac:dyDescent="0.25">
      <c r="A248" s="706"/>
      <c r="B248" s="1422"/>
      <c r="C248" s="708"/>
      <c r="D248" s="709"/>
      <c r="E248" s="710"/>
      <c r="F248" s="705"/>
    </row>
    <row r="249" spans="1:252" s="688" customFormat="1" ht="13" thickBot="1" x14ac:dyDescent="0.3">
      <c r="A249" s="706"/>
      <c r="B249" s="1422"/>
      <c r="C249" s="708"/>
      <c r="D249" s="709"/>
      <c r="E249" s="710"/>
      <c r="F249" s="705"/>
    </row>
    <row r="250" spans="1:252" ht="19.149999999999999" customHeight="1" thickTop="1" x14ac:dyDescent="0.25">
      <c r="A250" s="2493" t="s">
        <v>102</v>
      </c>
      <c r="B250" s="2493"/>
      <c r="C250" s="2493"/>
      <c r="D250" s="2493"/>
      <c r="E250" s="2493"/>
      <c r="F250" s="1427">
        <f>SUM(F192:F249)</f>
        <v>0</v>
      </c>
    </row>
    <row r="251" spans="1:252" ht="12.5" x14ac:dyDescent="0.25">
      <c r="A251" s="1446"/>
      <c r="B251" s="1447"/>
      <c r="C251" s="1448"/>
      <c r="D251" s="1449"/>
      <c r="E251" s="1450"/>
      <c r="F251" s="1451"/>
    </row>
    <row r="252" spans="1:252" ht="13" x14ac:dyDescent="0.25">
      <c r="A252" s="708"/>
      <c r="B252" s="1452" t="s">
        <v>28</v>
      </c>
      <c r="C252" s="1146"/>
      <c r="D252" s="1416"/>
      <c r="E252" s="1417"/>
      <c r="F252" s="1420"/>
    </row>
    <row r="253" spans="1:252" ht="12.5" x14ac:dyDescent="0.25">
      <c r="A253" s="708"/>
      <c r="B253" s="1204"/>
      <c r="C253" s="1146"/>
      <c r="D253" s="1416"/>
      <c r="E253" s="1417"/>
      <c r="F253" s="1420"/>
    </row>
    <row r="254" spans="1:252" s="266" customFormat="1" ht="13" x14ac:dyDescent="0.25">
      <c r="A254" s="275"/>
      <c r="B254" s="361"/>
      <c r="C254" s="275"/>
      <c r="D254" s="805"/>
      <c r="E254" s="375"/>
      <c r="F254" s="1002"/>
      <c r="G254" s="473"/>
      <c r="H254" s="473"/>
      <c r="I254" s="473"/>
      <c r="J254" s="473"/>
      <c r="K254" s="473"/>
      <c r="L254" s="473"/>
      <c r="M254" s="473"/>
      <c r="N254" s="473"/>
      <c r="O254" s="473"/>
      <c r="P254" s="473"/>
      <c r="Q254" s="473"/>
      <c r="R254" s="473"/>
      <c r="S254" s="473"/>
      <c r="T254" s="473"/>
      <c r="U254" s="473"/>
      <c r="V254" s="473"/>
      <c r="W254" s="473"/>
      <c r="X254" s="473"/>
      <c r="Y254" s="473"/>
      <c r="Z254" s="473"/>
      <c r="AA254" s="473"/>
      <c r="AB254" s="473"/>
      <c r="AC254" s="473"/>
      <c r="AD254" s="473"/>
      <c r="AE254" s="473"/>
      <c r="AF254" s="473"/>
      <c r="AG254" s="473"/>
      <c r="AH254" s="473"/>
      <c r="AI254" s="473"/>
      <c r="AJ254" s="473"/>
      <c r="AK254" s="473"/>
      <c r="AL254" s="473"/>
      <c r="AM254" s="473"/>
      <c r="AN254" s="473"/>
      <c r="AO254" s="473"/>
      <c r="AP254" s="473"/>
      <c r="AQ254" s="473"/>
      <c r="AR254" s="473"/>
      <c r="AS254" s="473"/>
      <c r="AT254" s="473"/>
      <c r="AU254" s="473"/>
      <c r="AV254" s="473"/>
      <c r="AW254" s="473"/>
      <c r="AX254" s="473"/>
      <c r="AY254" s="473"/>
      <c r="AZ254" s="473"/>
      <c r="BA254" s="473"/>
      <c r="BB254" s="473"/>
      <c r="BC254" s="473"/>
      <c r="BD254" s="473"/>
      <c r="BE254" s="473"/>
      <c r="BF254" s="473"/>
      <c r="BG254" s="473"/>
      <c r="BH254" s="473"/>
      <c r="BI254" s="473"/>
      <c r="BJ254" s="473"/>
      <c r="BK254" s="473"/>
      <c r="BL254" s="473"/>
      <c r="BM254" s="473"/>
      <c r="BN254" s="473"/>
      <c r="BO254" s="473"/>
      <c r="BP254" s="473"/>
      <c r="BQ254" s="473"/>
      <c r="BR254" s="473"/>
      <c r="BS254" s="473"/>
      <c r="BT254" s="473"/>
      <c r="BU254" s="473"/>
      <c r="BV254" s="473"/>
      <c r="BW254" s="473"/>
      <c r="BX254" s="473"/>
      <c r="BY254" s="473"/>
      <c r="BZ254" s="473"/>
      <c r="CA254" s="473"/>
      <c r="CB254" s="473"/>
      <c r="CC254" s="473"/>
      <c r="CD254" s="473"/>
      <c r="CE254" s="473"/>
      <c r="CF254" s="473"/>
      <c r="CG254" s="473"/>
      <c r="CH254" s="473"/>
      <c r="CI254" s="473"/>
      <c r="CJ254" s="473"/>
      <c r="CK254" s="473"/>
      <c r="CL254" s="473"/>
      <c r="CM254" s="473"/>
      <c r="CN254" s="473"/>
      <c r="CO254" s="473"/>
      <c r="CP254" s="473"/>
      <c r="CQ254" s="473"/>
      <c r="CR254" s="473"/>
      <c r="CS254" s="473"/>
      <c r="CT254" s="473"/>
      <c r="CU254" s="473"/>
      <c r="CV254" s="473"/>
      <c r="CW254" s="473"/>
      <c r="CX254" s="473"/>
      <c r="CY254" s="473"/>
      <c r="CZ254" s="473"/>
      <c r="DA254" s="473"/>
      <c r="DB254" s="473"/>
      <c r="DC254" s="473"/>
      <c r="DD254" s="473"/>
      <c r="DE254" s="473"/>
      <c r="DF254" s="473"/>
      <c r="DG254" s="473"/>
      <c r="DH254" s="473"/>
      <c r="DI254" s="473"/>
      <c r="DJ254" s="473"/>
      <c r="DK254" s="473"/>
      <c r="DL254" s="473"/>
      <c r="DM254" s="473"/>
      <c r="DN254" s="473"/>
      <c r="DO254" s="473"/>
      <c r="DP254" s="473"/>
      <c r="DQ254" s="473"/>
      <c r="DR254" s="473"/>
      <c r="DS254" s="473"/>
      <c r="DT254" s="473"/>
      <c r="DU254" s="473"/>
      <c r="DV254" s="473"/>
      <c r="DW254" s="473"/>
      <c r="DX254" s="473"/>
      <c r="DY254" s="473"/>
      <c r="DZ254" s="473"/>
      <c r="EA254" s="473"/>
      <c r="EB254" s="473"/>
      <c r="EC254" s="473"/>
      <c r="ED254" s="473"/>
      <c r="EE254" s="473"/>
      <c r="EF254" s="473"/>
      <c r="EG254" s="473"/>
      <c r="EH254" s="473"/>
      <c r="EI254" s="473"/>
      <c r="EJ254" s="473"/>
      <c r="EK254" s="473"/>
      <c r="EL254" s="473"/>
      <c r="EM254" s="473"/>
      <c r="EN254" s="473"/>
      <c r="EO254" s="473"/>
      <c r="EP254" s="473"/>
      <c r="EQ254" s="473"/>
      <c r="ER254" s="473"/>
      <c r="ES254" s="473"/>
      <c r="ET254" s="473"/>
      <c r="EU254" s="473"/>
      <c r="EV254" s="473"/>
      <c r="EW254" s="473"/>
      <c r="EX254" s="473"/>
      <c r="EY254" s="473"/>
      <c r="EZ254" s="473"/>
      <c r="FA254" s="473"/>
      <c r="FB254" s="473"/>
      <c r="FC254" s="473"/>
      <c r="FD254" s="473"/>
      <c r="FE254" s="473"/>
      <c r="FF254" s="473"/>
      <c r="FG254" s="473"/>
      <c r="FH254" s="473"/>
      <c r="FI254" s="473"/>
      <c r="FJ254" s="473"/>
      <c r="FK254" s="473"/>
      <c r="FL254" s="473"/>
      <c r="FM254" s="473"/>
      <c r="FN254" s="473"/>
      <c r="FO254" s="473"/>
      <c r="FP254" s="473"/>
      <c r="FQ254" s="473"/>
      <c r="FR254" s="473"/>
      <c r="FS254" s="473"/>
      <c r="FT254" s="473"/>
      <c r="FU254" s="473"/>
      <c r="FV254" s="473"/>
      <c r="FW254" s="473"/>
      <c r="FX254" s="473"/>
      <c r="FY254" s="473"/>
      <c r="FZ254" s="473"/>
      <c r="GA254" s="473"/>
      <c r="GB254" s="473"/>
      <c r="GC254" s="473"/>
      <c r="GD254" s="473"/>
      <c r="GE254" s="473"/>
      <c r="GF254" s="473"/>
      <c r="GG254" s="473"/>
      <c r="GH254" s="473"/>
      <c r="GI254" s="473"/>
      <c r="GJ254" s="473"/>
      <c r="GK254" s="473"/>
      <c r="GL254" s="473"/>
      <c r="GM254" s="473"/>
      <c r="GN254" s="473"/>
      <c r="GO254" s="473"/>
      <c r="GP254" s="473"/>
      <c r="GQ254" s="473"/>
      <c r="GR254" s="473"/>
      <c r="GS254" s="473"/>
      <c r="GT254" s="473"/>
      <c r="GU254" s="473"/>
      <c r="GV254" s="473"/>
      <c r="GW254" s="473"/>
      <c r="GX254" s="473"/>
      <c r="GY254" s="473"/>
      <c r="GZ254" s="473"/>
      <c r="HA254" s="473"/>
      <c r="HB254" s="473"/>
      <c r="HC254" s="473"/>
      <c r="HD254" s="473"/>
      <c r="HE254" s="473"/>
      <c r="HF254" s="473"/>
      <c r="HG254" s="473"/>
      <c r="HH254" s="473"/>
      <c r="HI254" s="473"/>
      <c r="HJ254" s="473"/>
      <c r="HK254" s="473"/>
      <c r="HL254" s="473"/>
      <c r="HM254" s="473"/>
      <c r="HN254" s="473"/>
      <c r="HO254" s="473"/>
      <c r="HP254" s="473"/>
      <c r="HQ254" s="473"/>
      <c r="HR254" s="473"/>
      <c r="HS254" s="473"/>
      <c r="HT254" s="473"/>
      <c r="HU254" s="473"/>
      <c r="HV254" s="473"/>
      <c r="HW254" s="473"/>
      <c r="HX254" s="473"/>
      <c r="HY254" s="473"/>
      <c r="HZ254" s="473"/>
      <c r="IA254" s="473"/>
      <c r="IB254" s="473"/>
      <c r="IC254" s="473"/>
      <c r="ID254" s="473"/>
      <c r="IE254" s="473"/>
      <c r="IF254" s="473"/>
      <c r="IG254" s="473"/>
      <c r="IH254" s="473"/>
      <c r="II254" s="473"/>
      <c r="IJ254" s="473"/>
      <c r="IK254" s="473"/>
      <c r="IL254" s="473"/>
      <c r="IM254" s="473"/>
      <c r="IN254" s="473"/>
      <c r="IO254" s="473"/>
      <c r="IP254" s="473"/>
      <c r="IQ254" s="473"/>
      <c r="IR254" s="473"/>
    </row>
    <row r="255" spans="1:252" s="266" customFormat="1" ht="13" x14ac:dyDescent="0.25">
      <c r="A255" s="275"/>
      <c r="B255" s="361"/>
      <c r="C255" s="275"/>
      <c r="D255" s="805"/>
      <c r="E255" s="375"/>
      <c r="F255" s="1002"/>
      <c r="G255" s="473"/>
      <c r="H255" s="473"/>
      <c r="I255" s="473"/>
      <c r="J255" s="473"/>
      <c r="K255" s="473"/>
      <c r="L255" s="473"/>
      <c r="M255" s="473"/>
      <c r="N255" s="473"/>
      <c r="O255" s="473"/>
      <c r="P255" s="473"/>
      <c r="Q255" s="473"/>
      <c r="R255" s="473"/>
      <c r="S255" s="473"/>
      <c r="T255" s="473"/>
      <c r="U255" s="473"/>
      <c r="V255" s="473"/>
      <c r="W255" s="473"/>
      <c r="X255" s="473"/>
      <c r="Y255" s="473"/>
      <c r="Z255" s="473"/>
      <c r="AA255" s="473"/>
      <c r="AB255" s="473"/>
      <c r="AC255" s="473"/>
      <c r="AD255" s="473"/>
      <c r="AE255" s="473"/>
      <c r="AF255" s="473"/>
      <c r="AG255" s="473"/>
      <c r="AH255" s="473"/>
      <c r="AI255" s="473"/>
      <c r="AJ255" s="473"/>
      <c r="AK255" s="473"/>
      <c r="AL255" s="473"/>
      <c r="AM255" s="473"/>
      <c r="AN255" s="473"/>
      <c r="AO255" s="473"/>
      <c r="AP255" s="473"/>
      <c r="AQ255" s="473"/>
      <c r="AR255" s="473"/>
      <c r="AS255" s="473"/>
      <c r="AT255" s="473"/>
      <c r="AU255" s="473"/>
      <c r="AV255" s="473"/>
      <c r="AW255" s="473"/>
      <c r="AX255" s="473"/>
      <c r="AY255" s="473"/>
      <c r="AZ255" s="473"/>
      <c r="BA255" s="473"/>
      <c r="BB255" s="473"/>
      <c r="BC255" s="473"/>
      <c r="BD255" s="473"/>
      <c r="BE255" s="473"/>
      <c r="BF255" s="473"/>
      <c r="BG255" s="473"/>
      <c r="BH255" s="473"/>
      <c r="BI255" s="473"/>
      <c r="BJ255" s="473"/>
      <c r="BK255" s="473"/>
      <c r="BL255" s="473"/>
      <c r="BM255" s="473"/>
      <c r="BN255" s="473"/>
      <c r="BO255" s="473"/>
      <c r="BP255" s="473"/>
      <c r="BQ255" s="473"/>
      <c r="BR255" s="473"/>
      <c r="BS255" s="473"/>
      <c r="BT255" s="473"/>
      <c r="BU255" s="473"/>
      <c r="BV255" s="473"/>
      <c r="BW255" s="473"/>
      <c r="BX255" s="473"/>
      <c r="BY255" s="473"/>
      <c r="BZ255" s="473"/>
      <c r="CA255" s="473"/>
      <c r="CB255" s="473"/>
      <c r="CC255" s="473"/>
      <c r="CD255" s="473"/>
      <c r="CE255" s="473"/>
      <c r="CF255" s="473"/>
      <c r="CG255" s="473"/>
      <c r="CH255" s="473"/>
      <c r="CI255" s="473"/>
      <c r="CJ255" s="473"/>
      <c r="CK255" s="473"/>
      <c r="CL255" s="473"/>
      <c r="CM255" s="473"/>
      <c r="CN255" s="473"/>
      <c r="CO255" s="473"/>
      <c r="CP255" s="473"/>
      <c r="CQ255" s="473"/>
      <c r="CR255" s="473"/>
      <c r="CS255" s="473"/>
      <c r="CT255" s="473"/>
      <c r="CU255" s="473"/>
      <c r="CV255" s="473"/>
      <c r="CW255" s="473"/>
      <c r="CX255" s="473"/>
      <c r="CY255" s="473"/>
      <c r="CZ255" s="473"/>
      <c r="DA255" s="473"/>
      <c r="DB255" s="473"/>
      <c r="DC255" s="473"/>
      <c r="DD255" s="473"/>
      <c r="DE255" s="473"/>
      <c r="DF255" s="473"/>
      <c r="DG255" s="473"/>
      <c r="DH255" s="473"/>
      <c r="DI255" s="473"/>
      <c r="DJ255" s="473"/>
      <c r="DK255" s="473"/>
      <c r="DL255" s="473"/>
      <c r="DM255" s="473"/>
      <c r="DN255" s="473"/>
      <c r="DO255" s="473"/>
      <c r="DP255" s="473"/>
      <c r="DQ255" s="473"/>
      <c r="DR255" s="473"/>
      <c r="DS255" s="473"/>
      <c r="DT255" s="473"/>
      <c r="DU255" s="473"/>
      <c r="DV255" s="473"/>
      <c r="DW255" s="473"/>
      <c r="DX255" s="473"/>
      <c r="DY255" s="473"/>
      <c r="DZ255" s="473"/>
      <c r="EA255" s="473"/>
      <c r="EB255" s="473"/>
      <c r="EC255" s="473"/>
      <c r="ED255" s="473"/>
      <c r="EE255" s="473"/>
      <c r="EF255" s="473"/>
      <c r="EG255" s="473"/>
      <c r="EH255" s="473"/>
      <c r="EI255" s="473"/>
      <c r="EJ255" s="473"/>
      <c r="EK255" s="473"/>
      <c r="EL255" s="473"/>
      <c r="EM255" s="473"/>
      <c r="EN255" s="473"/>
      <c r="EO255" s="473"/>
      <c r="EP255" s="473"/>
      <c r="EQ255" s="473"/>
      <c r="ER255" s="473"/>
      <c r="ES255" s="473"/>
      <c r="ET255" s="473"/>
      <c r="EU255" s="473"/>
      <c r="EV255" s="473"/>
      <c r="EW255" s="473"/>
      <c r="EX255" s="473"/>
      <c r="EY255" s="473"/>
      <c r="EZ255" s="473"/>
      <c r="FA255" s="473"/>
      <c r="FB255" s="473"/>
      <c r="FC255" s="473"/>
      <c r="FD255" s="473"/>
      <c r="FE255" s="473"/>
      <c r="FF255" s="473"/>
      <c r="FG255" s="473"/>
      <c r="FH255" s="473"/>
      <c r="FI255" s="473"/>
      <c r="FJ255" s="473"/>
      <c r="FK255" s="473"/>
      <c r="FL255" s="473"/>
      <c r="FM255" s="473"/>
      <c r="FN255" s="473"/>
      <c r="FO255" s="473"/>
      <c r="FP255" s="473"/>
      <c r="FQ255" s="473"/>
      <c r="FR255" s="473"/>
      <c r="FS255" s="473"/>
      <c r="FT255" s="473"/>
      <c r="FU255" s="473"/>
      <c r="FV255" s="473"/>
      <c r="FW255" s="473"/>
      <c r="FX255" s="473"/>
      <c r="FY255" s="473"/>
      <c r="FZ255" s="473"/>
      <c r="GA255" s="473"/>
      <c r="GB255" s="473"/>
      <c r="GC255" s="473"/>
      <c r="GD255" s="473"/>
      <c r="GE255" s="473"/>
      <c r="GF255" s="473"/>
      <c r="GG255" s="473"/>
      <c r="GH255" s="473"/>
      <c r="GI255" s="473"/>
      <c r="GJ255" s="473"/>
      <c r="GK255" s="473"/>
      <c r="GL255" s="473"/>
      <c r="GM255" s="473"/>
      <c r="GN255" s="473"/>
      <c r="GO255" s="473"/>
      <c r="GP255" s="473"/>
      <c r="GQ255" s="473"/>
      <c r="GR255" s="473"/>
      <c r="GS255" s="473"/>
      <c r="GT255" s="473"/>
      <c r="GU255" s="473"/>
      <c r="GV255" s="473"/>
      <c r="GW255" s="473"/>
      <c r="GX255" s="473"/>
      <c r="GY255" s="473"/>
      <c r="GZ255" s="473"/>
      <c r="HA255" s="473"/>
      <c r="HB255" s="473"/>
      <c r="HC255" s="473"/>
      <c r="HD255" s="473"/>
      <c r="HE255" s="473"/>
      <c r="HF255" s="473"/>
      <c r="HG255" s="473"/>
      <c r="HH255" s="473"/>
      <c r="HI255" s="473"/>
      <c r="HJ255" s="473"/>
      <c r="HK255" s="473"/>
      <c r="HL255" s="473"/>
      <c r="HM255" s="473"/>
      <c r="HN255" s="473"/>
      <c r="HO255" s="473"/>
      <c r="HP255" s="473"/>
      <c r="HQ255" s="473"/>
      <c r="HR255" s="473"/>
      <c r="HS255" s="473"/>
      <c r="HT255" s="473"/>
      <c r="HU255" s="473"/>
      <c r="HV255" s="473"/>
      <c r="HW255" s="473"/>
      <c r="HX255" s="473"/>
      <c r="HY255" s="473"/>
      <c r="HZ255" s="473"/>
      <c r="IA255" s="473"/>
      <c r="IB255" s="473"/>
      <c r="IC255" s="473"/>
      <c r="ID255" s="473"/>
      <c r="IE255" s="473"/>
      <c r="IF255" s="473"/>
      <c r="IG255" s="473"/>
      <c r="IH255" s="473"/>
      <c r="II255" s="473"/>
      <c r="IJ255" s="473"/>
      <c r="IK255" s="473"/>
      <c r="IL255" s="473"/>
      <c r="IM255" s="473"/>
      <c r="IN255" s="473"/>
      <c r="IO255" s="473"/>
      <c r="IP255" s="473"/>
      <c r="IQ255" s="473"/>
      <c r="IR255" s="473"/>
    </row>
    <row r="256" spans="1:252" s="266" customFormat="1" ht="13" x14ac:dyDescent="0.25">
      <c r="A256" s="275"/>
      <c r="B256" s="361"/>
      <c r="C256" s="275"/>
      <c r="D256" s="805"/>
      <c r="E256" s="375"/>
      <c r="F256" s="1002"/>
      <c r="G256" s="473"/>
      <c r="H256" s="473"/>
      <c r="I256" s="473"/>
      <c r="J256" s="473"/>
      <c r="K256" s="473"/>
      <c r="L256" s="473"/>
      <c r="M256" s="473"/>
      <c r="N256" s="473"/>
      <c r="O256" s="473"/>
      <c r="P256" s="473"/>
      <c r="Q256" s="473"/>
      <c r="R256" s="473"/>
      <c r="S256" s="473"/>
      <c r="T256" s="473"/>
      <c r="U256" s="473"/>
      <c r="V256" s="473"/>
      <c r="W256" s="473"/>
      <c r="X256" s="473"/>
      <c r="Y256" s="473"/>
      <c r="Z256" s="473"/>
      <c r="AA256" s="473"/>
      <c r="AB256" s="473"/>
      <c r="AC256" s="473"/>
      <c r="AD256" s="473"/>
      <c r="AE256" s="473"/>
      <c r="AF256" s="473"/>
      <c r="AG256" s="473"/>
      <c r="AH256" s="473"/>
      <c r="AI256" s="473"/>
      <c r="AJ256" s="473"/>
      <c r="AK256" s="473"/>
      <c r="AL256" s="473"/>
      <c r="AM256" s="473"/>
      <c r="AN256" s="473"/>
      <c r="AO256" s="473"/>
      <c r="AP256" s="473"/>
      <c r="AQ256" s="473"/>
      <c r="AR256" s="473"/>
      <c r="AS256" s="473"/>
      <c r="AT256" s="473"/>
      <c r="AU256" s="473"/>
      <c r="AV256" s="473"/>
      <c r="AW256" s="473"/>
      <c r="AX256" s="473"/>
      <c r="AY256" s="473"/>
      <c r="AZ256" s="473"/>
      <c r="BA256" s="473"/>
      <c r="BB256" s="473"/>
      <c r="BC256" s="473"/>
      <c r="BD256" s="473"/>
      <c r="BE256" s="473"/>
      <c r="BF256" s="473"/>
      <c r="BG256" s="473"/>
      <c r="BH256" s="473"/>
      <c r="BI256" s="473"/>
      <c r="BJ256" s="473"/>
      <c r="BK256" s="473"/>
      <c r="BL256" s="473"/>
      <c r="BM256" s="473"/>
      <c r="BN256" s="473"/>
      <c r="BO256" s="473"/>
      <c r="BP256" s="473"/>
      <c r="BQ256" s="473"/>
      <c r="BR256" s="473"/>
      <c r="BS256" s="473"/>
      <c r="BT256" s="473"/>
      <c r="BU256" s="473"/>
      <c r="BV256" s="473"/>
      <c r="BW256" s="473"/>
      <c r="BX256" s="473"/>
      <c r="BY256" s="473"/>
      <c r="BZ256" s="473"/>
      <c r="CA256" s="473"/>
      <c r="CB256" s="473"/>
      <c r="CC256" s="473"/>
      <c r="CD256" s="473"/>
      <c r="CE256" s="473"/>
      <c r="CF256" s="473"/>
      <c r="CG256" s="473"/>
      <c r="CH256" s="473"/>
      <c r="CI256" s="473"/>
      <c r="CJ256" s="473"/>
      <c r="CK256" s="473"/>
      <c r="CL256" s="473"/>
      <c r="CM256" s="473"/>
      <c r="CN256" s="473"/>
      <c r="CO256" s="473"/>
      <c r="CP256" s="473"/>
      <c r="CQ256" s="473"/>
      <c r="CR256" s="473"/>
      <c r="CS256" s="473"/>
      <c r="CT256" s="473"/>
      <c r="CU256" s="473"/>
      <c r="CV256" s="473"/>
      <c r="CW256" s="473"/>
      <c r="CX256" s="473"/>
      <c r="CY256" s="473"/>
      <c r="CZ256" s="473"/>
      <c r="DA256" s="473"/>
      <c r="DB256" s="473"/>
      <c r="DC256" s="473"/>
      <c r="DD256" s="473"/>
      <c r="DE256" s="473"/>
      <c r="DF256" s="473"/>
      <c r="DG256" s="473"/>
      <c r="DH256" s="473"/>
      <c r="DI256" s="473"/>
      <c r="DJ256" s="473"/>
      <c r="DK256" s="473"/>
      <c r="DL256" s="473"/>
      <c r="DM256" s="473"/>
      <c r="DN256" s="473"/>
      <c r="DO256" s="473"/>
      <c r="DP256" s="473"/>
      <c r="DQ256" s="473"/>
      <c r="DR256" s="473"/>
      <c r="DS256" s="473"/>
      <c r="DT256" s="473"/>
      <c r="DU256" s="473"/>
      <c r="DV256" s="473"/>
      <c r="DW256" s="473"/>
      <c r="DX256" s="473"/>
      <c r="DY256" s="473"/>
      <c r="DZ256" s="473"/>
      <c r="EA256" s="473"/>
      <c r="EB256" s="473"/>
      <c r="EC256" s="473"/>
      <c r="ED256" s="473"/>
      <c r="EE256" s="473"/>
      <c r="EF256" s="473"/>
      <c r="EG256" s="473"/>
      <c r="EH256" s="473"/>
      <c r="EI256" s="473"/>
      <c r="EJ256" s="473"/>
      <c r="EK256" s="473"/>
      <c r="EL256" s="473"/>
      <c r="EM256" s="473"/>
      <c r="EN256" s="473"/>
      <c r="EO256" s="473"/>
      <c r="EP256" s="473"/>
      <c r="EQ256" s="473"/>
      <c r="ER256" s="473"/>
      <c r="ES256" s="473"/>
      <c r="ET256" s="473"/>
      <c r="EU256" s="473"/>
      <c r="EV256" s="473"/>
      <c r="EW256" s="473"/>
      <c r="EX256" s="473"/>
      <c r="EY256" s="473"/>
      <c r="EZ256" s="473"/>
      <c r="FA256" s="473"/>
      <c r="FB256" s="473"/>
      <c r="FC256" s="473"/>
      <c r="FD256" s="473"/>
      <c r="FE256" s="473"/>
      <c r="FF256" s="473"/>
      <c r="FG256" s="473"/>
      <c r="FH256" s="473"/>
      <c r="FI256" s="473"/>
      <c r="FJ256" s="473"/>
      <c r="FK256" s="473"/>
      <c r="FL256" s="473"/>
      <c r="FM256" s="473"/>
      <c r="FN256" s="473"/>
      <c r="FO256" s="473"/>
      <c r="FP256" s="473"/>
      <c r="FQ256" s="473"/>
      <c r="FR256" s="473"/>
      <c r="FS256" s="473"/>
      <c r="FT256" s="473"/>
      <c r="FU256" s="473"/>
      <c r="FV256" s="473"/>
      <c r="FW256" s="473"/>
      <c r="FX256" s="473"/>
      <c r="FY256" s="473"/>
      <c r="FZ256" s="473"/>
      <c r="GA256" s="473"/>
      <c r="GB256" s="473"/>
      <c r="GC256" s="473"/>
      <c r="GD256" s="473"/>
      <c r="GE256" s="473"/>
      <c r="GF256" s="473"/>
      <c r="GG256" s="473"/>
      <c r="GH256" s="473"/>
      <c r="GI256" s="473"/>
      <c r="GJ256" s="473"/>
      <c r="GK256" s="473"/>
      <c r="GL256" s="473"/>
      <c r="GM256" s="473"/>
      <c r="GN256" s="473"/>
      <c r="GO256" s="473"/>
      <c r="GP256" s="473"/>
      <c r="GQ256" s="473"/>
      <c r="GR256" s="473"/>
      <c r="GS256" s="473"/>
      <c r="GT256" s="473"/>
      <c r="GU256" s="473"/>
      <c r="GV256" s="473"/>
      <c r="GW256" s="473"/>
      <c r="GX256" s="473"/>
      <c r="GY256" s="473"/>
      <c r="GZ256" s="473"/>
      <c r="HA256" s="473"/>
      <c r="HB256" s="473"/>
      <c r="HC256" s="473"/>
      <c r="HD256" s="473"/>
      <c r="HE256" s="473"/>
      <c r="HF256" s="473"/>
      <c r="HG256" s="473"/>
      <c r="HH256" s="473"/>
      <c r="HI256" s="473"/>
      <c r="HJ256" s="473"/>
      <c r="HK256" s="473"/>
      <c r="HL256" s="473"/>
      <c r="HM256" s="473"/>
      <c r="HN256" s="473"/>
      <c r="HO256" s="473"/>
      <c r="HP256" s="473"/>
      <c r="HQ256" s="473"/>
      <c r="HR256" s="473"/>
      <c r="HS256" s="473"/>
      <c r="HT256" s="473"/>
      <c r="HU256" s="473"/>
      <c r="HV256" s="473"/>
      <c r="HW256" s="473"/>
      <c r="HX256" s="473"/>
      <c r="HY256" s="473"/>
      <c r="HZ256" s="473"/>
      <c r="IA256" s="473"/>
      <c r="IB256" s="473"/>
      <c r="IC256" s="473"/>
      <c r="ID256" s="473"/>
      <c r="IE256" s="473"/>
      <c r="IF256" s="473"/>
      <c r="IG256" s="473"/>
      <c r="IH256" s="473"/>
      <c r="II256" s="473"/>
      <c r="IJ256" s="473"/>
      <c r="IK256" s="473"/>
      <c r="IL256" s="473"/>
      <c r="IM256" s="473"/>
      <c r="IN256" s="473"/>
      <c r="IO256" s="473"/>
      <c r="IP256" s="473"/>
      <c r="IQ256" s="473"/>
      <c r="IR256" s="473"/>
    </row>
    <row r="257" spans="1:6" s="266" customFormat="1" ht="13" x14ac:dyDescent="0.25">
      <c r="A257" s="275"/>
      <c r="B257" s="361" t="s">
        <v>792</v>
      </c>
      <c r="C257" s="275"/>
      <c r="D257" s="805"/>
      <c r="E257" s="375"/>
      <c r="F257" s="1002"/>
    </row>
    <row r="258" spans="1:6" s="266" customFormat="1" ht="13" x14ac:dyDescent="0.25">
      <c r="A258" s="275"/>
      <c r="B258" s="361"/>
      <c r="C258" s="275"/>
      <c r="D258" s="805"/>
      <c r="E258" s="375"/>
      <c r="F258" s="1003"/>
    </row>
    <row r="259" spans="1:6" s="266" customFormat="1" ht="13" x14ac:dyDescent="0.25">
      <c r="A259" s="275"/>
      <c r="B259" s="361"/>
      <c r="C259" s="275"/>
      <c r="D259" s="805"/>
      <c r="E259" s="375"/>
      <c r="F259" s="1002"/>
    </row>
    <row r="260" spans="1:6" ht="12.5" x14ac:dyDescent="0.25">
      <c r="A260" s="708"/>
      <c r="B260" s="1453" t="s">
        <v>1942</v>
      </c>
      <c r="C260" s="1146"/>
      <c r="D260" s="1416"/>
      <c r="E260" s="1417"/>
      <c r="F260" s="1002">
        <f>+F70</f>
        <v>0</v>
      </c>
    </row>
    <row r="261" spans="1:6" ht="12.5" x14ac:dyDescent="0.25">
      <c r="A261" s="708"/>
      <c r="B261" s="1453"/>
      <c r="C261" s="1146"/>
      <c r="D261" s="1416"/>
      <c r="E261" s="1417"/>
      <c r="F261" s="1420"/>
    </row>
    <row r="262" spans="1:6" ht="12.5" x14ac:dyDescent="0.25">
      <c r="A262" s="708"/>
      <c r="B262" s="1453" t="s">
        <v>1943</v>
      </c>
      <c r="C262" s="1146"/>
      <c r="D262" s="1416"/>
      <c r="E262" s="1417"/>
      <c r="F262" s="1420">
        <f>+F131</f>
        <v>0</v>
      </c>
    </row>
    <row r="263" spans="1:6" ht="12.5" x14ac:dyDescent="0.25">
      <c r="A263" s="708"/>
      <c r="B263" s="1453"/>
      <c r="C263" s="1146"/>
      <c r="D263" s="1416"/>
      <c r="E263" s="1417"/>
      <c r="F263" s="1454"/>
    </row>
    <row r="264" spans="1:6" ht="12.5" x14ac:dyDescent="0.25">
      <c r="A264" s="708"/>
      <c r="B264" s="1453" t="s">
        <v>1944</v>
      </c>
      <c r="C264" s="1146"/>
      <c r="D264" s="1416"/>
      <c r="E264" s="1417"/>
      <c r="F264" s="1454">
        <f>+F191</f>
        <v>0</v>
      </c>
    </row>
    <row r="265" spans="1:6" ht="12.5" x14ac:dyDescent="0.25">
      <c r="A265" s="708"/>
      <c r="B265" s="1453"/>
      <c r="C265" s="1146"/>
      <c r="D265" s="1416"/>
      <c r="E265" s="1417"/>
      <c r="F265" s="1420"/>
    </row>
    <row r="266" spans="1:6" ht="12.5" x14ac:dyDescent="0.25">
      <c r="A266" s="708"/>
      <c r="B266" s="1453" t="s">
        <v>1945</v>
      </c>
      <c r="C266" s="1146"/>
      <c r="D266" s="1416"/>
      <c r="E266" s="1417"/>
      <c r="F266" s="1420">
        <f>+F250</f>
        <v>0</v>
      </c>
    </row>
    <row r="267" spans="1:6" ht="12.5" x14ac:dyDescent="0.25">
      <c r="A267" s="708"/>
      <c r="B267" s="1422"/>
      <c r="C267" s="1146"/>
      <c r="D267" s="1416"/>
      <c r="E267" s="1417"/>
      <c r="F267" s="1420"/>
    </row>
    <row r="268" spans="1:6" ht="12.5" x14ac:dyDescent="0.25">
      <c r="A268" s="708"/>
      <c r="B268" s="1453"/>
      <c r="C268" s="1146"/>
      <c r="D268" s="1416"/>
      <c r="E268" s="1417"/>
      <c r="F268" s="1420"/>
    </row>
    <row r="269" spans="1:6" ht="12.5" x14ac:dyDescent="0.25">
      <c r="A269" s="708"/>
      <c r="B269" s="1422"/>
      <c r="C269" s="1146"/>
      <c r="D269" s="1416"/>
      <c r="E269" s="1417"/>
      <c r="F269" s="1411"/>
    </row>
    <row r="270" spans="1:6" ht="12.5" x14ac:dyDescent="0.25">
      <c r="A270" s="708"/>
      <c r="B270" s="1453"/>
      <c r="C270" s="1146"/>
      <c r="D270" s="1416"/>
      <c r="E270" s="1417"/>
      <c r="F270" s="1411"/>
    </row>
    <row r="271" spans="1:6" ht="12.5" x14ac:dyDescent="0.25">
      <c r="A271" s="708"/>
      <c r="B271" s="1422"/>
      <c r="C271" s="1146"/>
      <c r="D271" s="1416"/>
      <c r="E271" s="1417"/>
      <c r="F271" s="1411"/>
    </row>
    <row r="272" spans="1:6" ht="12.5" x14ac:dyDescent="0.25">
      <c r="A272" s="708"/>
      <c r="B272" s="1422"/>
      <c r="C272" s="1146"/>
      <c r="D272" s="1416"/>
      <c r="E272" s="1417"/>
      <c r="F272" s="1411"/>
    </row>
    <row r="273" spans="1:6" ht="12.5" x14ac:dyDescent="0.25">
      <c r="A273" s="708"/>
      <c r="B273" s="1422"/>
      <c r="C273" s="1146"/>
      <c r="D273" s="1416"/>
      <c r="E273" s="1417"/>
      <c r="F273" s="1411"/>
    </row>
    <row r="274" spans="1:6" ht="12.5" x14ac:dyDescent="0.25">
      <c r="A274" s="708"/>
      <c r="B274" s="1422"/>
      <c r="C274" s="1146"/>
      <c r="D274" s="1416"/>
      <c r="E274" s="1417"/>
      <c r="F274" s="1411"/>
    </row>
    <row r="275" spans="1:6" ht="12.5" x14ac:dyDescent="0.25">
      <c r="A275" s="708"/>
      <c r="B275" s="1422"/>
      <c r="C275" s="1146"/>
      <c r="D275" s="1416"/>
      <c r="E275" s="1417"/>
      <c r="F275" s="1411"/>
    </row>
    <row r="276" spans="1:6" ht="12.5" x14ac:dyDescent="0.25">
      <c r="A276" s="708"/>
      <c r="B276" s="1422"/>
      <c r="C276" s="1146"/>
      <c r="D276" s="1416"/>
      <c r="E276" s="1417"/>
      <c r="F276" s="1411"/>
    </row>
    <row r="277" spans="1:6" ht="12.5" x14ac:dyDescent="0.25">
      <c r="A277" s="708"/>
      <c r="B277" s="1422"/>
      <c r="C277" s="1146"/>
      <c r="D277" s="1416"/>
      <c r="E277" s="1417"/>
      <c r="F277" s="1411"/>
    </row>
    <row r="278" spans="1:6" ht="12.5" x14ac:dyDescent="0.25">
      <c r="A278" s="708"/>
      <c r="B278" s="1422"/>
      <c r="C278" s="1146"/>
      <c r="D278" s="1416"/>
      <c r="E278" s="1417"/>
      <c r="F278" s="1411"/>
    </row>
    <row r="279" spans="1:6" ht="12.5" x14ac:dyDescent="0.25">
      <c r="A279" s="708"/>
      <c r="B279" s="1422"/>
      <c r="C279" s="1146"/>
      <c r="D279" s="1416"/>
      <c r="E279" s="1417"/>
      <c r="F279" s="1411"/>
    </row>
    <row r="280" spans="1:6" ht="12.5" x14ac:dyDescent="0.25">
      <c r="A280" s="708"/>
      <c r="B280" s="1422"/>
      <c r="C280" s="1146"/>
      <c r="D280" s="1416"/>
      <c r="E280" s="1417"/>
      <c r="F280" s="1411"/>
    </row>
    <row r="281" spans="1:6" ht="12.5" x14ac:dyDescent="0.25">
      <c r="A281" s="708"/>
      <c r="B281" s="1422"/>
      <c r="C281" s="1146"/>
      <c r="D281" s="1416"/>
      <c r="E281" s="1417"/>
      <c r="F281" s="1411"/>
    </row>
    <row r="282" spans="1:6" ht="12.5" x14ac:dyDescent="0.25">
      <c r="A282" s="708"/>
      <c r="B282" s="1422"/>
      <c r="C282" s="1146"/>
      <c r="D282" s="1416"/>
      <c r="E282" s="1417"/>
      <c r="F282" s="1411"/>
    </row>
    <row r="283" spans="1:6" ht="12.5" x14ac:dyDescent="0.25">
      <c r="A283" s="708"/>
      <c r="B283" s="1422"/>
      <c r="C283" s="1146"/>
      <c r="D283" s="1416"/>
      <c r="E283" s="1417"/>
      <c r="F283" s="1411"/>
    </row>
    <row r="284" spans="1:6" ht="12.5" x14ac:dyDescent="0.25">
      <c r="A284" s="708"/>
      <c r="B284" s="1422"/>
      <c r="C284" s="1146"/>
      <c r="D284" s="1416"/>
      <c r="E284" s="1417"/>
      <c r="F284" s="1411"/>
    </row>
    <row r="285" spans="1:6" ht="12.5" x14ac:dyDescent="0.25">
      <c r="A285" s="708"/>
      <c r="B285" s="1422"/>
      <c r="C285" s="1146"/>
      <c r="D285" s="1416"/>
      <c r="E285" s="1417"/>
      <c r="F285" s="1411"/>
    </row>
    <row r="286" spans="1:6" ht="12.5" x14ac:dyDescent="0.25">
      <c r="A286" s="708"/>
      <c r="B286" s="1422"/>
      <c r="C286" s="1146"/>
      <c r="D286" s="1416"/>
      <c r="E286" s="1417"/>
      <c r="F286" s="1411"/>
    </row>
    <row r="287" spans="1:6" ht="12.5" x14ac:dyDescent="0.25">
      <c r="A287" s="708"/>
      <c r="B287" s="1422"/>
      <c r="C287" s="1146"/>
      <c r="D287" s="1416"/>
      <c r="E287" s="1417"/>
      <c r="F287" s="1411"/>
    </row>
    <row r="288" spans="1:6" ht="12.5" x14ac:dyDescent="0.25">
      <c r="A288" s="708"/>
      <c r="B288" s="1422"/>
      <c r="C288" s="1146"/>
      <c r="D288" s="1416"/>
      <c r="E288" s="1417"/>
      <c r="F288" s="1411"/>
    </row>
    <row r="289" spans="1:6" ht="12.5" x14ac:dyDescent="0.25">
      <c r="A289" s="708"/>
      <c r="B289" s="1422"/>
      <c r="C289" s="1146"/>
      <c r="D289" s="1416"/>
      <c r="E289" s="1417"/>
      <c r="F289" s="1411"/>
    </row>
    <row r="290" spans="1:6" ht="12.5" x14ac:dyDescent="0.25">
      <c r="A290" s="708"/>
      <c r="B290" s="1422"/>
      <c r="C290" s="1146"/>
      <c r="D290" s="1416"/>
      <c r="E290" s="1417"/>
      <c r="F290" s="1411"/>
    </row>
    <row r="291" spans="1:6" ht="12.5" x14ac:dyDescent="0.25">
      <c r="A291" s="708"/>
      <c r="B291" s="1422"/>
      <c r="C291" s="1146"/>
      <c r="D291" s="1416"/>
      <c r="E291" s="1417"/>
      <c r="F291" s="1411"/>
    </row>
    <row r="292" spans="1:6" ht="12.5" x14ac:dyDescent="0.25">
      <c r="A292" s="708"/>
      <c r="B292" s="1422"/>
      <c r="C292" s="1146"/>
      <c r="D292" s="1416"/>
      <c r="E292" s="1417"/>
      <c r="F292" s="1411"/>
    </row>
    <row r="293" spans="1:6" ht="12.5" x14ac:dyDescent="0.25">
      <c r="A293" s="708"/>
      <c r="B293" s="1422"/>
      <c r="C293" s="1146"/>
      <c r="D293" s="1416"/>
      <c r="E293" s="1417"/>
      <c r="F293" s="1411"/>
    </row>
    <row r="294" spans="1:6" ht="12.5" x14ac:dyDescent="0.25">
      <c r="A294" s="708"/>
      <c r="B294" s="1422"/>
      <c r="C294" s="1146"/>
      <c r="D294" s="1416"/>
      <c r="E294" s="1417"/>
      <c r="F294" s="1411"/>
    </row>
    <row r="295" spans="1:6" ht="12.5" x14ac:dyDescent="0.25">
      <c r="A295" s="708"/>
      <c r="B295" s="1422"/>
      <c r="C295" s="1146"/>
      <c r="D295" s="1416"/>
      <c r="E295" s="1417"/>
      <c r="F295" s="1411"/>
    </row>
    <row r="296" spans="1:6" ht="12.5" x14ac:dyDescent="0.25">
      <c r="A296" s="708"/>
      <c r="B296" s="1422"/>
      <c r="C296" s="1146"/>
      <c r="D296" s="1416"/>
      <c r="E296" s="1417"/>
      <c r="F296" s="1411"/>
    </row>
    <row r="297" spans="1:6" ht="12.5" x14ac:dyDescent="0.25">
      <c r="A297" s="708"/>
      <c r="B297" s="1422"/>
      <c r="C297" s="1146"/>
      <c r="D297" s="1416"/>
      <c r="E297" s="1417"/>
      <c r="F297" s="1411"/>
    </row>
    <row r="298" spans="1:6" ht="12.5" x14ac:dyDescent="0.25">
      <c r="A298" s="708"/>
      <c r="B298" s="1422"/>
      <c r="C298" s="1146"/>
      <c r="D298" s="1416"/>
      <c r="E298" s="1417"/>
      <c r="F298" s="1411"/>
    </row>
    <row r="299" spans="1:6" ht="12.5" x14ac:dyDescent="0.25">
      <c r="A299" s="708"/>
      <c r="B299" s="1422"/>
      <c r="C299" s="1146"/>
      <c r="D299" s="1416"/>
      <c r="E299" s="1417"/>
      <c r="F299" s="1411"/>
    </row>
    <row r="300" spans="1:6" ht="12.5" x14ac:dyDescent="0.25">
      <c r="A300" s="708"/>
      <c r="B300" s="1422"/>
      <c r="C300" s="1146"/>
      <c r="D300" s="1416"/>
      <c r="E300" s="1417"/>
      <c r="F300" s="1411"/>
    </row>
    <row r="301" spans="1:6" ht="12.5" x14ac:dyDescent="0.25">
      <c r="A301" s="708"/>
      <c r="B301" s="1422"/>
      <c r="C301" s="1146"/>
      <c r="D301" s="1416"/>
      <c r="E301" s="1417"/>
      <c r="F301" s="1411"/>
    </row>
    <row r="302" spans="1:6" ht="12.5" x14ac:dyDescent="0.25">
      <c r="A302" s="708"/>
      <c r="B302" s="1422"/>
      <c r="C302" s="1146"/>
      <c r="D302" s="1416"/>
      <c r="E302" s="1417"/>
      <c r="F302" s="1411"/>
    </row>
    <row r="303" spans="1:6" ht="12.5" x14ac:dyDescent="0.25">
      <c r="A303" s="708"/>
      <c r="B303" s="1422"/>
      <c r="C303" s="1146"/>
      <c r="D303" s="1416"/>
      <c r="E303" s="1417"/>
      <c r="F303" s="1411"/>
    </row>
    <row r="304" spans="1:6" ht="12.5" x14ac:dyDescent="0.25">
      <c r="A304" s="708"/>
      <c r="B304" s="1422"/>
      <c r="C304" s="1146"/>
      <c r="D304" s="1416"/>
      <c r="E304" s="1417"/>
      <c r="F304" s="1411"/>
    </row>
    <row r="305" spans="1:6" ht="12.5" x14ac:dyDescent="0.25">
      <c r="A305" s="708"/>
      <c r="B305" s="1422"/>
      <c r="C305" s="1146"/>
      <c r="D305" s="1416"/>
      <c r="E305" s="1417"/>
      <c r="F305" s="1411"/>
    </row>
    <row r="306" spans="1:6" ht="12.5" x14ac:dyDescent="0.25">
      <c r="A306" s="708"/>
      <c r="B306" s="1422"/>
      <c r="C306" s="1146"/>
      <c r="D306" s="1416"/>
      <c r="E306" s="1417"/>
      <c r="F306" s="1411"/>
    </row>
    <row r="307" spans="1:6" ht="12.5" x14ac:dyDescent="0.25">
      <c r="A307" s="708"/>
      <c r="B307" s="1422"/>
      <c r="C307" s="1146"/>
      <c r="D307" s="1416"/>
      <c r="E307" s="1417"/>
      <c r="F307" s="1411"/>
    </row>
    <row r="308" spans="1:6" ht="12.5" x14ac:dyDescent="0.25">
      <c r="A308" s="708"/>
      <c r="B308" s="1422"/>
      <c r="C308" s="1146"/>
      <c r="D308" s="1416"/>
      <c r="E308" s="1417"/>
      <c r="F308" s="1411"/>
    </row>
    <row r="309" spans="1:6" ht="12.5" x14ac:dyDescent="0.25">
      <c r="A309" s="708"/>
      <c r="B309" s="1422"/>
      <c r="C309" s="1146"/>
      <c r="D309" s="1416"/>
      <c r="E309" s="1417"/>
      <c r="F309" s="1411"/>
    </row>
    <row r="310" spans="1:6" ht="12.5" x14ac:dyDescent="0.25">
      <c r="A310" s="708"/>
      <c r="B310" s="1422"/>
      <c r="C310" s="1146"/>
      <c r="D310" s="1416"/>
      <c r="E310" s="1417"/>
      <c r="F310" s="1411"/>
    </row>
    <row r="311" spans="1:6" ht="12.5" x14ac:dyDescent="0.25">
      <c r="A311" s="708"/>
      <c r="B311" s="1422"/>
      <c r="C311" s="1146"/>
      <c r="D311" s="1416"/>
      <c r="E311" s="1417"/>
      <c r="F311" s="1411"/>
    </row>
    <row r="312" spans="1:6" ht="12.5" x14ac:dyDescent="0.25">
      <c r="A312" s="708"/>
      <c r="B312" s="1422"/>
      <c r="C312" s="1146"/>
      <c r="D312" s="1416"/>
      <c r="E312" s="1417"/>
      <c r="F312" s="1411"/>
    </row>
    <row r="313" spans="1:6" ht="12.5" x14ac:dyDescent="0.25">
      <c r="A313" s="708"/>
      <c r="B313" s="1422"/>
      <c r="C313" s="1146"/>
      <c r="D313" s="1416"/>
      <c r="E313" s="1417"/>
      <c r="F313" s="1411"/>
    </row>
    <row r="314" spans="1:6" ht="12.5" x14ac:dyDescent="0.25">
      <c r="A314" s="708"/>
      <c r="B314" s="1422"/>
      <c r="C314" s="1146"/>
      <c r="D314" s="1416"/>
      <c r="E314" s="1417"/>
      <c r="F314" s="1411"/>
    </row>
    <row r="315" spans="1:6" ht="12.5" x14ac:dyDescent="0.25">
      <c r="A315" s="708"/>
      <c r="B315" s="1422"/>
      <c r="C315" s="1146"/>
      <c r="D315" s="1416"/>
      <c r="E315" s="1417"/>
      <c r="F315" s="1411"/>
    </row>
    <row r="316" spans="1:6" ht="12.5" x14ac:dyDescent="0.25">
      <c r="A316" s="708"/>
      <c r="B316" s="1422"/>
      <c r="C316" s="1146"/>
      <c r="D316" s="1416"/>
      <c r="E316" s="1417"/>
      <c r="F316" s="1411"/>
    </row>
    <row r="317" spans="1:6" ht="12.5" x14ac:dyDescent="0.25">
      <c r="A317" s="708"/>
      <c r="B317" s="1422"/>
      <c r="C317" s="1146"/>
      <c r="D317" s="1416"/>
      <c r="E317" s="1417"/>
      <c r="F317" s="1411"/>
    </row>
    <row r="318" spans="1:6" ht="12.5" x14ac:dyDescent="0.25">
      <c r="A318" s="708"/>
      <c r="B318" s="1422"/>
      <c r="C318" s="1146"/>
      <c r="D318" s="1416"/>
      <c r="E318" s="1417"/>
      <c r="F318" s="1411"/>
    </row>
    <row r="319" spans="1:6" ht="12.5" x14ac:dyDescent="0.25">
      <c r="A319" s="708"/>
      <c r="B319" s="1422"/>
      <c r="C319" s="1146"/>
      <c r="D319" s="1416"/>
      <c r="E319" s="1417"/>
      <c r="F319" s="1411"/>
    </row>
    <row r="320" spans="1:6" ht="12.5" x14ac:dyDescent="0.25">
      <c r="A320" s="708"/>
      <c r="B320" s="1422"/>
      <c r="C320" s="1146"/>
      <c r="D320" s="1416"/>
      <c r="E320" s="1417"/>
      <c r="F320" s="1411"/>
    </row>
    <row r="321" spans="1:6" ht="13" thickBot="1" x14ac:dyDescent="0.3">
      <c r="A321" s="708"/>
      <c r="B321" s="1422"/>
      <c r="C321" s="1146"/>
      <c r="D321" s="1416"/>
      <c r="E321" s="1417"/>
      <c r="F321" s="1411"/>
    </row>
    <row r="322" spans="1:6" ht="19.899999999999999" customHeight="1" thickTop="1" x14ac:dyDescent="0.25">
      <c r="A322" s="2492" t="s">
        <v>509</v>
      </c>
      <c r="B322" s="2492"/>
      <c r="C322" s="2492"/>
      <c r="D322" s="2492"/>
      <c r="E322" s="2492"/>
      <c r="F322" s="1362">
        <f>SUM(F259:F270)</f>
        <v>0</v>
      </c>
    </row>
    <row r="323" spans="1:6" x14ac:dyDescent="0.25">
      <c r="C323" s="735"/>
      <c r="E323" s="737"/>
      <c r="F323" s="738"/>
    </row>
    <row r="324" spans="1:6" x14ac:dyDescent="0.25">
      <c r="C324" s="735"/>
      <c r="E324" s="737"/>
      <c r="F324" s="738"/>
    </row>
    <row r="325" spans="1:6" x14ac:dyDescent="0.25">
      <c r="C325" s="735"/>
      <c r="E325" s="737"/>
      <c r="F325" s="738"/>
    </row>
    <row r="326" spans="1:6" x14ac:dyDescent="0.25">
      <c r="E326" s="737"/>
      <c r="F326" s="738"/>
    </row>
    <row r="327" spans="1:6" x14ac:dyDescent="0.25">
      <c r="E327" s="737"/>
      <c r="F327" s="738"/>
    </row>
    <row r="328" spans="1:6" x14ac:dyDescent="0.25">
      <c r="E328" s="737"/>
      <c r="F328" s="738"/>
    </row>
    <row r="329" spans="1:6" x14ac:dyDescent="0.25">
      <c r="E329" s="737"/>
      <c r="F329" s="738"/>
    </row>
    <row r="330" spans="1:6" x14ac:dyDescent="0.25">
      <c r="E330" s="737"/>
      <c r="F330" s="738"/>
    </row>
    <row r="331" spans="1:6" x14ac:dyDescent="0.25">
      <c r="E331" s="737"/>
      <c r="F331" s="738"/>
    </row>
    <row r="332" spans="1:6" x14ac:dyDescent="0.25">
      <c r="E332" s="737"/>
      <c r="F332" s="738"/>
    </row>
    <row r="333" spans="1:6" x14ac:dyDescent="0.25">
      <c r="E333" s="737"/>
      <c r="F333" s="738"/>
    </row>
    <row r="334" spans="1:6" x14ac:dyDescent="0.25">
      <c r="E334" s="737"/>
      <c r="F334" s="738"/>
    </row>
    <row r="335" spans="1:6" x14ac:dyDescent="0.25">
      <c r="E335" s="737"/>
      <c r="F335" s="738"/>
    </row>
    <row r="336" spans="1:6" x14ac:dyDescent="0.25">
      <c r="E336" s="737"/>
      <c r="F336" s="738"/>
    </row>
    <row r="337" spans="5:6" x14ac:dyDescent="0.25">
      <c r="E337" s="737"/>
      <c r="F337" s="738"/>
    </row>
    <row r="338" spans="5:6" x14ac:dyDescent="0.25">
      <c r="E338" s="737"/>
      <c r="F338" s="738"/>
    </row>
    <row r="339" spans="5:6" x14ac:dyDescent="0.25">
      <c r="E339" s="737"/>
      <c r="F339" s="738"/>
    </row>
    <row r="340" spans="5:6" x14ac:dyDescent="0.25">
      <c r="E340" s="737"/>
      <c r="F340" s="738"/>
    </row>
    <row r="341" spans="5:6" x14ac:dyDescent="0.25">
      <c r="E341" s="737"/>
      <c r="F341" s="738"/>
    </row>
    <row r="342" spans="5:6" x14ac:dyDescent="0.25">
      <c r="E342" s="737"/>
      <c r="F342" s="738"/>
    </row>
    <row r="343" spans="5:6" x14ac:dyDescent="0.25">
      <c r="E343" s="737"/>
      <c r="F343" s="738"/>
    </row>
    <row r="344" spans="5:6" x14ac:dyDescent="0.25">
      <c r="E344" s="737"/>
      <c r="F344" s="738"/>
    </row>
    <row r="345" spans="5:6" x14ac:dyDescent="0.25">
      <c r="E345" s="737"/>
      <c r="F345" s="738"/>
    </row>
    <row r="346" spans="5:6" x14ac:dyDescent="0.25">
      <c r="E346" s="737"/>
      <c r="F346" s="738"/>
    </row>
    <row r="347" spans="5:6" x14ac:dyDescent="0.25">
      <c r="E347" s="737"/>
      <c r="F347" s="738"/>
    </row>
    <row r="348" spans="5:6" x14ac:dyDescent="0.25">
      <c r="E348" s="737"/>
      <c r="F348" s="738"/>
    </row>
    <row r="349" spans="5:6" x14ac:dyDescent="0.25">
      <c r="E349" s="737"/>
      <c r="F349" s="738"/>
    </row>
    <row r="350" spans="5:6" x14ac:dyDescent="0.25">
      <c r="E350" s="737"/>
      <c r="F350" s="738"/>
    </row>
    <row r="351" spans="5:6" x14ac:dyDescent="0.25">
      <c r="E351" s="737"/>
      <c r="F351" s="738"/>
    </row>
    <row r="352" spans="5:6" x14ac:dyDescent="0.25">
      <c r="E352" s="737"/>
      <c r="F352" s="738"/>
    </row>
    <row r="353" spans="5:6" x14ac:dyDescent="0.25">
      <c r="E353" s="737"/>
      <c r="F353" s="738"/>
    </row>
    <row r="354" spans="5:6" x14ac:dyDescent="0.25">
      <c r="E354" s="737"/>
      <c r="F354" s="738"/>
    </row>
    <row r="355" spans="5:6" x14ac:dyDescent="0.25">
      <c r="E355" s="737"/>
      <c r="F355" s="738"/>
    </row>
    <row r="356" spans="5:6" x14ac:dyDescent="0.25">
      <c r="E356" s="737"/>
      <c r="F356" s="738"/>
    </row>
    <row r="357" spans="5:6" x14ac:dyDescent="0.25">
      <c r="E357" s="737"/>
      <c r="F357" s="738"/>
    </row>
    <row r="358" spans="5:6" x14ac:dyDescent="0.25">
      <c r="E358" s="737"/>
      <c r="F358" s="738"/>
    </row>
    <row r="359" spans="5:6" x14ac:dyDescent="0.25">
      <c r="E359" s="737"/>
      <c r="F359" s="738"/>
    </row>
    <row r="360" spans="5:6" x14ac:dyDescent="0.25">
      <c r="E360" s="737"/>
      <c r="F360" s="738"/>
    </row>
    <row r="361" spans="5:6" x14ac:dyDescent="0.25">
      <c r="E361" s="737"/>
      <c r="F361" s="738"/>
    </row>
    <row r="362" spans="5:6" x14ac:dyDescent="0.25">
      <c r="E362" s="737"/>
      <c r="F362" s="738"/>
    </row>
    <row r="363" spans="5:6" x14ac:dyDescent="0.25">
      <c r="E363" s="737"/>
      <c r="F363" s="738"/>
    </row>
    <row r="364" spans="5:6" x14ac:dyDescent="0.25">
      <c r="E364" s="737"/>
      <c r="F364" s="738"/>
    </row>
    <row r="365" spans="5:6" x14ac:dyDescent="0.25">
      <c r="E365" s="737"/>
      <c r="F365" s="738"/>
    </row>
    <row r="366" spans="5:6" x14ac:dyDescent="0.25">
      <c r="E366" s="737"/>
      <c r="F366" s="738"/>
    </row>
    <row r="367" spans="5:6" x14ac:dyDescent="0.25">
      <c r="E367" s="737"/>
      <c r="F367" s="738"/>
    </row>
    <row r="368" spans="5:6" x14ac:dyDescent="0.25">
      <c r="E368" s="737"/>
      <c r="F368" s="738"/>
    </row>
    <row r="369" spans="5:6" x14ac:dyDescent="0.25">
      <c r="E369" s="737"/>
      <c r="F369" s="738"/>
    </row>
    <row r="370" spans="5:6" x14ac:dyDescent="0.25">
      <c r="E370" s="737"/>
      <c r="F370" s="738"/>
    </row>
    <row r="371" spans="5:6" x14ac:dyDescent="0.25">
      <c r="E371" s="737"/>
      <c r="F371" s="738"/>
    </row>
    <row r="372" spans="5:6" x14ac:dyDescent="0.25">
      <c r="E372" s="737"/>
      <c r="F372" s="738"/>
    </row>
    <row r="373" spans="5:6" x14ac:dyDescent="0.25">
      <c r="E373" s="737"/>
      <c r="F373" s="738"/>
    </row>
    <row r="374" spans="5:6" x14ac:dyDescent="0.25">
      <c r="E374" s="737"/>
      <c r="F374" s="738"/>
    </row>
    <row r="375" spans="5:6" x14ac:dyDescent="0.25">
      <c r="E375" s="737"/>
      <c r="F375" s="738"/>
    </row>
    <row r="376" spans="5:6" x14ac:dyDescent="0.25">
      <c r="E376" s="737"/>
      <c r="F376" s="738"/>
    </row>
    <row r="377" spans="5:6" x14ac:dyDescent="0.25">
      <c r="E377" s="737"/>
      <c r="F377" s="738"/>
    </row>
    <row r="378" spans="5:6" x14ac:dyDescent="0.25">
      <c r="E378" s="737"/>
      <c r="F378" s="738"/>
    </row>
    <row r="379" spans="5:6" x14ac:dyDescent="0.25">
      <c r="E379" s="737"/>
      <c r="F379" s="738"/>
    </row>
    <row r="380" spans="5:6" x14ac:dyDescent="0.25">
      <c r="E380" s="737"/>
      <c r="F380" s="738"/>
    </row>
    <row r="381" spans="5:6" x14ac:dyDescent="0.25">
      <c r="E381" s="737"/>
      <c r="F381" s="738"/>
    </row>
    <row r="382" spans="5:6" x14ac:dyDescent="0.25">
      <c r="E382" s="737"/>
      <c r="F382" s="738"/>
    </row>
    <row r="383" spans="5:6" x14ac:dyDescent="0.25">
      <c r="E383" s="737"/>
      <c r="F383" s="738"/>
    </row>
    <row r="384" spans="5:6" x14ac:dyDescent="0.25">
      <c r="E384" s="737"/>
      <c r="F384" s="738"/>
    </row>
    <row r="385" spans="5:6" x14ac:dyDescent="0.25">
      <c r="E385" s="737"/>
      <c r="F385" s="738"/>
    </row>
    <row r="386" spans="5:6" x14ac:dyDescent="0.25">
      <c r="E386" s="737"/>
      <c r="F386" s="738"/>
    </row>
    <row r="387" spans="5:6" x14ac:dyDescent="0.25">
      <c r="E387" s="737"/>
      <c r="F387" s="738"/>
    </row>
    <row r="388" spans="5:6" x14ac:dyDescent="0.25">
      <c r="E388" s="737"/>
      <c r="F388" s="738"/>
    </row>
    <row r="389" spans="5:6" x14ac:dyDescent="0.25">
      <c r="E389" s="737"/>
      <c r="F389" s="738"/>
    </row>
    <row r="390" spans="5:6" x14ac:dyDescent="0.25">
      <c r="E390" s="737"/>
      <c r="F390" s="738"/>
    </row>
    <row r="391" spans="5:6" x14ac:dyDescent="0.25">
      <c r="E391" s="737"/>
      <c r="F391" s="738"/>
    </row>
    <row r="392" spans="5:6" x14ac:dyDescent="0.25">
      <c r="E392" s="737"/>
      <c r="F392" s="738"/>
    </row>
    <row r="393" spans="5:6" x14ac:dyDescent="0.25">
      <c r="E393" s="737"/>
      <c r="F393" s="738"/>
    </row>
    <row r="394" spans="5:6" x14ac:dyDescent="0.25">
      <c r="E394" s="737"/>
      <c r="F394" s="738"/>
    </row>
    <row r="395" spans="5:6" x14ac:dyDescent="0.25">
      <c r="E395" s="737"/>
      <c r="F395" s="738"/>
    </row>
    <row r="396" spans="5:6" x14ac:dyDescent="0.25">
      <c r="E396" s="737"/>
      <c r="F396" s="738"/>
    </row>
    <row r="397" spans="5:6" x14ac:dyDescent="0.25">
      <c r="E397" s="737"/>
      <c r="F397" s="738"/>
    </row>
    <row r="398" spans="5:6" x14ac:dyDescent="0.25">
      <c r="E398" s="737"/>
      <c r="F398" s="738"/>
    </row>
    <row r="399" spans="5:6" x14ac:dyDescent="0.25">
      <c r="E399" s="737"/>
      <c r="F399" s="738"/>
    </row>
    <row r="400" spans="5:6" x14ac:dyDescent="0.25">
      <c r="E400" s="737"/>
      <c r="F400" s="738"/>
    </row>
    <row r="401" spans="5:6" x14ac:dyDescent="0.25">
      <c r="E401" s="737"/>
      <c r="F401" s="738"/>
    </row>
    <row r="402" spans="5:6" x14ac:dyDescent="0.25">
      <c r="E402" s="737"/>
      <c r="F402" s="738"/>
    </row>
    <row r="403" spans="5:6" x14ac:dyDescent="0.25">
      <c r="E403" s="737"/>
      <c r="F403" s="738"/>
    </row>
    <row r="404" spans="5:6" x14ac:dyDescent="0.25">
      <c r="E404" s="737"/>
      <c r="F404" s="738"/>
    </row>
    <row r="405" spans="5:6" x14ac:dyDescent="0.25">
      <c r="E405" s="737"/>
      <c r="F405" s="738"/>
    </row>
    <row r="406" spans="5:6" x14ac:dyDescent="0.25">
      <c r="E406" s="737"/>
      <c r="F406" s="738"/>
    </row>
    <row r="407" spans="5:6" x14ac:dyDescent="0.25">
      <c r="E407" s="737"/>
      <c r="F407" s="738"/>
    </row>
    <row r="408" spans="5:6" x14ac:dyDescent="0.25">
      <c r="E408" s="737"/>
      <c r="F408" s="738"/>
    </row>
    <row r="409" spans="5:6" x14ac:dyDescent="0.25">
      <c r="E409" s="737"/>
      <c r="F409" s="738"/>
    </row>
    <row r="410" spans="5:6" x14ac:dyDescent="0.25">
      <c r="E410" s="737"/>
      <c r="F410" s="738"/>
    </row>
    <row r="411" spans="5:6" x14ac:dyDescent="0.25">
      <c r="E411" s="737"/>
      <c r="F411" s="738"/>
    </row>
    <row r="412" spans="5:6" x14ac:dyDescent="0.25">
      <c r="E412" s="737"/>
      <c r="F412" s="738"/>
    </row>
    <row r="413" spans="5:6" x14ac:dyDescent="0.25">
      <c r="E413" s="737"/>
      <c r="F413" s="738"/>
    </row>
    <row r="414" spans="5:6" x14ac:dyDescent="0.25">
      <c r="E414" s="737"/>
      <c r="F414" s="738"/>
    </row>
    <row r="415" spans="5:6" x14ac:dyDescent="0.25">
      <c r="E415" s="737"/>
      <c r="F415" s="738"/>
    </row>
    <row r="416" spans="5:6" x14ac:dyDescent="0.25">
      <c r="E416" s="737"/>
      <c r="F416" s="738"/>
    </row>
    <row r="417" spans="5:6" x14ac:dyDescent="0.25">
      <c r="E417" s="737"/>
      <c r="F417" s="739"/>
    </row>
    <row r="418" spans="5:6" x14ac:dyDescent="0.25">
      <c r="E418" s="737"/>
      <c r="F418" s="739"/>
    </row>
    <row r="419" spans="5:6" x14ac:dyDescent="0.25">
      <c r="E419" s="737"/>
      <c r="F419" s="739"/>
    </row>
    <row r="420" spans="5:6" x14ac:dyDescent="0.25">
      <c r="E420" s="737"/>
      <c r="F420" s="739"/>
    </row>
    <row r="421" spans="5:6" x14ac:dyDescent="0.25">
      <c r="E421" s="737"/>
      <c r="F421" s="739"/>
    </row>
    <row r="422" spans="5:6" x14ac:dyDescent="0.25">
      <c r="E422" s="737"/>
      <c r="F422" s="739"/>
    </row>
    <row r="423" spans="5:6" x14ac:dyDescent="0.25">
      <c r="E423" s="737"/>
      <c r="F423" s="739"/>
    </row>
    <row r="424" spans="5:6" x14ac:dyDescent="0.25">
      <c r="E424" s="737"/>
      <c r="F424" s="739"/>
    </row>
    <row r="425" spans="5:6" x14ac:dyDescent="0.25">
      <c r="E425" s="737"/>
      <c r="F425" s="739"/>
    </row>
    <row r="426" spans="5:6" x14ac:dyDescent="0.25">
      <c r="E426" s="737"/>
      <c r="F426" s="739"/>
    </row>
    <row r="427" spans="5:6" x14ac:dyDescent="0.25">
      <c r="E427" s="737"/>
      <c r="F427" s="739"/>
    </row>
    <row r="428" spans="5:6" x14ac:dyDescent="0.25">
      <c r="E428" s="737"/>
      <c r="F428" s="739"/>
    </row>
    <row r="429" spans="5:6" x14ac:dyDescent="0.25">
      <c r="E429" s="737"/>
      <c r="F429" s="739"/>
    </row>
    <row r="430" spans="5:6" x14ac:dyDescent="0.25">
      <c r="E430" s="737"/>
      <c r="F430" s="739"/>
    </row>
    <row r="431" spans="5:6" x14ac:dyDescent="0.25">
      <c r="E431" s="737"/>
      <c r="F431" s="739"/>
    </row>
    <row r="432" spans="5:6" x14ac:dyDescent="0.25">
      <c r="E432" s="737"/>
      <c r="F432" s="739"/>
    </row>
    <row r="433" spans="5:6" x14ac:dyDescent="0.25">
      <c r="E433" s="737"/>
      <c r="F433" s="739"/>
    </row>
    <row r="434" spans="5:6" x14ac:dyDescent="0.25">
      <c r="E434" s="737"/>
      <c r="F434" s="739"/>
    </row>
    <row r="435" spans="5:6" x14ac:dyDescent="0.25">
      <c r="E435" s="737"/>
      <c r="F435" s="739"/>
    </row>
    <row r="436" spans="5:6" x14ac:dyDescent="0.25">
      <c r="E436" s="737"/>
      <c r="F436" s="739"/>
    </row>
    <row r="437" spans="5:6" x14ac:dyDescent="0.25">
      <c r="E437" s="737"/>
      <c r="F437" s="739"/>
    </row>
    <row r="438" spans="5:6" x14ac:dyDescent="0.25">
      <c r="E438" s="737"/>
      <c r="F438" s="739"/>
    </row>
    <row r="439" spans="5:6" x14ac:dyDescent="0.25">
      <c r="E439" s="737"/>
      <c r="F439" s="739"/>
    </row>
    <row r="440" spans="5:6" x14ac:dyDescent="0.25">
      <c r="E440" s="737"/>
      <c r="F440" s="739"/>
    </row>
    <row r="441" spans="5:6" x14ac:dyDescent="0.25">
      <c r="E441" s="737"/>
      <c r="F441" s="739"/>
    </row>
    <row r="442" spans="5:6" x14ac:dyDescent="0.25">
      <c r="E442" s="737"/>
      <c r="F442" s="739"/>
    </row>
    <row r="443" spans="5:6" x14ac:dyDescent="0.25">
      <c r="E443" s="737"/>
      <c r="F443" s="739"/>
    </row>
    <row r="444" spans="5:6" x14ac:dyDescent="0.25">
      <c r="E444" s="737"/>
      <c r="F444" s="739"/>
    </row>
    <row r="445" spans="5:6" x14ac:dyDescent="0.25">
      <c r="E445" s="737"/>
      <c r="F445" s="739"/>
    </row>
    <row r="446" spans="5:6" x14ac:dyDescent="0.25">
      <c r="E446" s="737"/>
      <c r="F446" s="739"/>
    </row>
    <row r="447" spans="5:6" x14ac:dyDescent="0.25">
      <c r="E447" s="737"/>
      <c r="F447" s="739"/>
    </row>
    <row r="448" spans="5:6" x14ac:dyDescent="0.25">
      <c r="E448" s="737"/>
      <c r="F448" s="739"/>
    </row>
    <row r="449" spans="5:6" x14ac:dyDescent="0.25">
      <c r="E449" s="737"/>
      <c r="F449" s="739"/>
    </row>
    <row r="450" spans="5:6" x14ac:dyDescent="0.25">
      <c r="E450" s="737"/>
      <c r="F450" s="739"/>
    </row>
    <row r="451" spans="5:6" x14ac:dyDescent="0.25">
      <c r="E451" s="737"/>
      <c r="F451" s="739"/>
    </row>
    <row r="452" spans="5:6" x14ac:dyDescent="0.25">
      <c r="E452" s="737"/>
      <c r="F452" s="739"/>
    </row>
    <row r="453" spans="5:6" x14ac:dyDescent="0.25">
      <c r="E453" s="737"/>
      <c r="F453" s="739"/>
    </row>
    <row r="454" spans="5:6" x14ac:dyDescent="0.25">
      <c r="E454" s="737"/>
      <c r="F454" s="739"/>
    </row>
    <row r="455" spans="5:6" x14ac:dyDescent="0.25">
      <c r="E455" s="737"/>
      <c r="F455" s="739"/>
    </row>
    <row r="456" spans="5:6" x14ac:dyDescent="0.25">
      <c r="E456" s="737"/>
      <c r="F456" s="739"/>
    </row>
    <row r="457" spans="5:6" x14ac:dyDescent="0.25">
      <c r="E457" s="737"/>
      <c r="F457" s="739"/>
    </row>
    <row r="458" spans="5:6" x14ac:dyDescent="0.25">
      <c r="E458" s="737"/>
      <c r="F458" s="739"/>
    </row>
    <row r="459" spans="5:6" x14ac:dyDescent="0.25">
      <c r="E459" s="737"/>
      <c r="F459" s="739"/>
    </row>
    <row r="460" spans="5:6" x14ac:dyDescent="0.25">
      <c r="E460" s="737"/>
      <c r="F460" s="739"/>
    </row>
    <row r="461" spans="5:6" x14ac:dyDescent="0.25">
      <c r="E461" s="737"/>
      <c r="F461" s="739"/>
    </row>
    <row r="462" spans="5:6" x14ac:dyDescent="0.25">
      <c r="E462" s="737"/>
      <c r="F462" s="739"/>
    </row>
    <row r="463" spans="5:6" x14ac:dyDescent="0.25">
      <c r="E463" s="737"/>
      <c r="F463" s="739"/>
    </row>
    <row r="464" spans="5:6" x14ac:dyDescent="0.25">
      <c r="E464" s="737"/>
      <c r="F464" s="739"/>
    </row>
    <row r="465" spans="5:6" x14ac:dyDescent="0.25">
      <c r="E465" s="737"/>
      <c r="F465" s="739"/>
    </row>
    <row r="466" spans="5:6" x14ac:dyDescent="0.25">
      <c r="E466" s="737"/>
      <c r="F466" s="739"/>
    </row>
    <row r="467" spans="5:6" x14ac:dyDescent="0.25">
      <c r="E467" s="737"/>
      <c r="F467" s="739"/>
    </row>
    <row r="468" spans="5:6" x14ac:dyDescent="0.25">
      <c r="E468" s="737"/>
      <c r="F468" s="739"/>
    </row>
    <row r="469" spans="5:6" x14ac:dyDescent="0.25">
      <c r="E469" s="737"/>
      <c r="F469" s="739"/>
    </row>
    <row r="470" spans="5:6" x14ac:dyDescent="0.25">
      <c r="E470" s="737"/>
      <c r="F470" s="739"/>
    </row>
    <row r="471" spans="5:6" x14ac:dyDescent="0.25">
      <c r="E471" s="737"/>
      <c r="F471" s="739"/>
    </row>
    <row r="472" spans="5:6" x14ac:dyDescent="0.25">
      <c r="E472" s="737"/>
      <c r="F472" s="739"/>
    </row>
    <row r="473" spans="5:6" x14ac:dyDescent="0.25">
      <c r="E473" s="737"/>
      <c r="F473" s="739"/>
    </row>
    <row r="474" spans="5:6" x14ac:dyDescent="0.25">
      <c r="E474" s="737"/>
      <c r="F474" s="739"/>
    </row>
    <row r="475" spans="5:6" x14ac:dyDescent="0.25">
      <c r="E475" s="737"/>
      <c r="F475" s="739"/>
    </row>
    <row r="476" spans="5:6" x14ac:dyDescent="0.25">
      <c r="E476" s="737"/>
      <c r="F476" s="739"/>
    </row>
    <row r="477" spans="5:6" x14ac:dyDescent="0.25">
      <c r="E477" s="737"/>
      <c r="F477" s="739"/>
    </row>
    <row r="478" spans="5:6" x14ac:dyDescent="0.25">
      <c r="E478" s="737"/>
      <c r="F478" s="739"/>
    </row>
    <row r="479" spans="5:6" x14ac:dyDescent="0.25">
      <c r="E479" s="737"/>
      <c r="F479" s="739"/>
    </row>
    <row r="480" spans="5:6" x14ac:dyDescent="0.25">
      <c r="E480" s="737"/>
      <c r="F480" s="739"/>
    </row>
    <row r="481" spans="5:6" x14ac:dyDescent="0.25">
      <c r="E481" s="737"/>
      <c r="F481" s="739"/>
    </row>
    <row r="482" spans="5:6" x14ac:dyDescent="0.25">
      <c r="E482" s="737"/>
      <c r="F482" s="739"/>
    </row>
    <row r="483" spans="5:6" x14ac:dyDescent="0.25">
      <c r="E483" s="737"/>
      <c r="F483" s="739"/>
    </row>
    <row r="484" spans="5:6" x14ac:dyDescent="0.25">
      <c r="E484" s="737"/>
      <c r="F484" s="739"/>
    </row>
    <row r="485" spans="5:6" x14ac:dyDescent="0.25">
      <c r="E485" s="737"/>
      <c r="F485" s="739"/>
    </row>
    <row r="486" spans="5:6" x14ac:dyDescent="0.25">
      <c r="E486" s="737"/>
      <c r="F486" s="739"/>
    </row>
    <row r="487" spans="5:6" x14ac:dyDescent="0.25">
      <c r="E487" s="737"/>
      <c r="F487" s="739"/>
    </row>
    <row r="488" spans="5:6" x14ac:dyDescent="0.25">
      <c r="E488" s="737"/>
      <c r="F488" s="739"/>
    </row>
    <row r="489" spans="5:6" x14ac:dyDescent="0.25">
      <c r="E489" s="737"/>
      <c r="F489" s="739"/>
    </row>
    <row r="490" spans="5:6" x14ac:dyDescent="0.25">
      <c r="E490" s="737"/>
      <c r="F490" s="739"/>
    </row>
    <row r="491" spans="5:6" x14ac:dyDescent="0.25">
      <c r="E491" s="737"/>
      <c r="F491" s="739"/>
    </row>
    <row r="492" spans="5:6" x14ac:dyDescent="0.25">
      <c r="E492" s="737"/>
      <c r="F492" s="739"/>
    </row>
    <row r="493" spans="5:6" x14ac:dyDescent="0.25">
      <c r="E493" s="737"/>
      <c r="F493" s="739"/>
    </row>
    <row r="494" spans="5:6" x14ac:dyDescent="0.25">
      <c r="E494" s="737"/>
      <c r="F494" s="739"/>
    </row>
    <row r="495" spans="5:6" x14ac:dyDescent="0.25">
      <c r="E495" s="737"/>
      <c r="F495" s="739"/>
    </row>
    <row r="496" spans="5:6" x14ac:dyDescent="0.25">
      <c r="E496" s="737"/>
      <c r="F496" s="739"/>
    </row>
    <row r="497" spans="5:6" x14ac:dyDescent="0.25">
      <c r="E497" s="737"/>
      <c r="F497" s="739"/>
    </row>
    <row r="498" spans="5:6" x14ac:dyDescent="0.25">
      <c r="E498" s="737"/>
      <c r="F498" s="739"/>
    </row>
    <row r="499" spans="5:6" x14ac:dyDescent="0.25">
      <c r="E499" s="737"/>
      <c r="F499" s="739"/>
    </row>
    <row r="500" spans="5:6" x14ac:dyDescent="0.25">
      <c r="E500" s="737"/>
      <c r="F500" s="739"/>
    </row>
    <row r="501" spans="5:6" x14ac:dyDescent="0.25">
      <c r="E501" s="737"/>
      <c r="F501" s="739"/>
    </row>
    <row r="502" spans="5:6" x14ac:dyDescent="0.25">
      <c r="E502" s="737"/>
      <c r="F502" s="739"/>
    </row>
    <row r="503" spans="5:6" x14ac:dyDescent="0.25">
      <c r="E503" s="737"/>
      <c r="F503" s="739"/>
    </row>
    <row r="504" spans="5:6" x14ac:dyDescent="0.25">
      <c r="E504" s="737"/>
      <c r="F504" s="739"/>
    </row>
    <row r="505" spans="5:6" x14ac:dyDescent="0.25">
      <c r="E505" s="737"/>
      <c r="F505" s="739"/>
    </row>
    <row r="506" spans="5:6" x14ac:dyDescent="0.25">
      <c r="E506" s="737"/>
      <c r="F506" s="739"/>
    </row>
    <row r="507" spans="5:6" x14ac:dyDescent="0.25">
      <c r="E507" s="737"/>
      <c r="F507" s="739"/>
    </row>
    <row r="508" spans="5:6" x14ac:dyDescent="0.25">
      <c r="E508" s="737"/>
      <c r="F508" s="739"/>
    </row>
    <row r="509" spans="5:6" x14ac:dyDescent="0.25">
      <c r="E509" s="737"/>
      <c r="F509" s="739"/>
    </row>
    <row r="510" spans="5:6" x14ac:dyDescent="0.25">
      <c r="E510" s="737"/>
      <c r="F510" s="739"/>
    </row>
    <row r="511" spans="5:6" x14ac:dyDescent="0.25">
      <c r="E511" s="737"/>
      <c r="F511" s="739"/>
    </row>
    <row r="512" spans="5:6" x14ac:dyDescent="0.25">
      <c r="E512" s="737"/>
      <c r="F512" s="739"/>
    </row>
    <row r="513" spans="5:6" x14ac:dyDescent="0.25">
      <c r="E513" s="737"/>
      <c r="F513" s="739"/>
    </row>
    <row r="514" spans="5:6" x14ac:dyDescent="0.25">
      <c r="E514" s="737"/>
      <c r="F514" s="739"/>
    </row>
    <row r="515" spans="5:6" x14ac:dyDescent="0.25">
      <c r="E515" s="737"/>
      <c r="F515" s="739"/>
    </row>
    <row r="516" spans="5:6" x14ac:dyDescent="0.25">
      <c r="E516" s="737"/>
      <c r="F516" s="739"/>
    </row>
    <row r="517" spans="5:6" x14ac:dyDescent="0.25">
      <c r="E517" s="737"/>
      <c r="F517" s="739"/>
    </row>
    <row r="518" spans="5:6" x14ac:dyDescent="0.25">
      <c r="E518" s="737"/>
      <c r="F518" s="739"/>
    </row>
    <row r="519" spans="5:6" x14ac:dyDescent="0.25">
      <c r="E519" s="737"/>
      <c r="F519" s="739"/>
    </row>
    <row r="520" spans="5:6" x14ac:dyDescent="0.25">
      <c r="E520" s="737"/>
      <c r="F520" s="739"/>
    </row>
    <row r="521" spans="5:6" x14ac:dyDescent="0.25">
      <c r="E521" s="737"/>
      <c r="F521" s="739"/>
    </row>
    <row r="522" spans="5:6" x14ac:dyDescent="0.25">
      <c r="E522" s="737"/>
      <c r="F522" s="739"/>
    </row>
    <row r="523" spans="5:6" x14ac:dyDescent="0.25">
      <c r="E523" s="737"/>
      <c r="F523" s="739"/>
    </row>
    <row r="524" spans="5:6" x14ac:dyDescent="0.25">
      <c r="E524" s="737"/>
      <c r="F524" s="739"/>
    </row>
    <row r="525" spans="5:6" x14ac:dyDescent="0.25">
      <c r="E525" s="737"/>
      <c r="F525" s="739"/>
    </row>
    <row r="526" spans="5:6" x14ac:dyDescent="0.25">
      <c r="E526" s="737"/>
      <c r="F526" s="739"/>
    </row>
    <row r="527" spans="5:6" x14ac:dyDescent="0.25">
      <c r="E527" s="737"/>
      <c r="F527" s="739"/>
    </row>
    <row r="528" spans="5:6" x14ac:dyDescent="0.25">
      <c r="E528" s="737"/>
      <c r="F528" s="739"/>
    </row>
    <row r="529" spans="5:6" x14ac:dyDescent="0.25">
      <c r="E529" s="737"/>
      <c r="F529" s="739"/>
    </row>
    <row r="530" spans="5:6" x14ac:dyDescent="0.25">
      <c r="E530" s="737"/>
      <c r="F530" s="739"/>
    </row>
    <row r="531" spans="5:6" x14ac:dyDescent="0.25">
      <c r="E531" s="737"/>
      <c r="F531" s="739"/>
    </row>
    <row r="532" spans="5:6" x14ac:dyDescent="0.25">
      <c r="E532" s="737"/>
      <c r="F532" s="739"/>
    </row>
    <row r="533" spans="5:6" x14ac:dyDescent="0.25">
      <c r="E533" s="737"/>
      <c r="F533" s="739"/>
    </row>
    <row r="534" spans="5:6" x14ac:dyDescent="0.25">
      <c r="E534" s="737"/>
      <c r="F534" s="739"/>
    </row>
    <row r="535" spans="5:6" x14ac:dyDescent="0.25">
      <c r="E535" s="737"/>
      <c r="F535" s="739"/>
    </row>
    <row r="536" spans="5:6" x14ac:dyDescent="0.25">
      <c r="E536" s="737"/>
      <c r="F536" s="739"/>
    </row>
    <row r="537" spans="5:6" x14ac:dyDescent="0.25">
      <c r="E537" s="737"/>
      <c r="F537" s="739"/>
    </row>
    <row r="538" spans="5:6" x14ac:dyDescent="0.25">
      <c r="E538" s="737"/>
      <c r="F538" s="739"/>
    </row>
    <row r="539" spans="5:6" x14ac:dyDescent="0.25">
      <c r="E539" s="737"/>
      <c r="F539" s="739"/>
    </row>
    <row r="540" spans="5:6" x14ac:dyDescent="0.25">
      <c r="E540" s="737"/>
      <c r="F540" s="739"/>
    </row>
    <row r="541" spans="5:6" x14ac:dyDescent="0.25">
      <c r="E541" s="737"/>
      <c r="F541" s="739"/>
    </row>
    <row r="542" spans="5:6" x14ac:dyDescent="0.25">
      <c r="E542" s="737"/>
      <c r="F542" s="739"/>
    </row>
    <row r="543" spans="5:6" x14ac:dyDescent="0.25">
      <c r="E543" s="737"/>
      <c r="F543" s="739"/>
    </row>
    <row r="544" spans="5:6" x14ac:dyDescent="0.25">
      <c r="E544" s="737"/>
      <c r="F544" s="739"/>
    </row>
    <row r="545" spans="5:6" x14ac:dyDescent="0.25">
      <c r="E545" s="737"/>
      <c r="F545" s="739"/>
    </row>
    <row r="546" spans="5:6" x14ac:dyDescent="0.25">
      <c r="E546" s="737"/>
      <c r="F546" s="739"/>
    </row>
    <row r="547" spans="5:6" x14ac:dyDescent="0.25">
      <c r="E547" s="737"/>
      <c r="F547" s="739"/>
    </row>
    <row r="548" spans="5:6" x14ac:dyDescent="0.25">
      <c r="E548" s="737"/>
      <c r="F548" s="739"/>
    </row>
    <row r="549" spans="5:6" x14ac:dyDescent="0.25">
      <c r="E549" s="737"/>
      <c r="F549" s="739"/>
    </row>
    <row r="550" spans="5:6" x14ac:dyDescent="0.25">
      <c r="E550" s="737"/>
      <c r="F550" s="739"/>
    </row>
    <row r="551" spans="5:6" x14ac:dyDescent="0.25">
      <c r="E551" s="737"/>
      <c r="F551" s="739"/>
    </row>
    <row r="552" spans="5:6" x14ac:dyDescent="0.25">
      <c r="E552" s="737"/>
      <c r="F552" s="739"/>
    </row>
    <row r="553" spans="5:6" x14ac:dyDescent="0.25">
      <c r="E553" s="737"/>
      <c r="F553" s="739"/>
    </row>
    <row r="554" spans="5:6" x14ac:dyDescent="0.25">
      <c r="E554" s="737"/>
      <c r="F554" s="739"/>
    </row>
    <row r="555" spans="5:6" x14ac:dyDescent="0.25">
      <c r="E555" s="737"/>
      <c r="F555" s="739"/>
    </row>
    <row r="556" spans="5:6" x14ac:dyDescent="0.25">
      <c r="E556" s="737"/>
      <c r="F556" s="739"/>
    </row>
    <row r="557" spans="5:6" x14ac:dyDescent="0.25">
      <c r="E557" s="737"/>
      <c r="F557" s="739"/>
    </row>
    <row r="558" spans="5:6" x14ac:dyDescent="0.25">
      <c r="E558" s="737"/>
      <c r="F558" s="739"/>
    </row>
    <row r="559" spans="5:6" x14ac:dyDescent="0.25">
      <c r="E559" s="737"/>
      <c r="F559" s="739"/>
    </row>
    <row r="560" spans="5:6" x14ac:dyDescent="0.25">
      <c r="E560" s="737"/>
      <c r="F560" s="739"/>
    </row>
    <row r="561" spans="5:6" x14ac:dyDescent="0.25">
      <c r="E561" s="737"/>
      <c r="F561" s="739"/>
    </row>
    <row r="562" spans="5:6" x14ac:dyDescent="0.25">
      <c r="E562" s="737"/>
      <c r="F562" s="739"/>
    </row>
    <row r="563" spans="5:6" x14ac:dyDescent="0.25">
      <c r="E563" s="737"/>
      <c r="F563" s="739"/>
    </row>
    <row r="564" spans="5:6" x14ac:dyDescent="0.25">
      <c r="E564" s="737"/>
      <c r="F564" s="739"/>
    </row>
    <row r="565" spans="5:6" x14ac:dyDescent="0.25">
      <c r="E565" s="737"/>
      <c r="F565" s="739"/>
    </row>
    <row r="566" spans="5:6" x14ac:dyDescent="0.25">
      <c r="E566" s="737"/>
      <c r="F566" s="739"/>
    </row>
    <row r="567" spans="5:6" x14ac:dyDescent="0.25">
      <c r="E567" s="737"/>
      <c r="F567" s="739"/>
    </row>
    <row r="568" spans="5:6" x14ac:dyDescent="0.25">
      <c r="E568" s="737"/>
      <c r="F568" s="739"/>
    </row>
    <row r="569" spans="5:6" x14ac:dyDescent="0.25">
      <c r="E569" s="737"/>
      <c r="F569" s="739"/>
    </row>
    <row r="570" spans="5:6" x14ac:dyDescent="0.25">
      <c r="E570" s="737"/>
      <c r="F570" s="739"/>
    </row>
    <row r="571" spans="5:6" x14ac:dyDescent="0.25">
      <c r="E571" s="737"/>
      <c r="F571" s="739"/>
    </row>
    <row r="572" spans="5:6" x14ac:dyDescent="0.25">
      <c r="E572" s="737"/>
      <c r="F572" s="739"/>
    </row>
    <row r="573" spans="5:6" x14ac:dyDescent="0.25">
      <c r="E573" s="737"/>
      <c r="F573" s="739"/>
    </row>
    <row r="574" spans="5:6" x14ac:dyDescent="0.25">
      <c r="E574" s="737"/>
      <c r="F574" s="739"/>
    </row>
    <row r="575" spans="5:6" x14ac:dyDescent="0.25">
      <c r="E575" s="737"/>
      <c r="F575" s="739"/>
    </row>
    <row r="576" spans="5:6" x14ac:dyDescent="0.25">
      <c r="E576" s="737"/>
      <c r="F576" s="739"/>
    </row>
    <row r="577" spans="5:6" x14ac:dyDescent="0.25">
      <c r="E577" s="737"/>
      <c r="F577" s="739"/>
    </row>
    <row r="578" spans="5:6" x14ac:dyDescent="0.25">
      <c r="E578" s="737"/>
      <c r="F578" s="739"/>
    </row>
    <row r="579" spans="5:6" x14ac:dyDescent="0.25">
      <c r="E579" s="737"/>
      <c r="F579" s="739"/>
    </row>
    <row r="580" spans="5:6" x14ac:dyDescent="0.25">
      <c r="E580" s="737"/>
      <c r="F580" s="739"/>
    </row>
    <row r="581" spans="5:6" x14ac:dyDescent="0.25">
      <c r="E581" s="737"/>
      <c r="F581" s="739"/>
    </row>
    <row r="582" spans="5:6" x14ac:dyDescent="0.25">
      <c r="E582" s="737"/>
      <c r="F582" s="739"/>
    </row>
    <row r="583" spans="5:6" x14ac:dyDescent="0.25">
      <c r="E583" s="737"/>
      <c r="F583" s="739"/>
    </row>
    <row r="584" spans="5:6" x14ac:dyDescent="0.25">
      <c r="E584" s="737"/>
      <c r="F584" s="739"/>
    </row>
    <row r="585" spans="5:6" x14ac:dyDescent="0.25">
      <c r="E585" s="737"/>
      <c r="F585" s="739"/>
    </row>
    <row r="586" spans="5:6" x14ac:dyDescent="0.25">
      <c r="E586" s="737"/>
      <c r="F586" s="739"/>
    </row>
    <row r="587" spans="5:6" x14ac:dyDescent="0.25">
      <c r="E587" s="737"/>
      <c r="F587" s="739"/>
    </row>
    <row r="588" spans="5:6" x14ac:dyDescent="0.25">
      <c r="E588" s="737"/>
      <c r="F588" s="739"/>
    </row>
    <row r="589" spans="5:6" x14ac:dyDescent="0.25">
      <c r="E589" s="737"/>
      <c r="F589" s="739"/>
    </row>
    <row r="590" spans="5:6" x14ac:dyDescent="0.25">
      <c r="E590" s="737"/>
      <c r="F590" s="739"/>
    </row>
    <row r="591" spans="5:6" x14ac:dyDescent="0.25">
      <c r="E591" s="737"/>
      <c r="F591" s="739"/>
    </row>
    <row r="592" spans="5:6" x14ac:dyDescent="0.25">
      <c r="E592" s="737"/>
      <c r="F592" s="739"/>
    </row>
    <row r="593" spans="5:6" x14ac:dyDescent="0.25">
      <c r="E593" s="737"/>
      <c r="F593" s="739"/>
    </row>
    <row r="594" spans="5:6" x14ac:dyDescent="0.25">
      <c r="E594" s="737"/>
      <c r="F594" s="739"/>
    </row>
    <row r="595" spans="5:6" x14ac:dyDescent="0.25">
      <c r="E595" s="737"/>
      <c r="F595" s="739"/>
    </row>
    <row r="596" spans="5:6" x14ac:dyDescent="0.25">
      <c r="E596" s="737"/>
      <c r="F596" s="739"/>
    </row>
    <row r="597" spans="5:6" x14ac:dyDescent="0.25">
      <c r="E597" s="737"/>
      <c r="F597" s="739"/>
    </row>
    <row r="598" spans="5:6" x14ac:dyDescent="0.25">
      <c r="E598" s="737"/>
      <c r="F598" s="739"/>
    </row>
    <row r="599" spans="5:6" x14ac:dyDescent="0.25">
      <c r="E599" s="737"/>
      <c r="F599" s="739"/>
    </row>
    <row r="600" spans="5:6" x14ac:dyDescent="0.25">
      <c r="E600" s="737"/>
      <c r="F600" s="739"/>
    </row>
    <row r="601" spans="5:6" x14ac:dyDescent="0.25">
      <c r="E601" s="737"/>
      <c r="F601" s="739"/>
    </row>
    <row r="602" spans="5:6" x14ac:dyDescent="0.25">
      <c r="E602" s="737"/>
      <c r="F602" s="739"/>
    </row>
    <row r="603" spans="5:6" x14ac:dyDescent="0.25">
      <c r="E603" s="737"/>
      <c r="F603" s="739"/>
    </row>
    <row r="604" spans="5:6" x14ac:dyDescent="0.25">
      <c r="E604" s="737"/>
      <c r="F604" s="739"/>
    </row>
    <row r="605" spans="5:6" x14ac:dyDescent="0.25">
      <c r="E605" s="737"/>
      <c r="F605" s="739"/>
    </row>
    <row r="606" spans="5:6" x14ac:dyDescent="0.25">
      <c r="E606" s="737"/>
      <c r="F606" s="739"/>
    </row>
    <row r="607" spans="5:6" x14ac:dyDescent="0.25">
      <c r="E607" s="737"/>
      <c r="F607" s="739"/>
    </row>
    <row r="608" spans="5:6" x14ac:dyDescent="0.25">
      <c r="E608" s="737"/>
      <c r="F608" s="739"/>
    </row>
    <row r="609" spans="5:6" x14ac:dyDescent="0.25">
      <c r="E609" s="737"/>
      <c r="F609" s="739"/>
    </row>
    <row r="610" spans="5:6" x14ac:dyDescent="0.25">
      <c r="E610" s="737"/>
      <c r="F610" s="739"/>
    </row>
    <row r="611" spans="5:6" x14ac:dyDescent="0.25">
      <c r="E611" s="737"/>
      <c r="F611" s="739"/>
    </row>
    <row r="612" spans="5:6" x14ac:dyDescent="0.25">
      <c r="E612" s="737"/>
      <c r="F612" s="739"/>
    </row>
    <row r="613" spans="5:6" x14ac:dyDescent="0.25">
      <c r="E613" s="737"/>
      <c r="F613" s="739"/>
    </row>
    <row r="614" spans="5:6" x14ac:dyDescent="0.25">
      <c r="E614" s="737"/>
      <c r="F614" s="739"/>
    </row>
    <row r="615" spans="5:6" x14ac:dyDescent="0.25">
      <c r="E615" s="737"/>
      <c r="F615" s="739"/>
    </row>
    <row r="616" spans="5:6" x14ac:dyDescent="0.25">
      <c r="E616" s="737"/>
      <c r="F616" s="739"/>
    </row>
    <row r="617" spans="5:6" x14ac:dyDescent="0.25">
      <c r="E617" s="737"/>
      <c r="F617" s="739"/>
    </row>
    <row r="618" spans="5:6" x14ac:dyDescent="0.25">
      <c r="E618" s="737"/>
      <c r="F618" s="739"/>
    </row>
    <row r="619" spans="5:6" x14ac:dyDescent="0.25">
      <c r="E619" s="737"/>
      <c r="F619" s="739"/>
    </row>
    <row r="620" spans="5:6" x14ac:dyDescent="0.25">
      <c r="E620" s="737"/>
      <c r="F620" s="739"/>
    </row>
    <row r="621" spans="5:6" x14ac:dyDescent="0.25">
      <c r="E621" s="737"/>
      <c r="F621" s="739"/>
    </row>
    <row r="622" spans="5:6" x14ac:dyDescent="0.25">
      <c r="E622" s="737"/>
      <c r="F622" s="739"/>
    </row>
    <row r="623" spans="5:6" x14ac:dyDescent="0.25">
      <c r="E623" s="737"/>
      <c r="F623" s="739"/>
    </row>
    <row r="624" spans="5:6" x14ac:dyDescent="0.25">
      <c r="E624" s="737"/>
      <c r="F624" s="739"/>
    </row>
    <row r="625" spans="5:6" x14ac:dyDescent="0.25">
      <c r="E625" s="737"/>
      <c r="F625" s="739"/>
    </row>
    <row r="626" spans="5:6" x14ac:dyDescent="0.25">
      <c r="E626" s="737"/>
      <c r="F626" s="739"/>
    </row>
    <row r="627" spans="5:6" x14ac:dyDescent="0.25">
      <c r="E627" s="737"/>
      <c r="F627" s="739"/>
    </row>
    <row r="628" spans="5:6" x14ac:dyDescent="0.25">
      <c r="E628" s="737"/>
      <c r="F628" s="739"/>
    </row>
    <row r="629" spans="5:6" x14ac:dyDescent="0.25">
      <c r="E629" s="737"/>
      <c r="F629" s="739"/>
    </row>
    <row r="630" spans="5:6" x14ac:dyDescent="0.25">
      <c r="E630" s="737"/>
      <c r="F630" s="739"/>
    </row>
    <row r="631" spans="5:6" x14ac:dyDescent="0.25">
      <c r="E631" s="737"/>
      <c r="F631" s="739"/>
    </row>
    <row r="632" spans="5:6" x14ac:dyDescent="0.25">
      <c r="E632" s="737"/>
      <c r="F632" s="739"/>
    </row>
    <row r="633" spans="5:6" x14ac:dyDescent="0.25">
      <c r="E633" s="737"/>
      <c r="F633" s="739"/>
    </row>
    <row r="634" spans="5:6" x14ac:dyDescent="0.25">
      <c r="E634" s="737"/>
      <c r="F634" s="739"/>
    </row>
    <row r="635" spans="5:6" x14ac:dyDescent="0.25">
      <c r="E635" s="737"/>
      <c r="F635" s="739"/>
    </row>
    <row r="636" spans="5:6" x14ac:dyDescent="0.25">
      <c r="E636" s="737"/>
      <c r="F636" s="739"/>
    </row>
    <row r="637" spans="5:6" x14ac:dyDescent="0.25">
      <c r="E637" s="737"/>
      <c r="F637" s="739"/>
    </row>
    <row r="638" spans="5:6" x14ac:dyDescent="0.25">
      <c r="E638" s="737"/>
      <c r="F638" s="739"/>
    </row>
    <row r="639" spans="5:6" x14ac:dyDescent="0.25">
      <c r="E639" s="737"/>
      <c r="F639" s="739"/>
    </row>
    <row r="640" spans="5:6" x14ac:dyDescent="0.25">
      <c r="E640" s="737"/>
      <c r="F640" s="739"/>
    </row>
    <row r="641" spans="5:6" x14ac:dyDescent="0.25">
      <c r="E641" s="737"/>
      <c r="F641" s="739"/>
    </row>
    <row r="642" spans="5:6" x14ac:dyDescent="0.25">
      <c r="E642" s="737"/>
      <c r="F642" s="739"/>
    </row>
    <row r="643" spans="5:6" x14ac:dyDescent="0.25">
      <c r="E643" s="737"/>
      <c r="F643" s="739"/>
    </row>
    <row r="644" spans="5:6" x14ac:dyDescent="0.25">
      <c r="E644" s="737"/>
      <c r="F644" s="739"/>
    </row>
    <row r="645" spans="5:6" x14ac:dyDescent="0.25">
      <c r="E645" s="737"/>
      <c r="F645" s="739"/>
    </row>
    <row r="646" spans="5:6" x14ac:dyDescent="0.25">
      <c r="E646" s="737"/>
      <c r="F646" s="739"/>
    </row>
    <row r="647" spans="5:6" x14ac:dyDescent="0.25">
      <c r="E647" s="737"/>
      <c r="F647" s="739"/>
    </row>
    <row r="648" spans="5:6" x14ac:dyDescent="0.25">
      <c r="E648" s="737"/>
      <c r="F648" s="739"/>
    </row>
    <row r="649" spans="5:6" x14ac:dyDescent="0.25">
      <c r="E649" s="737"/>
      <c r="F649" s="739"/>
    </row>
    <row r="650" spans="5:6" x14ac:dyDescent="0.25">
      <c r="E650" s="737"/>
      <c r="F650" s="739"/>
    </row>
    <row r="651" spans="5:6" x14ac:dyDescent="0.25">
      <c r="E651" s="737"/>
      <c r="F651" s="739"/>
    </row>
    <row r="652" spans="5:6" x14ac:dyDescent="0.25">
      <c r="E652" s="737"/>
      <c r="F652" s="739"/>
    </row>
    <row r="653" spans="5:6" x14ac:dyDescent="0.25">
      <c r="E653" s="737"/>
      <c r="F653" s="739"/>
    </row>
    <row r="654" spans="5:6" x14ac:dyDescent="0.25">
      <c r="E654" s="737"/>
      <c r="F654" s="739"/>
    </row>
    <row r="655" spans="5:6" x14ac:dyDescent="0.25">
      <c r="E655" s="737"/>
      <c r="F655" s="739"/>
    </row>
    <row r="656" spans="5:6" x14ac:dyDescent="0.25">
      <c r="E656" s="737"/>
      <c r="F656" s="739"/>
    </row>
    <row r="657" spans="5:6" x14ac:dyDescent="0.25">
      <c r="E657" s="737"/>
      <c r="F657" s="739"/>
    </row>
    <row r="658" spans="5:6" x14ac:dyDescent="0.25">
      <c r="E658" s="737"/>
      <c r="F658" s="739"/>
    </row>
    <row r="659" spans="5:6" x14ac:dyDescent="0.25">
      <c r="E659" s="737"/>
      <c r="F659" s="739"/>
    </row>
    <row r="660" spans="5:6" x14ac:dyDescent="0.25">
      <c r="E660" s="737"/>
      <c r="F660" s="739"/>
    </row>
    <row r="661" spans="5:6" x14ac:dyDescent="0.25">
      <c r="E661" s="737"/>
      <c r="F661" s="739"/>
    </row>
    <row r="662" spans="5:6" x14ac:dyDescent="0.25">
      <c r="E662" s="737"/>
      <c r="F662" s="739"/>
    </row>
    <row r="663" spans="5:6" x14ac:dyDescent="0.25">
      <c r="E663" s="737"/>
      <c r="F663" s="739"/>
    </row>
    <row r="664" spans="5:6" x14ac:dyDescent="0.25">
      <c r="E664" s="737"/>
      <c r="F664" s="739"/>
    </row>
    <row r="665" spans="5:6" x14ac:dyDescent="0.25">
      <c r="E665" s="737"/>
      <c r="F665" s="739"/>
    </row>
    <row r="666" spans="5:6" x14ac:dyDescent="0.25">
      <c r="E666" s="737"/>
      <c r="F666" s="739"/>
    </row>
    <row r="667" spans="5:6" x14ac:dyDescent="0.25">
      <c r="E667" s="737"/>
      <c r="F667" s="739"/>
    </row>
    <row r="668" spans="5:6" x14ac:dyDescent="0.25">
      <c r="E668" s="737"/>
      <c r="F668" s="739"/>
    </row>
    <row r="669" spans="5:6" x14ac:dyDescent="0.25">
      <c r="E669" s="737"/>
      <c r="F669" s="739"/>
    </row>
    <row r="670" spans="5:6" x14ac:dyDescent="0.25">
      <c r="E670" s="737"/>
      <c r="F670" s="739"/>
    </row>
    <row r="671" spans="5:6" x14ac:dyDescent="0.25">
      <c r="E671" s="737"/>
      <c r="F671" s="739"/>
    </row>
    <row r="672" spans="5:6" x14ac:dyDescent="0.25">
      <c r="E672" s="737"/>
      <c r="F672" s="739"/>
    </row>
    <row r="673" spans="5:6" x14ac:dyDescent="0.25">
      <c r="E673" s="737"/>
      <c r="F673" s="739"/>
    </row>
    <row r="674" spans="5:6" x14ac:dyDescent="0.25">
      <c r="E674" s="737"/>
      <c r="F674" s="739"/>
    </row>
    <row r="675" spans="5:6" x14ac:dyDescent="0.25">
      <c r="E675" s="737"/>
      <c r="F675" s="739"/>
    </row>
    <row r="676" spans="5:6" x14ac:dyDescent="0.25">
      <c r="E676" s="737"/>
      <c r="F676" s="739"/>
    </row>
    <row r="677" spans="5:6" x14ac:dyDescent="0.25">
      <c r="E677" s="737"/>
      <c r="F677" s="739"/>
    </row>
    <row r="678" spans="5:6" x14ac:dyDescent="0.25">
      <c r="E678" s="737"/>
      <c r="F678" s="739"/>
    </row>
    <row r="679" spans="5:6" x14ac:dyDescent="0.25">
      <c r="E679" s="737"/>
      <c r="F679" s="739"/>
    </row>
    <row r="680" spans="5:6" x14ac:dyDescent="0.25">
      <c r="E680" s="737"/>
      <c r="F680" s="739"/>
    </row>
    <row r="681" spans="5:6" x14ac:dyDescent="0.25">
      <c r="E681" s="737"/>
      <c r="F681" s="739"/>
    </row>
    <row r="682" spans="5:6" x14ac:dyDescent="0.25">
      <c r="E682" s="737"/>
      <c r="F682" s="739"/>
    </row>
    <row r="683" spans="5:6" x14ac:dyDescent="0.25">
      <c r="E683" s="737"/>
      <c r="F683" s="739"/>
    </row>
    <row r="684" spans="5:6" x14ac:dyDescent="0.25">
      <c r="E684" s="737"/>
      <c r="F684" s="739"/>
    </row>
    <row r="685" spans="5:6" x14ac:dyDescent="0.25">
      <c r="E685" s="737"/>
      <c r="F685" s="739"/>
    </row>
    <row r="686" spans="5:6" x14ac:dyDescent="0.25">
      <c r="E686" s="737"/>
      <c r="F686" s="739"/>
    </row>
    <row r="687" spans="5:6" x14ac:dyDescent="0.25">
      <c r="E687" s="737"/>
      <c r="F687" s="739"/>
    </row>
    <row r="688" spans="5:6" x14ac:dyDescent="0.25">
      <c r="E688" s="737"/>
      <c r="F688" s="739"/>
    </row>
    <row r="689" spans="5:6" x14ac:dyDescent="0.25">
      <c r="E689" s="737"/>
      <c r="F689" s="739"/>
    </row>
    <row r="690" spans="5:6" x14ac:dyDescent="0.25">
      <c r="E690" s="737"/>
      <c r="F690" s="739"/>
    </row>
    <row r="691" spans="5:6" x14ac:dyDescent="0.25">
      <c r="E691" s="737"/>
      <c r="F691" s="739"/>
    </row>
    <row r="692" spans="5:6" x14ac:dyDescent="0.25">
      <c r="E692" s="737"/>
      <c r="F692" s="739"/>
    </row>
    <row r="693" spans="5:6" x14ac:dyDescent="0.25">
      <c r="E693" s="737"/>
      <c r="F693" s="739"/>
    </row>
    <row r="694" spans="5:6" x14ac:dyDescent="0.25">
      <c r="E694" s="737"/>
      <c r="F694" s="739"/>
    </row>
    <row r="695" spans="5:6" x14ac:dyDescent="0.25">
      <c r="E695" s="737"/>
      <c r="F695" s="739"/>
    </row>
    <row r="696" spans="5:6" x14ac:dyDescent="0.25">
      <c r="E696" s="737"/>
      <c r="F696" s="739"/>
    </row>
    <row r="697" spans="5:6" x14ac:dyDescent="0.25">
      <c r="E697" s="737"/>
      <c r="F697" s="739"/>
    </row>
    <row r="698" spans="5:6" x14ac:dyDescent="0.25">
      <c r="E698" s="737"/>
      <c r="F698" s="739"/>
    </row>
    <row r="699" spans="5:6" x14ac:dyDescent="0.25">
      <c r="E699" s="737"/>
      <c r="F699" s="739"/>
    </row>
    <row r="700" spans="5:6" x14ac:dyDescent="0.25">
      <c r="E700" s="737"/>
      <c r="F700" s="739"/>
    </row>
    <row r="701" spans="5:6" x14ac:dyDescent="0.25">
      <c r="E701" s="737"/>
      <c r="F701" s="739"/>
    </row>
    <row r="702" spans="5:6" x14ac:dyDescent="0.25">
      <c r="E702" s="737"/>
      <c r="F702" s="739"/>
    </row>
    <row r="703" spans="5:6" x14ac:dyDescent="0.25">
      <c r="E703" s="737"/>
      <c r="F703" s="739"/>
    </row>
    <row r="704" spans="5:6" x14ac:dyDescent="0.25">
      <c r="E704" s="737"/>
      <c r="F704" s="739"/>
    </row>
    <row r="705" spans="5:6" x14ac:dyDescent="0.25">
      <c r="E705" s="737"/>
      <c r="F705" s="739"/>
    </row>
    <row r="706" spans="5:6" x14ac:dyDescent="0.25">
      <c r="E706" s="737"/>
      <c r="F706" s="739"/>
    </row>
    <row r="707" spans="5:6" x14ac:dyDescent="0.25">
      <c r="E707" s="737"/>
      <c r="F707" s="739"/>
    </row>
    <row r="708" spans="5:6" x14ac:dyDescent="0.25">
      <c r="E708" s="737"/>
      <c r="F708" s="739"/>
    </row>
    <row r="709" spans="5:6" x14ac:dyDescent="0.25">
      <c r="E709" s="737"/>
      <c r="F709" s="739"/>
    </row>
    <row r="710" spans="5:6" x14ac:dyDescent="0.25">
      <c r="E710" s="737"/>
      <c r="F710" s="739"/>
    </row>
    <row r="711" spans="5:6" x14ac:dyDescent="0.25">
      <c r="E711" s="737"/>
      <c r="F711" s="739"/>
    </row>
    <row r="712" spans="5:6" x14ac:dyDescent="0.25">
      <c r="E712" s="737"/>
      <c r="F712" s="739"/>
    </row>
    <row r="713" spans="5:6" x14ac:dyDescent="0.25">
      <c r="E713" s="737"/>
      <c r="F713" s="739"/>
    </row>
    <row r="714" spans="5:6" x14ac:dyDescent="0.25">
      <c r="E714" s="737"/>
      <c r="F714" s="739"/>
    </row>
    <row r="715" spans="5:6" x14ac:dyDescent="0.25">
      <c r="E715" s="737"/>
      <c r="F715" s="739"/>
    </row>
    <row r="716" spans="5:6" x14ac:dyDescent="0.25">
      <c r="E716" s="737"/>
      <c r="F716" s="739"/>
    </row>
    <row r="717" spans="5:6" x14ac:dyDescent="0.25">
      <c r="E717" s="737"/>
      <c r="F717" s="739"/>
    </row>
    <row r="718" spans="5:6" x14ac:dyDescent="0.25">
      <c r="E718" s="737"/>
      <c r="F718" s="739"/>
    </row>
    <row r="719" spans="5:6" x14ac:dyDescent="0.25">
      <c r="E719" s="737"/>
      <c r="F719" s="739"/>
    </row>
    <row r="720" spans="5:6" x14ac:dyDescent="0.25">
      <c r="E720" s="737"/>
      <c r="F720" s="739"/>
    </row>
    <row r="721" spans="5:6" x14ac:dyDescent="0.25">
      <c r="E721" s="737"/>
      <c r="F721" s="739"/>
    </row>
    <row r="722" spans="5:6" x14ac:dyDescent="0.25">
      <c r="E722" s="737"/>
      <c r="F722" s="739"/>
    </row>
    <row r="723" spans="5:6" x14ac:dyDescent="0.25">
      <c r="E723" s="737"/>
      <c r="F723" s="739"/>
    </row>
    <row r="724" spans="5:6" x14ac:dyDescent="0.25">
      <c r="E724" s="737"/>
      <c r="F724" s="739"/>
    </row>
    <row r="725" spans="5:6" x14ac:dyDescent="0.25">
      <c r="E725" s="737"/>
      <c r="F725" s="739"/>
    </row>
    <row r="726" spans="5:6" x14ac:dyDescent="0.25">
      <c r="E726" s="737"/>
      <c r="F726" s="739"/>
    </row>
    <row r="727" spans="5:6" x14ac:dyDescent="0.25">
      <c r="E727" s="737"/>
      <c r="F727" s="739"/>
    </row>
    <row r="728" spans="5:6" x14ac:dyDescent="0.25">
      <c r="E728" s="737"/>
      <c r="F728" s="739"/>
    </row>
    <row r="729" spans="5:6" x14ac:dyDescent="0.25">
      <c r="E729" s="737"/>
      <c r="F729" s="739"/>
    </row>
    <row r="730" spans="5:6" x14ac:dyDescent="0.25">
      <c r="E730" s="737"/>
      <c r="F730" s="739"/>
    </row>
    <row r="731" spans="5:6" x14ac:dyDescent="0.25">
      <c r="E731" s="737"/>
      <c r="F731" s="739"/>
    </row>
    <row r="732" spans="5:6" x14ac:dyDescent="0.25">
      <c r="E732" s="737"/>
      <c r="F732" s="739"/>
    </row>
    <row r="733" spans="5:6" x14ac:dyDescent="0.25">
      <c r="E733" s="737"/>
      <c r="F733" s="739"/>
    </row>
    <row r="734" spans="5:6" x14ac:dyDescent="0.25">
      <c r="E734" s="737"/>
      <c r="F734" s="739"/>
    </row>
    <row r="735" spans="5:6" x14ac:dyDescent="0.25">
      <c r="E735" s="737"/>
      <c r="F735" s="739"/>
    </row>
    <row r="736" spans="5:6" x14ac:dyDescent="0.25">
      <c r="E736" s="737"/>
      <c r="F736" s="739"/>
    </row>
    <row r="737" spans="5:6" x14ac:dyDescent="0.25">
      <c r="E737" s="737"/>
      <c r="F737" s="739"/>
    </row>
    <row r="738" spans="5:6" x14ac:dyDescent="0.25">
      <c r="E738" s="737"/>
      <c r="F738" s="739"/>
    </row>
    <row r="739" spans="5:6" x14ac:dyDescent="0.25">
      <c r="E739" s="737"/>
      <c r="F739" s="739"/>
    </row>
    <row r="740" spans="5:6" x14ac:dyDescent="0.25">
      <c r="E740" s="737"/>
      <c r="F740" s="739"/>
    </row>
    <row r="741" spans="5:6" x14ac:dyDescent="0.25">
      <c r="E741" s="737"/>
      <c r="F741" s="739"/>
    </row>
    <row r="742" spans="5:6" x14ac:dyDescent="0.25">
      <c r="E742" s="737"/>
      <c r="F742" s="739"/>
    </row>
    <row r="743" spans="5:6" x14ac:dyDescent="0.25">
      <c r="E743" s="737"/>
      <c r="F743" s="739"/>
    </row>
    <row r="744" spans="5:6" x14ac:dyDescent="0.25">
      <c r="E744" s="737"/>
      <c r="F744" s="739"/>
    </row>
    <row r="745" spans="5:6" x14ac:dyDescent="0.25">
      <c r="E745" s="737"/>
      <c r="F745" s="739"/>
    </row>
    <row r="746" spans="5:6" x14ac:dyDescent="0.25">
      <c r="E746" s="737"/>
      <c r="F746" s="739"/>
    </row>
    <row r="747" spans="5:6" x14ac:dyDescent="0.25">
      <c r="E747" s="737"/>
      <c r="F747" s="739"/>
    </row>
    <row r="748" spans="5:6" x14ac:dyDescent="0.25">
      <c r="E748" s="737"/>
      <c r="F748" s="739"/>
    </row>
    <row r="749" spans="5:6" x14ac:dyDescent="0.25">
      <c r="E749" s="737"/>
      <c r="F749" s="739"/>
    </row>
    <row r="750" spans="5:6" x14ac:dyDescent="0.25">
      <c r="E750" s="737"/>
      <c r="F750" s="739"/>
    </row>
    <row r="751" spans="5:6" x14ac:dyDescent="0.25">
      <c r="E751" s="737"/>
      <c r="F751" s="739"/>
    </row>
    <row r="752" spans="5:6" x14ac:dyDescent="0.25">
      <c r="E752" s="737"/>
      <c r="F752" s="739"/>
    </row>
    <row r="753" spans="5:6" x14ac:dyDescent="0.25">
      <c r="E753" s="737"/>
      <c r="F753" s="739"/>
    </row>
    <row r="754" spans="5:6" x14ac:dyDescent="0.25">
      <c r="E754" s="737"/>
      <c r="F754" s="739"/>
    </row>
    <row r="755" spans="5:6" x14ac:dyDescent="0.25">
      <c r="E755" s="737"/>
      <c r="F755" s="739"/>
    </row>
    <row r="756" spans="5:6" x14ac:dyDescent="0.25">
      <c r="E756" s="737"/>
      <c r="F756" s="739"/>
    </row>
    <row r="757" spans="5:6" x14ac:dyDescent="0.25">
      <c r="E757" s="737"/>
      <c r="F757" s="739"/>
    </row>
    <row r="758" spans="5:6" x14ac:dyDescent="0.25">
      <c r="E758" s="737"/>
      <c r="F758" s="739"/>
    </row>
    <row r="759" spans="5:6" x14ac:dyDescent="0.25">
      <c r="E759" s="737"/>
      <c r="F759" s="739"/>
    </row>
    <row r="760" spans="5:6" x14ac:dyDescent="0.25">
      <c r="E760" s="737"/>
      <c r="F760" s="739"/>
    </row>
    <row r="761" spans="5:6" x14ac:dyDescent="0.25">
      <c r="E761" s="737"/>
      <c r="F761" s="739"/>
    </row>
    <row r="762" spans="5:6" x14ac:dyDescent="0.25">
      <c r="E762" s="737"/>
      <c r="F762" s="739"/>
    </row>
    <row r="763" spans="5:6" x14ac:dyDescent="0.25">
      <c r="E763" s="737"/>
      <c r="F763" s="739"/>
    </row>
    <row r="764" spans="5:6" x14ac:dyDescent="0.25">
      <c r="E764" s="737"/>
      <c r="F764" s="739"/>
    </row>
    <row r="765" spans="5:6" x14ac:dyDescent="0.25">
      <c r="E765" s="737"/>
      <c r="F765" s="739"/>
    </row>
    <row r="766" spans="5:6" x14ac:dyDescent="0.25">
      <c r="E766" s="737"/>
      <c r="F766" s="739"/>
    </row>
    <row r="767" spans="5:6" x14ac:dyDescent="0.25">
      <c r="E767" s="737"/>
      <c r="F767" s="739"/>
    </row>
    <row r="768" spans="5:6" x14ac:dyDescent="0.25">
      <c r="E768" s="737"/>
      <c r="F768" s="739"/>
    </row>
    <row r="769" spans="5:6" x14ac:dyDescent="0.25">
      <c r="E769" s="737"/>
      <c r="F769" s="739"/>
    </row>
    <row r="770" spans="5:6" x14ac:dyDescent="0.25">
      <c r="E770" s="737"/>
      <c r="F770" s="739"/>
    </row>
    <row r="771" spans="5:6" x14ac:dyDescent="0.25">
      <c r="E771" s="737"/>
      <c r="F771" s="739"/>
    </row>
    <row r="772" spans="5:6" x14ac:dyDescent="0.25">
      <c r="E772" s="737"/>
      <c r="F772" s="739"/>
    </row>
    <row r="773" spans="5:6" x14ac:dyDescent="0.25">
      <c r="E773" s="737"/>
      <c r="F773" s="739"/>
    </row>
    <row r="774" spans="5:6" x14ac:dyDescent="0.25">
      <c r="E774" s="737"/>
      <c r="F774" s="739"/>
    </row>
    <row r="775" spans="5:6" x14ac:dyDescent="0.25">
      <c r="E775" s="737"/>
      <c r="F775" s="739"/>
    </row>
    <row r="776" spans="5:6" x14ac:dyDescent="0.25">
      <c r="E776" s="737"/>
      <c r="F776" s="739"/>
    </row>
    <row r="777" spans="5:6" x14ac:dyDescent="0.25">
      <c r="E777" s="737"/>
      <c r="F777" s="739"/>
    </row>
    <row r="778" spans="5:6" x14ac:dyDescent="0.25">
      <c r="E778" s="737"/>
      <c r="F778" s="739"/>
    </row>
    <row r="779" spans="5:6" x14ac:dyDescent="0.25">
      <c r="E779" s="737"/>
      <c r="F779" s="739"/>
    </row>
    <row r="780" spans="5:6" x14ac:dyDescent="0.25">
      <c r="E780" s="737"/>
      <c r="F780" s="739"/>
    </row>
    <row r="781" spans="5:6" x14ac:dyDescent="0.25">
      <c r="E781" s="737"/>
      <c r="F781" s="739"/>
    </row>
    <row r="782" spans="5:6" x14ac:dyDescent="0.25">
      <c r="E782" s="737"/>
      <c r="F782" s="739"/>
    </row>
    <row r="783" spans="5:6" x14ac:dyDescent="0.25">
      <c r="E783" s="737"/>
      <c r="F783" s="739"/>
    </row>
    <row r="784" spans="5:6" x14ac:dyDescent="0.25">
      <c r="E784" s="737"/>
      <c r="F784" s="739"/>
    </row>
    <row r="785" spans="5:6" x14ac:dyDescent="0.25">
      <c r="E785" s="737"/>
      <c r="F785" s="739"/>
    </row>
    <row r="786" spans="5:6" x14ac:dyDescent="0.25">
      <c r="E786" s="737"/>
      <c r="F786" s="739"/>
    </row>
    <row r="787" spans="5:6" x14ac:dyDescent="0.25">
      <c r="E787" s="737"/>
      <c r="F787" s="739"/>
    </row>
    <row r="788" spans="5:6" x14ac:dyDescent="0.25">
      <c r="E788" s="737"/>
      <c r="F788" s="739"/>
    </row>
    <row r="789" spans="5:6" x14ac:dyDescent="0.25">
      <c r="E789" s="737"/>
      <c r="F789" s="739"/>
    </row>
    <row r="790" spans="5:6" x14ac:dyDescent="0.25">
      <c r="E790" s="737"/>
      <c r="F790" s="739"/>
    </row>
    <row r="791" spans="5:6" x14ac:dyDescent="0.25">
      <c r="E791" s="737"/>
      <c r="F791" s="739"/>
    </row>
    <row r="792" spans="5:6" x14ac:dyDescent="0.25">
      <c r="E792" s="737"/>
      <c r="F792" s="739"/>
    </row>
    <row r="793" spans="5:6" x14ac:dyDescent="0.25">
      <c r="E793" s="737"/>
      <c r="F793" s="739"/>
    </row>
    <row r="794" spans="5:6" x14ac:dyDescent="0.25">
      <c r="E794" s="737"/>
      <c r="F794" s="739"/>
    </row>
    <row r="795" spans="5:6" x14ac:dyDescent="0.25">
      <c r="E795" s="737"/>
      <c r="F795" s="739"/>
    </row>
    <row r="796" spans="5:6" x14ac:dyDescent="0.25">
      <c r="E796" s="737"/>
      <c r="F796" s="739"/>
    </row>
    <row r="797" spans="5:6" x14ac:dyDescent="0.25">
      <c r="E797" s="737"/>
      <c r="F797" s="739"/>
    </row>
    <row r="798" spans="5:6" x14ac:dyDescent="0.25">
      <c r="E798" s="737"/>
      <c r="F798" s="739"/>
    </row>
    <row r="799" spans="5:6" x14ac:dyDescent="0.25">
      <c r="E799" s="737"/>
      <c r="F799" s="739"/>
    </row>
    <row r="800" spans="5:6" x14ac:dyDescent="0.25">
      <c r="E800" s="737"/>
      <c r="F800" s="739"/>
    </row>
    <row r="801" spans="5:6" x14ac:dyDescent="0.25">
      <c r="E801" s="737"/>
      <c r="F801" s="739"/>
    </row>
    <row r="802" spans="5:6" x14ac:dyDescent="0.25">
      <c r="E802" s="737"/>
      <c r="F802" s="739"/>
    </row>
    <row r="803" spans="5:6" x14ac:dyDescent="0.25">
      <c r="E803" s="737"/>
      <c r="F803" s="739"/>
    </row>
    <row r="804" spans="5:6" x14ac:dyDescent="0.25">
      <c r="E804" s="737"/>
      <c r="F804" s="739"/>
    </row>
    <row r="805" spans="5:6" x14ac:dyDescent="0.25">
      <c r="E805" s="737"/>
      <c r="F805" s="739"/>
    </row>
    <row r="806" spans="5:6" x14ac:dyDescent="0.25">
      <c r="E806" s="737"/>
      <c r="F806" s="739"/>
    </row>
    <row r="807" spans="5:6" x14ac:dyDescent="0.25">
      <c r="E807" s="737"/>
      <c r="F807" s="739"/>
    </row>
    <row r="808" spans="5:6" x14ac:dyDescent="0.25">
      <c r="E808" s="737"/>
      <c r="F808" s="739"/>
    </row>
    <row r="809" spans="5:6" x14ac:dyDescent="0.25">
      <c r="E809" s="737"/>
      <c r="F809" s="739"/>
    </row>
    <row r="810" spans="5:6" x14ac:dyDescent="0.25">
      <c r="E810" s="737"/>
      <c r="F810" s="739"/>
    </row>
    <row r="811" spans="5:6" x14ac:dyDescent="0.25">
      <c r="E811" s="737"/>
      <c r="F811" s="739"/>
    </row>
    <row r="812" spans="5:6" x14ac:dyDescent="0.25">
      <c r="E812" s="737"/>
      <c r="F812" s="739"/>
    </row>
    <row r="813" spans="5:6" x14ac:dyDescent="0.25">
      <c r="E813" s="737"/>
      <c r="F813" s="739"/>
    </row>
    <row r="814" spans="5:6" x14ac:dyDescent="0.25">
      <c r="E814" s="737"/>
      <c r="F814" s="739"/>
    </row>
    <row r="815" spans="5:6" x14ac:dyDescent="0.25">
      <c r="E815" s="737"/>
      <c r="F815" s="739"/>
    </row>
    <row r="816" spans="5:6" x14ac:dyDescent="0.25">
      <c r="E816" s="737"/>
      <c r="F816" s="739"/>
    </row>
    <row r="817" spans="5:6" x14ac:dyDescent="0.25">
      <c r="E817" s="737"/>
      <c r="F817" s="739"/>
    </row>
    <row r="818" spans="5:6" x14ac:dyDescent="0.25">
      <c r="E818" s="737"/>
      <c r="F818" s="739"/>
    </row>
    <row r="819" spans="5:6" x14ac:dyDescent="0.25">
      <c r="E819" s="737"/>
      <c r="F819" s="739"/>
    </row>
    <row r="820" spans="5:6" x14ac:dyDescent="0.25">
      <c r="E820" s="737"/>
      <c r="F820" s="739"/>
    </row>
    <row r="821" spans="5:6" x14ac:dyDescent="0.25">
      <c r="E821" s="737"/>
      <c r="F821" s="739"/>
    </row>
    <row r="822" spans="5:6" x14ac:dyDescent="0.25">
      <c r="E822" s="737"/>
      <c r="F822" s="739"/>
    </row>
    <row r="823" spans="5:6" x14ac:dyDescent="0.25">
      <c r="E823" s="737"/>
      <c r="F823" s="739"/>
    </row>
    <row r="824" spans="5:6" x14ac:dyDescent="0.25">
      <c r="E824" s="737"/>
      <c r="F824" s="739"/>
    </row>
    <row r="825" spans="5:6" x14ac:dyDescent="0.25">
      <c r="E825" s="737"/>
      <c r="F825" s="739"/>
    </row>
    <row r="826" spans="5:6" x14ac:dyDescent="0.25">
      <c r="E826" s="737"/>
      <c r="F826" s="739"/>
    </row>
    <row r="827" spans="5:6" x14ac:dyDescent="0.25">
      <c r="E827" s="737"/>
      <c r="F827" s="739"/>
    </row>
    <row r="828" spans="5:6" x14ac:dyDescent="0.25">
      <c r="E828" s="737"/>
      <c r="F828" s="739"/>
    </row>
    <row r="829" spans="5:6" x14ac:dyDescent="0.25">
      <c r="E829" s="737"/>
      <c r="F829" s="739"/>
    </row>
    <row r="830" spans="5:6" x14ac:dyDescent="0.25">
      <c r="E830" s="737"/>
      <c r="F830" s="739"/>
    </row>
    <row r="831" spans="5:6" x14ac:dyDescent="0.25">
      <c r="E831" s="737"/>
      <c r="F831" s="739"/>
    </row>
    <row r="832" spans="5:6" x14ac:dyDescent="0.25">
      <c r="E832" s="737"/>
      <c r="F832" s="739"/>
    </row>
    <row r="833" spans="5:6" x14ac:dyDescent="0.25">
      <c r="E833" s="737"/>
      <c r="F833" s="739"/>
    </row>
    <row r="834" spans="5:6" x14ac:dyDescent="0.25">
      <c r="E834" s="737"/>
      <c r="F834" s="739"/>
    </row>
    <row r="835" spans="5:6" x14ac:dyDescent="0.25">
      <c r="E835" s="737"/>
      <c r="F835" s="739"/>
    </row>
    <row r="836" spans="5:6" x14ac:dyDescent="0.25">
      <c r="E836" s="737"/>
      <c r="F836" s="739"/>
    </row>
    <row r="837" spans="5:6" x14ac:dyDescent="0.25">
      <c r="E837" s="737"/>
      <c r="F837" s="739"/>
    </row>
    <row r="838" spans="5:6" x14ac:dyDescent="0.25">
      <c r="E838" s="737"/>
      <c r="F838" s="739"/>
    </row>
    <row r="839" spans="5:6" x14ac:dyDescent="0.25">
      <c r="E839" s="737"/>
      <c r="F839" s="739"/>
    </row>
    <row r="840" spans="5:6" x14ac:dyDescent="0.25">
      <c r="E840" s="737"/>
      <c r="F840" s="739"/>
    </row>
    <row r="841" spans="5:6" x14ac:dyDescent="0.25">
      <c r="E841" s="737"/>
      <c r="F841" s="739"/>
    </row>
    <row r="842" spans="5:6" x14ac:dyDescent="0.25">
      <c r="E842" s="737"/>
      <c r="F842" s="739"/>
    </row>
    <row r="843" spans="5:6" x14ac:dyDescent="0.25">
      <c r="E843" s="737"/>
      <c r="F843" s="739"/>
    </row>
    <row r="844" spans="5:6" x14ac:dyDescent="0.25">
      <c r="E844" s="737"/>
      <c r="F844" s="739"/>
    </row>
    <row r="845" spans="5:6" x14ac:dyDescent="0.25">
      <c r="E845" s="737"/>
      <c r="F845" s="739"/>
    </row>
    <row r="846" spans="5:6" x14ac:dyDescent="0.25">
      <c r="E846" s="737"/>
      <c r="F846" s="739"/>
    </row>
    <row r="847" spans="5:6" x14ac:dyDescent="0.25">
      <c r="E847" s="737"/>
      <c r="F847" s="739"/>
    </row>
    <row r="848" spans="5:6" x14ac:dyDescent="0.25">
      <c r="E848" s="737"/>
      <c r="F848" s="739"/>
    </row>
    <row r="849" spans="5:6" x14ac:dyDescent="0.25">
      <c r="E849" s="737"/>
      <c r="F849" s="739"/>
    </row>
    <row r="850" spans="5:6" x14ac:dyDescent="0.25">
      <c r="E850" s="737"/>
      <c r="F850" s="739"/>
    </row>
    <row r="851" spans="5:6" x14ac:dyDescent="0.25">
      <c r="E851" s="737"/>
      <c r="F851" s="739"/>
    </row>
    <row r="852" spans="5:6" x14ac:dyDescent="0.25">
      <c r="E852" s="737"/>
      <c r="F852" s="739"/>
    </row>
    <row r="853" spans="5:6" x14ac:dyDescent="0.25">
      <c r="E853" s="737"/>
      <c r="F853" s="739"/>
    </row>
    <row r="854" spans="5:6" x14ac:dyDescent="0.25">
      <c r="E854" s="737"/>
      <c r="F854" s="739"/>
    </row>
    <row r="855" spans="5:6" x14ac:dyDescent="0.25">
      <c r="E855" s="737"/>
      <c r="F855" s="739"/>
    </row>
    <row r="856" spans="5:6" x14ac:dyDescent="0.25">
      <c r="E856" s="737"/>
      <c r="F856" s="739"/>
    </row>
    <row r="857" spans="5:6" x14ac:dyDescent="0.25">
      <c r="E857" s="737"/>
      <c r="F857" s="739"/>
    </row>
    <row r="858" spans="5:6" x14ac:dyDescent="0.25">
      <c r="E858" s="737"/>
      <c r="F858" s="739"/>
    </row>
    <row r="859" spans="5:6" x14ac:dyDescent="0.25">
      <c r="E859" s="737"/>
      <c r="F859" s="739"/>
    </row>
    <row r="860" spans="5:6" x14ac:dyDescent="0.25">
      <c r="E860" s="737"/>
      <c r="F860" s="739"/>
    </row>
    <row r="861" spans="5:6" x14ac:dyDescent="0.25">
      <c r="E861" s="737"/>
      <c r="F861" s="739"/>
    </row>
    <row r="862" spans="5:6" x14ac:dyDescent="0.25">
      <c r="E862" s="737"/>
      <c r="F862" s="739"/>
    </row>
    <row r="863" spans="5:6" x14ac:dyDescent="0.25">
      <c r="E863" s="737"/>
      <c r="F863" s="739"/>
    </row>
    <row r="864" spans="5:6" x14ac:dyDescent="0.25">
      <c r="E864" s="737"/>
      <c r="F864" s="739"/>
    </row>
    <row r="865" spans="5:6" x14ac:dyDescent="0.25">
      <c r="E865" s="737"/>
      <c r="F865" s="739"/>
    </row>
    <row r="866" spans="5:6" x14ac:dyDescent="0.25">
      <c r="E866" s="737"/>
      <c r="F866" s="739"/>
    </row>
    <row r="867" spans="5:6" x14ac:dyDescent="0.25">
      <c r="E867" s="737"/>
      <c r="F867" s="739"/>
    </row>
    <row r="868" spans="5:6" x14ac:dyDescent="0.25">
      <c r="E868" s="737"/>
      <c r="F868" s="739"/>
    </row>
    <row r="869" spans="5:6" x14ac:dyDescent="0.25">
      <c r="E869" s="737"/>
      <c r="F869" s="739"/>
    </row>
    <row r="870" spans="5:6" x14ac:dyDescent="0.25">
      <c r="E870" s="737"/>
      <c r="F870" s="739"/>
    </row>
    <row r="871" spans="5:6" x14ac:dyDescent="0.25">
      <c r="E871" s="737"/>
      <c r="F871" s="739"/>
    </row>
    <row r="872" spans="5:6" x14ac:dyDescent="0.25">
      <c r="E872" s="737"/>
      <c r="F872" s="739"/>
    </row>
    <row r="873" spans="5:6" x14ac:dyDescent="0.25">
      <c r="E873" s="737"/>
      <c r="F873" s="739"/>
    </row>
    <row r="874" spans="5:6" x14ac:dyDescent="0.25">
      <c r="E874" s="737"/>
      <c r="F874" s="739"/>
    </row>
    <row r="875" spans="5:6" x14ac:dyDescent="0.25">
      <c r="E875" s="737"/>
      <c r="F875" s="739"/>
    </row>
    <row r="876" spans="5:6" x14ac:dyDescent="0.25">
      <c r="E876" s="737"/>
      <c r="F876" s="739"/>
    </row>
    <row r="877" spans="5:6" x14ac:dyDescent="0.25">
      <c r="E877" s="737"/>
      <c r="F877" s="739"/>
    </row>
    <row r="878" spans="5:6" x14ac:dyDescent="0.25">
      <c r="E878" s="737"/>
      <c r="F878" s="739"/>
    </row>
    <row r="879" spans="5:6" x14ac:dyDescent="0.25">
      <c r="E879" s="737"/>
      <c r="F879" s="739"/>
    </row>
    <row r="880" spans="5:6" x14ac:dyDescent="0.25">
      <c r="E880" s="737"/>
      <c r="F880" s="739"/>
    </row>
    <row r="881" spans="5:6" x14ac:dyDescent="0.25">
      <c r="E881" s="737"/>
      <c r="F881" s="739"/>
    </row>
    <row r="882" spans="5:6" x14ac:dyDescent="0.25">
      <c r="E882" s="737"/>
      <c r="F882" s="739"/>
    </row>
    <row r="883" spans="5:6" x14ac:dyDescent="0.25">
      <c r="E883" s="737"/>
      <c r="F883" s="739"/>
    </row>
    <row r="884" spans="5:6" x14ac:dyDescent="0.25">
      <c r="E884" s="737"/>
      <c r="F884" s="739"/>
    </row>
    <row r="885" spans="5:6" x14ac:dyDescent="0.25">
      <c r="E885" s="737"/>
      <c r="F885" s="739"/>
    </row>
    <row r="886" spans="5:6" x14ac:dyDescent="0.25">
      <c r="E886" s="737"/>
      <c r="F886" s="739"/>
    </row>
    <row r="887" spans="5:6" x14ac:dyDescent="0.25">
      <c r="E887" s="737"/>
      <c r="F887" s="739"/>
    </row>
    <row r="888" spans="5:6" x14ac:dyDescent="0.25">
      <c r="E888" s="737"/>
      <c r="F888" s="739"/>
    </row>
    <row r="889" spans="5:6" x14ac:dyDescent="0.25">
      <c r="E889" s="737"/>
      <c r="F889" s="739"/>
    </row>
    <row r="890" spans="5:6" x14ac:dyDescent="0.25">
      <c r="E890" s="737"/>
      <c r="F890" s="739"/>
    </row>
    <row r="891" spans="5:6" x14ac:dyDescent="0.25">
      <c r="E891" s="737"/>
      <c r="F891" s="739"/>
    </row>
    <row r="892" spans="5:6" x14ac:dyDescent="0.25">
      <c r="E892" s="737"/>
      <c r="F892" s="739"/>
    </row>
    <row r="893" spans="5:6" x14ac:dyDescent="0.25">
      <c r="E893" s="737"/>
      <c r="F893" s="739"/>
    </row>
    <row r="894" spans="5:6" x14ac:dyDescent="0.25">
      <c r="E894" s="737"/>
      <c r="F894" s="739"/>
    </row>
    <row r="895" spans="5:6" x14ac:dyDescent="0.25">
      <c r="E895" s="737"/>
      <c r="F895" s="739"/>
    </row>
    <row r="896" spans="5:6" x14ac:dyDescent="0.25">
      <c r="E896" s="737"/>
      <c r="F896" s="739"/>
    </row>
    <row r="897" spans="5:6" x14ac:dyDescent="0.25">
      <c r="E897" s="737"/>
      <c r="F897" s="739"/>
    </row>
    <row r="898" spans="5:6" x14ac:dyDescent="0.25">
      <c r="E898" s="737"/>
      <c r="F898" s="739"/>
    </row>
    <row r="899" spans="5:6" x14ac:dyDescent="0.25">
      <c r="E899" s="737"/>
      <c r="F899" s="739"/>
    </row>
    <row r="900" spans="5:6" x14ac:dyDescent="0.25">
      <c r="E900" s="737"/>
      <c r="F900" s="739"/>
    </row>
    <row r="901" spans="5:6" x14ac:dyDescent="0.25">
      <c r="E901" s="737"/>
      <c r="F901" s="739"/>
    </row>
    <row r="902" spans="5:6" x14ac:dyDescent="0.25">
      <c r="E902" s="737"/>
      <c r="F902" s="739"/>
    </row>
    <row r="903" spans="5:6" x14ac:dyDescent="0.25">
      <c r="E903" s="737"/>
      <c r="F903" s="739"/>
    </row>
    <row r="904" spans="5:6" x14ac:dyDescent="0.25">
      <c r="E904" s="737"/>
      <c r="F904" s="739"/>
    </row>
    <row r="905" spans="5:6" x14ac:dyDescent="0.25">
      <c r="E905" s="737"/>
      <c r="F905" s="739"/>
    </row>
    <row r="906" spans="5:6" x14ac:dyDescent="0.25">
      <c r="E906" s="737"/>
      <c r="F906" s="739"/>
    </row>
    <row r="907" spans="5:6" x14ac:dyDescent="0.25">
      <c r="E907" s="737"/>
      <c r="F907" s="739"/>
    </row>
    <row r="908" spans="5:6" x14ac:dyDescent="0.25">
      <c r="E908" s="737"/>
      <c r="F908" s="739"/>
    </row>
    <row r="909" spans="5:6" x14ac:dyDescent="0.25">
      <c r="E909" s="737"/>
      <c r="F909" s="739"/>
    </row>
    <row r="910" spans="5:6" x14ac:dyDescent="0.25">
      <c r="E910" s="737"/>
      <c r="F910" s="739"/>
    </row>
    <row r="911" spans="5:6" x14ac:dyDescent="0.25">
      <c r="E911" s="737"/>
      <c r="F911" s="739"/>
    </row>
    <row r="912" spans="5:6" x14ac:dyDescent="0.25">
      <c r="E912" s="737"/>
      <c r="F912" s="739"/>
    </row>
    <row r="913" spans="5:6" x14ac:dyDescent="0.25">
      <c r="E913" s="737"/>
      <c r="F913" s="739"/>
    </row>
    <row r="914" spans="5:6" x14ac:dyDescent="0.25">
      <c r="E914" s="737"/>
      <c r="F914" s="739"/>
    </row>
    <row r="915" spans="5:6" x14ac:dyDescent="0.25">
      <c r="E915" s="737"/>
      <c r="F915" s="739"/>
    </row>
    <row r="916" spans="5:6" x14ac:dyDescent="0.25">
      <c r="E916" s="737"/>
      <c r="F916" s="739"/>
    </row>
    <row r="917" spans="5:6" x14ac:dyDescent="0.25">
      <c r="E917" s="737"/>
      <c r="F917" s="739"/>
    </row>
    <row r="918" spans="5:6" x14ac:dyDescent="0.25">
      <c r="E918" s="737"/>
      <c r="F918" s="739"/>
    </row>
    <row r="919" spans="5:6" x14ac:dyDescent="0.25">
      <c r="E919" s="737"/>
      <c r="F919" s="739"/>
    </row>
    <row r="920" spans="5:6" x14ac:dyDescent="0.25">
      <c r="E920" s="737"/>
      <c r="F920" s="739"/>
    </row>
    <row r="921" spans="5:6" x14ac:dyDescent="0.25">
      <c r="E921" s="737"/>
      <c r="F921" s="739"/>
    </row>
    <row r="922" spans="5:6" x14ac:dyDescent="0.25">
      <c r="E922" s="737"/>
      <c r="F922" s="739"/>
    </row>
    <row r="923" spans="5:6" x14ac:dyDescent="0.25">
      <c r="E923" s="737"/>
      <c r="F923" s="739"/>
    </row>
    <row r="924" spans="5:6" x14ac:dyDescent="0.25">
      <c r="E924" s="737"/>
      <c r="F924" s="739"/>
    </row>
    <row r="925" spans="5:6" x14ac:dyDescent="0.25">
      <c r="E925" s="737"/>
      <c r="F925" s="739"/>
    </row>
    <row r="926" spans="5:6" x14ac:dyDescent="0.25">
      <c r="E926" s="737"/>
      <c r="F926" s="739"/>
    </row>
    <row r="927" spans="5:6" x14ac:dyDescent="0.25">
      <c r="E927" s="737"/>
      <c r="F927" s="739"/>
    </row>
    <row r="928" spans="5:6" x14ac:dyDescent="0.25">
      <c r="E928" s="737"/>
      <c r="F928" s="739"/>
    </row>
    <row r="929" spans="5:6" x14ac:dyDescent="0.25">
      <c r="E929" s="737"/>
      <c r="F929" s="739"/>
    </row>
    <row r="930" spans="5:6" x14ac:dyDescent="0.25">
      <c r="E930" s="737"/>
      <c r="F930" s="739"/>
    </row>
    <row r="931" spans="5:6" x14ac:dyDescent="0.25">
      <c r="E931" s="737"/>
      <c r="F931" s="739"/>
    </row>
    <row r="932" spans="5:6" x14ac:dyDescent="0.25">
      <c r="E932" s="737"/>
      <c r="F932" s="739"/>
    </row>
    <row r="933" spans="5:6" x14ac:dyDescent="0.25">
      <c r="E933" s="737"/>
      <c r="F933" s="739"/>
    </row>
    <row r="934" spans="5:6" x14ac:dyDescent="0.25">
      <c r="E934" s="737"/>
      <c r="F934" s="739"/>
    </row>
    <row r="935" spans="5:6" x14ac:dyDescent="0.25">
      <c r="E935" s="737"/>
      <c r="F935" s="739"/>
    </row>
    <row r="936" spans="5:6" x14ac:dyDescent="0.25">
      <c r="E936" s="737"/>
      <c r="F936" s="739"/>
    </row>
    <row r="937" spans="5:6" x14ac:dyDescent="0.25">
      <c r="E937" s="737"/>
      <c r="F937" s="739"/>
    </row>
    <row r="938" spans="5:6" x14ac:dyDescent="0.25">
      <c r="E938" s="737"/>
      <c r="F938" s="739"/>
    </row>
    <row r="939" spans="5:6" x14ac:dyDescent="0.25">
      <c r="E939" s="737"/>
      <c r="F939" s="739"/>
    </row>
    <row r="940" spans="5:6" x14ac:dyDescent="0.25">
      <c r="E940" s="737"/>
      <c r="F940" s="739"/>
    </row>
    <row r="941" spans="5:6" x14ac:dyDescent="0.25">
      <c r="E941" s="737"/>
      <c r="F941" s="739"/>
    </row>
    <row r="942" spans="5:6" x14ac:dyDescent="0.25">
      <c r="E942" s="737"/>
      <c r="F942" s="739"/>
    </row>
    <row r="943" spans="5:6" x14ac:dyDescent="0.25">
      <c r="E943" s="737"/>
      <c r="F943" s="739"/>
    </row>
    <row r="944" spans="5:6" x14ac:dyDescent="0.25">
      <c r="E944" s="737"/>
      <c r="F944" s="739"/>
    </row>
    <row r="945" spans="5:6" x14ac:dyDescent="0.25">
      <c r="E945" s="737"/>
      <c r="F945" s="739"/>
    </row>
    <row r="946" spans="5:6" x14ac:dyDescent="0.25">
      <c r="E946" s="737"/>
      <c r="F946" s="739"/>
    </row>
    <row r="947" spans="5:6" x14ac:dyDescent="0.25">
      <c r="E947" s="737"/>
      <c r="F947" s="739"/>
    </row>
    <row r="948" spans="5:6" x14ac:dyDescent="0.25">
      <c r="E948" s="737"/>
      <c r="F948" s="739"/>
    </row>
    <row r="949" spans="5:6" x14ac:dyDescent="0.25">
      <c r="E949" s="737"/>
      <c r="F949" s="739"/>
    </row>
    <row r="950" spans="5:6" x14ac:dyDescent="0.25">
      <c r="E950" s="737"/>
      <c r="F950" s="739"/>
    </row>
    <row r="951" spans="5:6" x14ac:dyDescent="0.25">
      <c r="E951" s="737"/>
      <c r="F951" s="739"/>
    </row>
    <row r="952" spans="5:6" x14ac:dyDescent="0.25">
      <c r="E952" s="737"/>
      <c r="F952" s="739"/>
    </row>
    <row r="953" spans="5:6" x14ac:dyDescent="0.25">
      <c r="E953" s="737"/>
      <c r="F953" s="739"/>
    </row>
    <row r="954" spans="5:6" x14ac:dyDescent="0.25">
      <c r="E954" s="737"/>
      <c r="F954" s="739"/>
    </row>
    <row r="955" spans="5:6" x14ac:dyDescent="0.25">
      <c r="E955" s="737"/>
      <c r="F955" s="739"/>
    </row>
    <row r="956" spans="5:6" x14ac:dyDescent="0.25">
      <c r="E956" s="737"/>
      <c r="F956" s="739"/>
    </row>
    <row r="957" spans="5:6" x14ac:dyDescent="0.25">
      <c r="E957" s="737"/>
      <c r="F957" s="739"/>
    </row>
    <row r="958" spans="5:6" x14ac:dyDescent="0.25">
      <c r="E958" s="737"/>
      <c r="F958" s="739"/>
    </row>
    <row r="959" spans="5:6" x14ac:dyDescent="0.25">
      <c r="E959" s="737"/>
      <c r="F959" s="739"/>
    </row>
    <row r="960" spans="5:6" x14ac:dyDescent="0.25">
      <c r="E960" s="737"/>
      <c r="F960" s="739"/>
    </row>
    <row r="961" spans="5:6" x14ac:dyDescent="0.25">
      <c r="E961" s="737"/>
      <c r="F961" s="739"/>
    </row>
    <row r="962" spans="5:6" x14ac:dyDescent="0.25">
      <c r="E962" s="737"/>
      <c r="F962" s="739"/>
    </row>
    <row r="963" spans="5:6" x14ac:dyDescent="0.25">
      <c r="E963" s="737"/>
      <c r="F963" s="739"/>
    </row>
    <row r="964" spans="5:6" x14ac:dyDescent="0.25">
      <c r="E964" s="737"/>
      <c r="F964" s="739"/>
    </row>
    <row r="965" spans="5:6" x14ac:dyDescent="0.25">
      <c r="E965" s="737"/>
      <c r="F965" s="739"/>
    </row>
    <row r="966" spans="5:6" x14ac:dyDescent="0.25">
      <c r="E966" s="737"/>
      <c r="F966" s="739"/>
    </row>
    <row r="967" spans="5:6" x14ac:dyDescent="0.25">
      <c r="E967" s="737"/>
      <c r="F967" s="739"/>
    </row>
    <row r="968" spans="5:6" x14ac:dyDescent="0.25">
      <c r="E968" s="737"/>
      <c r="F968" s="739"/>
    </row>
    <row r="969" spans="5:6" x14ac:dyDescent="0.25">
      <c r="E969" s="737"/>
      <c r="F969" s="739"/>
    </row>
    <row r="970" spans="5:6" x14ac:dyDescent="0.25">
      <c r="E970" s="737"/>
      <c r="F970" s="739"/>
    </row>
    <row r="971" spans="5:6" x14ac:dyDescent="0.25">
      <c r="E971" s="737"/>
      <c r="F971" s="739"/>
    </row>
    <row r="972" spans="5:6" x14ac:dyDescent="0.25">
      <c r="E972" s="737"/>
      <c r="F972" s="739"/>
    </row>
    <row r="973" spans="5:6" x14ac:dyDescent="0.25">
      <c r="E973" s="737"/>
      <c r="F973" s="739"/>
    </row>
    <row r="974" spans="5:6" x14ac:dyDescent="0.25">
      <c r="E974" s="737"/>
      <c r="F974" s="739"/>
    </row>
    <row r="975" spans="5:6" x14ac:dyDescent="0.25">
      <c r="E975" s="737"/>
      <c r="F975" s="739"/>
    </row>
    <row r="976" spans="5:6" x14ac:dyDescent="0.25">
      <c r="E976" s="737"/>
      <c r="F976" s="739"/>
    </row>
    <row r="977" spans="5:6" x14ac:dyDescent="0.25">
      <c r="E977" s="737"/>
      <c r="F977" s="739"/>
    </row>
    <row r="978" spans="5:6" x14ac:dyDescent="0.25">
      <c r="E978" s="737"/>
      <c r="F978" s="739"/>
    </row>
    <row r="979" spans="5:6" x14ac:dyDescent="0.25">
      <c r="E979" s="737"/>
      <c r="F979" s="739"/>
    </row>
    <row r="980" spans="5:6" x14ac:dyDescent="0.25">
      <c r="E980" s="737"/>
      <c r="F980" s="739"/>
    </row>
    <row r="981" spans="5:6" x14ac:dyDescent="0.25">
      <c r="E981" s="737"/>
      <c r="F981" s="739"/>
    </row>
    <row r="982" spans="5:6" x14ac:dyDescent="0.25">
      <c r="E982" s="737"/>
      <c r="F982" s="739"/>
    </row>
    <row r="983" spans="5:6" x14ac:dyDescent="0.25">
      <c r="E983" s="737"/>
      <c r="F983" s="739"/>
    </row>
    <row r="984" spans="5:6" x14ac:dyDescent="0.25">
      <c r="E984" s="737"/>
      <c r="F984" s="739"/>
    </row>
    <row r="985" spans="5:6" x14ac:dyDescent="0.25">
      <c r="E985" s="737"/>
      <c r="F985" s="739"/>
    </row>
    <row r="986" spans="5:6" x14ac:dyDescent="0.25">
      <c r="E986" s="737"/>
      <c r="F986" s="739"/>
    </row>
    <row r="987" spans="5:6" x14ac:dyDescent="0.25">
      <c r="E987" s="737"/>
      <c r="F987" s="739"/>
    </row>
    <row r="988" spans="5:6" x14ac:dyDescent="0.25">
      <c r="E988" s="737"/>
      <c r="F988" s="739"/>
    </row>
    <row r="989" spans="5:6" x14ac:dyDescent="0.25">
      <c r="E989" s="737"/>
      <c r="F989" s="739"/>
    </row>
    <row r="990" spans="5:6" x14ac:dyDescent="0.25">
      <c r="E990" s="737"/>
      <c r="F990" s="739"/>
    </row>
    <row r="991" spans="5:6" x14ac:dyDescent="0.25">
      <c r="E991" s="737"/>
      <c r="F991" s="739"/>
    </row>
    <row r="992" spans="5:6" x14ac:dyDescent="0.25">
      <c r="E992" s="737"/>
      <c r="F992" s="739"/>
    </row>
    <row r="993" spans="5:6" x14ac:dyDescent="0.25">
      <c r="E993" s="737"/>
      <c r="F993" s="739"/>
    </row>
    <row r="994" spans="5:6" x14ac:dyDescent="0.25">
      <c r="E994" s="737"/>
      <c r="F994" s="739"/>
    </row>
    <row r="995" spans="5:6" x14ac:dyDescent="0.25">
      <c r="E995" s="737"/>
      <c r="F995" s="739"/>
    </row>
    <row r="996" spans="5:6" x14ac:dyDescent="0.25">
      <c r="E996" s="737"/>
      <c r="F996" s="739"/>
    </row>
    <row r="997" spans="5:6" x14ac:dyDescent="0.25">
      <c r="E997" s="737"/>
      <c r="F997" s="739"/>
    </row>
    <row r="998" spans="5:6" x14ac:dyDescent="0.25">
      <c r="E998" s="737"/>
      <c r="F998" s="739"/>
    </row>
    <row r="999" spans="5:6" x14ac:dyDescent="0.25">
      <c r="E999" s="737"/>
      <c r="F999" s="739"/>
    </row>
    <row r="1000" spans="5:6" x14ac:dyDescent="0.25">
      <c r="E1000" s="737"/>
      <c r="F1000" s="739"/>
    </row>
    <row r="1001" spans="5:6" x14ac:dyDescent="0.25">
      <c r="E1001" s="737"/>
      <c r="F1001" s="739"/>
    </row>
    <row r="1002" spans="5:6" x14ac:dyDescent="0.25">
      <c r="E1002" s="737"/>
      <c r="F1002" s="739"/>
    </row>
    <row r="1003" spans="5:6" x14ac:dyDescent="0.25">
      <c r="E1003" s="737"/>
      <c r="F1003" s="739"/>
    </row>
    <row r="1004" spans="5:6" x14ac:dyDescent="0.25">
      <c r="E1004" s="737"/>
      <c r="F1004" s="739"/>
    </row>
    <row r="1005" spans="5:6" x14ac:dyDescent="0.25">
      <c r="E1005" s="737"/>
      <c r="F1005" s="739"/>
    </row>
    <row r="1006" spans="5:6" x14ac:dyDescent="0.25">
      <c r="E1006" s="737"/>
      <c r="F1006" s="739"/>
    </row>
    <row r="1007" spans="5:6" x14ac:dyDescent="0.25">
      <c r="E1007" s="737"/>
      <c r="F1007" s="739"/>
    </row>
    <row r="1008" spans="5:6" x14ac:dyDescent="0.25">
      <c r="E1008" s="737"/>
      <c r="F1008" s="739"/>
    </row>
    <row r="1009" spans="5:6" x14ac:dyDescent="0.25">
      <c r="E1009" s="737"/>
      <c r="F1009" s="739"/>
    </row>
    <row r="1010" spans="5:6" x14ac:dyDescent="0.25">
      <c r="E1010" s="737"/>
      <c r="F1010" s="739"/>
    </row>
    <row r="1011" spans="5:6" x14ac:dyDescent="0.25">
      <c r="E1011" s="737"/>
      <c r="F1011" s="739"/>
    </row>
    <row r="1012" spans="5:6" x14ac:dyDescent="0.25">
      <c r="E1012" s="737"/>
      <c r="F1012" s="739"/>
    </row>
    <row r="1013" spans="5:6" x14ac:dyDescent="0.25">
      <c r="E1013" s="737"/>
      <c r="F1013" s="739"/>
    </row>
    <row r="1014" spans="5:6" x14ac:dyDescent="0.25">
      <c r="E1014" s="737"/>
      <c r="F1014" s="739"/>
    </row>
    <row r="1015" spans="5:6" x14ac:dyDescent="0.25">
      <c r="E1015" s="737"/>
      <c r="F1015" s="739"/>
    </row>
    <row r="1016" spans="5:6" x14ac:dyDescent="0.25">
      <c r="E1016" s="737"/>
      <c r="F1016" s="739"/>
    </row>
    <row r="1017" spans="5:6" x14ac:dyDescent="0.25">
      <c r="E1017" s="737"/>
      <c r="F1017" s="739"/>
    </row>
    <row r="1018" spans="5:6" x14ac:dyDescent="0.25">
      <c r="E1018" s="737"/>
      <c r="F1018" s="739"/>
    </row>
    <row r="1019" spans="5:6" x14ac:dyDescent="0.25">
      <c r="E1019" s="737"/>
      <c r="F1019" s="739"/>
    </row>
    <row r="1020" spans="5:6" x14ac:dyDescent="0.25">
      <c r="E1020" s="737"/>
      <c r="F1020" s="739"/>
    </row>
    <row r="1021" spans="5:6" x14ac:dyDescent="0.25">
      <c r="E1021" s="737"/>
      <c r="F1021" s="739"/>
    </row>
    <row r="1022" spans="5:6" x14ac:dyDescent="0.25">
      <c r="E1022" s="737"/>
      <c r="F1022" s="739"/>
    </row>
    <row r="1023" spans="5:6" x14ac:dyDescent="0.25">
      <c r="E1023" s="737"/>
      <c r="F1023" s="739"/>
    </row>
    <row r="1024" spans="5:6" x14ac:dyDescent="0.25">
      <c r="E1024" s="737"/>
      <c r="F1024" s="739"/>
    </row>
    <row r="1025" spans="5:6" x14ac:dyDescent="0.25">
      <c r="E1025" s="737"/>
      <c r="F1025" s="739"/>
    </row>
    <row r="1026" spans="5:6" x14ac:dyDescent="0.25">
      <c r="E1026" s="737"/>
      <c r="F1026" s="739"/>
    </row>
    <row r="1027" spans="5:6" x14ac:dyDescent="0.25">
      <c r="E1027" s="737"/>
      <c r="F1027" s="739"/>
    </row>
    <row r="1028" spans="5:6" x14ac:dyDescent="0.25">
      <c r="E1028" s="737"/>
      <c r="F1028" s="739"/>
    </row>
    <row r="1029" spans="5:6" x14ac:dyDescent="0.25">
      <c r="E1029" s="737"/>
      <c r="F1029" s="739"/>
    </row>
    <row r="1030" spans="5:6" x14ac:dyDescent="0.25">
      <c r="E1030" s="737"/>
      <c r="F1030" s="739"/>
    </row>
    <row r="1031" spans="5:6" x14ac:dyDescent="0.25">
      <c r="E1031" s="737"/>
      <c r="F1031" s="739"/>
    </row>
    <row r="1032" spans="5:6" x14ac:dyDescent="0.25">
      <c r="E1032" s="737"/>
      <c r="F1032" s="739"/>
    </row>
    <row r="1033" spans="5:6" x14ac:dyDescent="0.25">
      <c r="E1033" s="737"/>
      <c r="F1033" s="739"/>
    </row>
    <row r="1034" spans="5:6" x14ac:dyDescent="0.25">
      <c r="E1034" s="737"/>
      <c r="F1034" s="739"/>
    </row>
    <row r="1035" spans="5:6" x14ac:dyDescent="0.25">
      <c r="E1035" s="737"/>
      <c r="F1035" s="739"/>
    </row>
    <row r="1036" spans="5:6" x14ac:dyDescent="0.25">
      <c r="E1036" s="737"/>
      <c r="F1036" s="739"/>
    </row>
    <row r="1037" spans="5:6" x14ac:dyDescent="0.25">
      <c r="E1037" s="737"/>
      <c r="F1037" s="739"/>
    </row>
    <row r="1038" spans="5:6" x14ac:dyDescent="0.25">
      <c r="E1038" s="737"/>
      <c r="F1038" s="739"/>
    </row>
    <row r="1039" spans="5:6" x14ac:dyDescent="0.25">
      <c r="E1039" s="737"/>
      <c r="F1039" s="739"/>
    </row>
    <row r="1040" spans="5:6" x14ac:dyDescent="0.25">
      <c r="E1040" s="737"/>
      <c r="F1040" s="739"/>
    </row>
    <row r="1041" spans="5:6" x14ac:dyDescent="0.25">
      <c r="E1041" s="737"/>
      <c r="F1041" s="739"/>
    </row>
    <row r="1042" spans="5:6" x14ac:dyDescent="0.25">
      <c r="E1042" s="737"/>
      <c r="F1042" s="739"/>
    </row>
    <row r="1043" spans="5:6" x14ac:dyDescent="0.25">
      <c r="E1043" s="737"/>
      <c r="F1043" s="739"/>
    </row>
    <row r="1044" spans="5:6" x14ac:dyDescent="0.25">
      <c r="E1044" s="737"/>
      <c r="F1044" s="739"/>
    </row>
    <row r="1045" spans="5:6" x14ac:dyDescent="0.25">
      <c r="E1045" s="737"/>
      <c r="F1045" s="739"/>
    </row>
    <row r="1046" spans="5:6" x14ac:dyDescent="0.25">
      <c r="E1046" s="737"/>
      <c r="F1046" s="739"/>
    </row>
    <row r="1047" spans="5:6" x14ac:dyDescent="0.25">
      <c r="E1047" s="737"/>
      <c r="F1047" s="739"/>
    </row>
    <row r="1048" spans="5:6" x14ac:dyDescent="0.25">
      <c r="E1048" s="737"/>
      <c r="F1048" s="739"/>
    </row>
    <row r="1049" spans="5:6" x14ac:dyDescent="0.25">
      <c r="E1049" s="737"/>
      <c r="F1049" s="739"/>
    </row>
    <row r="1050" spans="5:6" x14ac:dyDescent="0.25">
      <c r="E1050" s="737"/>
      <c r="F1050" s="739"/>
    </row>
    <row r="1051" spans="5:6" x14ac:dyDescent="0.25">
      <c r="E1051" s="737"/>
      <c r="F1051" s="739"/>
    </row>
    <row r="1052" spans="5:6" x14ac:dyDescent="0.25">
      <c r="E1052" s="737"/>
      <c r="F1052" s="739"/>
    </row>
    <row r="1053" spans="5:6" x14ac:dyDescent="0.25">
      <c r="E1053" s="737"/>
      <c r="F1053" s="739"/>
    </row>
    <row r="1054" spans="5:6" x14ac:dyDescent="0.25">
      <c r="E1054" s="737"/>
      <c r="F1054" s="739"/>
    </row>
    <row r="1055" spans="5:6" x14ac:dyDescent="0.25">
      <c r="E1055" s="737"/>
      <c r="F1055" s="739"/>
    </row>
    <row r="1056" spans="5:6" x14ac:dyDescent="0.25">
      <c r="E1056" s="737"/>
      <c r="F1056" s="739"/>
    </row>
    <row r="1057" spans="5:6" x14ac:dyDescent="0.25">
      <c r="E1057" s="737"/>
      <c r="F1057" s="739"/>
    </row>
    <row r="1058" spans="5:6" x14ac:dyDescent="0.25">
      <c r="E1058" s="737"/>
      <c r="F1058" s="739"/>
    </row>
    <row r="1059" spans="5:6" x14ac:dyDescent="0.25">
      <c r="E1059" s="737"/>
      <c r="F1059" s="739"/>
    </row>
    <row r="1060" spans="5:6" x14ac:dyDescent="0.25">
      <c r="E1060" s="737"/>
      <c r="F1060" s="739"/>
    </row>
    <row r="1061" spans="5:6" x14ac:dyDescent="0.25">
      <c r="E1061" s="737"/>
      <c r="F1061" s="739"/>
    </row>
    <row r="1062" spans="5:6" x14ac:dyDescent="0.25">
      <c r="E1062" s="737"/>
      <c r="F1062" s="739"/>
    </row>
    <row r="1063" spans="5:6" x14ac:dyDescent="0.25">
      <c r="E1063" s="737"/>
      <c r="F1063" s="739"/>
    </row>
    <row r="1064" spans="5:6" x14ac:dyDescent="0.25">
      <c r="E1064" s="737"/>
      <c r="F1064" s="739"/>
    </row>
    <row r="1065" spans="5:6" x14ac:dyDescent="0.25">
      <c r="E1065" s="737"/>
      <c r="F1065" s="739"/>
    </row>
    <row r="1066" spans="5:6" x14ac:dyDescent="0.25">
      <c r="E1066" s="737"/>
      <c r="F1066" s="739"/>
    </row>
    <row r="1067" spans="5:6" x14ac:dyDescent="0.25">
      <c r="E1067" s="737"/>
      <c r="F1067" s="739"/>
    </row>
    <row r="1068" spans="5:6" x14ac:dyDescent="0.25">
      <c r="E1068" s="737"/>
      <c r="F1068" s="739"/>
    </row>
    <row r="1069" spans="5:6" x14ac:dyDescent="0.25">
      <c r="E1069" s="737"/>
      <c r="F1069" s="739"/>
    </row>
    <row r="1070" spans="5:6" x14ac:dyDescent="0.25">
      <c r="E1070" s="737"/>
      <c r="F1070" s="739"/>
    </row>
    <row r="1071" spans="5:6" x14ac:dyDescent="0.25">
      <c r="E1071" s="737"/>
      <c r="F1071" s="739"/>
    </row>
    <row r="1072" spans="5:6" x14ac:dyDescent="0.25">
      <c r="E1072" s="737"/>
      <c r="F1072" s="739"/>
    </row>
    <row r="1073" spans="5:6" x14ac:dyDescent="0.25">
      <c r="E1073" s="737"/>
      <c r="F1073" s="739"/>
    </row>
    <row r="1074" spans="5:6" x14ac:dyDescent="0.25">
      <c r="E1074" s="737"/>
      <c r="F1074" s="739"/>
    </row>
    <row r="1075" spans="5:6" x14ac:dyDescent="0.25">
      <c r="E1075" s="737"/>
      <c r="F1075" s="739"/>
    </row>
    <row r="1076" spans="5:6" x14ac:dyDescent="0.25">
      <c r="E1076" s="737"/>
      <c r="F1076" s="739"/>
    </row>
    <row r="1077" spans="5:6" x14ac:dyDescent="0.25">
      <c r="E1077" s="737"/>
      <c r="F1077" s="739"/>
    </row>
    <row r="1078" spans="5:6" x14ac:dyDescent="0.25">
      <c r="E1078" s="737"/>
      <c r="F1078" s="739"/>
    </row>
    <row r="1079" spans="5:6" x14ac:dyDescent="0.25">
      <c r="E1079" s="737"/>
      <c r="F1079" s="739"/>
    </row>
    <row r="1080" spans="5:6" x14ac:dyDescent="0.25">
      <c r="E1080" s="737"/>
      <c r="F1080" s="739"/>
    </row>
    <row r="1081" spans="5:6" x14ac:dyDescent="0.25">
      <c r="E1081" s="737"/>
      <c r="F1081" s="739"/>
    </row>
    <row r="1082" spans="5:6" x14ac:dyDescent="0.25">
      <c r="E1082" s="737"/>
      <c r="F1082" s="739"/>
    </row>
    <row r="1083" spans="5:6" x14ac:dyDescent="0.25">
      <c r="E1083" s="737"/>
      <c r="F1083" s="739"/>
    </row>
    <row r="1084" spans="5:6" x14ac:dyDescent="0.25">
      <c r="E1084" s="737"/>
      <c r="F1084" s="739"/>
    </row>
    <row r="1085" spans="5:6" x14ac:dyDescent="0.25">
      <c r="E1085" s="737"/>
      <c r="F1085" s="739"/>
    </row>
    <row r="1086" spans="5:6" x14ac:dyDescent="0.25">
      <c r="E1086" s="737"/>
      <c r="F1086" s="739"/>
    </row>
    <row r="1087" spans="5:6" x14ac:dyDescent="0.25">
      <c r="E1087" s="737"/>
      <c r="F1087" s="739"/>
    </row>
    <row r="1088" spans="5:6" x14ac:dyDescent="0.25">
      <c r="E1088" s="737"/>
      <c r="F1088" s="739"/>
    </row>
    <row r="1089" spans="5:6" x14ac:dyDescent="0.25">
      <c r="E1089" s="737"/>
      <c r="F1089" s="739"/>
    </row>
    <row r="1090" spans="5:6" x14ac:dyDescent="0.25">
      <c r="E1090" s="737"/>
      <c r="F1090" s="739"/>
    </row>
    <row r="1091" spans="5:6" x14ac:dyDescent="0.25">
      <c r="E1091" s="737"/>
      <c r="F1091" s="739"/>
    </row>
    <row r="1092" spans="5:6" x14ac:dyDescent="0.25">
      <c r="E1092" s="737"/>
      <c r="F1092" s="739"/>
    </row>
    <row r="1093" spans="5:6" x14ac:dyDescent="0.25">
      <c r="E1093" s="737"/>
      <c r="F1093" s="739"/>
    </row>
    <row r="1094" spans="5:6" x14ac:dyDescent="0.25">
      <c r="E1094" s="737"/>
      <c r="F1094" s="739"/>
    </row>
    <row r="1095" spans="5:6" x14ac:dyDescent="0.25">
      <c r="E1095" s="737"/>
      <c r="F1095" s="739"/>
    </row>
    <row r="1096" spans="5:6" x14ac:dyDescent="0.25">
      <c r="E1096" s="737"/>
      <c r="F1096" s="739"/>
    </row>
    <row r="1097" spans="5:6" x14ac:dyDescent="0.25">
      <c r="E1097" s="737"/>
      <c r="F1097" s="739"/>
    </row>
    <row r="1098" spans="5:6" x14ac:dyDescent="0.25">
      <c r="E1098" s="737"/>
      <c r="F1098" s="739"/>
    </row>
    <row r="1099" spans="5:6" x14ac:dyDescent="0.25">
      <c r="E1099" s="737"/>
      <c r="F1099" s="739"/>
    </row>
    <row r="1100" spans="5:6" x14ac:dyDescent="0.25">
      <c r="E1100" s="737"/>
      <c r="F1100" s="739"/>
    </row>
    <row r="1101" spans="5:6" x14ac:dyDescent="0.25">
      <c r="E1101" s="737"/>
      <c r="F1101" s="739"/>
    </row>
    <row r="1102" spans="5:6" x14ac:dyDescent="0.25">
      <c r="E1102" s="737"/>
      <c r="F1102" s="739"/>
    </row>
    <row r="1103" spans="5:6" x14ac:dyDescent="0.25">
      <c r="E1103" s="737"/>
      <c r="F1103" s="739"/>
    </row>
    <row r="1104" spans="5:6" x14ac:dyDescent="0.25">
      <c r="E1104" s="737"/>
      <c r="F1104" s="739"/>
    </row>
    <row r="1105" spans="5:6" x14ac:dyDescent="0.25">
      <c r="E1105" s="737"/>
      <c r="F1105" s="739"/>
    </row>
    <row r="1106" spans="5:6" x14ac:dyDescent="0.25">
      <c r="E1106" s="737"/>
      <c r="F1106" s="739"/>
    </row>
    <row r="1107" spans="5:6" x14ac:dyDescent="0.25">
      <c r="E1107" s="737"/>
      <c r="F1107" s="739"/>
    </row>
    <row r="1108" spans="5:6" x14ac:dyDescent="0.25">
      <c r="E1108" s="737"/>
      <c r="F1108" s="739"/>
    </row>
    <row r="1109" spans="5:6" x14ac:dyDescent="0.25">
      <c r="E1109" s="737"/>
      <c r="F1109" s="739"/>
    </row>
    <row r="1110" spans="5:6" x14ac:dyDescent="0.25">
      <c r="E1110" s="737"/>
      <c r="F1110" s="739"/>
    </row>
    <row r="1111" spans="5:6" x14ac:dyDescent="0.25">
      <c r="E1111" s="737"/>
      <c r="F1111" s="739"/>
    </row>
    <row r="1112" spans="5:6" x14ac:dyDescent="0.25">
      <c r="E1112" s="737"/>
      <c r="F1112" s="739"/>
    </row>
    <row r="1113" spans="5:6" x14ac:dyDescent="0.25">
      <c r="E1113" s="737"/>
      <c r="F1113" s="739"/>
    </row>
    <row r="1114" spans="5:6" x14ac:dyDescent="0.25">
      <c r="E1114" s="737"/>
      <c r="F1114" s="739"/>
    </row>
    <row r="1115" spans="5:6" x14ac:dyDescent="0.25">
      <c r="E1115" s="737"/>
      <c r="F1115" s="739"/>
    </row>
    <row r="1116" spans="5:6" x14ac:dyDescent="0.25">
      <c r="E1116" s="737"/>
      <c r="F1116" s="739"/>
    </row>
    <row r="1117" spans="5:6" x14ac:dyDescent="0.25">
      <c r="E1117" s="737"/>
      <c r="F1117" s="739"/>
    </row>
    <row r="1118" spans="5:6" x14ac:dyDescent="0.25">
      <c r="E1118" s="737"/>
      <c r="F1118" s="739"/>
    </row>
    <row r="1119" spans="5:6" x14ac:dyDescent="0.25">
      <c r="E1119" s="737"/>
      <c r="F1119" s="739"/>
    </row>
    <row r="1120" spans="5:6" x14ac:dyDescent="0.25">
      <c r="E1120" s="737"/>
      <c r="F1120" s="739"/>
    </row>
    <row r="1121" spans="5:6" x14ac:dyDescent="0.25">
      <c r="E1121" s="737"/>
      <c r="F1121" s="739"/>
    </row>
    <row r="1122" spans="5:6" x14ac:dyDescent="0.25">
      <c r="E1122" s="737"/>
      <c r="F1122" s="739"/>
    </row>
    <row r="1123" spans="5:6" x14ac:dyDescent="0.25">
      <c r="E1123" s="737"/>
      <c r="F1123" s="739"/>
    </row>
    <row r="1124" spans="5:6" x14ac:dyDescent="0.25">
      <c r="E1124" s="737"/>
      <c r="F1124" s="739"/>
    </row>
    <row r="1125" spans="5:6" x14ac:dyDescent="0.25">
      <c r="E1125" s="737"/>
      <c r="F1125" s="739"/>
    </row>
    <row r="1126" spans="5:6" x14ac:dyDescent="0.25">
      <c r="E1126" s="737"/>
      <c r="F1126" s="739"/>
    </row>
    <row r="1127" spans="5:6" x14ac:dyDescent="0.25">
      <c r="E1127" s="737"/>
      <c r="F1127" s="739"/>
    </row>
    <row r="1128" spans="5:6" x14ac:dyDescent="0.25">
      <c r="E1128" s="737"/>
      <c r="F1128" s="739"/>
    </row>
    <row r="1129" spans="5:6" x14ac:dyDescent="0.25">
      <c r="E1129" s="737"/>
      <c r="F1129" s="739"/>
    </row>
    <row r="1130" spans="5:6" x14ac:dyDescent="0.25">
      <c r="E1130" s="737"/>
      <c r="F1130" s="739"/>
    </row>
    <row r="1131" spans="5:6" x14ac:dyDescent="0.25">
      <c r="E1131" s="737"/>
      <c r="F1131" s="739"/>
    </row>
    <row r="1132" spans="5:6" x14ac:dyDescent="0.25">
      <c r="E1132" s="737"/>
      <c r="F1132" s="739"/>
    </row>
    <row r="1133" spans="5:6" x14ac:dyDescent="0.25">
      <c r="E1133" s="737"/>
      <c r="F1133" s="739"/>
    </row>
    <row r="1134" spans="5:6" x14ac:dyDescent="0.25">
      <c r="E1134" s="737"/>
      <c r="F1134" s="739"/>
    </row>
    <row r="1135" spans="5:6" x14ac:dyDescent="0.25">
      <c r="E1135" s="737"/>
      <c r="F1135" s="739"/>
    </row>
    <row r="1136" spans="5:6" x14ac:dyDescent="0.25">
      <c r="E1136" s="737"/>
      <c r="F1136" s="739"/>
    </row>
    <row r="1137" spans="5:6" x14ac:dyDescent="0.25">
      <c r="E1137" s="737"/>
      <c r="F1137" s="739"/>
    </row>
    <row r="1138" spans="5:6" x14ac:dyDescent="0.25">
      <c r="E1138" s="737"/>
      <c r="F1138" s="739"/>
    </row>
    <row r="1139" spans="5:6" x14ac:dyDescent="0.25">
      <c r="E1139" s="737"/>
      <c r="F1139" s="739"/>
    </row>
    <row r="1140" spans="5:6" x14ac:dyDescent="0.25">
      <c r="E1140" s="737"/>
      <c r="F1140" s="739"/>
    </row>
    <row r="1141" spans="5:6" x14ac:dyDescent="0.25">
      <c r="E1141" s="737"/>
      <c r="F1141" s="739"/>
    </row>
    <row r="1142" spans="5:6" x14ac:dyDescent="0.25">
      <c r="E1142" s="737"/>
      <c r="F1142" s="739"/>
    </row>
    <row r="1143" spans="5:6" x14ac:dyDescent="0.25">
      <c r="E1143" s="737"/>
      <c r="F1143" s="739"/>
    </row>
    <row r="1144" spans="5:6" x14ac:dyDescent="0.25">
      <c r="E1144" s="737"/>
      <c r="F1144" s="739"/>
    </row>
    <row r="1145" spans="5:6" x14ac:dyDescent="0.25">
      <c r="E1145" s="737"/>
      <c r="F1145" s="739"/>
    </row>
    <row r="1146" spans="5:6" x14ac:dyDescent="0.25">
      <c r="E1146" s="737"/>
      <c r="F1146" s="739"/>
    </row>
    <row r="1147" spans="5:6" x14ac:dyDescent="0.25">
      <c r="E1147" s="737"/>
      <c r="F1147" s="739"/>
    </row>
    <row r="1148" spans="5:6" x14ac:dyDescent="0.25">
      <c r="E1148" s="737"/>
      <c r="F1148" s="739"/>
    </row>
    <row r="1149" spans="5:6" x14ac:dyDescent="0.25">
      <c r="E1149" s="737"/>
      <c r="F1149" s="739"/>
    </row>
    <row r="1150" spans="5:6" x14ac:dyDescent="0.25">
      <c r="E1150" s="737"/>
      <c r="F1150" s="739"/>
    </row>
    <row r="1151" spans="5:6" x14ac:dyDescent="0.25">
      <c r="E1151" s="737"/>
      <c r="F1151" s="739"/>
    </row>
    <row r="1152" spans="5:6" x14ac:dyDescent="0.25">
      <c r="E1152" s="737"/>
      <c r="F1152" s="739"/>
    </row>
    <row r="1153" spans="5:6" x14ac:dyDescent="0.25">
      <c r="E1153" s="737"/>
      <c r="F1153" s="739"/>
    </row>
    <row r="1154" spans="5:6" x14ac:dyDescent="0.25">
      <c r="E1154" s="737"/>
      <c r="F1154" s="739"/>
    </row>
    <row r="1155" spans="5:6" x14ac:dyDescent="0.25">
      <c r="E1155" s="737"/>
      <c r="F1155" s="739"/>
    </row>
    <row r="1156" spans="5:6" x14ac:dyDescent="0.25">
      <c r="E1156" s="737"/>
      <c r="F1156" s="739"/>
    </row>
    <row r="1157" spans="5:6" x14ac:dyDescent="0.25">
      <c r="E1157" s="737"/>
      <c r="F1157" s="739"/>
    </row>
    <row r="1158" spans="5:6" x14ac:dyDescent="0.25">
      <c r="E1158" s="737"/>
      <c r="F1158" s="739"/>
    </row>
    <row r="1159" spans="5:6" x14ac:dyDescent="0.25">
      <c r="E1159" s="737"/>
      <c r="F1159" s="739"/>
    </row>
    <row r="1160" spans="5:6" x14ac:dyDescent="0.25">
      <c r="E1160" s="737"/>
      <c r="F1160" s="739"/>
    </row>
    <row r="1161" spans="5:6" x14ac:dyDescent="0.25">
      <c r="E1161" s="737"/>
      <c r="F1161" s="739"/>
    </row>
    <row r="1162" spans="5:6" x14ac:dyDescent="0.25">
      <c r="E1162" s="737"/>
      <c r="F1162" s="739"/>
    </row>
    <row r="1163" spans="5:6" x14ac:dyDescent="0.25">
      <c r="E1163" s="737"/>
      <c r="F1163" s="739"/>
    </row>
    <row r="1164" spans="5:6" x14ac:dyDescent="0.25">
      <c r="E1164" s="737"/>
      <c r="F1164" s="739"/>
    </row>
    <row r="1165" spans="5:6" x14ac:dyDescent="0.25">
      <c r="E1165" s="737"/>
      <c r="F1165" s="739"/>
    </row>
    <row r="1166" spans="5:6" x14ac:dyDescent="0.25">
      <c r="E1166" s="737"/>
      <c r="F1166" s="739"/>
    </row>
    <row r="1167" spans="5:6" x14ac:dyDescent="0.25">
      <c r="E1167" s="737"/>
      <c r="F1167" s="739"/>
    </row>
    <row r="1168" spans="5:6" x14ac:dyDescent="0.25">
      <c r="E1168" s="737"/>
      <c r="F1168" s="739"/>
    </row>
    <row r="1169" spans="5:6" x14ac:dyDescent="0.25">
      <c r="E1169" s="737"/>
      <c r="F1169" s="739"/>
    </row>
    <row r="1170" spans="5:6" x14ac:dyDescent="0.25">
      <c r="E1170" s="737"/>
      <c r="F1170" s="739"/>
    </row>
    <row r="1171" spans="5:6" x14ac:dyDescent="0.25">
      <c r="E1171" s="737"/>
      <c r="F1171" s="739"/>
    </row>
    <row r="1172" spans="5:6" x14ac:dyDescent="0.25">
      <c r="E1172" s="737"/>
      <c r="F1172" s="739"/>
    </row>
    <row r="1173" spans="5:6" x14ac:dyDescent="0.25">
      <c r="E1173" s="737"/>
      <c r="F1173" s="739"/>
    </row>
    <row r="1174" spans="5:6" x14ac:dyDescent="0.25">
      <c r="E1174" s="737"/>
      <c r="F1174" s="739"/>
    </row>
    <row r="1175" spans="5:6" x14ac:dyDescent="0.25">
      <c r="E1175" s="737"/>
      <c r="F1175" s="739"/>
    </row>
    <row r="1176" spans="5:6" x14ac:dyDescent="0.25">
      <c r="E1176" s="737"/>
      <c r="F1176" s="739"/>
    </row>
    <row r="1177" spans="5:6" x14ac:dyDescent="0.25">
      <c r="E1177" s="737"/>
      <c r="F1177" s="739"/>
    </row>
    <row r="1178" spans="5:6" x14ac:dyDescent="0.25">
      <c r="E1178" s="737"/>
      <c r="F1178" s="739"/>
    </row>
    <row r="1179" spans="5:6" x14ac:dyDescent="0.25">
      <c r="E1179" s="737"/>
      <c r="F1179" s="739"/>
    </row>
    <row r="1180" spans="5:6" x14ac:dyDescent="0.25">
      <c r="E1180" s="737"/>
      <c r="F1180" s="739"/>
    </row>
    <row r="1181" spans="5:6" x14ac:dyDescent="0.25">
      <c r="E1181" s="737"/>
      <c r="F1181" s="739"/>
    </row>
    <row r="1182" spans="5:6" x14ac:dyDescent="0.25">
      <c r="E1182" s="737"/>
      <c r="F1182" s="739"/>
    </row>
    <row r="1183" spans="5:6" x14ac:dyDescent="0.25">
      <c r="E1183" s="737"/>
      <c r="F1183" s="739"/>
    </row>
    <row r="1184" spans="5:6" x14ac:dyDescent="0.25">
      <c r="E1184" s="737"/>
      <c r="F1184" s="739"/>
    </row>
    <row r="1185" spans="5:6" x14ac:dyDescent="0.25">
      <c r="E1185" s="737"/>
      <c r="F1185" s="739"/>
    </row>
    <row r="1186" spans="5:6" x14ac:dyDescent="0.25">
      <c r="E1186" s="737"/>
      <c r="F1186" s="739"/>
    </row>
    <row r="1187" spans="5:6" x14ac:dyDescent="0.25">
      <c r="E1187" s="737"/>
      <c r="F1187" s="739"/>
    </row>
    <row r="1188" spans="5:6" x14ac:dyDescent="0.25">
      <c r="E1188" s="737"/>
      <c r="F1188" s="739"/>
    </row>
    <row r="1189" spans="5:6" x14ac:dyDescent="0.25">
      <c r="E1189" s="737"/>
      <c r="F1189" s="739"/>
    </row>
    <row r="1190" spans="5:6" x14ac:dyDescent="0.25">
      <c r="E1190" s="737"/>
      <c r="F1190" s="739"/>
    </row>
    <row r="1191" spans="5:6" x14ac:dyDescent="0.25">
      <c r="E1191" s="737"/>
      <c r="F1191" s="739"/>
    </row>
    <row r="1192" spans="5:6" x14ac:dyDescent="0.25">
      <c r="E1192" s="737"/>
      <c r="F1192" s="739"/>
    </row>
    <row r="1193" spans="5:6" x14ac:dyDescent="0.25">
      <c r="E1193" s="737"/>
      <c r="F1193" s="739"/>
    </row>
    <row r="1194" spans="5:6" x14ac:dyDescent="0.25">
      <c r="E1194" s="737"/>
      <c r="F1194" s="739"/>
    </row>
    <row r="1195" spans="5:6" x14ac:dyDescent="0.25">
      <c r="E1195" s="737"/>
      <c r="F1195" s="739"/>
    </row>
    <row r="1196" spans="5:6" x14ac:dyDescent="0.25">
      <c r="E1196" s="737"/>
      <c r="F1196" s="739"/>
    </row>
    <row r="1197" spans="5:6" x14ac:dyDescent="0.25">
      <c r="E1197" s="737"/>
      <c r="F1197" s="739"/>
    </row>
    <row r="1198" spans="5:6" x14ac:dyDescent="0.25">
      <c r="E1198" s="737"/>
      <c r="F1198" s="739"/>
    </row>
    <row r="1199" spans="5:6" x14ac:dyDescent="0.25">
      <c r="E1199" s="737"/>
      <c r="F1199" s="739"/>
    </row>
    <row r="1200" spans="5:6" x14ac:dyDescent="0.25">
      <c r="E1200" s="737"/>
      <c r="F1200" s="739"/>
    </row>
    <row r="1201" spans="5:6" x14ac:dyDescent="0.25">
      <c r="E1201" s="737"/>
      <c r="F1201" s="739"/>
    </row>
    <row r="1202" spans="5:6" x14ac:dyDescent="0.25">
      <c r="E1202" s="737"/>
      <c r="F1202" s="739"/>
    </row>
    <row r="1203" spans="5:6" x14ac:dyDescent="0.25">
      <c r="E1203" s="737"/>
      <c r="F1203" s="739"/>
    </row>
    <row r="1204" spans="5:6" x14ac:dyDescent="0.25">
      <c r="E1204" s="737"/>
      <c r="F1204" s="739"/>
    </row>
    <row r="1205" spans="5:6" x14ac:dyDescent="0.25">
      <c r="E1205" s="737"/>
      <c r="F1205" s="739"/>
    </row>
    <row r="1206" spans="5:6" x14ac:dyDescent="0.25">
      <c r="E1206" s="737"/>
      <c r="F1206" s="739"/>
    </row>
    <row r="1207" spans="5:6" x14ac:dyDescent="0.25">
      <c r="E1207" s="737"/>
      <c r="F1207" s="739"/>
    </row>
    <row r="1208" spans="5:6" x14ac:dyDescent="0.25">
      <c r="E1208" s="737"/>
      <c r="F1208" s="739"/>
    </row>
    <row r="1209" spans="5:6" x14ac:dyDescent="0.25">
      <c r="E1209" s="737"/>
      <c r="F1209" s="739"/>
    </row>
    <row r="1210" spans="5:6" x14ac:dyDescent="0.25">
      <c r="E1210" s="737"/>
      <c r="F1210" s="739"/>
    </row>
    <row r="1211" spans="5:6" x14ac:dyDescent="0.25">
      <c r="E1211" s="737"/>
      <c r="F1211" s="739"/>
    </row>
    <row r="1212" spans="5:6" x14ac:dyDescent="0.25">
      <c r="E1212" s="737"/>
      <c r="F1212" s="739"/>
    </row>
    <row r="1213" spans="5:6" x14ac:dyDescent="0.25">
      <c r="E1213" s="737"/>
      <c r="F1213" s="739"/>
    </row>
    <row r="1214" spans="5:6" x14ac:dyDescent="0.25">
      <c r="E1214" s="737"/>
      <c r="F1214" s="739"/>
    </row>
    <row r="1215" spans="5:6" x14ac:dyDescent="0.25">
      <c r="E1215" s="737"/>
      <c r="F1215" s="739"/>
    </row>
    <row r="1216" spans="5:6" x14ac:dyDescent="0.25">
      <c r="E1216" s="737"/>
      <c r="F1216" s="739"/>
    </row>
    <row r="1217" spans="5:6" x14ac:dyDescent="0.25">
      <c r="E1217" s="737"/>
      <c r="F1217" s="739"/>
    </row>
    <row r="1218" spans="5:6" x14ac:dyDescent="0.25">
      <c r="E1218" s="737"/>
      <c r="F1218" s="739"/>
    </row>
    <row r="1219" spans="5:6" x14ac:dyDescent="0.25">
      <c r="E1219" s="737"/>
      <c r="F1219" s="739"/>
    </row>
    <row r="1220" spans="5:6" x14ac:dyDescent="0.25">
      <c r="E1220" s="737"/>
      <c r="F1220" s="739"/>
    </row>
    <row r="1221" spans="5:6" x14ac:dyDescent="0.25">
      <c r="E1221" s="737"/>
      <c r="F1221" s="739"/>
    </row>
    <row r="1222" spans="5:6" x14ac:dyDescent="0.25">
      <c r="E1222" s="737"/>
      <c r="F1222" s="739"/>
    </row>
    <row r="1223" spans="5:6" x14ac:dyDescent="0.25">
      <c r="E1223" s="737"/>
      <c r="F1223" s="739"/>
    </row>
    <row r="1224" spans="5:6" x14ac:dyDescent="0.25">
      <c r="E1224" s="737"/>
      <c r="F1224" s="739"/>
    </row>
    <row r="1225" spans="5:6" x14ac:dyDescent="0.25">
      <c r="E1225" s="737"/>
      <c r="F1225" s="739"/>
    </row>
    <row r="1226" spans="5:6" x14ac:dyDescent="0.25">
      <c r="E1226" s="737"/>
      <c r="F1226" s="739"/>
    </row>
    <row r="1227" spans="5:6" x14ac:dyDescent="0.25">
      <c r="E1227" s="737"/>
      <c r="F1227" s="739"/>
    </row>
    <row r="1228" spans="5:6" x14ac:dyDescent="0.25">
      <c r="E1228" s="737"/>
      <c r="F1228" s="739"/>
    </row>
    <row r="1229" spans="5:6" x14ac:dyDescent="0.25">
      <c r="E1229" s="737"/>
      <c r="F1229" s="739"/>
    </row>
    <row r="1230" spans="5:6" x14ac:dyDescent="0.25">
      <c r="E1230" s="737"/>
      <c r="F1230" s="739"/>
    </row>
    <row r="1231" spans="5:6" x14ac:dyDescent="0.25">
      <c r="E1231" s="737"/>
      <c r="F1231" s="739"/>
    </row>
    <row r="1232" spans="5:6" x14ac:dyDescent="0.25">
      <c r="E1232" s="737"/>
      <c r="F1232" s="739"/>
    </row>
    <row r="1233" spans="5:6" x14ac:dyDescent="0.25">
      <c r="E1233" s="737"/>
      <c r="F1233" s="739"/>
    </row>
    <row r="1234" spans="5:6" x14ac:dyDescent="0.25">
      <c r="E1234" s="737"/>
      <c r="F1234" s="739"/>
    </row>
    <row r="1235" spans="5:6" x14ac:dyDescent="0.25">
      <c r="E1235" s="737"/>
      <c r="F1235" s="739"/>
    </row>
    <row r="1236" spans="5:6" x14ac:dyDescent="0.25">
      <c r="E1236" s="737"/>
      <c r="F1236" s="739"/>
    </row>
    <row r="1237" spans="5:6" x14ac:dyDescent="0.25">
      <c r="E1237" s="737"/>
      <c r="F1237" s="739"/>
    </row>
    <row r="1238" spans="5:6" x14ac:dyDescent="0.25">
      <c r="E1238" s="737"/>
      <c r="F1238" s="739"/>
    </row>
    <row r="1239" spans="5:6" x14ac:dyDescent="0.25">
      <c r="E1239" s="737"/>
      <c r="F1239" s="739"/>
    </row>
    <row r="1240" spans="5:6" x14ac:dyDescent="0.25">
      <c r="E1240" s="737"/>
      <c r="F1240" s="739"/>
    </row>
    <row r="1241" spans="5:6" x14ac:dyDescent="0.25">
      <c r="E1241" s="737"/>
      <c r="F1241" s="739"/>
    </row>
    <row r="1242" spans="5:6" x14ac:dyDescent="0.25">
      <c r="E1242" s="737"/>
      <c r="F1242" s="739"/>
    </row>
    <row r="1243" spans="5:6" x14ac:dyDescent="0.25">
      <c r="E1243" s="737"/>
      <c r="F1243" s="739"/>
    </row>
    <row r="1244" spans="5:6" x14ac:dyDescent="0.25">
      <c r="E1244" s="737"/>
      <c r="F1244" s="739"/>
    </row>
    <row r="1245" spans="5:6" x14ac:dyDescent="0.25">
      <c r="E1245" s="737"/>
      <c r="F1245" s="739"/>
    </row>
    <row r="1246" spans="5:6" x14ac:dyDescent="0.25">
      <c r="E1246" s="737"/>
      <c r="F1246" s="739"/>
    </row>
    <row r="1247" spans="5:6" x14ac:dyDescent="0.25">
      <c r="E1247" s="737"/>
      <c r="F1247" s="739"/>
    </row>
    <row r="1248" spans="5:6" x14ac:dyDescent="0.25">
      <c r="E1248" s="737"/>
      <c r="F1248" s="739"/>
    </row>
    <row r="1249" spans="5:6" x14ac:dyDescent="0.25">
      <c r="E1249" s="737"/>
      <c r="F1249" s="739"/>
    </row>
    <row r="1250" spans="5:6" x14ac:dyDescent="0.25">
      <c r="E1250" s="737"/>
      <c r="F1250" s="739"/>
    </row>
    <row r="1251" spans="5:6" x14ac:dyDescent="0.25">
      <c r="E1251" s="737"/>
      <c r="F1251" s="739"/>
    </row>
    <row r="1252" spans="5:6" x14ac:dyDescent="0.25">
      <c r="E1252" s="737"/>
      <c r="F1252" s="739"/>
    </row>
    <row r="1253" spans="5:6" x14ac:dyDescent="0.25">
      <c r="E1253" s="737"/>
      <c r="F1253" s="739"/>
    </row>
    <row r="1254" spans="5:6" x14ac:dyDescent="0.25">
      <c r="E1254" s="737"/>
      <c r="F1254" s="739"/>
    </row>
    <row r="1255" spans="5:6" x14ac:dyDescent="0.25">
      <c r="E1255" s="737"/>
      <c r="F1255" s="739"/>
    </row>
    <row r="1256" spans="5:6" x14ac:dyDescent="0.25">
      <c r="E1256" s="737"/>
      <c r="F1256" s="739"/>
    </row>
    <row r="1257" spans="5:6" x14ac:dyDescent="0.25">
      <c r="E1257" s="737"/>
      <c r="F1257" s="739"/>
    </row>
    <row r="1258" spans="5:6" x14ac:dyDescent="0.25">
      <c r="E1258" s="737"/>
      <c r="F1258" s="739"/>
    </row>
    <row r="1259" spans="5:6" x14ac:dyDescent="0.25">
      <c r="E1259" s="737"/>
      <c r="F1259" s="739"/>
    </row>
    <row r="1260" spans="5:6" x14ac:dyDescent="0.25">
      <c r="E1260" s="737"/>
      <c r="F1260" s="739"/>
    </row>
    <row r="1261" spans="5:6" x14ac:dyDescent="0.25">
      <c r="E1261" s="737"/>
      <c r="F1261" s="739"/>
    </row>
    <row r="1262" spans="5:6" x14ac:dyDescent="0.25">
      <c r="E1262" s="737"/>
      <c r="F1262" s="739"/>
    </row>
    <row r="1263" spans="5:6" x14ac:dyDescent="0.25">
      <c r="E1263" s="737"/>
      <c r="F1263" s="739"/>
    </row>
    <row r="1264" spans="5:6" x14ac:dyDescent="0.25">
      <c r="E1264" s="737"/>
      <c r="F1264" s="739"/>
    </row>
    <row r="1265" spans="5:6" x14ac:dyDescent="0.25">
      <c r="E1265" s="737"/>
      <c r="F1265" s="739"/>
    </row>
    <row r="1266" spans="5:6" x14ac:dyDescent="0.25">
      <c r="E1266" s="737"/>
      <c r="F1266" s="739"/>
    </row>
    <row r="1267" spans="5:6" x14ac:dyDescent="0.25">
      <c r="E1267" s="737"/>
      <c r="F1267" s="739"/>
    </row>
    <row r="1268" spans="5:6" x14ac:dyDescent="0.25">
      <c r="E1268" s="737"/>
      <c r="F1268" s="739"/>
    </row>
    <row r="1269" spans="5:6" x14ac:dyDescent="0.25">
      <c r="E1269" s="737"/>
      <c r="F1269" s="739"/>
    </row>
    <row r="1270" spans="5:6" x14ac:dyDescent="0.25">
      <c r="E1270" s="737"/>
      <c r="F1270" s="739"/>
    </row>
    <row r="1271" spans="5:6" x14ac:dyDescent="0.25">
      <c r="E1271" s="737"/>
      <c r="F1271" s="739"/>
    </row>
    <row r="1272" spans="5:6" x14ac:dyDescent="0.25">
      <c r="E1272" s="737"/>
      <c r="F1272" s="739"/>
    </row>
    <row r="1273" spans="5:6" x14ac:dyDescent="0.25">
      <c r="E1273" s="737"/>
      <c r="F1273" s="739"/>
    </row>
    <row r="1274" spans="5:6" x14ac:dyDescent="0.25">
      <c r="E1274" s="737"/>
      <c r="F1274" s="739"/>
    </row>
    <row r="1275" spans="5:6" x14ac:dyDescent="0.25">
      <c r="E1275" s="737"/>
      <c r="F1275" s="739"/>
    </row>
    <row r="1276" spans="5:6" x14ac:dyDescent="0.25">
      <c r="E1276" s="737"/>
      <c r="F1276" s="739"/>
    </row>
    <row r="1277" spans="5:6" x14ac:dyDescent="0.25">
      <c r="E1277" s="737"/>
      <c r="F1277" s="739"/>
    </row>
    <row r="1278" spans="5:6" x14ac:dyDescent="0.25">
      <c r="E1278" s="737"/>
      <c r="F1278" s="739"/>
    </row>
    <row r="1279" spans="5:6" x14ac:dyDescent="0.25">
      <c r="E1279" s="737"/>
      <c r="F1279" s="739"/>
    </row>
    <row r="1280" spans="5:6" x14ac:dyDescent="0.25">
      <c r="E1280" s="737"/>
      <c r="F1280" s="739"/>
    </row>
    <row r="1281" spans="5:6" x14ac:dyDescent="0.25">
      <c r="E1281" s="737"/>
      <c r="F1281" s="739"/>
    </row>
    <row r="1282" spans="5:6" x14ac:dyDescent="0.25">
      <c r="E1282" s="737"/>
      <c r="F1282" s="739"/>
    </row>
    <row r="1283" spans="5:6" x14ac:dyDescent="0.25">
      <c r="E1283" s="737"/>
      <c r="F1283" s="739"/>
    </row>
    <row r="1284" spans="5:6" x14ac:dyDescent="0.25">
      <c r="E1284" s="737"/>
      <c r="F1284" s="739"/>
    </row>
    <row r="1285" spans="5:6" x14ac:dyDescent="0.25">
      <c r="E1285" s="737"/>
      <c r="F1285" s="739"/>
    </row>
    <row r="1286" spans="5:6" x14ac:dyDescent="0.25">
      <c r="E1286" s="737"/>
      <c r="F1286" s="739"/>
    </row>
    <row r="1287" spans="5:6" x14ac:dyDescent="0.25">
      <c r="E1287" s="737"/>
      <c r="F1287" s="739"/>
    </row>
    <row r="1288" spans="5:6" x14ac:dyDescent="0.25">
      <c r="E1288" s="737"/>
      <c r="F1288" s="739"/>
    </row>
    <row r="1289" spans="5:6" x14ac:dyDescent="0.25">
      <c r="E1289" s="737"/>
      <c r="F1289" s="739"/>
    </row>
    <row r="1290" spans="5:6" x14ac:dyDescent="0.25">
      <c r="E1290" s="737"/>
      <c r="F1290" s="739"/>
    </row>
    <row r="1291" spans="5:6" x14ac:dyDescent="0.25">
      <c r="E1291" s="737"/>
      <c r="F1291" s="739"/>
    </row>
    <row r="1292" spans="5:6" x14ac:dyDescent="0.25">
      <c r="E1292" s="737"/>
      <c r="F1292" s="739"/>
    </row>
    <row r="1293" spans="5:6" x14ac:dyDescent="0.25">
      <c r="E1293" s="737"/>
      <c r="F1293" s="739"/>
    </row>
    <row r="1294" spans="5:6" x14ac:dyDescent="0.25">
      <c r="E1294" s="737"/>
      <c r="F1294" s="739"/>
    </row>
    <row r="1295" spans="5:6" x14ac:dyDescent="0.25">
      <c r="E1295" s="737"/>
      <c r="F1295" s="739"/>
    </row>
    <row r="1296" spans="5:6" x14ac:dyDescent="0.25">
      <c r="E1296" s="737"/>
      <c r="F1296" s="739"/>
    </row>
    <row r="1297" spans="5:6" x14ac:dyDescent="0.25">
      <c r="E1297" s="737"/>
      <c r="F1297" s="739"/>
    </row>
    <row r="1298" spans="5:6" x14ac:dyDescent="0.25">
      <c r="E1298" s="737"/>
      <c r="F1298" s="739"/>
    </row>
    <row r="1299" spans="5:6" x14ac:dyDescent="0.25">
      <c r="E1299" s="737"/>
      <c r="F1299" s="739"/>
    </row>
    <row r="1300" spans="5:6" x14ac:dyDescent="0.25">
      <c r="E1300" s="737"/>
      <c r="F1300" s="739"/>
    </row>
    <row r="1301" spans="5:6" x14ac:dyDescent="0.25">
      <c r="E1301" s="737"/>
      <c r="F1301" s="739"/>
    </row>
    <row r="1302" spans="5:6" x14ac:dyDescent="0.25">
      <c r="E1302" s="737"/>
      <c r="F1302" s="739"/>
    </row>
    <row r="1303" spans="5:6" x14ac:dyDescent="0.25">
      <c r="E1303" s="737"/>
      <c r="F1303" s="739"/>
    </row>
    <row r="1304" spans="5:6" x14ac:dyDescent="0.25">
      <c r="E1304" s="737"/>
      <c r="F1304" s="739"/>
    </row>
    <row r="1305" spans="5:6" x14ac:dyDescent="0.25">
      <c r="E1305" s="737"/>
      <c r="F1305" s="739"/>
    </row>
    <row r="1306" spans="5:6" x14ac:dyDescent="0.25">
      <c r="E1306" s="737"/>
      <c r="F1306" s="739"/>
    </row>
    <row r="1307" spans="5:6" x14ac:dyDescent="0.25">
      <c r="E1307" s="737"/>
      <c r="F1307" s="739"/>
    </row>
    <row r="1308" spans="5:6" x14ac:dyDescent="0.25">
      <c r="E1308" s="737"/>
      <c r="F1308" s="739"/>
    </row>
    <row r="1309" spans="5:6" x14ac:dyDescent="0.25">
      <c r="E1309" s="737"/>
      <c r="F1309" s="739"/>
    </row>
    <row r="1310" spans="5:6" x14ac:dyDescent="0.25">
      <c r="E1310" s="737"/>
      <c r="F1310" s="739"/>
    </row>
    <row r="1311" spans="5:6" x14ac:dyDescent="0.25">
      <c r="E1311" s="737"/>
      <c r="F1311" s="739"/>
    </row>
    <row r="1312" spans="5:6" x14ac:dyDescent="0.25">
      <c r="E1312" s="737"/>
      <c r="F1312" s="739"/>
    </row>
    <row r="1313" spans="5:6" x14ac:dyDescent="0.25">
      <c r="E1313" s="737"/>
      <c r="F1313" s="739"/>
    </row>
    <row r="1314" spans="5:6" x14ac:dyDescent="0.25">
      <c r="E1314" s="737"/>
      <c r="F1314" s="739"/>
    </row>
    <row r="1315" spans="5:6" x14ac:dyDescent="0.25">
      <c r="E1315" s="737"/>
      <c r="F1315" s="739"/>
    </row>
    <row r="1316" spans="5:6" x14ac:dyDescent="0.25">
      <c r="E1316" s="737"/>
      <c r="F1316" s="739"/>
    </row>
    <row r="1317" spans="5:6" x14ac:dyDescent="0.25">
      <c r="E1317" s="737"/>
      <c r="F1317" s="739"/>
    </row>
    <row r="1318" spans="5:6" x14ac:dyDescent="0.25">
      <c r="E1318" s="737"/>
      <c r="F1318" s="739"/>
    </row>
    <row r="1319" spans="5:6" x14ac:dyDescent="0.25">
      <c r="E1319" s="737"/>
      <c r="F1319" s="739"/>
    </row>
    <row r="1320" spans="5:6" x14ac:dyDescent="0.25">
      <c r="E1320" s="737"/>
      <c r="F1320" s="739"/>
    </row>
    <row r="1321" spans="5:6" x14ac:dyDescent="0.25">
      <c r="E1321" s="737"/>
      <c r="F1321" s="739"/>
    </row>
    <row r="1322" spans="5:6" x14ac:dyDescent="0.25">
      <c r="E1322" s="737"/>
      <c r="F1322" s="739"/>
    </row>
    <row r="1323" spans="5:6" x14ac:dyDescent="0.25">
      <c r="E1323" s="737"/>
      <c r="F1323" s="739"/>
    </row>
    <row r="1324" spans="5:6" x14ac:dyDescent="0.25">
      <c r="E1324" s="737"/>
      <c r="F1324" s="739"/>
    </row>
    <row r="1325" spans="5:6" x14ac:dyDescent="0.25">
      <c r="E1325" s="737"/>
      <c r="F1325" s="739"/>
    </row>
    <row r="1326" spans="5:6" x14ac:dyDescent="0.25">
      <c r="E1326" s="737"/>
      <c r="F1326" s="739"/>
    </row>
    <row r="1327" spans="5:6" x14ac:dyDescent="0.25">
      <c r="E1327" s="737"/>
      <c r="F1327" s="739"/>
    </row>
    <row r="1328" spans="5:6" x14ac:dyDescent="0.25">
      <c r="E1328" s="737"/>
      <c r="F1328" s="739"/>
    </row>
    <row r="1329" spans="5:6" x14ac:dyDescent="0.25">
      <c r="E1329" s="737"/>
      <c r="F1329" s="739"/>
    </row>
    <row r="1330" spans="5:6" x14ac:dyDescent="0.25">
      <c r="E1330" s="737"/>
      <c r="F1330" s="739"/>
    </row>
    <row r="1331" spans="5:6" x14ac:dyDescent="0.25">
      <c r="E1331" s="737"/>
      <c r="F1331" s="739"/>
    </row>
    <row r="1332" spans="5:6" x14ac:dyDescent="0.25">
      <c r="E1332" s="737"/>
      <c r="F1332" s="739"/>
    </row>
    <row r="1333" spans="5:6" x14ac:dyDescent="0.25">
      <c r="E1333" s="737"/>
      <c r="F1333" s="739"/>
    </row>
    <row r="1334" spans="5:6" x14ac:dyDescent="0.25">
      <c r="E1334" s="737"/>
      <c r="F1334" s="739"/>
    </row>
    <row r="1335" spans="5:6" x14ac:dyDescent="0.25">
      <c r="E1335" s="737"/>
      <c r="F1335" s="739"/>
    </row>
    <row r="1336" spans="5:6" x14ac:dyDescent="0.25">
      <c r="E1336" s="737"/>
      <c r="F1336" s="739"/>
    </row>
    <row r="1337" spans="5:6" x14ac:dyDescent="0.25">
      <c r="E1337" s="737"/>
      <c r="F1337" s="739"/>
    </row>
    <row r="1338" spans="5:6" x14ac:dyDescent="0.25">
      <c r="E1338" s="737"/>
      <c r="F1338" s="739"/>
    </row>
    <row r="1339" spans="5:6" x14ac:dyDescent="0.25">
      <c r="E1339" s="737"/>
      <c r="F1339" s="739"/>
    </row>
    <row r="1340" spans="5:6" x14ac:dyDescent="0.25">
      <c r="E1340" s="737"/>
      <c r="F1340" s="739"/>
    </row>
    <row r="1341" spans="5:6" x14ac:dyDescent="0.25">
      <c r="E1341" s="737"/>
      <c r="F1341" s="739"/>
    </row>
    <row r="1342" spans="5:6" x14ac:dyDescent="0.25">
      <c r="E1342" s="737"/>
      <c r="F1342" s="739"/>
    </row>
    <row r="1343" spans="5:6" x14ac:dyDescent="0.25">
      <c r="E1343" s="737"/>
      <c r="F1343" s="739"/>
    </row>
    <row r="1344" spans="5:6" x14ac:dyDescent="0.25">
      <c r="E1344" s="737"/>
      <c r="F1344" s="739"/>
    </row>
    <row r="1345" spans="5:6" x14ac:dyDescent="0.25">
      <c r="E1345" s="737"/>
      <c r="F1345" s="739"/>
    </row>
    <row r="1346" spans="5:6" x14ac:dyDescent="0.25">
      <c r="E1346" s="737"/>
      <c r="F1346" s="739"/>
    </row>
    <row r="1347" spans="5:6" x14ac:dyDescent="0.25">
      <c r="E1347" s="737"/>
      <c r="F1347" s="739"/>
    </row>
    <row r="1348" spans="5:6" x14ac:dyDescent="0.25">
      <c r="E1348" s="737"/>
      <c r="F1348" s="739"/>
    </row>
    <row r="1349" spans="5:6" x14ac:dyDescent="0.25">
      <c r="E1349" s="737"/>
      <c r="F1349" s="739"/>
    </row>
    <row r="1350" spans="5:6" x14ac:dyDescent="0.25">
      <c r="E1350" s="737"/>
      <c r="F1350" s="739"/>
    </row>
    <row r="1351" spans="5:6" x14ac:dyDescent="0.25">
      <c r="E1351" s="737"/>
      <c r="F1351" s="739"/>
    </row>
    <row r="1352" spans="5:6" x14ac:dyDescent="0.25">
      <c r="E1352" s="737"/>
      <c r="F1352" s="739"/>
    </row>
    <row r="1353" spans="5:6" x14ac:dyDescent="0.25">
      <c r="E1353" s="737"/>
      <c r="F1353" s="739"/>
    </row>
    <row r="1354" spans="5:6" x14ac:dyDescent="0.25">
      <c r="E1354" s="737"/>
      <c r="F1354" s="739"/>
    </row>
    <row r="1355" spans="5:6" x14ac:dyDescent="0.25">
      <c r="E1355" s="737"/>
      <c r="F1355" s="739"/>
    </row>
    <row r="1356" spans="5:6" x14ac:dyDescent="0.25">
      <c r="E1356" s="737"/>
      <c r="F1356" s="739"/>
    </row>
    <row r="1357" spans="5:6" x14ac:dyDescent="0.25">
      <c r="E1357" s="737"/>
      <c r="F1357" s="739"/>
    </row>
    <row r="1358" spans="5:6" x14ac:dyDescent="0.25">
      <c r="E1358" s="737"/>
      <c r="F1358" s="739"/>
    </row>
    <row r="1359" spans="5:6" x14ac:dyDescent="0.25">
      <c r="E1359" s="737"/>
      <c r="F1359" s="739"/>
    </row>
    <row r="1360" spans="5:6" x14ac:dyDescent="0.25">
      <c r="E1360" s="737"/>
      <c r="F1360" s="739"/>
    </row>
    <row r="1361" spans="5:6" x14ac:dyDescent="0.25">
      <c r="E1361" s="737"/>
      <c r="F1361" s="739"/>
    </row>
    <row r="1362" spans="5:6" x14ac:dyDescent="0.25">
      <c r="E1362" s="737"/>
      <c r="F1362" s="739"/>
    </row>
    <row r="1363" spans="5:6" x14ac:dyDescent="0.25">
      <c r="E1363" s="737"/>
      <c r="F1363" s="739"/>
    </row>
    <row r="1364" spans="5:6" x14ac:dyDescent="0.25">
      <c r="E1364" s="737"/>
      <c r="F1364" s="739"/>
    </row>
    <row r="1365" spans="5:6" x14ac:dyDescent="0.25">
      <c r="E1365" s="737"/>
      <c r="F1365" s="739"/>
    </row>
    <row r="1366" spans="5:6" x14ac:dyDescent="0.25">
      <c r="E1366" s="737"/>
      <c r="F1366" s="739"/>
    </row>
    <row r="1367" spans="5:6" x14ac:dyDescent="0.25">
      <c r="E1367" s="737"/>
      <c r="F1367" s="739"/>
    </row>
    <row r="1368" spans="5:6" x14ac:dyDescent="0.25">
      <c r="E1368" s="737"/>
      <c r="F1368" s="739"/>
    </row>
    <row r="1369" spans="5:6" x14ac:dyDescent="0.25">
      <c r="E1369" s="737"/>
      <c r="F1369" s="739"/>
    </row>
    <row r="1370" spans="5:6" x14ac:dyDescent="0.25">
      <c r="E1370" s="737"/>
      <c r="F1370" s="739"/>
    </row>
    <row r="1371" spans="5:6" x14ac:dyDescent="0.25">
      <c r="E1371" s="737"/>
      <c r="F1371" s="739"/>
    </row>
    <row r="1372" spans="5:6" x14ac:dyDescent="0.25">
      <c r="E1372" s="737"/>
      <c r="F1372" s="739"/>
    </row>
    <row r="1373" spans="5:6" x14ac:dyDescent="0.25">
      <c r="E1373" s="737"/>
      <c r="F1373" s="739"/>
    </row>
    <row r="1374" spans="5:6" x14ac:dyDescent="0.25">
      <c r="E1374" s="737"/>
      <c r="F1374" s="739"/>
    </row>
    <row r="1375" spans="5:6" x14ac:dyDescent="0.25">
      <c r="E1375" s="737"/>
      <c r="F1375" s="739"/>
    </row>
    <row r="1376" spans="5:6" x14ac:dyDescent="0.25">
      <c r="E1376" s="737"/>
      <c r="F1376" s="739"/>
    </row>
    <row r="1377" spans="5:6" x14ac:dyDescent="0.25">
      <c r="E1377" s="737"/>
      <c r="F1377" s="739"/>
    </row>
    <row r="1378" spans="5:6" x14ac:dyDescent="0.25">
      <c r="E1378" s="737"/>
      <c r="F1378" s="739"/>
    </row>
    <row r="1379" spans="5:6" x14ac:dyDescent="0.25">
      <c r="E1379" s="737"/>
      <c r="F1379" s="739"/>
    </row>
    <row r="1380" spans="5:6" x14ac:dyDescent="0.25">
      <c r="E1380" s="737"/>
      <c r="F1380" s="739"/>
    </row>
    <row r="1381" spans="5:6" x14ac:dyDescent="0.25">
      <c r="E1381" s="737"/>
      <c r="F1381" s="739"/>
    </row>
    <row r="1382" spans="5:6" x14ac:dyDescent="0.25">
      <c r="E1382" s="737"/>
      <c r="F1382" s="739"/>
    </row>
    <row r="1383" spans="5:6" x14ac:dyDescent="0.25">
      <c r="E1383" s="737"/>
      <c r="F1383" s="739"/>
    </row>
    <row r="1384" spans="5:6" x14ac:dyDescent="0.25">
      <c r="E1384" s="737"/>
      <c r="F1384" s="739"/>
    </row>
    <row r="1385" spans="5:6" x14ac:dyDescent="0.25">
      <c r="E1385" s="737"/>
      <c r="F1385" s="739"/>
    </row>
    <row r="1386" spans="5:6" x14ac:dyDescent="0.25">
      <c r="E1386" s="737"/>
      <c r="F1386" s="739"/>
    </row>
    <row r="1387" spans="5:6" x14ac:dyDescent="0.25">
      <c r="E1387" s="737"/>
      <c r="F1387" s="739"/>
    </row>
    <row r="1388" spans="5:6" x14ac:dyDescent="0.25">
      <c r="E1388" s="737"/>
      <c r="F1388" s="739"/>
    </row>
    <row r="1389" spans="5:6" x14ac:dyDescent="0.25">
      <c r="E1389" s="737"/>
      <c r="F1389" s="739"/>
    </row>
    <row r="1390" spans="5:6" x14ac:dyDescent="0.25">
      <c r="E1390" s="737"/>
      <c r="F1390" s="739"/>
    </row>
    <row r="1391" spans="5:6" x14ac:dyDescent="0.25">
      <c r="E1391" s="737"/>
      <c r="F1391" s="739"/>
    </row>
    <row r="1392" spans="5:6" x14ac:dyDescent="0.25">
      <c r="E1392" s="737"/>
      <c r="F1392" s="739"/>
    </row>
    <row r="1393" spans="5:6" x14ac:dyDescent="0.25">
      <c r="E1393" s="737"/>
      <c r="F1393" s="739"/>
    </row>
    <row r="1394" spans="5:6" x14ac:dyDescent="0.25">
      <c r="E1394" s="737"/>
      <c r="F1394" s="739"/>
    </row>
    <row r="1395" spans="5:6" x14ac:dyDescent="0.25">
      <c r="E1395" s="737"/>
      <c r="F1395" s="739"/>
    </row>
    <row r="1396" spans="5:6" x14ac:dyDescent="0.25">
      <c r="E1396" s="737"/>
      <c r="F1396" s="739"/>
    </row>
    <row r="1397" spans="5:6" x14ac:dyDescent="0.25">
      <c r="E1397" s="737"/>
      <c r="F1397" s="739"/>
    </row>
    <row r="1398" spans="5:6" x14ac:dyDescent="0.25">
      <c r="E1398" s="737"/>
      <c r="F1398" s="739"/>
    </row>
    <row r="1399" spans="5:6" x14ac:dyDescent="0.25">
      <c r="E1399" s="737"/>
      <c r="F1399" s="739"/>
    </row>
    <row r="1400" spans="5:6" x14ac:dyDescent="0.25">
      <c r="E1400" s="737"/>
      <c r="F1400" s="739"/>
    </row>
    <row r="1401" spans="5:6" x14ac:dyDescent="0.25">
      <c r="E1401" s="737"/>
      <c r="F1401" s="739"/>
    </row>
    <row r="1402" spans="5:6" x14ac:dyDescent="0.25">
      <c r="E1402" s="737"/>
      <c r="F1402" s="739"/>
    </row>
    <row r="1403" spans="5:6" x14ac:dyDescent="0.25">
      <c r="E1403" s="737"/>
      <c r="F1403" s="739"/>
    </row>
    <row r="1404" spans="5:6" x14ac:dyDescent="0.25">
      <c r="E1404" s="737"/>
      <c r="F1404" s="739"/>
    </row>
    <row r="1405" spans="5:6" x14ac:dyDescent="0.25">
      <c r="E1405" s="737"/>
      <c r="F1405" s="739"/>
    </row>
    <row r="1406" spans="5:6" x14ac:dyDescent="0.25">
      <c r="E1406" s="737"/>
      <c r="F1406" s="739"/>
    </row>
    <row r="1407" spans="5:6" x14ac:dyDescent="0.25">
      <c r="E1407" s="737"/>
      <c r="F1407" s="739"/>
    </row>
    <row r="1408" spans="5:6" x14ac:dyDescent="0.25">
      <c r="E1408" s="737"/>
      <c r="F1408" s="739"/>
    </row>
    <row r="1409" spans="5:6" x14ac:dyDescent="0.25">
      <c r="E1409" s="737"/>
      <c r="F1409" s="739"/>
    </row>
    <row r="1410" spans="5:6" x14ac:dyDescent="0.25">
      <c r="E1410" s="737"/>
      <c r="F1410" s="739"/>
    </row>
    <row r="1411" spans="5:6" x14ac:dyDescent="0.25">
      <c r="E1411" s="737"/>
      <c r="F1411" s="739"/>
    </row>
    <row r="1412" spans="5:6" x14ac:dyDescent="0.25">
      <c r="E1412" s="737"/>
      <c r="F1412" s="739"/>
    </row>
    <row r="1413" spans="5:6" x14ac:dyDescent="0.25">
      <c r="E1413" s="737"/>
      <c r="F1413" s="739"/>
    </row>
    <row r="1414" spans="5:6" x14ac:dyDescent="0.25">
      <c r="E1414" s="737"/>
      <c r="F1414" s="739"/>
    </row>
    <row r="1415" spans="5:6" x14ac:dyDescent="0.25">
      <c r="E1415" s="737"/>
      <c r="F1415" s="739"/>
    </row>
    <row r="1416" spans="5:6" x14ac:dyDescent="0.25">
      <c r="E1416" s="737"/>
      <c r="F1416" s="739"/>
    </row>
    <row r="1417" spans="5:6" x14ac:dyDescent="0.25">
      <c r="E1417" s="737"/>
      <c r="F1417" s="739"/>
    </row>
    <row r="1418" spans="5:6" x14ac:dyDescent="0.25">
      <c r="E1418" s="737"/>
      <c r="F1418" s="739"/>
    </row>
    <row r="1419" spans="5:6" x14ac:dyDescent="0.25">
      <c r="E1419" s="737"/>
      <c r="F1419" s="739"/>
    </row>
    <row r="1420" spans="5:6" x14ac:dyDescent="0.25">
      <c r="E1420" s="737"/>
      <c r="F1420" s="739"/>
    </row>
    <row r="1421" spans="5:6" x14ac:dyDescent="0.25">
      <c r="E1421" s="737"/>
      <c r="F1421" s="739"/>
    </row>
    <row r="1422" spans="5:6" x14ac:dyDescent="0.25">
      <c r="E1422" s="737"/>
      <c r="F1422" s="739"/>
    </row>
    <row r="1423" spans="5:6" x14ac:dyDescent="0.25">
      <c r="E1423" s="737"/>
      <c r="F1423" s="739"/>
    </row>
    <row r="1424" spans="5:6" x14ac:dyDescent="0.25">
      <c r="E1424" s="737"/>
      <c r="F1424" s="739"/>
    </row>
    <row r="1425" spans="5:6" x14ac:dyDescent="0.25">
      <c r="E1425" s="737"/>
      <c r="F1425" s="739"/>
    </row>
    <row r="1426" spans="5:6" x14ac:dyDescent="0.25">
      <c r="E1426" s="737"/>
      <c r="F1426" s="739"/>
    </row>
    <row r="1427" spans="5:6" x14ac:dyDescent="0.25">
      <c r="E1427" s="737"/>
      <c r="F1427" s="739"/>
    </row>
    <row r="1428" spans="5:6" x14ac:dyDescent="0.25">
      <c r="E1428" s="737"/>
      <c r="F1428" s="739"/>
    </row>
    <row r="1429" spans="5:6" x14ac:dyDescent="0.25">
      <c r="E1429" s="737"/>
      <c r="F1429" s="739"/>
    </row>
    <row r="1430" spans="5:6" x14ac:dyDescent="0.25">
      <c r="E1430" s="737"/>
      <c r="F1430" s="739"/>
    </row>
    <row r="1431" spans="5:6" x14ac:dyDescent="0.25">
      <c r="E1431" s="737"/>
      <c r="F1431" s="739"/>
    </row>
    <row r="1432" spans="5:6" x14ac:dyDescent="0.25">
      <c r="E1432" s="737"/>
      <c r="F1432" s="739"/>
    </row>
    <row r="1433" spans="5:6" x14ac:dyDescent="0.25">
      <c r="E1433" s="737"/>
      <c r="F1433" s="739"/>
    </row>
    <row r="1434" spans="5:6" x14ac:dyDescent="0.25">
      <c r="E1434" s="737"/>
      <c r="F1434" s="739"/>
    </row>
    <row r="1435" spans="5:6" x14ac:dyDescent="0.25">
      <c r="E1435" s="737"/>
      <c r="F1435" s="739"/>
    </row>
    <row r="1436" spans="5:6" x14ac:dyDescent="0.25">
      <c r="E1436" s="737"/>
      <c r="F1436" s="739"/>
    </row>
    <row r="1437" spans="5:6" x14ac:dyDescent="0.25">
      <c r="E1437" s="737"/>
      <c r="F1437" s="739"/>
    </row>
    <row r="1438" spans="5:6" x14ac:dyDescent="0.25">
      <c r="E1438" s="737"/>
      <c r="F1438" s="739"/>
    </row>
    <row r="1439" spans="5:6" x14ac:dyDescent="0.25">
      <c r="E1439" s="737"/>
      <c r="F1439" s="739"/>
    </row>
    <row r="1440" spans="5:6" x14ac:dyDescent="0.25">
      <c r="E1440" s="737"/>
      <c r="F1440" s="739"/>
    </row>
    <row r="1441" spans="5:6" x14ac:dyDescent="0.25">
      <c r="E1441" s="737"/>
      <c r="F1441" s="739"/>
    </row>
    <row r="1442" spans="5:6" x14ac:dyDescent="0.25">
      <c r="E1442" s="737"/>
      <c r="F1442" s="739"/>
    </row>
    <row r="1443" spans="5:6" x14ac:dyDescent="0.25">
      <c r="E1443" s="737"/>
      <c r="F1443" s="739"/>
    </row>
    <row r="1444" spans="5:6" x14ac:dyDescent="0.25">
      <c r="E1444" s="737"/>
      <c r="F1444" s="739"/>
    </row>
    <row r="1445" spans="5:6" x14ac:dyDescent="0.25">
      <c r="E1445" s="737"/>
      <c r="F1445" s="739"/>
    </row>
    <row r="1446" spans="5:6" x14ac:dyDescent="0.25">
      <c r="E1446" s="737"/>
      <c r="F1446" s="739"/>
    </row>
    <row r="1447" spans="5:6" x14ac:dyDescent="0.25">
      <c r="E1447" s="737"/>
      <c r="F1447" s="739"/>
    </row>
    <row r="1448" spans="5:6" x14ac:dyDescent="0.25">
      <c r="E1448" s="737"/>
      <c r="F1448" s="739"/>
    </row>
    <row r="1449" spans="5:6" x14ac:dyDescent="0.25">
      <c r="E1449" s="737"/>
      <c r="F1449" s="739"/>
    </row>
    <row r="1450" spans="5:6" x14ac:dyDescent="0.25">
      <c r="E1450" s="737"/>
      <c r="F1450" s="739"/>
    </row>
    <row r="1451" spans="5:6" x14ac:dyDescent="0.25">
      <c r="E1451" s="737"/>
      <c r="F1451" s="739"/>
    </row>
    <row r="1452" spans="5:6" x14ac:dyDescent="0.25">
      <c r="E1452" s="737"/>
      <c r="F1452" s="739"/>
    </row>
    <row r="1453" spans="5:6" x14ac:dyDescent="0.25">
      <c r="E1453" s="737"/>
      <c r="F1453" s="739"/>
    </row>
    <row r="1454" spans="5:6" x14ac:dyDescent="0.25">
      <c r="E1454" s="737"/>
      <c r="F1454" s="739"/>
    </row>
    <row r="1455" spans="5:6" x14ac:dyDescent="0.25">
      <c r="E1455" s="737"/>
      <c r="F1455" s="739"/>
    </row>
    <row r="1456" spans="5:6" x14ac:dyDescent="0.25">
      <c r="E1456" s="737"/>
      <c r="F1456" s="739"/>
    </row>
    <row r="1457" spans="5:6" x14ac:dyDescent="0.25">
      <c r="E1457" s="737"/>
      <c r="F1457" s="739"/>
    </row>
    <row r="1458" spans="5:6" x14ac:dyDescent="0.25">
      <c r="E1458" s="737"/>
      <c r="F1458" s="739"/>
    </row>
    <row r="1459" spans="5:6" x14ac:dyDescent="0.25">
      <c r="E1459" s="737"/>
      <c r="F1459" s="739"/>
    </row>
    <row r="1460" spans="5:6" x14ac:dyDescent="0.25">
      <c r="E1460" s="737"/>
      <c r="F1460" s="739"/>
    </row>
    <row r="1461" spans="5:6" x14ac:dyDescent="0.25">
      <c r="E1461" s="737"/>
      <c r="F1461" s="739"/>
    </row>
    <row r="1462" spans="5:6" x14ac:dyDescent="0.25">
      <c r="E1462" s="737"/>
      <c r="F1462" s="739"/>
    </row>
    <row r="1463" spans="5:6" x14ac:dyDescent="0.25">
      <c r="E1463" s="737"/>
      <c r="F1463" s="739"/>
    </row>
    <row r="1464" spans="5:6" x14ac:dyDescent="0.25">
      <c r="E1464" s="737"/>
      <c r="F1464" s="739"/>
    </row>
    <row r="1465" spans="5:6" x14ac:dyDescent="0.25">
      <c r="E1465" s="737"/>
      <c r="F1465" s="739"/>
    </row>
    <row r="1466" spans="5:6" x14ac:dyDescent="0.25">
      <c r="E1466" s="737"/>
      <c r="F1466" s="739"/>
    </row>
    <row r="1467" spans="5:6" x14ac:dyDescent="0.25">
      <c r="E1467" s="737"/>
      <c r="F1467" s="739"/>
    </row>
    <row r="1468" spans="5:6" x14ac:dyDescent="0.25">
      <c r="E1468" s="737"/>
      <c r="F1468" s="739"/>
    </row>
    <row r="1469" spans="5:6" x14ac:dyDescent="0.25">
      <c r="E1469" s="737"/>
      <c r="F1469" s="739"/>
    </row>
    <row r="1470" spans="5:6" x14ac:dyDescent="0.25">
      <c r="E1470" s="737"/>
      <c r="F1470" s="739"/>
    </row>
    <row r="1471" spans="5:6" x14ac:dyDescent="0.25">
      <c r="E1471" s="737"/>
      <c r="F1471" s="739"/>
    </row>
    <row r="1472" spans="5:6" x14ac:dyDescent="0.25">
      <c r="E1472" s="737"/>
      <c r="F1472" s="739"/>
    </row>
    <row r="1473" spans="5:6" x14ac:dyDescent="0.25">
      <c r="E1473" s="737"/>
      <c r="F1473" s="739"/>
    </row>
    <row r="1474" spans="5:6" x14ac:dyDescent="0.25">
      <c r="E1474" s="737"/>
      <c r="F1474" s="739"/>
    </row>
    <row r="1475" spans="5:6" x14ac:dyDescent="0.25">
      <c r="E1475" s="737"/>
      <c r="F1475" s="739"/>
    </row>
    <row r="1476" spans="5:6" x14ac:dyDescent="0.25">
      <c r="E1476" s="737"/>
      <c r="F1476" s="739"/>
    </row>
    <row r="1477" spans="5:6" x14ac:dyDescent="0.25">
      <c r="E1477" s="737"/>
      <c r="F1477" s="739"/>
    </row>
    <row r="1478" spans="5:6" x14ac:dyDescent="0.25">
      <c r="E1478" s="737"/>
      <c r="F1478" s="739"/>
    </row>
    <row r="1479" spans="5:6" x14ac:dyDescent="0.25">
      <c r="E1479" s="737"/>
      <c r="F1479" s="739"/>
    </row>
    <row r="1480" spans="5:6" x14ac:dyDescent="0.25">
      <c r="E1480" s="737"/>
      <c r="F1480" s="739"/>
    </row>
    <row r="1481" spans="5:6" x14ac:dyDescent="0.25">
      <c r="E1481" s="737"/>
      <c r="F1481" s="739"/>
    </row>
    <row r="1482" spans="5:6" x14ac:dyDescent="0.25">
      <c r="E1482" s="737"/>
      <c r="F1482" s="739"/>
    </row>
    <row r="1483" spans="5:6" x14ac:dyDescent="0.25">
      <c r="E1483" s="737"/>
      <c r="F1483" s="739"/>
    </row>
    <row r="1484" spans="5:6" x14ac:dyDescent="0.25">
      <c r="E1484" s="737"/>
      <c r="F1484" s="739"/>
    </row>
    <row r="1485" spans="5:6" x14ac:dyDescent="0.25">
      <c r="E1485" s="737"/>
      <c r="F1485" s="739"/>
    </row>
    <row r="1486" spans="5:6" x14ac:dyDescent="0.25">
      <c r="E1486" s="737"/>
      <c r="F1486" s="739"/>
    </row>
    <row r="1487" spans="5:6" x14ac:dyDescent="0.25">
      <c r="E1487" s="737"/>
      <c r="F1487" s="739"/>
    </row>
    <row r="1488" spans="5:6" x14ac:dyDescent="0.25">
      <c r="E1488" s="737"/>
      <c r="F1488" s="739"/>
    </row>
    <row r="1489" spans="5:6" x14ac:dyDescent="0.25">
      <c r="E1489" s="737"/>
      <c r="F1489" s="739"/>
    </row>
    <row r="1490" spans="5:6" x14ac:dyDescent="0.25">
      <c r="E1490" s="737"/>
      <c r="F1490" s="739"/>
    </row>
    <row r="1491" spans="5:6" x14ac:dyDescent="0.25">
      <c r="E1491" s="737"/>
      <c r="F1491" s="739"/>
    </row>
    <row r="1492" spans="5:6" x14ac:dyDescent="0.25">
      <c r="E1492" s="737"/>
      <c r="F1492" s="739"/>
    </row>
    <row r="1493" spans="5:6" x14ac:dyDescent="0.25">
      <c r="E1493" s="737"/>
      <c r="F1493" s="739"/>
    </row>
    <row r="1494" spans="5:6" x14ac:dyDescent="0.25">
      <c r="E1494" s="737"/>
      <c r="F1494" s="739"/>
    </row>
    <row r="1495" spans="5:6" x14ac:dyDescent="0.25">
      <c r="E1495" s="737"/>
      <c r="F1495" s="739"/>
    </row>
    <row r="1496" spans="5:6" x14ac:dyDescent="0.25">
      <c r="E1496" s="737"/>
      <c r="F1496" s="739"/>
    </row>
    <row r="1497" spans="5:6" x14ac:dyDescent="0.25">
      <c r="E1497" s="737"/>
      <c r="F1497" s="739"/>
    </row>
    <row r="1498" spans="5:6" x14ac:dyDescent="0.25">
      <c r="E1498" s="737"/>
      <c r="F1498" s="739"/>
    </row>
    <row r="1499" spans="5:6" x14ac:dyDescent="0.25">
      <c r="E1499" s="737"/>
      <c r="F1499" s="739"/>
    </row>
    <row r="1500" spans="5:6" x14ac:dyDescent="0.25">
      <c r="E1500" s="737"/>
      <c r="F1500" s="739"/>
    </row>
    <row r="1501" spans="5:6" x14ac:dyDescent="0.25">
      <c r="E1501" s="737"/>
      <c r="F1501" s="739"/>
    </row>
    <row r="1502" spans="5:6" x14ac:dyDescent="0.25">
      <c r="E1502" s="737"/>
      <c r="F1502" s="739"/>
    </row>
    <row r="1503" spans="5:6" x14ac:dyDescent="0.25">
      <c r="E1503" s="737"/>
      <c r="F1503" s="739"/>
    </row>
    <row r="1504" spans="5:6" x14ac:dyDescent="0.25">
      <c r="E1504" s="737"/>
      <c r="F1504" s="739"/>
    </row>
    <row r="1505" spans="5:6" x14ac:dyDescent="0.25">
      <c r="E1505" s="737"/>
      <c r="F1505" s="739"/>
    </row>
    <row r="1506" spans="5:6" x14ac:dyDescent="0.25">
      <c r="E1506" s="737"/>
      <c r="F1506" s="739"/>
    </row>
    <row r="1507" spans="5:6" x14ac:dyDescent="0.25">
      <c r="E1507" s="737"/>
      <c r="F1507" s="739"/>
    </row>
    <row r="1508" spans="5:6" x14ac:dyDescent="0.25">
      <c r="E1508" s="737"/>
      <c r="F1508" s="739"/>
    </row>
    <row r="1509" spans="5:6" x14ac:dyDescent="0.25">
      <c r="E1509" s="737"/>
      <c r="F1509" s="739"/>
    </row>
    <row r="1510" spans="5:6" x14ac:dyDescent="0.25">
      <c r="E1510" s="737"/>
      <c r="F1510" s="739"/>
    </row>
    <row r="1511" spans="5:6" x14ac:dyDescent="0.25">
      <c r="E1511" s="737"/>
      <c r="F1511" s="739"/>
    </row>
    <row r="1512" spans="5:6" x14ac:dyDescent="0.25">
      <c r="E1512" s="737"/>
      <c r="F1512" s="739"/>
    </row>
    <row r="1513" spans="5:6" x14ac:dyDescent="0.25">
      <c r="E1513" s="737"/>
      <c r="F1513" s="739"/>
    </row>
    <row r="1514" spans="5:6" x14ac:dyDescent="0.25">
      <c r="E1514" s="737"/>
      <c r="F1514" s="739"/>
    </row>
    <row r="1515" spans="5:6" x14ac:dyDescent="0.25">
      <c r="E1515" s="737"/>
      <c r="F1515" s="739"/>
    </row>
    <row r="1516" spans="5:6" x14ac:dyDescent="0.25">
      <c r="E1516" s="737"/>
      <c r="F1516" s="739"/>
    </row>
    <row r="1517" spans="5:6" x14ac:dyDescent="0.25">
      <c r="E1517" s="737"/>
      <c r="F1517" s="739"/>
    </row>
    <row r="1518" spans="5:6" x14ac:dyDescent="0.25">
      <c r="E1518" s="737"/>
      <c r="F1518" s="739"/>
    </row>
    <row r="1519" spans="5:6" x14ac:dyDescent="0.25">
      <c r="E1519" s="737"/>
      <c r="F1519" s="739"/>
    </row>
    <row r="1520" spans="5:6" x14ac:dyDescent="0.25">
      <c r="E1520" s="737"/>
      <c r="F1520" s="739"/>
    </row>
    <row r="1521" spans="5:6" x14ac:dyDescent="0.25">
      <c r="E1521" s="737"/>
      <c r="F1521" s="739"/>
    </row>
    <row r="1522" spans="5:6" x14ac:dyDescent="0.25">
      <c r="E1522" s="737"/>
      <c r="F1522" s="739"/>
    </row>
    <row r="1523" spans="5:6" x14ac:dyDescent="0.25">
      <c r="E1523" s="737"/>
      <c r="F1523" s="739"/>
    </row>
    <row r="1524" spans="5:6" x14ac:dyDescent="0.25">
      <c r="E1524" s="737"/>
      <c r="F1524" s="739"/>
    </row>
    <row r="1525" spans="5:6" x14ac:dyDescent="0.25">
      <c r="E1525" s="737"/>
      <c r="F1525" s="739"/>
    </row>
    <row r="1526" spans="5:6" x14ac:dyDescent="0.25">
      <c r="E1526" s="737"/>
      <c r="F1526" s="739"/>
    </row>
    <row r="1527" spans="5:6" x14ac:dyDescent="0.25">
      <c r="E1527" s="737"/>
      <c r="F1527" s="739"/>
    </row>
    <row r="1528" spans="5:6" x14ac:dyDescent="0.25">
      <c r="E1528" s="737"/>
      <c r="F1528" s="739"/>
    </row>
    <row r="1529" spans="5:6" x14ac:dyDescent="0.25">
      <c r="E1529" s="737"/>
      <c r="F1529" s="739"/>
    </row>
    <row r="1530" spans="5:6" x14ac:dyDescent="0.25">
      <c r="E1530" s="737"/>
      <c r="F1530" s="739"/>
    </row>
    <row r="1531" spans="5:6" x14ac:dyDescent="0.25">
      <c r="E1531" s="737"/>
      <c r="F1531" s="739"/>
    </row>
    <row r="1532" spans="5:6" x14ac:dyDescent="0.25">
      <c r="E1532" s="737"/>
      <c r="F1532" s="739"/>
    </row>
    <row r="1533" spans="5:6" x14ac:dyDescent="0.25">
      <c r="E1533" s="737"/>
      <c r="F1533" s="739"/>
    </row>
    <row r="1534" spans="5:6" x14ac:dyDescent="0.25">
      <c r="E1534" s="737"/>
      <c r="F1534" s="739"/>
    </row>
    <row r="1535" spans="5:6" x14ac:dyDescent="0.25">
      <c r="E1535" s="737"/>
      <c r="F1535" s="739"/>
    </row>
    <row r="1536" spans="5:6" x14ac:dyDescent="0.25">
      <c r="E1536" s="737"/>
      <c r="F1536" s="739"/>
    </row>
    <row r="1537" spans="5:6" x14ac:dyDescent="0.25">
      <c r="E1537" s="737"/>
      <c r="F1537" s="739"/>
    </row>
    <row r="1538" spans="5:6" x14ac:dyDescent="0.25">
      <c r="E1538" s="737"/>
      <c r="F1538" s="739"/>
    </row>
    <row r="1539" spans="5:6" x14ac:dyDescent="0.25">
      <c r="E1539" s="737"/>
      <c r="F1539" s="739"/>
    </row>
    <row r="1540" spans="5:6" x14ac:dyDescent="0.25">
      <c r="E1540" s="737"/>
      <c r="F1540" s="739"/>
    </row>
    <row r="1541" spans="5:6" x14ac:dyDescent="0.25">
      <c r="E1541" s="737"/>
      <c r="F1541" s="739"/>
    </row>
    <row r="1542" spans="5:6" x14ac:dyDescent="0.25">
      <c r="E1542" s="737"/>
      <c r="F1542" s="739"/>
    </row>
    <row r="1543" spans="5:6" x14ac:dyDescent="0.25">
      <c r="E1543" s="737"/>
      <c r="F1543" s="739"/>
    </row>
    <row r="1544" spans="5:6" x14ac:dyDescent="0.25">
      <c r="E1544" s="737"/>
      <c r="F1544" s="739"/>
    </row>
    <row r="1545" spans="5:6" x14ac:dyDescent="0.25">
      <c r="E1545" s="737"/>
      <c r="F1545" s="739"/>
    </row>
    <row r="1546" spans="5:6" x14ac:dyDescent="0.25">
      <c r="E1546" s="737"/>
      <c r="F1546" s="739"/>
    </row>
    <row r="1547" spans="5:6" x14ac:dyDescent="0.25">
      <c r="E1547" s="737"/>
      <c r="F1547" s="739"/>
    </row>
    <row r="1548" spans="5:6" x14ac:dyDescent="0.25">
      <c r="E1548" s="737"/>
      <c r="F1548" s="739"/>
    </row>
    <row r="1549" spans="5:6" x14ac:dyDescent="0.25">
      <c r="E1549" s="737"/>
      <c r="F1549" s="739"/>
    </row>
    <row r="1550" spans="5:6" x14ac:dyDescent="0.25">
      <c r="E1550" s="737"/>
      <c r="F1550" s="739"/>
    </row>
    <row r="1551" spans="5:6" x14ac:dyDescent="0.25">
      <c r="E1551" s="737"/>
      <c r="F1551" s="739"/>
    </row>
    <row r="1552" spans="5:6" x14ac:dyDescent="0.25">
      <c r="E1552" s="737"/>
      <c r="F1552" s="739"/>
    </row>
    <row r="1553" spans="5:6" x14ac:dyDescent="0.25">
      <c r="E1553" s="737"/>
      <c r="F1553" s="739"/>
    </row>
    <row r="1554" spans="5:6" x14ac:dyDescent="0.25">
      <c r="E1554" s="737"/>
      <c r="F1554" s="739"/>
    </row>
    <row r="1555" spans="5:6" x14ac:dyDescent="0.25">
      <c r="E1555" s="737"/>
      <c r="F1555" s="739"/>
    </row>
    <row r="1556" spans="5:6" x14ac:dyDescent="0.25">
      <c r="E1556" s="737"/>
      <c r="F1556" s="739"/>
    </row>
    <row r="1557" spans="5:6" x14ac:dyDescent="0.25">
      <c r="E1557" s="737"/>
      <c r="F1557" s="739"/>
    </row>
    <row r="1558" spans="5:6" x14ac:dyDescent="0.25">
      <c r="E1558" s="737"/>
      <c r="F1558" s="739"/>
    </row>
    <row r="1559" spans="5:6" x14ac:dyDescent="0.25">
      <c r="E1559" s="737"/>
      <c r="F1559" s="739"/>
    </row>
    <row r="1560" spans="5:6" x14ac:dyDescent="0.25">
      <c r="E1560" s="737"/>
      <c r="F1560" s="739"/>
    </row>
    <row r="1561" spans="5:6" x14ac:dyDescent="0.25">
      <c r="E1561" s="737"/>
      <c r="F1561" s="739"/>
    </row>
    <row r="1562" spans="5:6" x14ac:dyDescent="0.25">
      <c r="E1562" s="737"/>
      <c r="F1562" s="739"/>
    </row>
    <row r="1563" spans="5:6" x14ac:dyDescent="0.25">
      <c r="E1563" s="737"/>
      <c r="F1563" s="739"/>
    </row>
    <row r="1564" spans="5:6" x14ac:dyDescent="0.25">
      <c r="E1564" s="737"/>
      <c r="F1564" s="739"/>
    </row>
    <row r="1565" spans="5:6" x14ac:dyDescent="0.25">
      <c r="E1565" s="737"/>
      <c r="F1565" s="739"/>
    </row>
    <row r="1566" spans="5:6" x14ac:dyDescent="0.25">
      <c r="E1566" s="737"/>
      <c r="F1566" s="739"/>
    </row>
    <row r="1567" spans="5:6" x14ac:dyDescent="0.25">
      <c r="E1567" s="737"/>
      <c r="F1567" s="739"/>
    </row>
    <row r="1568" spans="5:6" x14ac:dyDescent="0.25">
      <c r="E1568" s="737"/>
      <c r="F1568" s="739"/>
    </row>
    <row r="1569" spans="5:6" x14ac:dyDescent="0.25">
      <c r="E1569" s="737"/>
      <c r="F1569" s="739"/>
    </row>
    <row r="1570" spans="5:6" x14ac:dyDescent="0.25">
      <c r="E1570" s="737"/>
      <c r="F1570" s="739"/>
    </row>
    <row r="1571" spans="5:6" x14ac:dyDescent="0.25">
      <c r="E1571" s="737"/>
      <c r="F1571" s="739"/>
    </row>
    <row r="1572" spans="5:6" x14ac:dyDescent="0.25">
      <c r="E1572" s="737"/>
      <c r="F1572" s="739"/>
    </row>
    <row r="1573" spans="5:6" x14ac:dyDescent="0.25">
      <c r="E1573" s="737"/>
      <c r="F1573" s="739"/>
    </row>
    <row r="1574" spans="5:6" x14ac:dyDescent="0.25">
      <c r="E1574" s="737"/>
      <c r="F1574" s="739"/>
    </row>
    <row r="1575" spans="5:6" x14ac:dyDescent="0.25">
      <c r="E1575" s="737"/>
      <c r="F1575" s="739"/>
    </row>
    <row r="1576" spans="5:6" x14ac:dyDescent="0.25">
      <c r="E1576" s="737"/>
      <c r="F1576" s="739"/>
    </row>
    <row r="1577" spans="5:6" x14ac:dyDescent="0.25">
      <c r="E1577" s="737"/>
      <c r="F1577" s="739"/>
    </row>
    <row r="1578" spans="5:6" x14ac:dyDescent="0.25">
      <c r="E1578" s="737"/>
      <c r="F1578" s="739"/>
    </row>
    <row r="1579" spans="5:6" x14ac:dyDescent="0.25">
      <c r="E1579" s="737"/>
      <c r="F1579" s="739"/>
    </row>
    <row r="1580" spans="5:6" x14ac:dyDescent="0.25">
      <c r="E1580" s="737"/>
      <c r="F1580" s="739"/>
    </row>
    <row r="1581" spans="5:6" x14ac:dyDescent="0.25">
      <c r="E1581" s="737"/>
      <c r="F1581" s="739"/>
    </row>
    <row r="1582" spans="5:6" x14ac:dyDescent="0.25">
      <c r="E1582" s="737"/>
      <c r="F1582" s="739"/>
    </row>
    <row r="1583" spans="5:6" x14ac:dyDescent="0.25">
      <c r="E1583" s="737"/>
      <c r="F1583" s="739"/>
    </row>
    <row r="1584" spans="5:6" x14ac:dyDescent="0.25">
      <c r="E1584" s="737"/>
      <c r="F1584" s="739"/>
    </row>
    <row r="1585" spans="5:6" x14ac:dyDescent="0.25">
      <c r="E1585" s="737"/>
      <c r="F1585" s="739"/>
    </row>
    <row r="1586" spans="5:6" x14ac:dyDescent="0.25">
      <c r="E1586" s="737"/>
      <c r="F1586" s="739"/>
    </row>
    <row r="1587" spans="5:6" x14ac:dyDescent="0.25">
      <c r="E1587" s="737"/>
      <c r="F1587" s="739"/>
    </row>
    <row r="1588" spans="5:6" x14ac:dyDescent="0.25">
      <c r="E1588" s="737"/>
      <c r="F1588" s="739"/>
    </row>
    <row r="1589" spans="5:6" x14ac:dyDescent="0.25">
      <c r="E1589" s="737"/>
      <c r="F1589" s="739"/>
    </row>
    <row r="1590" spans="5:6" x14ac:dyDescent="0.25">
      <c r="E1590" s="737"/>
      <c r="F1590" s="739"/>
    </row>
    <row r="1591" spans="5:6" x14ac:dyDescent="0.25">
      <c r="E1591" s="737"/>
      <c r="F1591" s="739"/>
    </row>
    <row r="1592" spans="5:6" x14ac:dyDescent="0.25">
      <c r="E1592" s="737"/>
      <c r="F1592" s="739"/>
    </row>
    <row r="1593" spans="5:6" x14ac:dyDescent="0.25">
      <c r="E1593" s="737"/>
      <c r="F1593" s="739"/>
    </row>
    <row r="1594" spans="5:6" x14ac:dyDescent="0.25">
      <c r="E1594" s="737"/>
      <c r="F1594" s="739"/>
    </row>
    <row r="1595" spans="5:6" x14ac:dyDescent="0.25">
      <c r="E1595" s="737"/>
      <c r="F1595" s="739"/>
    </row>
    <row r="1596" spans="5:6" x14ac:dyDescent="0.25">
      <c r="E1596" s="737"/>
      <c r="F1596" s="739"/>
    </row>
    <row r="1597" spans="5:6" x14ac:dyDescent="0.25">
      <c r="E1597" s="737"/>
      <c r="F1597" s="739"/>
    </row>
    <row r="1598" spans="5:6" x14ac:dyDescent="0.25">
      <c r="E1598" s="737"/>
      <c r="F1598" s="739"/>
    </row>
    <row r="1599" spans="5:6" x14ac:dyDescent="0.25">
      <c r="E1599" s="737"/>
      <c r="F1599" s="739"/>
    </row>
    <row r="1600" spans="5:6" x14ac:dyDescent="0.25">
      <c r="E1600" s="737"/>
      <c r="F1600" s="739"/>
    </row>
    <row r="1601" spans="5:6" x14ac:dyDescent="0.25">
      <c r="E1601" s="737"/>
      <c r="F1601" s="739"/>
    </row>
    <row r="1602" spans="5:6" x14ac:dyDescent="0.25">
      <c r="E1602" s="737"/>
      <c r="F1602" s="739"/>
    </row>
    <row r="1603" spans="5:6" x14ac:dyDescent="0.25">
      <c r="E1603" s="737"/>
      <c r="F1603" s="739"/>
    </row>
    <row r="1604" spans="5:6" x14ac:dyDescent="0.25">
      <c r="E1604" s="737"/>
      <c r="F1604" s="739"/>
    </row>
    <row r="1605" spans="5:6" x14ac:dyDescent="0.25">
      <c r="E1605" s="737"/>
      <c r="F1605" s="739"/>
    </row>
    <row r="1606" spans="5:6" x14ac:dyDescent="0.25">
      <c r="E1606" s="737"/>
      <c r="F1606" s="739"/>
    </row>
    <row r="1607" spans="5:6" x14ac:dyDescent="0.25">
      <c r="E1607" s="737"/>
      <c r="F1607" s="739"/>
    </row>
    <row r="1608" spans="5:6" x14ac:dyDescent="0.25">
      <c r="E1608" s="737"/>
      <c r="F1608" s="739"/>
    </row>
    <row r="1609" spans="5:6" x14ac:dyDescent="0.25">
      <c r="E1609" s="737"/>
      <c r="F1609" s="739"/>
    </row>
    <row r="1610" spans="5:6" x14ac:dyDescent="0.25">
      <c r="E1610" s="737"/>
      <c r="F1610" s="739"/>
    </row>
    <row r="1611" spans="5:6" x14ac:dyDescent="0.25">
      <c r="E1611" s="737"/>
      <c r="F1611" s="739"/>
    </row>
    <row r="1612" spans="5:6" x14ac:dyDescent="0.25">
      <c r="E1612" s="737"/>
      <c r="F1612" s="739"/>
    </row>
    <row r="1613" spans="5:6" x14ac:dyDescent="0.25">
      <c r="E1613" s="737"/>
      <c r="F1613" s="739"/>
    </row>
    <row r="1614" spans="5:6" x14ac:dyDescent="0.25">
      <c r="E1614" s="737"/>
      <c r="F1614" s="739"/>
    </row>
    <row r="1615" spans="5:6" x14ac:dyDescent="0.25">
      <c r="E1615" s="737"/>
      <c r="F1615" s="739"/>
    </row>
    <row r="1616" spans="5:6" x14ac:dyDescent="0.25">
      <c r="E1616" s="737"/>
      <c r="F1616" s="739"/>
    </row>
    <row r="1617" spans="5:6" x14ac:dyDescent="0.25">
      <c r="E1617" s="737"/>
      <c r="F1617" s="739"/>
    </row>
    <row r="1618" spans="5:6" x14ac:dyDescent="0.25">
      <c r="E1618" s="737"/>
      <c r="F1618" s="739"/>
    </row>
    <row r="1619" spans="5:6" x14ac:dyDescent="0.25">
      <c r="E1619" s="737"/>
      <c r="F1619" s="739"/>
    </row>
    <row r="1620" spans="5:6" x14ac:dyDescent="0.25">
      <c r="E1620" s="737"/>
      <c r="F1620" s="739"/>
    </row>
    <row r="1621" spans="5:6" x14ac:dyDescent="0.25">
      <c r="E1621" s="737"/>
      <c r="F1621" s="739"/>
    </row>
    <row r="1622" spans="5:6" x14ac:dyDescent="0.25">
      <c r="E1622" s="737"/>
      <c r="F1622" s="739"/>
    </row>
    <row r="1623" spans="5:6" x14ac:dyDescent="0.25">
      <c r="E1623" s="737"/>
      <c r="F1623" s="739"/>
    </row>
    <row r="1624" spans="5:6" x14ac:dyDescent="0.25">
      <c r="E1624" s="737"/>
      <c r="F1624" s="739"/>
    </row>
    <row r="1625" spans="5:6" x14ac:dyDescent="0.25">
      <c r="E1625" s="737"/>
      <c r="F1625" s="739"/>
    </row>
    <row r="1626" spans="5:6" x14ac:dyDescent="0.25">
      <c r="E1626" s="737"/>
      <c r="F1626" s="739"/>
    </row>
    <row r="1627" spans="5:6" x14ac:dyDescent="0.25">
      <c r="E1627" s="737"/>
      <c r="F1627" s="739"/>
    </row>
    <row r="1628" spans="5:6" x14ac:dyDescent="0.25">
      <c r="E1628" s="737"/>
      <c r="F1628" s="739"/>
    </row>
    <row r="1629" spans="5:6" x14ac:dyDescent="0.25">
      <c r="E1629" s="737"/>
      <c r="F1629" s="739"/>
    </row>
    <row r="1630" spans="5:6" x14ac:dyDescent="0.25">
      <c r="E1630" s="737"/>
      <c r="F1630" s="739"/>
    </row>
    <row r="1631" spans="5:6" x14ac:dyDescent="0.25">
      <c r="E1631" s="737"/>
      <c r="F1631" s="739"/>
    </row>
    <row r="1632" spans="5:6" x14ac:dyDescent="0.25">
      <c r="E1632" s="737"/>
      <c r="F1632" s="739"/>
    </row>
    <row r="1633" spans="5:6" x14ac:dyDescent="0.25">
      <c r="E1633" s="737"/>
      <c r="F1633" s="739"/>
    </row>
    <row r="1634" spans="5:6" x14ac:dyDescent="0.25">
      <c r="E1634" s="737"/>
      <c r="F1634" s="739"/>
    </row>
    <row r="1635" spans="5:6" x14ac:dyDescent="0.25">
      <c r="E1635" s="737"/>
      <c r="F1635" s="739"/>
    </row>
    <row r="1636" spans="5:6" x14ac:dyDescent="0.25">
      <c r="E1636" s="737"/>
      <c r="F1636" s="739"/>
    </row>
    <row r="1637" spans="5:6" x14ac:dyDescent="0.25">
      <c r="E1637" s="737"/>
      <c r="F1637" s="739"/>
    </row>
    <row r="1638" spans="5:6" x14ac:dyDescent="0.25">
      <c r="E1638" s="737"/>
      <c r="F1638" s="739"/>
    </row>
    <row r="1639" spans="5:6" x14ac:dyDescent="0.25">
      <c r="E1639" s="737"/>
      <c r="F1639" s="739"/>
    </row>
    <row r="1640" spans="5:6" x14ac:dyDescent="0.25">
      <c r="E1640" s="737"/>
      <c r="F1640" s="739"/>
    </row>
    <row r="1641" spans="5:6" x14ac:dyDescent="0.25">
      <c r="E1641" s="737"/>
      <c r="F1641" s="739"/>
    </row>
    <row r="1642" spans="5:6" x14ac:dyDescent="0.25">
      <c r="E1642" s="737"/>
      <c r="F1642" s="739"/>
    </row>
    <row r="1643" spans="5:6" x14ac:dyDescent="0.25">
      <c r="E1643" s="737"/>
      <c r="F1643" s="739"/>
    </row>
    <row r="1644" spans="5:6" x14ac:dyDescent="0.25">
      <c r="E1644" s="737"/>
      <c r="F1644" s="739"/>
    </row>
    <row r="1645" spans="5:6" x14ac:dyDescent="0.25">
      <c r="E1645" s="737"/>
      <c r="F1645" s="739"/>
    </row>
    <row r="1646" spans="5:6" x14ac:dyDescent="0.25">
      <c r="E1646" s="737"/>
      <c r="F1646" s="739"/>
    </row>
    <row r="1647" spans="5:6" x14ac:dyDescent="0.25">
      <c r="E1647" s="737"/>
      <c r="F1647" s="739"/>
    </row>
    <row r="1648" spans="5:6" x14ac:dyDescent="0.25">
      <c r="E1648" s="737"/>
      <c r="F1648" s="739"/>
    </row>
    <row r="1649" spans="5:6" x14ac:dyDescent="0.25">
      <c r="E1649" s="737"/>
      <c r="F1649" s="739"/>
    </row>
    <row r="1650" spans="5:6" x14ac:dyDescent="0.25">
      <c r="E1650" s="737"/>
      <c r="F1650" s="739"/>
    </row>
    <row r="1651" spans="5:6" x14ac:dyDescent="0.25">
      <c r="E1651" s="737"/>
      <c r="F1651" s="739"/>
    </row>
    <row r="1652" spans="5:6" x14ac:dyDescent="0.25">
      <c r="E1652" s="737"/>
      <c r="F1652" s="739"/>
    </row>
    <row r="1653" spans="5:6" x14ac:dyDescent="0.25">
      <c r="E1653" s="737"/>
      <c r="F1653" s="739"/>
    </row>
    <row r="1654" spans="5:6" x14ac:dyDescent="0.25">
      <c r="E1654" s="737"/>
      <c r="F1654" s="739"/>
    </row>
    <row r="1655" spans="5:6" x14ac:dyDescent="0.25">
      <c r="E1655" s="737"/>
      <c r="F1655" s="739"/>
    </row>
    <row r="1656" spans="5:6" x14ac:dyDescent="0.25">
      <c r="E1656" s="737"/>
      <c r="F1656" s="739"/>
    </row>
    <row r="1657" spans="5:6" x14ac:dyDescent="0.25">
      <c r="E1657" s="737"/>
      <c r="F1657" s="739"/>
    </row>
    <row r="1658" spans="5:6" x14ac:dyDescent="0.25">
      <c r="E1658" s="737"/>
      <c r="F1658" s="739"/>
    </row>
    <row r="1659" spans="5:6" x14ac:dyDescent="0.25">
      <c r="E1659" s="737"/>
      <c r="F1659" s="739"/>
    </row>
    <row r="1660" spans="5:6" x14ac:dyDescent="0.25">
      <c r="E1660" s="737"/>
      <c r="F1660" s="739"/>
    </row>
    <row r="1661" spans="5:6" x14ac:dyDescent="0.25">
      <c r="E1661" s="737"/>
      <c r="F1661" s="739"/>
    </row>
    <row r="1662" spans="5:6" x14ac:dyDescent="0.25">
      <c r="E1662" s="737"/>
      <c r="F1662" s="739"/>
    </row>
    <row r="1663" spans="5:6" x14ac:dyDescent="0.25">
      <c r="E1663" s="737"/>
      <c r="F1663" s="739"/>
    </row>
    <row r="1664" spans="5:6" x14ac:dyDescent="0.25">
      <c r="E1664" s="737"/>
      <c r="F1664" s="739"/>
    </row>
    <row r="1665" spans="5:6" x14ac:dyDescent="0.25">
      <c r="E1665" s="737"/>
      <c r="F1665" s="739"/>
    </row>
    <row r="1666" spans="5:6" x14ac:dyDescent="0.25">
      <c r="E1666" s="737"/>
      <c r="F1666" s="739"/>
    </row>
    <row r="1667" spans="5:6" x14ac:dyDescent="0.25">
      <c r="E1667" s="737"/>
      <c r="F1667" s="739"/>
    </row>
    <row r="1668" spans="5:6" x14ac:dyDescent="0.25">
      <c r="E1668" s="737"/>
      <c r="F1668" s="739"/>
    </row>
    <row r="1669" spans="5:6" x14ac:dyDescent="0.25">
      <c r="E1669" s="737"/>
      <c r="F1669" s="739"/>
    </row>
    <row r="1670" spans="5:6" x14ac:dyDescent="0.25">
      <c r="E1670" s="737"/>
      <c r="F1670" s="739"/>
    </row>
    <row r="1671" spans="5:6" x14ac:dyDescent="0.25">
      <c r="E1671" s="737"/>
      <c r="F1671" s="739"/>
    </row>
    <row r="1672" spans="5:6" x14ac:dyDescent="0.25">
      <c r="E1672" s="737"/>
      <c r="F1672" s="739"/>
    </row>
    <row r="1673" spans="5:6" x14ac:dyDescent="0.25">
      <c r="E1673" s="737"/>
      <c r="F1673" s="739"/>
    </row>
    <row r="1674" spans="5:6" x14ac:dyDescent="0.25">
      <c r="E1674" s="737"/>
      <c r="F1674" s="739"/>
    </row>
    <row r="1675" spans="5:6" x14ac:dyDescent="0.25">
      <c r="E1675" s="737"/>
      <c r="F1675" s="739"/>
    </row>
    <row r="1676" spans="5:6" x14ac:dyDescent="0.25">
      <c r="E1676" s="737"/>
      <c r="F1676" s="739"/>
    </row>
    <row r="1677" spans="5:6" x14ac:dyDescent="0.25">
      <c r="E1677" s="737"/>
      <c r="F1677" s="739"/>
    </row>
    <row r="1678" spans="5:6" x14ac:dyDescent="0.25">
      <c r="E1678" s="737"/>
      <c r="F1678" s="739"/>
    </row>
    <row r="1679" spans="5:6" x14ac:dyDescent="0.25">
      <c r="E1679" s="737"/>
      <c r="F1679" s="739"/>
    </row>
    <row r="1680" spans="5:6" x14ac:dyDescent="0.25">
      <c r="E1680" s="737"/>
      <c r="F1680" s="739"/>
    </row>
    <row r="1681" spans="5:6" x14ac:dyDescent="0.25">
      <c r="E1681" s="737"/>
      <c r="F1681" s="739"/>
    </row>
    <row r="1682" spans="5:6" x14ac:dyDescent="0.25">
      <c r="E1682" s="737"/>
      <c r="F1682" s="739"/>
    </row>
    <row r="1683" spans="5:6" x14ac:dyDescent="0.25">
      <c r="E1683" s="737"/>
      <c r="F1683" s="739"/>
    </row>
    <row r="1684" spans="5:6" x14ac:dyDescent="0.25">
      <c r="E1684" s="737"/>
      <c r="F1684" s="739"/>
    </row>
    <row r="1685" spans="5:6" x14ac:dyDescent="0.25">
      <c r="E1685" s="737"/>
      <c r="F1685" s="739"/>
    </row>
    <row r="1686" spans="5:6" x14ac:dyDescent="0.25">
      <c r="E1686" s="737"/>
      <c r="F1686" s="739"/>
    </row>
    <row r="1687" spans="5:6" x14ac:dyDescent="0.25">
      <c r="E1687" s="737"/>
      <c r="F1687" s="739"/>
    </row>
    <row r="1688" spans="5:6" x14ac:dyDescent="0.25">
      <c r="E1688" s="737"/>
      <c r="F1688" s="739"/>
    </row>
    <row r="1689" spans="5:6" x14ac:dyDescent="0.25">
      <c r="E1689" s="737"/>
      <c r="F1689" s="739"/>
    </row>
    <row r="1690" spans="5:6" x14ac:dyDescent="0.25">
      <c r="E1690" s="737"/>
      <c r="F1690" s="739"/>
    </row>
    <row r="1691" spans="5:6" x14ac:dyDescent="0.25">
      <c r="E1691" s="737"/>
      <c r="F1691" s="739"/>
    </row>
    <row r="1692" spans="5:6" x14ac:dyDescent="0.25">
      <c r="E1692" s="737"/>
      <c r="F1692" s="739"/>
    </row>
    <row r="1693" spans="5:6" x14ac:dyDescent="0.25">
      <c r="E1693" s="737"/>
      <c r="F1693" s="739"/>
    </row>
    <row r="1694" spans="5:6" x14ac:dyDescent="0.25">
      <c r="E1694" s="737"/>
      <c r="F1694" s="739"/>
    </row>
    <row r="1695" spans="5:6" x14ac:dyDescent="0.25">
      <c r="E1695" s="737"/>
      <c r="F1695" s="739"/>
    </row>
    <row r="1696" spans="5:6" x14ac:dyDescent="0.25">
      <c r="E1696" s="737"/>
      <c r="F1696" s="739"/>
    </row>
    <row r="1697" spans="5:6" x14ac:dyDescent="0.25">
      <c r="E1697" s="737"/>
      <c r="F1697" s="739"/>
    </row>
    <row r="1698" spans="5:6" x14ac:dyDescent="0.25">
      <c r="E1698" s="737"/>
      <c r="F1698" s="739"/>
    </row>
    <row r="1699" spans="5:6" x14ac:dyDescent="0.25">
      <c r="E1699" s="737"/>
      <c r="F1699" s="739"/>
    </row>
    <row r="1700" spans="5:6" x14ac:dyDescent="0.25">
      <c r="E1700" s="737"/>
      <c r="F1700" s="739"/>
    </row>
    <row r="1701" spans="5:6" x14ac:dyDescent="0.25">
      <c r="E1701" s="737"/>
      <c r="F1701" s="739"/>
    </row>
    <row r="1702" spans="5:6" x14ac:dyDescent="0.25">
      <c r="E1702" s="737"/>
      <c r="F1702" s="739"/>
    </row>
    <row r="1703" spans="5:6" x14ac:dyDescent="0.25">
      <c r="E1703" s="737"/>
      <c r="F1703" s="739"/>
    </row>
    <row r="1704" spans="5:6" x14ac:dyDescent="0.25">
      <c r="E1704" s="737"/>
      <c r="F1704" s="739"/>
    </row>
    <row r="1705" spans="5:6" x14ac:dyDescent="0.25">
      <c r="E1705" s="737"/>
      <c r="F1705" s="739"/>
    </row>
    <row r="1706" spans="5:6" x14ac:dyDescent="0.25">
      <c r="E1706" s="737"/>
      <c r="F1706" s="739"/>
    </row>
    <row r="1707" spans="5:6" x14ac:dyDescent="0.25">
      <c r="E1707" s="737"/>
      <c r="F1707" s="739"/>
    </row>
    <row r="1708" spans="5:6" x14ac:dyDescent="0.25">
      <c r="E1708" s="737"/>
      <c r="F1708" s="739"/>
    </row>
    <row r="1709" spans="5:6" x14ac:dyDescent="0.25">
      <c r="E1709" s="737"/>
      <c r="F1709" s="739"/>
    </row>
    <row r="1710" spans="5:6" x14ac:dyDescent="0.25">
      <c r="E1710" s="737"/>
      <c r="F1710" s="739"/>
    </row>
    <row r="1711" spans="5:6" x14ac:dyDescent="0.25">
      <c r="E1711" s="737"/>
      <c r="F1711" s="739"/>
    </row>
    <row r="1712" spans="5:6" x14ac:dyDescent="0.25">
      <c r="E1712" s="737"/>
      <c r="F1712" s="739"/>
    </row>
    <row r="1713" spans="5:6" x14ac:dyDescent="0.25">
      <c r="E1713" s="737"/>
      <c r="F1713" s="739"/>
    </row>
    <row r="1714" spans="5:6" x14ac:dyDescent="0.25">
      <c r="E1714" s="737"/>
      <c r="F1714" s="739"/>
    </row>
    <row r="1715" spans="5:6" x14ac:dyDescent="0.25">
      <c r="E1715" s="737"/>
      <c r="F1715" s="739"/>
    </row>
    <row r="1716" spans="5:6" x14ac:dyDescent="0.25">
      <c r="E1716" s="737"/>
      <c r="F1716" s="739"/>
    </row>
    <row r="1717" spans="5:6" x14ac:dyDescent="0.25">
      <c r="E1717" s="737"/>
      <c r="F1717" s="739"/>
    </row>
    <row r="1718" spans="5:6" x14ac:dyDescent="0.25">
      <c r="E1718" s="737"/>
      <c r="F1718" s="739"/>
    </row>
    <row r="1719" spans="5:6" x14ac:dyDescent="0.25">
      <c r="E1719" s="737"/>
      <c r="F1719" s="739"/>
    </row>
    <row r="1720" spans="5:6" x14ac:dyDescent="0.25">
      <c r="E1720" s="737"/>
      <c r="F1720" s="739"/>
    </row>
    <row r="1721" spans="5:6" x14ac:dyDescent="0.25">
      <c r="E1721" s="737"/>
      <c r="F1721" s="739"/>
    </row>
    <row r="1722" spans="5:6" x14ac:dyDescent="0.25">
      <c r="E1722" s="737"/>
      <c r="F1722" s="739"/>
    </row>
    <row r="1723" spans="5:6" x14ac:dyDescent="0.25">
      <c r="E1723" s="737"/>
      <c r="F1723" s="739"/>
    </row>
    <row r="1724" spans="5:6" x14ac:dyDescent="0.25">
      <c r="E1724" s="737"/>
      <c r="F1724" s="739"/>
    </row>
    <row r="1725" spans="5:6" x14ac:dyDescent="0.25">
      <c r="E1725" s="737"/>
      <c r="F1725" s="739"/>
    </row>
    <row r="1726" spans="5:6" x14ac:dyDescent="0.25">
      <c r="E1726" s="737"/>
      <c r="F1726" s="739"/>
    </row>
    <row r="1727" spans="5:6" x14ac:dyDescent="0.25">
      <c r="E1727" s="737"/>
      <c r="F1727" s="739"/>
    </row>
    <row r="1728" spans="5:6" x14ac:dyDescent="0.25">
      <c r="E1728" s="737"/>
      <c r="F1728" s="739"/>
    </row>
    <row r="1729" spans="5:6" x14ac:dyDescent="0.25">
      <c r="E1729" s="737"/>
      <c r="F1729" s="739"/>
    </row>
    <row r="1730" spans="5:6" x14ac:dyDescent="0.25">
      <c r="E1730" s="737"/>
      <c r="F1730" s="739"/>
    </row>
    <row r="1731" spans="5:6" x14ac:dyDescent="0.25">
      <c r="E1731" s="737"/>
      <c r="F1731" s="739"/>
    </row>
    <row r="1732" spans="5:6" x14ac:dyDescent="0.25">
      <c r="E1732" s="737"/>
      <c r="F1732" s="739"/>
    </row>
    <row r="1733" spans="5:6" x14ac:dyDescent="0.25">
      <c r="E1733" s="737"/>
      <c r="F1733" s="739"/>
    </row>
    <row r="1734" spans="5:6" x14ac:dyDescent="0.25">
      <c r="E1734" s="737"/>
      <c r="F1734" s="739"/>
    </row>
    <row r="1735" spans="5:6" x14ac:dyDescent="0.25">
      <c r="E1735" s="737"/>
      <c r="F1735" s="739"/>
    </row>
    <row r="1736" spans="5:6" x14ac:dyDescent="0.25">
      <c r="E1736" s="737"/>
      <c r="F1736" s="739"/>
    </row>
    <row r="1737" spans="5:6" x14ac:dyDescent="0.25">
      <c r="E1737" s="737"/>
      <c r="F1737" s="739"/>
    </row>
    <row r="1738" spans="5:6" x14ac:dyDescent="0.25">
      <c r="E1738" s="737"/>
      <c r="F1738" s="739"/>
    </row>
    <row r="1739" spans="5:6" x14ac:dyDescent="0.25">
      <c r="E1739" s="737"/>
      <c r="F1739" s="739"/>
    </row>
    <row r="1740" spans="5:6" x14ac:dyDescent="0.25">
      <c r="E1740" s="737"/>
      <c r="F1740" s="739"/>
    </row>
    <row r="1741" spans="5:6" x14ac:dyDescent="0.25">
      <c r="E1741" s="737"/>
      <c r="F1741" s="739"/>
    </row>
    <row r="1742" spans="5:6" x14ac:dyDescent="0.25">
      <c r="E1742" s="737"/>
      <c r="F1742" s="739"/>
    </row>
    <row r="1743" spans="5:6" x14ac:dyDescent="0.25">
      <c r="E1743" s="737"/>
      <c r="F1743" s="739"/>
    </row>
    <row r="1744" spans="5:6" x14ac:dyDescent="0.25">
      <c r="E1744" s="737"/>
      <c r="F1744" s="739"/>
    </row>
    <row r="1745" spans="5:6" x14ac:dyDescent="0.25">
      <c r="E1745" s="737"/>
      <c r="F1745" s="739"/>
    </row>
    <row r="1746" spans="5:6" x14ac:dyDescent="0.25">
      <c r="E1746" s="737"/>
      <c r="F1746" s="739"/>
    </row>
    <row r="1747" spans="5:6" x14ac:dyDescent="0.25">
      <c r="E1747" s="737"/>
      <c r="F1747" s="739"/>
    </row>
    <row r="1748" spans="5:6" x14ac:dyDescent="0.25">
      <c r="E1748" s="737"/>
      <c r="F1748" s="739"/>
    </row>
    <row r="1749" spans="5:6" x14ac:dyDescent="0.25">
      <c r="E1749" s="737"/>
      <c r="F1749" s="739"/>
    </row>
    <row r="1750" spans="5:6" x14ac:dyDescent="0.25">
      <c r="E1750" s="737"/>
      <c r="F1750" s="739"/>
    </row>
    <row r="1751" spans="5:6" x14ac:dyDescent="0.25">
      <c r="E1751" s="737"/>
      <c r="F1751" s="739"/>
    </row>
    <row r="1752" spans="5:6" x14ac:dyDescent="0.25">
      <c r="E1752" s="737"/>
      <c r="F1752" s="739"/>
    </row>
    <row r="1753" spans="5:6" x14ac:dyDescent="0.25">
      <c r="E1753" s="737"/>
      <c r="F1753" s="739"/>
    </row>
    <row r="1754" spans="5:6" x14ac:dyDescent="0.25">
      <c r="E1754" s="737"/>
      <c r="F1754" s="739"/>
    </row>
    <row r="1755" spans="5:6" x14ac:dyDescent="0.25">
      <c r="E1755" s="737"/>
      <c r="F1755" s="739"/>
    </row>
    <row r="1756" spans="5:6" x14ac:dyDescent="0.25">
      <c r="E1756" s="737"/>
      <c r="F1756" s="739"/>
    </row>
    <row r="1757" spans="5:6" x14ac:dyDescent="0.25">
      <c r="E1757" s="737"/>
      <c r="F1757" s="739"/>
    </row>
    <row r="1758" spans="5:6" x14ac:dyDescent="0.25">
      <c r="E1758" s="737"/>
      <c r="F1758" s="739"/>
    </row>
    <row r="1759" spans="5:6" x14ac:dyDescent="0.25">
      <c r="E1759" s="737"/>
      <c r="F1759" s="739"/>
    </row>
    <row r="1760" spans="5:6" x14ac:dyDescent="0.25">
      <c r="E1760" s="737"/>
      <c r="F1760" s="739"/>
    </row>
    <row r="1761" spans="5:6" x14ac:dyDescent="0.25">
      <c r="E1761" s="737"/>
      <c r="F1761" s="739"/>
    </row>
    <row r="1762" spans="5:6" x14ac:dyDescent="0.25">
      <c r="E1762" s="737"/>
      <c r="F1762" s="739"/>
    </row>
    <row r="1763" spans="5:6" x14ac:dyDescent="0.25">
      <c r="E1763" s="737"/>
      <c r="F1763" s="739"/>
    </row>
    <row r="1764" spans="5:6" x14ac:dyDescent="0.25">
      <c r="E1764" s="737"/>
      <c r="F1764" s="739"/>
    </row>
    <row r="1765" spans="5:6" x14ac:dyDescent="0.25">
      <c r="E1765" s="737"/>
      <c r="F1765" s="739"/>
    </row>
    <row r="1766" spans="5:6" x14ac:dyDescent="0.25">
      <c r="E1766" s="737"/>
      <c r="F1766" s="739"/>
    </row>
    <row r="1767" spans="5:6" x14ac:dyDescent="0.25">
      <c r="E1767" s="737"/>
      <c r="F1767" s="739"/>
    </row>
    <row r="1768" spans="5:6" x14ac:dyDescent="0.25">
      <c r="E1768" s="737"/>
      <c r="F1768" s="739"/>
    </row>
    <row r="1769" spans="5:6" x14ac:dyDescent="0.25">
      <c r="E1769" s="737"/>
      <c r="F1769" s="739"/>
    </row>
    <row r="1770" spans="5:6" x14ac:dyDescent="0.25">
      <c r="E1770" s="737"/>
      <c r="F1770" s="739"/>
    </row>
    <row r="1771" spans="5:6" x14ac:dyDescent="0.25">
      <c r="E1771" s="737"/>
      <c r="F1771" s="739"/>
    </row>
    <row r="1772" spans="5:6" x14ac:dyDescent="0.25">
      <c r="E1772" s="737"/>
      <c r="F1772" s="739"/>
    </row>
    <row r="1773" spans="5:6" x14ac:dyDescent="0.25">
      <c r="E1773" s="737"/>
      <c r="F1773" s="739"/>
    </row>
    <row r="1774" spans="5:6" x14ac:dyDescent="0.25">
      <c r="E1774" s="737"/>
      <c r="F1774" s="739"/>
    </row>
    <row r="1775" spans="5:6" x14ac:dyDescent="0.25">
      <c r="E1775" s="737"/>
      <c r="F1775" s="739"/>
    </row>
    <row r="1776" spans="5:6" x14ac:dyDescent="0.25">
      <c r="E1776" s="737"/>
      <c r="F1776" s="739"/>
    </row>
    <row r="1777" spans="5:6" x14ac:dyDescent="0.25">
      <c r="E1777" s="737"/>
      <c r="F1777" s="739"/>
    </row>
    <row r="1778" spans="5:6" x14ac:dyDescent="0.25">
      <c r="E1778" s="737"/>
      <c r="F1778" s="739"/>
    </row>
    <row r="1779" spans="5:6" x14ac:dyDescent="0.25">
      <c r="E1779" s="737"/>
      <c r="F1779" s="739"/>
    </row>
    <row r="1780" spans="5:6" x14ac:dyDescent="0.25">
      <c r="E1780" s="737"/>
      <c r="F1780" s="739"/>
    </row>
    <row r="1781" spans="5:6" x14ac:dyDescent="0.25">
      <c r="E1781" s="737"/>
      <c r="F1781" s="739"/>
    </row>
    <row r="1782" spans="5:6" x14ac:dyDescent="0.25">
      <c r="E1782" s="737"/>
      <c r="F1782" s="739"/>
    </row>
    <row r="1783" spans="5:6" x14ac:dyDescent="0.25">
      <c r="E1783" s="737"/>
      <c r="F1783" s="739"/>
    </row>
    <row r="1784" spans="5:6" x14ac:dyDescent="0.25">
      <c r="E1784" s="737"/>
      <c r="F1784" s="739"/>
    </row>
    <row r="1785" spans="5:6" x14ac:dyDescent="0.25">
      <c r="E1785" s="737"/>
      <c r="F1785" s="739"/>
    </row>
    <row r="1786" spans="5:6" x14ac:dyDescent="0.25">
      <c r="E1786" s="737"/>
      <c r="F1786" s="739"/>
    </row>
    <row r="1787" spans="5:6" x14ac:dyDescent="0.25">
      <c r="E1787" s="737"/>
      <c r="F1787" s="739"/>
    </row>
    <row r="1788" spans="5:6" x14ac:dyDescent="0.25">
      <c r="E1788" s="737"/>
      <c r="F1788" s="739"/>
    </row>
    <row r="1789" spans="5:6" x14ac:dyDescent="0.25">
      <c r="E1789" s="737"/>
      <c r="F1789" s="739"/>
    </row>
    <row r="1790" spans="5:6" x14ac:dyDescent="0.25">
      <c r="E1790" s="737"/>
      <c r="F1790" s="739"/>
    </row>
    <row r="1791" spans="5:6" x14ac:dyDescent="0.25">
      <c r="E1791" s="737"/>
      <c r="F1791" s="739"/>
    </row>
    <row r="1792" spans="5:6" x14ac:dyDescent="0.25">
      <c r="E1792" s="737"/>
      <c r="F1792" s="739"/>
    </row>
    <row r="1793" spans="5:6" x14ac:dyDescent="0.25">
      <c r="E1793" s="737"/>
      <c r="F1793" s="739"/>
    </row>
    <row r="1794" spans="5:6" x14ac:dyDescent="0.25">
      <c r="E1794" s="737"/>
      <c r="F1794" s="739"/>
    </row>
    <row r="1795" spans="5:6" x14ac:dyDescent="0.25">
      <c r="E1795" s="737"/>
      <c r="F1795" s="739"/>
    </row>
    <row r="1796" spans="5:6" x14ac:dyDescent="0.25">
      <c r="E1796" s="737"/>
      <c r="F1796" s="739"/>
    </row>
    <row r="1797" spans="5:6" x14ac:dyDescent="0.25">
      <c r="E1797" s="737"/>
      <c r="F1797" s="739"/>
    </row>
    <row r="1798" spans="5:6" x14ac:dyDescent="0.25">
      <c r="E1798" s="737"/>
      <c r="F1798" s="739"/>
    </row>
    <row r="1799" spans="5:6" x14ac:dyDescent="0.25">
      <c r="E1799" s="737"/>
      <c r="F1799" s="739"/>
    </row>
    <row r="1800" spans="5:6" x14ac:dyDescent="0.25">
      <c r="E1800" s="737"/>
      <c r="F1800" s="739"/>
    </row>
    <row r="1801" spans="5:6" x14ac:dyDescent="0.25">
      <c r="E1801" s="737"/>
      <c r="F1801" s="739"/>
    </row>
    <row r="1802" spans="5:6" x14ac:dyDescent="0.25">
      <c r="E1802" s="737"/>
      <c r="F1802" s="739"/>
    </row>
    <row r="1803" spans="5:6" x14ac:dyDescent="0.25">
      <c r="E1803" s="737"/>
      <c r="F1803" s="739"/>
    </row>
    <row r="1804" spans="5:6" x14ac:dyDescent="0.25">
      <c r="E1804" s="737"/>
      <c r="F1804" s="739"/>
    </row>
    <row r="1805" spans="5:6" x14ac:dyDescent="0.25">
      <c r="E1805" s="737"/>
      <c r="F1805" s="739"/>
    </row>
    <row r="1806" spans="5:6" x14ac:dyDescent="0.25">
      <c r="E1806" s="737"/>
      <c r="F1806" s="739"/>
    </row>
    <row r="1807" spans="5:6" x14ac:dyDescent="0.25">
      <c r="E1807" s="737"/>
      <c r="F1807" s="739"/>
    </row>
    <row r="1808" spans="5:6" x14ac:dyDescent="0.25">
      <c r="E1808" s="737"/>
      <c r="F1808" s="739"/>
    </row>
    <row r="1809" spans="5:6" x14ac:dyDescent="0.25">
      <c r="E1809" s="737"/>
      <c r="F1809" s="739"/>
    </row>
    <row r="1810" spans="5:6" x14ac:dyDescent="0.25">
      <c r="E1810" s="737"/>
      <c r="F1810" s="739"/>
    </row>
    <row r="1811" spans="5:6" x14ac:dyDescent="0.25">
      <c r="E1811" s="737"/>
      <c r="F1811" s="739"/>
    </row>
    <row r="1812" spans="5:6" x14ac:dyDescent="0.25">
      <c r="E1812" s="737"/>
      <c r="F1812" s="739"/>
    </row>
    <row r="1813" spans="5:6" x14ac:dyDescent="0.25">
      <c r="E1813" s="737"/>
      <c r="F1813" s="739"/>
    </row>
    <row r="1814" spans="5:6" x14ac:dyDescent="0.25">
      <c r="E1814" s="737"/>
      <c r="F1814" s="739"/>
    </row>
    <row r="1815" spans="5:6" x14ac:dyDescent="0.25">
      <c r="E1815" s="737"/>
      <c r="F1815" s="739"/>
    </row>
    <row r="1816" spans="5:6" x14ac:dyDescent="0.25">
      <c r="E1816" s="737"/>
      <c r="F1816" s="739"/>
    </row>
    <row r="1817" spans="5:6" x14ac:dyDescent="0.25">
      <c r="E1817" s="737"/>
      <c r="F1817" s="739"/>
    </row>
    <row r="1818" spans="5:6" x14ac:dyDescent="0.25">
      <c r="E1818" s="737"/>
      <c r="F1818" s="739"/>
    </row>
    <row r="1819" spans="5:6" x14ac:dyDescent="0.25">
      <c r="E1819" s="737"/>
      <c r="F1819" s="739"/>
    </row>
    <row r="1820" spans="5:6" x14ac:dyDescent="0.25">
      <c r="E1820" s="737"/>
      <c r="F1820" s="739"/>
    </row>
    <row r="1821" spans="5:6" x14ac:dyDescent="0.25">
      <c r="E1821" s="737"/>
      <c r="F1821" s="739"/>
    </row>
    <row r="1822" spans="5:6" x14ac:dyDescent="0.25">
      <c r="E1822" s="737"/>
      <c r="F1822" s="739"/>
    </row>
    <row r="1823" spans="5:6" x14ac:dyDescent="0.25">
      <c r="E1823" s="737"/>
      <c r="F1823" s="739"/>
    </row>
    <row r="1824" spans="5:6" x14ac:dyDescent="0.25">
      <c r="E1824" s="737"/>
      <c r="F1824" s="739"/>
    </row>
    <row r="1825" spans="5:6" x14ac:dyDescent="0.25">
      <c r="E1825" s="737"/>
      <c r="F1825" s="739"/>
    </row>
    <row r="1826" spans="5:6" x14ac:dyDescent="0.25">
      <c r="E1826" s="737"/>
      <c r="F1826" s="739"/>
    </row>
    <row r="1827" spans="5:6" x14ac:dyDescent="0.25">
      <c r="E1827" s="737"/>
      <c r="F1827" s="739"/>
    </row>
    <row r="1828" spans="5:6" x14ac:dyDescent="0.25">
      <c r="E1828" s="737"/>
      <c r="F1828" s="739"/>
    </row>
    <row r="1829" spans="5:6" x14ac:dyDescent="0.25">
      <c r="E1829" s="737"/>
      <c r="F1829" s="739"/>
    </row>
    <row r="1830" spans="5:6" x14ac:dyDescent="0.25">
      <c r="E1830" s="737"/>
      <c r="F1830" s="739"/>
    </row>
    <row r="1831" spans="5:6" x14ac:dyDescent="0.25">
      <c r="E1831" s="737"/>
      <c r="F1831" s="739"/>
    </row>
    <row r="1832" spans="5:6" x14ac:dyDescent="0.25">
      <c r="E1832" s="737"/>
      <c r="F1832" s="739"/>
    </row>
    <row r="1833" spans="5:6" x14ac:dyDescent="0.25">
      <c r="E1833" s="737"/>
      <c r="F1833" s="739"/>
    </row>
    <row r="1834" spans="5:6" x14ac:dyDescent="0.25">
      <c r="E1834" s="737"/>
      <c r="F1834" s="739"/>
    </row>
    <row r="1835" spans="5:6" x14ac:dyDescent="0.25">
      <c r="E1835" s="737"/>
      <c r="F1835" s="739"/>
    </row>
    <row r="1836" spans="5:6" x14ac:dyDescent="0.25">
      <c r="E1836" s="737"/>
      <c r="F1836" s="739"/>
    </row>
    <row r="1837" spans="5:6" x14ac:dyDescent="0.25">
      <c r="E1837" s="737"/>
      <c r="F1837" s="739"/>
    </row>
    <row r="1838" spans="5:6" x14ac:dyDescent="0.25">
      <c r="E1838" s="737"/>
      <c r="F1838" s="739"/>
    </row>
    <row r="1839" spans="5:6" x14ac:dyDescent="0.25">
      <c r="E1839" s="737"/>
      <c r="F1839" s="739"/>
    </row>
    <row r="1840" spans="5:6" x14ac:dyDescent="0.25">
      <c r="E1840" s="737"/>
      <c r="F1840" s="739"/>
    </row>
    <row r="1841" spans="5:6" x14ac:dyDescent="0.25">
      <c r="E1841" s="737"/>
      <c r="F1841" s="739"/>
    </row>
    <row r="1842" spans="5:6" x14ac:dyDescent="0.25">
      <c r="E1842" s="737"/>
      <c r="F1842" s="739"/>
    </row>
    <row r="1843" spans="5:6" x14ac:dyDescent="0.25">
      <c r="E1843" s="737"/>
      <c r="F1843" s="739"/>
    </row>
    <row r="1844" spans="5:6" x14ac:dyDescent="0.25">
      <c r="E1844" s="737"/>
      <c r="F1844" s="739"/>
    </row>
    <row r="1845" spans="5:6" x14ac:dyDescent="0.25">
      <c r="E1845" s="737"/>
      <c r="F1845" s="739"/>
    </row>
    <row r="1846" spans="5:6" x14ac:dyDescent="0.25">
      <c r="E1846" s="737"/>
      <c r="F1846" s="739"/>
    </row>
    <row r="1847" spans="5:6" x14ac:dyDescent="0.25">
      <c r="E1847" s="737"/>
      <c r="F1847" s="739"/>
    </row>
    <row r="1848" spans="5:6" x14ac:dyDescent="0.25">
      <c r="E1848" s="737"/>
      <c r="F1848" s="739"/>
    </row>
    <row r="1849" spans="5:6" x14ac:dyDescent="0.25">
      <c r="E1849" s="737"/>
      <c r="F1849" s="739"/>
    </row>
    <row r="1850" spans="5:6" x14ac:dyDescent="0.25">
      <c r="E1850" s="737"/>
      <c r="F1850" s="739"/>
    </row>
    <row r="1851" spans="5:6" x14ac:dyDescent="0.25">
      <c r="E1851" s="737"/>
      <c r="F1851" s="739"/>
    </row>
    <row r="1852" spans="5:6" x14ac:dyDescent="0.25">
      <c r="E1852" s="737"/>
      <c r="F1852" s="739"/>
    </row>
    <row r="1853" spans="5:6" x14ac:dyDescent="0.25">
      <c r="E1853" s="737"/>
      <c r="F1853" s="739"/>
    </row>
    <row r="1854" spans="5:6" x14ac:dyDescent="0.25">
      <c r="E1854" s="737"/>
      <c r="F1854" s="739"/>
    </row>
    <row r="1855" spans="5:6" x14ac:dyDescent="0.25">
      <c r="E1855" s="737"/>
      <c r="F1855" s="739"/>
    </row>
    <row r="1856" spans="5:6" x14ac:dyDescent="0.25">
      <c r="E1856" s="737"/>
      <c r="F1856" s="739"/>
    </row>
    <row r="1857" spans="5:6" x14ac:dyDescent="0.25">
      <c r="E1857" s="737"/>
      <c r="F1857" s="739"/>
    </row>
    <row r="1858" spans="5:6" x14ac:dyDescent="0.25">
      <c r="E1858" s="737"/>
      <c r="F1858" s="739"/>
    </row>
    <row r="1859" spans="5:6" x14ac:dyDescent="0.25">
      <c r="E1859" s="737"/>
      <c r="F1859" s="739"/>
    </row>
    <row r="1860" spans="5:6" x14ac:dyDescent="0.25">
      <c r="E1860" s="737"/>
      <c r="F1860" s="739"/>
    </row>
    <row r="1861" spans="5:6" x14ac:dyDescent="0.25">
      <c r="E1861" s="737"/>
      <c r="F1861" s="739"/>
    </row>
    <row r="1862" spans="5:6" x14ac:dyDescent="0.25">
      <c r="E1862" s="737"/>
      <c r="F1862" s="739"/>
    </row>
    <row r="1863" spans="5:6" x14ac:dyDescent="0.25">
      <c r="E1863" s="737"/>
      <c r="F1863" s="739"/>
    </row>
    <row r="1864" spans="5:6" x14ac:dyDescent="0.25">
      <c r="E1864" s="737"/>
      <c r="F1864" s="739"/>
    </row>
    <row r="1865" spans="5:6" x14ac:dyDescent="0.25">
      <c r="E1865" s="737"/>
      <c r="F1865" s="739"/>
    </row>
    <row r="1866" spans="5:6" x14ac:dyDescent="0.25">
      <c r="E1866" s="737"/>
      <c r="F1866" s="739"/>
    </row>
    <row r="1867" spans="5:6" x14ac:dyDescent="0.25">
      <c r="E1867" s="737"/>
      <c r="F1867" s="739"/>
    </row>
    <row r="1868" spans="5:6" x14ac:dyDescent="0.25">
      <c r="E1868" s="737"/>
      <c r="F1868" s="739"/>
    </row>
    <row r="1869" spans="5:6" x14ac:dyDescent="0.25">
      <c r="E1869" s="737"/>
      <c r="F1869" s="739"/>
    </row>
    <row r="1870" spans="5:6" x14ac:dyDescent="0.25">
      <c r="E1870" s="737"/>
      <c r="F1870" s="739"/>
    </row>
    <row r="1871" spans="5:6" x14ac:dyDescent="0.25">
      <c r="E1871" s="737"/>
      <c r="F1871" s="739"/>
    </row>
    <row r="1872" spans="5:6" x14ac:dyDescent="0.25">
      <c r="E1872" s="737"/>
      <c r="F1872" s="739"/>
    </row>
    <row r="1873" spans="5:6" x14ac:dyDescent="0.25">
      <c r="E1873" s="737"/>
      <c r="F1873" s="739"/>
    </row>
    <row r="1874" spans="5:6" x14ac:dyDescent="0.25">
      <c r="E1874" s="737"/>
      <c r="F1874" s="739"/>
    </row>
    <row r="1875" spans="5:6" x14ac:dyDescent="0.25">
      <c r="E1875" s="737"/>
      <c r="F1875" s="739"/>
    </row>
    <row r="1876" spans="5:6" x14ac:dyDescent="0.25">
      <c r="E1876" s="737"/>
      <c r="F1876" s="739"/>
    </row>
    <row r="1877" spans="5:6" x14ac:dyDescent="0.25">
      <c r="E1877" s="737"/>
      <c r="F1877" s="739"/>
    </row>
    <row r="1878" spans="5:6" x14ac:dyDescent="0.25">
      <c r="E1878" s="737"/>
      <c r="F1878" s="739"/>
    </row>
    <row r="1879" spans="5:6" x14ac:dyDescent="0.25">
      <c r="E1879" s="737"/>
      <c r="F1879" s="739"/>
    </row>
    <row r="1880" spans="5:6" x14ac:dyDescent="0.25">
      <c r="E1880" s="737"/>
      <c r="F1880" s="739"/>
    </row>
    <row r="1881" spans="5:6" x14ac:dyDescent="0.25">
      <c r="E1881" s="737"/>
      <c r="F1881" s="739"/>
    </row>
    <row r="1882" spans="5:6" x14ac:dyDescent="0.25">
      <c r="E1882" s="737"/>
      <c r="F1882" s="739"/>
    </row>
    <row r="1883" spans="5:6" x14ac:dyDescent="0.25">
      <c r="E1883" s="737"/>
      <c r="F1883" s="739"/>
    </row>
    <row r="1884" spans="5:6" x14ac:dyDescent="0.25">
      <c r="E1884" s="737"/>
      <c r="F1884" s="739"/>
    </row>
    <row r="1885" spans="5:6" x14ac:dyDescent="0.25">
      <c r="E1885" s="737"/>
      <c r="F1885" s="739"/>
    </row>
    <row r="1886" spans="5:6" x14ac:dyDescent="0.25">
      <c r="E1886" s="737"/>
      <c r="F1886" s="739"/>
    </row>
    <row r="1887" spans="5:6" x14ac:dyDescent="0.25">
      <c r="E1887" s="737"/>
      <c r="F1887" s="739"/>
    </row>
    <row r="1888" spans="5:6" x14ac:dyDescent="0.25">
      <c r="E1888" s="737"/>
      <c r="F1888" s="739"/>
    </row>
    <row r="1889" spans="5:6" x14ac:dyDescent="0.25">
      <c r="E1889" s="737"/>
      <c r="F1889" s="739"/>
    </row>
    <row r="1890" spans="5:6" x14ac:dyDescent="0.25">
      <c r="E1890" s="737"/>
      <c r="F1890" s="739"/>
    </row>
    <row r="1891" spans="5:6" x14ac:dyDescent="0.25">
      <c r="E1891" s="737"/>
      <c r="F1891" s="739"/>
    </row>
    <row r="1892" spans="5:6" x14ac:dyDescent="0.25">
      <c r="E1892" s="737"/>
      <c r="F1892" s="739"/>
    </row>
    <row r="1893" spans="5:6" x14ac:dyDescent="0.25">
      <c r="E1893" s="737"/>
      <c r="F1893" s="739"/>
    </row>
    <row r="1894" spans="5:6" x14ac:dyDescent="0.25">
      <c r="E1894" s="737"/>
      <c r="F1894" s="739"/>
    </row>
    <row r="1895" spans="5:6" x14ac:dyDescent="0.25">
      <c r="E1895" s="737"/>
      <c r="F1895" s="739"/>
    </row>
    <row r="1896" spans="5:6" x14ac:dyDescent="0.25">
      <c r="E1896" s="737"/>
      <c r="F1896" s="739"/>
    </row>
    <row r="1897" spans="5:6" x14ac:dyDescent="0.25">
      <c r="E1897" s="737"/>
      <c r="F1897" s="739"/>
    </row>
    <row r="1898" spans="5:6" x14ac:dyDescent="0.25">
      <c r="E1898" s="737"/>
      <c r="F1898" s="739"/>
    </row>
    <row r="1899" spans="5:6" x14ac:dyDescent="0.25">
      <c r="E1899" s="737"/>
      <c r="F1899" s="739"/>
    </row>
    <row r="1900" spans="5:6" x14ac:dyDescent="0.25">
      <c r="E1900" s="737"/>
      <c r="F1900" s="739"/>
    </row>
    <row r="1901" spans="5:6" x14ac:dyDescent="0.25">
      <c r="E1901" s="737"/>
      <c r="F1901" s="739"/>
    </row>
    <row r="1902" spans="5:6" x14ac:dyDescent="0.25">
      <c r="E1902" s="737"/>
      <c r="F1902" s="739"/>
    </row>
    <row r="1903" spans="5:6" x14ac:dyDescent="0.25">
      <c r="E1903" s="737"/>
      <c r="F1903" s="739"/>
    </row>
    <row r="1904" spans="5:6" x14ac:dyDescent="0.25">
      <c r="E1904" s="737"/>
      <c r="F1904" s="739"/>
    </row>
    <row r="1905" spans="5:6" x14ac:dyDescent="0.25">
      <c r="E1905" s="737"/>
      <c r="F1905" s="739"/>
    </row>
    <row r="1906" spans="5:6" x14ac:dyDescent="0.25">
      <c r="E1906" s="737"/>
      <c r="F1906" s="739"/>
    </row>
    <row r="1907" spans="5:6" x14ac:dyDescent="0.25">
      <c r="E1907" s="737"/>
      <c r="F1907" s="739"/>
    </row>
    <row r="1908" spans="5:6" x14ac:dyDescent="0.25">
      <c r="E1908" s="737"/>
      <c r="F1908" s="739"/>
    </row>
    <row r="1909" spans="5:6" x14ac:dyDescent="0.25">
      <c r="E1909" s="737"/>
      <c r="F1909" s="739"/>
    </row>
    <row r="1910" spans="5:6" x14ac:dyDescent="0.25">
      <c r="E1910" s="737"/>
      <c r="F1910" s="739"/>
    </row>
    <row r="1911" spans="5:6" x14ac:dyDescent="0.25">
      <c r="E1911" s="737"/>
      <c r="F1911" s="739"/>
    </row>
    <row r="1912" spans="5:6" x14ac:dyDescent="0.25">
      <c r="E1912" s="737"/>
      <c r="F1912" s="739"/>
    </row>
    <row r="1913" spans="5:6" x14ac:dyDescent="0.25">
      <c r="E1913" s="737"/>
      <c r="F1913" s="739"/>
    </row>
    <row r="1914" spans="5:6" x14ac:dyDescent="0.25">
      <c r="E1914" s="737"/>
      <c r="F1914" s="739"/>
    </row>
    <row r="1915" spans="5:6" x14ac:dyDescent="0.25">
      <c r="E1915" s="737"/>
      <c r="F1915" s="739"/>
    </row>
    <row r="1916" spans="5:6" x14ac:dyDescent="0.25">
      <c r="E1916" s="737"/>
      <c r="F1916" s="739"/>
    </row>
    <row r="1917" spans="5:6" x14ac:dyDescent="0.25">
      <c r="E1917" s="737"/>
      <c r="F1917" s="739"/>
    </row>
    <row r="1918" spans="5:6" x14ac:dyDescent="0.25">
      <c r="E1918" s="737"/>
      <c r="F1918" s="739"/>
    </row>
    <row r="1919" spans="5:6" x14ac:dyDescent="0.25">
      <c r="E1919" s="737"/>
      <c r="F1919" s="739"/>
    </row>
    <row r="1920" spans="5:6" x14ac:dyDescent="0.25">
      <c r="E1920" s="737"/>
      <c r="F1920" s="739"/>
    </row>
    <row r="1921" spans="5:6" x14ac:dyDescent="0.25">
      <c r="E1921" s="737"/>
      <c r="F1921" s="739"/>
    </row>
    <row r="1922" spans="5:6" x14ac:dyDescent="0.25">
      <c r="E1922" s="737"/>
      <c r="F1922" s="739"/>
    </row>
    <row r="1923" spans="5:6" x14ac:dyDescent="0.25">
      <c r="E1923" s="737"/>
      <c r="F1923" s="739"/>
    </row>
    <row r="1924" spans="5:6" x14ac:dyDescent="0.25">
      <c r="E1924" s="737"/>
      <c r="F1924" s="739"/>
    </row>
    <row r="1925" spans="5:6" x14ac:dyDescent="0.25">
      <c r="E1925" s="737"/>
      <c r="F1925" s="739"/>
    </row>
    <row r="1926" spans="5:6" x14ac:dyDescent="0.25">
      <c r="E1926" s="737"/>
      <c r="F1926" s="739"/>
    </row>
    <row r="1927" spans="5:6" x14ac:dyDescent="0.25">
      <c r="E1927" s="737"/>
      <c r="F1927" s="739"/>
    </row>
    <row r="1928" spans="5:6" x14ac:dyDescent="0.25">
      <c r="E1928" s="737"/>
      <c r="F1928" s="739"/>
    </row>
    <row r="1929" spans="5:6" x14ac:dyDescent="0.25">
      <c r="E1929" s="737"/>
      <c r="F1929" s="739"/>
    </row>
    <row r="1930" spans="5:6" x14ac:dyDescent="0.25">
      <c r="E1930" s="737"/>
      <c r="F1930" s="739"/>
    </row>
    <row r="1931" spans="5:6" x14ac:dyDescent="0.25">
      <c r="E1931" s="737"/>
      <c r="F1931" s="739"/>
    </row>
    <row r="1932" spans="5:6" x14ac:dyDescent="0.25">
      <c r="E1932" s="737"/>
      <c r="F1932" s="739"/>
    </row>
    <row r="1933" spans="5:6" x14ac:dyDescent="0.25">
      <c r="E1933" s="737"/>
      <c r="F1933" s="739"/>
    </row>
    <row r="1934" spans="5:6" x14ac:dyDescent="0.25">
      <c r="E1934" s="737"/>
      <c r="F1934" s="739"/>
    </row>
    <row r="1935" spans="5:6" x14ac:dyDescent="0.25">
      <c r="E1935" s="737"/>
      <c r="F1935" s="739"/>
    </row>
    <row r="1936" spans="5:6" x14ac:dyDescent="0.25">
      <c r="E1936" s="737"/>
      <c r="F1936" s="739"/>
    </row>
    <row r="1937" spans="5:6" x14ac:dyDescent="0.25">
      <c r="E1937" s="737"/>
      <c r="F1937" s="739"/>
    </row>
    <row r="1938" spans="5:6" x14ac:dyDescent="0.25">
      <c r="E1938" s="737"/>
      <c r="F1938" s="739"/>
    </row>
    <row r="1939" spans="5:6" x14ac:dyDescent="0.25">
      <c r="E1939" s="737"/>
      <c r="F1939" s="739"/>
    </row>
    <row r="1940" spans="5:6" x14ac:dyDescent="0.25">
      <c r="E1940" s="737"/>
      <c r="F1940" s="739"/>
    </row>
    <row r="1941" spans="5:6" x14ac:dyDescent="0.25">
      <c r="E1941" s="737"/>
      <c r="F1941" s="739"/>
    </row>
    <row r="1942" spans="5:6" x14ac:dyDescent="0.25">
      <c r="E1942" s="737"/>
      <c r="F1942" s="739"/>
    </row>
    <row r="1943" spans="5:6" x14ac:dyDescent="0.25">
      <c r="E1943" s="737"/>
      <c r="F1943" s="739"/>
    </row>
    <row r="1944" spans="5:6" x14ac:dyDescent="0.25">
      <c r="E1944" s="737"/>
      <c r="F1944" s="739"/>
    </row>
    <row r="1945" spans="5:6" x14ac:dyDescent="0.25">
      <c r="E1945" s="737"/>
      <c r="F1945" s="739"/>
    </row>
    <row r="1946" spans="5:6" x14ac:dyDescent="0.25">
      <c r="E1946" s="737"/>
      <c r="F1946" s="739"/>
    </row>
    <row r="1947" spans="5:6" x14ac:dyDescent="0.25">
      <c r="E1947" s="737"/>
      <c r="F1947" s="739"/>
    </row>
    <row r="1948" spans="5:6" x14ac:dyDescent="0.25">
      <c r="E1948" s="737"/>
      <c r="F1948" s="739"/>
    </row>
    <row r="1949" spans="5:6" x14ac:dyDescent="0.25">
      <c r="E1949" s="737"/>
      <c r="F1949" s="739"/>
    </row>
    <row r="1950" spans="5:6" x14ac:dyDescent="0.25">
      <c r="E1950" s="737"/>
      <c r="F1950" s="739"/>
    </row>
    <row r="1951" spans="5:6" x14ac:dyDescent="0.25">
      <c r="E1951" s="737"/>
      <c r="F1951" s="739"/>
    </row>
    <row r="1952" spans="5:6" x14ac:dyDescent="0.25">
      <c r="E1952" s="737"/>
      <c r="F1952" s="739"/>
    </row>
    <row r="1953" spans="5:6" x14ac:dyDescent="0.25">
      <c r="E1953" s="737"/>
      <c r="F1953" s="739"/>
    </row>
    <row r="1954" spans="5:6" x14ac:dyDescent="0.25">
      <c r="E1954" s="737"/>
      <c r="F1954" s="739"/>
    </row>
    <row r="1955" spans="5:6" x14ac:dyDescent="0.25">
      <c r="E1955" s="737"/>
      <c r="F1955" s="739"/>
    </row>
    <row r="1956" spans="5:6" x14ac:dyDescent="0.25">
      <c r="E1956" s="737"/>
      <c r="F1956" s="739"/>
    </row>
    <row r="1957" spans="5:6" x14ac:dyDescent="0.25">
      <c r="E1957" s="737"/>
      <c r="F1957" s="739"/>
    </row>
    <row r="1958" spans="5:6" x14ac:dyDescent="0.25">
      <c r="E1958" s="737"/>
      <c r="F1958" s="739"/>
    </row>
    <row r="1959" spans="5:6" x14ac:dyDescent="0.25">
      <c r="E1959" s="737"/>
      <c r="F1959" s="739"/>
    </row>
    <row r="1960" spans="5:6" x14ac:dyDescent="0.25">
      <c r="E1960" s="737"/>
      <c r="F1960" s="739"/>
    </row>
    <row r="1961" spans="5:6" x14ac:dyDescent="0.25">
      <c r="E1961" s="737"/>
      <c r="F1961" s="739"/>
    </row>
    <row r="1962" spans="5:6" x14ac:dyDescent="0.25">
      <c r="E1962" s="737"/>
      <c r="F1962" s="739"/>
    </row>
    <row r="1963" spans="5:6" x14ac:dyDescent="0.25">
      <c r="E1963" s="737"/>
      <c r="F1963" s="739"/>
    </row>
    <row r="1964" spans="5:6" x14ac:dyDescent="0.25">
      <c r="E1964" s="737"/>
      <c r="F1964" s="739"/>
    </row>
    <row r="1965" spans="5:6" x14ac:dyDescent="0.25">
      <c r="E1965" s="737"/>
      <c r="F1965" s="739"/>
    </row>
    <row r="1966" spans="5:6" x14ac:dyDescent="0.25">
      <c r="E1966" s="737"/>
      <c r="F1966" s="739"/>
    </row>
    <row r="1967" spans="5:6" x14ac:dyDescent="0.25">
      <c r="E1967" s="737"/>
      <c r="F1967" s="739"/>
    </row>
    <row r="1968" spans="5:6" x14ac:dyDescent="0.25">
      <c r="E1968" s="737"/>
      <c r="F1968" s="739"/>
    </row>
    <row r="1969" spans="5:6" x14ac:dyDescent="0.25">
      <c r="E1969" s="737"/>
      <c r="F1969" s="739"/>
    </row>
    <row r="1970" spans="5:6" x14ac:dyDescent="0.25">
      <c r="E1970" s="737"/>
      <c r="F1970" s="739"/>
    </row>
    <row r="1971" spans="5:6" x14ac:dyDescent="0.25">
      <c r="E1971" s="737"/>
      <c r="F1971" s="739"/>
    </row>
    <row r="1972" spans="5:6" x14ac:dyDescent="0.25">
      <c r="E1972" s="737"/>
      <c r="F1972" s="739"/>
    </row>
    <row r="1973" spans="5:6" x14ac:dyDescent="0.25">
      <c r="E1973" s="737"/>
      <c r="F1973" s="739"/>
    </row>
    <row r="1974" spans="5:6" x14ac:dyDescent="0.25">
      <c r="E1974" s="737"/>
      <c r="F1974" s="739"/>
    </row>
    <row r="1975" spans="5:6" x14ac:dyDescent="0.25">
      <c r="E1975" s="737"/>
      <c r="F1975" s="739"/>
    </row>
    <row r="1976" spans="5:6" x14ac:dyDescent="0.25">
      <c r="E1976" s="737"/>
      <c r="F1976" s="739"/>
    </row>
    <row r="1977" spans="5:6" x14ac:dyDescent="0.25">
      <c r="E1977" s="737"/>
      <c r="F1977" s="739"/>
    </row>
    <row r="1978" spans="5:6" x14ac:dyDescent="0.25">
      <c r="E1978" s="737"/>
      <c r="F1978" s="739"/>
    </row>
    <row r="1979" spans="5:6" x14ac:dyDescent="0.25">
      <c r="E1979" s="737"/>
      <c r="F1979" s="739"/>
    </row>
    <row r="1980" spans="5:6" x14ac:dyDescent="0.25">
      <c r="E1980" s="737"/>
      <c r="F1980" s="739"/>
    </row>
    <row r="1981" spans="5:6" x14ac:dyDescent="0.25">
      <c r="E1981" s="737"/>
      <c r="F1981" s="739"/>
    </row>
    <row r="1982" spans="5:6" x14ac:dyDescent="0.25">
      <c r="E1982" s="737"/>
      <c r="F1982" s="739"/>
    </row>
    <row r="1983" spans="5:6" x14ac:dyDescent="0.25">
      <c r="E1983" s="737"/>
      <c r="F1983" s="739"/>
    </row>
    <row r="1984" spans="5:6" x14ac:dyDescent="0.25">
      <c r="E1984" s="737"/>
      <c r="F1984" s="739"/>
    </row>
    <row r="1985" spans="5:6" x14ac:dyDescent="0.25">
      <c r="E1985" s="737"/>
      <c r="F1985" s="739"/>
    </row>
    <row r="1986" spans="5:6" x14ac:dyDescent="0.25">
      <c r="E1986" s="737"/>
      <c r="F1986" s="739"/>
    </row>
    <row r="1987" spans="5:6" x14ac:dyDescent="0.25">
      <c r="E1987" s="737"/>
      <c r="F1987" s="739"/>
    </row>
    <row r="1988" spans="5:6" x14ac:dyDescent="0.25">
      <c r="E1988" s="737"/>
      <c r="F1988" s="739"/>
    </row>
    <row r="1989" spans="5:6" x14ac:dyDescent="0.25">
      <c r="E1989" s="737"/>
      <c r="F1989" s="739"/>
    </row>
    <row r="1990" spans="5:6" x14ac:dyDescent="0.25">
      <c r="E1990" s="737"/>
      <c r="F1990" s="739"/>
    </row>
    <row r="1991" spans="5:6" x14ac:dyDescent="0.25">
      <c r="E1991" s="737"/>
      <c r="F1991" s="739"/>
    </row>
    <row r="1992" spans="5:6" x14ac:dyDescent="0.25">
      <c r="E1992" s="737"/>
      <c r="F1992" s="739"/>
    </row>
    <row r="1993" spans="5:6" x14ac:dyDescent="0.25">
      <c r="E1993" s="737"/>
      <c r="F1993" s="739"/>
    </row>
    <row r="1994" spans="5:6" x14ac:dyDescent="0.25">
      <c r="E1994" s="737"/>
      <c r="F1994" s="739"/>
    </row>
    <row r="1995" spans="5:6" x14ac:dyDescent="0.25">
      <c r="E1995" s="737"/>
      <c r="F1995" s="739"/>
    </row>
    <row r="1996" spans="5:6" x14ac:dyDescent="0.25">
      <c r="E1996" s="737"/>
      <c r="F1996" s="739"/>
    </row>
    <row r="1997" spans="5:6" x14ac:dyDescent="0.25">
      <c r="E1997" s="737"/>
      <c r="F1997" s="739"/>
    </row>
    <row r="1998" spans="5:6" x14ac:dyDescent="0.25">
      <c r="E1998" s="737"/>
      <c r="F1998" s="739"/>
    </row>
    <row r="1999" spans="5:6" x14ac:dyDescent="0.25">
      <c r="E1999" s="737"/>
      <c r="F1999" s="739"/>
    </row>
    <row r="2000" spans="5:6" x14ac:dyDescent="0.25">
      <c r="E2000" s="737"/>
      <c r="F2000" s="739"/>
    </row>
    <row r="2001" spans="5:6" x14ac:dyDescent="0.25">
      <c r="E2001" s="737"/>
      <c r="F2001" s="739"/>
    </row>
    <row r="2002" spans="5:6" x14ac:dyDescent="0.25">
      <c r="E2002" s="737"/>
      <c r="F2002" s="739"/>
    </row>
    <row r="2003" spans="5:6" x14ac:dyDescent="0.25">
      <c r="E2003" s="737"/>
      <c r="F2003" s="739"/>
    </row>
    <row r="2004" spans="5:6" x14ac:dyDescent="0.25">
      <c r="E2004" s="737"/>
      <c r="F2004" s="739"/>
    </row>
    <row r="2005" spans="5:6" x14ac:dyDescent="0.25">
      <c r="E2005" s="737"/>
      <c r="F2005" s="739"/>
    </row>
    <row r="2006" spans="5:6" x14ac:dyDescent="0.25">
      <c r="E2006" s="737"/>
      <c r="F2006" s="739"/>
    </row>
    <row r="2007" spans="5:6" x14ac:dyDescent="0.25">
      <c r="E2007" s="737"/>
      <c r="F2007" s="739"/>
    </row>
    <row r="2008" spans="5:6" x14ac:dyDescent="0.25">
      <c r="E2008" s="737"/>
      <c r="F2008" s="739"/>
    </row>
    <row r="2009" spans="5:6" x14ac:dyDescent="0.25">
      <c r="E2009" s="737"/>
      <c r="F2009" s="739"/>
    </row>
    <row r="2010" spans="5:6" x14ac:dyDescent="0.25">
      <c r="E2010" s="737"/>
      <c r="F2010" s="739"/>
    </row>
    <row r="2011" spans="5:6" x14ac:dyDescent="0.25">
      <c r="E2011" s="737"/>
      <c r="F2011" s="739"/>
    </row>
    <row r="2012" spans="5:6" x14ac:dyDescent="0.25">
      <c r="E2012" s="737"/>
      <c r="F2012" s="739"/>
    </row>
    <row r="2013" spans="5:6" x14ac:dyDescent="0.25">
      <c r="E2013" s="737"/>
      <c r="F2013" s="739"/>
    </row>
    <row r="2014" spans="5:6" x14ac:dyDescent="0.25">
      <c r="E2014" s="737"/>
      <c r="F2014" s="739"/>
    </row>
    <row r="2015" spans="5:6" x14ac:dyDescent="0.25">
      <c r="E2015" s="737"/>
      <c r="F2015" s="739"/>
    </row>
    <row r="2016" spans="5:6" x14ac:dyDescent="0.25">
      <c r="E2016" s="737"/>
      <c r="F2016" s="739"/>
    </row>
    <row r="2017" spans="5:6" x14ac:dyDescent="0.25">
      <c r="E2017" s="737"/>
      <c r="F2017" s="739"/>
    </row>
    <row r="2018" spans="5:6" x14ac:dyDescent="0.25">
      <c r="E2018" s="737"/>
      <c r="F2018" s="739"/>
    </row>
    <row r="2019" spans="5:6" x14ac:dyDescent="0.25">
      <c r="E2019" s="737"/>
      <c r="F2019" s="739"/>
    </row>
    <row r="2020" spans="5:6" x14ac:dyDescent="0.25">
      <c r="E2020" s="737"/>
      <c r="F2020" s="739"/>
    </row>
    <row r="2021" spans="5:6" x14ac:dyDescent="0.25">
      <c r="E2021" s="737"/>
      <c r="F2021" s="739"/>
    </row>
    <row r="2022" spans="5:6" x14ac:dyDescent="0.25">
      <c r="E2022" s="737"/>
      <c r="F2022" s="739"/>
    </row>
    <row r="2023" spans="5:6" x14ac:dyDescent="0.25">
      <c r="E2023" s="737"/>
      <c r="F2023" s="739"/>
    </row>
    <row r="2024" spans="5:6" x14ac:dyDescent="0.25">
      <c r="E2024" s="737"/>
      <c r="F2024" s="739"/>
    </row>
    <row r="2025" spans="5:6" x14ac:dyDescent="0.25">
      <c r="E2025" s="737"/>
      <c r="F2025" s="739"/>
    </row>
    <row r="2026" spans="5:6" x14ac:dyDescent="0.25">
      <c r="E2026" s="737"/>
      <c r="F2026" s="739"/>
    </row>
    <row r="2027" spans="5:6" x14ac:dyDescent="0.25">
      <c r="E2027" s="737"/>
      <c r="F2027" s="739"/>
    </row>
    <row r="2028" spans="5:6" x14ac:dyDescent="0.25">
      <c r="E2028" s="737"/>
      <c r="F2028" s="739"/>
    </row>
    <row r="2029" spans="5:6" x14ac:dyDescent="0.25">
      <c r="E2029" s="737"/>
      <c r="F2029" s="739"/>
    </row>
    <row r="2030" spans="5:6" x14ac:dyDescent="0.25">
      <c r="E2030" s="737"/>
      <c r="F2030" s="739"/>
    </row>
    <row r="2031" spans="5:6" x14ac:dyDescent="0.25">
      <c r="E2031" s="737"/>
      <c r="F2031" s="739"/>
    </row>
    <row r="2032" spans="5:6" x14ac:dyDescent="0.25">
      <c r="E2032" s="737"/>
      <c r="F2032" s="739"/>
    </row>
    <row r="2033" spans="5:6" x14ac:dyDescent="0.25">
      <c r="E2033" s="737"/>
      <c r="F2033" s="739"/>
    </row>
    <row r="2034" spans="5:6" x14ac:dyDescent="0.25">
      <c r="E2034" s="737"/>
      <c r="F2034" s="739"/>
    </row>
    <row r="2035" spans="5:6" x14ac:dyDescent="0.25">
      <c r="E2035" s="737"/>
      <c r="F2035" s="739"/>
    </row>
    <row r="2036" spans="5:6" x14ac:dyDescent="0.25">
      <c r="E2036" s="737"/>
      <c r="F2036" s="739"/>
    </row>
    <row r="2037" spans="5:6" x14ac:dyDescent="0.25">
      <c r="E2037" s="737"/>
      <c r="F2037" s="739"/>
    </row>
    <row r="2038" spans="5:6" x14ac:dyDescent="0.25">
      <c r="E2038" s="737"/>
      <c r="F2038" s="739"/>
    </row>
    <row r="2039" spans="5:6" x14ac:dyDescent="0.25">
      <c r="E2039" s="737"/>
      <c r="F2039" s="739"/>
    </row>
    <row r="2040" spans="5:6" x14ac:dyDescent="0.25">
      <c r="E2040" s="737"/>
      <c r="F2040" s="739"/>
    </row>
    <row r="2041" spans="5:6" x14ac:dyDescent="0.25">
      <c r="E2041" s="737"/>
      <c r="F2041" s="739"/>
    </row>
    <row r="2042" spans="5:6" x14ac:dyDescent="0.25">
      <c r="E2042" s="737"/>
      <c r="F2042" s="739"/>
    </row>
    <row r="2043" spans="5:6" x14ac:dyDescent="0.25">
      <c r="E2043" s="737"/>
      <c r="F2043" s="739"/>
    </row>
    <row r="2044" spans="5:6" x14ac:dyDescent="0.25">
      <c r="E2044" s="737"/>
      <c r="F2044" s="739"/>
    </row>
    <row r="2045" spans="5:6" x14ac:dyDescent="0.25">
      <c r="E2045" s="737"/>
      <c r="F2045" s="739"/>
    </row>
    <row r="2046" spans="5:6" x14ac:dyDescent="0.25">
      <c r="E2046" s="737"/>
      <c r="F2046" s="739"/>
    </row>
    <row r="2047" spans="5:6" x14ac:dyDescent="0.25">
      <c r="E2047" s="737"/>
      <c r="F2047" s="739"/>
    </row>
    <row r="2048" spans="5:6" x14ac:dyDescent="0.25">
      <c r="E2048" s="737"/>
      <c r="F2048" s="739"/>
    </row>
    <row r="2049" spans="5:6" x14ac:dyDescent="0.25">
      <c r="E2049" s="737"/>
      <c r="F2049" s="739"/>
    </row>
    <row r="2050" spans="5:6" x14ac:dyDescent="0.25">
      <c r="E2050" s="737"/>
      <c r="F2050" s="739"/>
    </row>
    <row r="2051" spans="5:6" x14ac:dyDescent="0.25">
      <c r="E2051" s="737"/>
      <c r="F2051" s="739"/>
    </row>
    <row r="2052" spans="5:6" x14ac:dyDescent="0.25">
      <c r="E2052" s="737"/>
      <c r="F2052" s="739"/>
    </row>
    <row r="2053" spans="5:6" x14ac:dyDescent="0.25">
      <c r="E2053" s="737"/>
      <c r="F2053" s="739"/>
    </row>
    <row r="2054" spans="5:6" x14ac:dyDescent="0.25">
      <c r="E2054" s="737"/>
      <c r="F2054" s="739"/>
    </row>
    <row r="2055" spans="5:6" x14ac:dyDescent="0.25">
      <c r="E2055" s="737"/>
      <c r="F2055" s="739"/>
    </row>
    <row r="2056" spans="5:6" x14ac:dyDescent="0.25">
      <c r="E2056" s="737"/>
      <c r="F2056" s="739"/>
    </row>
    <row r="2057" spans="5:6" x14ac:dyDescent="0.25">
      <c r="E2057" s="737"/>
      <c r="F2057" s="739"/>
    </row>
    <row r="2058" spans="5:6" x14ac:dyDescent="0.25">
      <c r="E2058" s="737"/>
      <c r="F2058" s="739"/>
    </row>
    <row r="2059" spans="5:6" x14ac:dyDescent="0.25">
      <c r="E2059" s="737"/>
      <c r="F2059" s="739"/>
    </row>
    <row r="2060" spans="5:6" x14ac:dyDescent="0.25">
      <c r="E2060" s="737"/>
      <c r="F2060" s="739"/>
    </row>
    <row r="2061" spans="5:6" x14ac:dyDescent="0.25">
      <c r="E2061" s="737"/>
      <c r="F2061" s="739"/>
    </row>
    <row r="2062" spans="5:6" x14ac:dyDescent="0.25">
      <c r="E2062" s="737"/>
      <c r="F2062" s="739"/>
    </row>
    <row r="2063" spans="5:6" x14ac:dyDescent="0.25">
      <c r="E2063" s="737"/>
      <c r="F2063" s="739"/>
    </row>
    <row r="2064" spans="5:6" x14ac:dyDescent="0.25">
      <c r="E2064" s="737"/>
      <c r="F2064" s="739"/>
    </row>
    <row r="2065" spans="5:6" x14ac:dyDescent="0.25">
      <c r="E2065" s="737"/>
      <c r="F2065" s="739"/>
    </row>
    <row r="2066" spans="5:6" x14ac:dyDescent="0.25">
      <c r="E2066" s="737"/>
      <c r="F2066" s="739"/>
    </row>
    <row r="2067" spans="5:6" x14ac:dyDescent="0.25">
      <c r="E2067" s="737"/>
      <c r="F2067" s="739"/>
    </row>
    <row r="2068" spans="5:6" x14ac:dyDescent="0.25">
      <c r="E2068" s="737"/>
      <c r="F2068" s="739"/>
    </row>
    <row r="2069" spans="5:6" x14ac:dyDescent="0.25">
      <c r="E2069" s="737"/>
      <c r="F2069" s="739"/>
    </row>
    <row r="2070" spans="5:6" x14ac:dyDescent="0.25">
      <c r="E2070" s="737"/>
      <c r="F2070" s="739"/>
    </row>
    <row r="2071" spans="5:6" x14ac:dyDescent="0.25">
      <c r="E2071" s="737"/>
      <c r="F2071" s="739"/>
    </row>
    <row r="2072" spans="5:6" x14ac:dyDescent="0.25">
      <c r="E2072" s="737"/>
      <c r="F2072" s="739"/>
    </row>
    <row r="2073" spans="5:6" x14ac:dyDescent="0.25">
      <c r="E2073" s="737"/>
      <c r="F2073" s="739"/>
    </row>
    <row r="2074" spans="5:6" x14ac:dyDescent="0.25">
      <c r="E2074" s="737"/>
      <c r="F2074" s="739"/>
    </row>
    <row r="2075" spans="5:6" x14ac:dyDescent="0.25">
      <c r="E2075" s="737"/>
      <c r="F2075" s="739"/>
    </row>
    <row r="2076" spans="5:6" x14ac:dyDescent="0.25">
      <c r="E2076" s="737"/>
      <c r="F2076" s="739"/>
    </row>
    <row r="2077" spans="5:6" x14ac:dyDescent="0.25">
      <c r="E2077" s="737"/>
      <c r="F2077" s="739"/>
    </row>
    <row r="2078" spans="5:6" x14ac:dyDescent="0.25">
      <c r="E2078" s="737"/>
      <c r="F2078" s="739"/>
    </row>
    <row r="2079" spans="5:6" x14ac:dyDescent="0.25">
      <c r="E2079" s="737"/>
      <c r="F2079" s="739"/>
    </row>
    <row r="2080" spans="5:6" x14ac:dyDescent="0.25">
      <c r="E2080" s="737"/>
      <c r="F2080" s="739"/>
    </row>
    <row r="2081" spans="5:6" x14ac:dyDescent="0.25">
      <c r="E2081" s="737"/>
      <c r="F2081" s="739"/>
    </row>
    <row r="2082" spans="5:6" x14ac:dyDescent="0.25">
      <c r="E2082" s="737"/>
      <c r="F2082" s="739"/>
    </row>
    <row r="2083" spans="5:6" x14ac:dyDescent="0.25">
      <c r="E2083" s="737"/>
      <c r="F2083" s="739"/>
    </row>
    <row r="2084" spans="5:6" x14ac:dyDescent="0.25">
      <c r="E2084" s="737"/>
      <c r="F2084" s="739"/>
    </row>
    <row r="2085" spans="5:6" x14ac:dyDescent="0.25">
      <c r="E2085" s="737"/>
      <c r="F2085" s="739"/>
    </row>
    <row r="2086" spans="5:6" x14ac:dyDescent="0.25">
      <c r="E2086" s="737"/>
      <c r="F2086" s="739"/>
    </row>
    <row r="2087" spans="5:6" x14ac:dyDescent="0.25">
      <c r="E2087" s="737"/>
      <c r="F2087" s="739"/>
    </row>
    <row r="2088" spans="5:6" x14ac:dyDescent="0.25">
      <c r="E2088" s="737"/>
      <c r="F2088" s="739"/>
    </row>
    <row r="2089" spans="5:6" x14ac:dyDescent="0.25">
      <c r="E2089" s="737"/>
      <c r="F2089" s="739"/>
    </row>
    <row r="2090" spans="5:6" x14ac:dyDescent="0.25">
      <c r="E2090" s="737"/>
      <c r="F2090" s="739"/>
    </row>
    <row r="2091" spans="5:6" x14ac:dyDescent="0.25">
      <c r="E2091" s="737"/>
      <c r="F2091" s="739"/>
    </row>
    <row r="2092" spans="5:6" x14ac:dyDescent="0.25">
      <c r="E2092" s="737"/>
      <c r="F2092" s="739"/>
    </row>
    <row r="2093" spans="5:6" x14ac:dyDescent="0.25">
      <c r="E2093" s="737"/>
      <c r="F2093" s="739"/>
    </row>
    <row r="2094" spans="5:6" x14ac:dyDescent="0.25">
      <c r="E2094" s="737"/>
      <c r="F2094" s="739"/>
    </row>
    <row r="2095" spans="5:6" x14ac:dyDescent="0.25">
      <c r="E2095" s="737"/>
      <c r="F2095" s="739"/>
    </row>
    <row r="2096" spans="5:6" x14ac:dyDescent="0.25">
      <c r="E2096" s="737"/>
      <c r="F2096" s="739"/>
    </row>
    <row r="2097" spans="5:6" x14ac:dyDescent="0.25">
      <c r="E2097" s="737"/>
      <c r="F2097" s="739"/>
    </row>
    <row r="2098" spans="5:6" x14ac:dyDescent="0.25">
      <c r="E2098" s="737"/>
      <c r="F2098" s="739"/>
    </row>
    <row r="2099" spans="5:6" x14ac:dyDescent="0.25">
      <c r="E2099" s="737"/>
      <c r="F2099" s="739"/>
    </row>
    <row r="2100" spans="5:6" x14ac:dyDescent="0.25">
      <c r="E2100" s="737"/>
      <c r="F2100" s="739"/>
    </row>
    <row r="2101" spans="5:6" x14ac:dyDescent="0.25">
      <c r="E2101" s="737"/>
      <c r="F2101" s="739"/>
    </row>
    <row r="2102" spans="5:6" x14ac:dyDescent="0.25">
      <c r="E2102" s="737"/>
      <c r="F2102" s="739"/>
    </row>
    <row r="2103" spans="5:6" x14ac:dyDescent="0.25">
      <c r="E2103" s="737"/>
      <c r="F2103" s="739"/>
    </row>
    <row r="2104" spans="5:6" x14ac:dyDescent="0.25">
      <c r="E2104" s="737"/>
      <c r="F2104" s="739"/>
    </row>
    <row r="2105" spans="5:6" x14ac:dyDescent="0.25">
      <c r="E2105" s="737"/>
      <c r="F2105" s="739"/>
    </row>
    <row r="2106" spans="5:6" x14ac:dyDescent="0.25">
      <c r="E2106" s="737"/>
      <c r="F2106" s="739"/>
    </row>
    <row r="2107" spans="5:6" x14ac:dyDescent="0.25">
      <c r="E2107" s="737"/>
      <c r="F2107" s="739"/>
    </row>
    <row r="2108" spans="5:6" x14ac:dyDescent="0.25">
      <c r="E2108" s="737"/>
      <c r="F2108" s="739"/>
    </row>
    <row r="2109" spans="5:6" x14ac:dyDescent="0.25">
      <c r="E2109" s="737"/>
      <c r="F2109" s="739"/>
    </row>
    <row r="2110" spans="5:6" x14ac:dyDescent="0.25">
      <c r="E2110" s="737"/>
      <c r="F2110" s="739"/>
    </row>
    <row r="2111" spans="5:6" x14ac:dyDescent="0.25">
      <c r="E2111" s="737"/>
      <c r="F2111" s="739"/>
    </row>
    <row r="2112" spans="5:6" x14ac:dyDescent="0.25">
      <c r="E2112" s="737"/>
      <c r="F2112" s="739"/>
    </row>
    <row r="2113" spans="5:6" x14ac:dyDescent="0.25">
      <c r="E2113" s="737"/>
      <c r="F2113" s="739"/>
    </row>
    <row r="2114" spans="5:6" x14ac:dyDescent="0.25">
      <c r="E2114" s="737"/>
      <c r="F2114" s="739"/>
    </row>
    <row r="2115" spans="5:6" x14ac:dyDescent="0.25">
      <c r="E2115" s="737"/>
      <c r="F2115" s="739"/>
    </row>
    <row r="2116" spans="5:6" x14ac:dyDescent="0.25">
      <c r="E2116" s="737"/>
      <c r="F2116" s="739"/>
    </row>
    <row r="2117" spans="5:6" x14ac:dyDescent="0.25">
      <c r="E2117" s="737"/>
      <c r="F2117" s="739"/>
    </row>
    <row r="2118" spans="5:6" x14ac:dyDescent="0.25">
      <c r="E2118" s="737"/>
      <c r="F2118" s="739"/>
    </row>
    <row r="2119" spans="5:6" x14ac:dyDescent="0.25">
      <c r="E2119" s="737"/>
      <c r="F2119" s="739"/>
    </row>
    <row r="2120" spans="5:6" x14ac:dyDescent="0.25">
      <c r="E2120" s="737"/>
      <c r="F2120" s="739"/>
    </row>
    <row r="2121" spans="5:6" x14ac:dyDescent="0.25">
      <c r="E2121" s="737"/>
      <c r="F2121" s="739"/>
    </row>
    <row r="2122" spans="5:6" x14ac:dyDescent="0.25">
      <c r="E2122" s="737"/>
      <c r="F2122" s="739"/>
    </row>
    <row r="2123" spans="5:6" x14ac:dyDescent="0.25">
      <c r="E2123" s="737"/>
      <c r="F2123" s="739"/>
    </row>
    <row r="2124" spans="5:6" x14ac:dyDescent="0.25">
      <c r="E2124" s="737"/>
      <c r="F2124" s="739"/>
    </row>
    <row r="2125" spans="5:6" x14ac:dyDescent="0.25">
      <c r="E2125" s="737"/>
      <c r="F2125" s="739"/>
    </row>
    <row r="2126" spans="5:6" x14ac:dyDescent="0.25">
      <c r="E2126" s="737"/>
      <c r="F2126" s="739"/>
    </row>
    <row r="2127" spans="5:6" x14ac:dyDescent="0.25">
      <c r="E2127" s="737"/>
      <c r="F2127" s="739"/>
    </row>
    <row r="2128" spans="5:6" x14ac:dyDescent="0.25">
      <c r="E2128" s="737"/>
      <c r="F2128" s="739"/>
    </row>
    <row r="2129" spans="5:6" x14ac:dyDescent="0.25">
      <c r="E2129" s="737"/>
      <c r="F2129" s="739"/>
    </row>
    <row r="2130" spans="5:6" x14ac:dyDescent="0.25">
      <c r="E2130" s="737"/>
      <c r="F2130" s="739"/>
    </row>
    <row r="2131" spans="5:6" x14ac:dyDescent="0.25">
      <c r="E2131" s="737"/>
      <c r="F2131" s="739"/>
    </row>
    <row r="2132" spans="5:6" x14ac:dyDescent="0.25">
      <c r="E2132" s="737"/>
      <c r="F2132" s="739"/>
    </row>
    <row r="2133" spans="5:6" x14ac:dyDescent="0.25">
      <c r="E2133" s="737"/>
      <c r="F2133" s="739"/>
    </row>
    <row r="2134" spans="5:6" x14ac:dyDescent="0.25">
      <c r="E2134" s="737"/>
      <c r="F2134" s="739"/>
    </row>
    <row r="2135" spans="5:6" x14ac:dyDescent="0.25">
      <c r="E2135" s="737"/>
      <c r="F2135" s="739"/>
    </row>
    <row r="2136" spans="5:6" x14ac:dyDescent="0.25">
      <c r="E2136" s="737"/>
      <c r="F2136" s="739"/>
    </row>
    <row r="2137" spans="5:6" x14ac:dyDescent="0.25">
      <c r="E2137" s="737"/>
      <c r="F2137" s="739"/>
    </row>
    <row r="2138" spans="5:6" x14ac:dyDescent="0.25">
      <c r="E2138" s="737"/>
      <c r="F2138" s="739"/>
    </row>
    <row r="2139" spans="5:6" x14ac:dyDescent="0.25">
      <c r="E2139" s="737"/>
      <c r="F2139" s="739"/>
    </row>
    <row r="2140" spans="5:6" x14ac:dyDescent="0.25">
      <c r="E2140" s="737"/>
      <c r="F2140" s="739"/>
    </row>
    <row r="2141" spans="5:6" x14ac:dyDescent="0.25">
      <c r="E2141" s="737"/>
      <c r="F2141" s="739"/>
    </row>
    <row r="2142" spans="5:6" x14ac:dyDescent="0.25">
      <c r="E2142" s="737"/>
      <c r="F2142" s="739"/>
    </row>
    <row r="2143" spans="5:6" x14ac:dyDescent="0.25">
      <c r="E2143" s="737"/>
      <c r="F2143" s="739"/>
    </row>
    <row r="2144" spans="5:6" x14ac:dyDescent="0.25">
      <c r="E2144" s="737"/>
      <c r="F2144" s="739"/>
    </row>
    <row r="2145" spans="5:6" x14ac:dyDescent="0.25">
      <c r="E2145" s="737"/>
      <c r="F2145" s="739"/>
    </row>
    <row r="2146" spans="5:6" x14ac:dyDescent="0.25">
      <c r="E2146" s="737"/>
      <c r="F2146" s="739"/>
    </row>
    <row r="2147" spans="5:6" x14ac:dyDescent="0.25">
      <c r="E2147" s="737"/>
      <c r="F2147" s="739"/>
    </row>
    <row r="2148" spans="5:6" x14ac:dyDescent="0.25">
      <c r="E2148" s="737"/>
      <c r="F2148" s="739"/>
    </row>
    <row r="2149" spans="5:6" x14ac:dyDescent="0.25">
      <c r="E2149" s="737"/>
      <c r="F2149" s="739"/>
    </row>
    <row r="2150" spans="5:6" x14ac:dyDescent="0.25">
      <c r="E2150" s="737"/>
      <c r="F2150" s="739"/>
    </row>
    <row r="2151" spans="5:6" x14ac:dyDescent="0.25">
      <c r="E2151" s="737"/>
      <c r="F2151" s="739"/>
    </row>
    <row r="2152" spans="5:6" x14ac:dyDescent="0.25">
      <c r="E2152" s="737"/>
      <c r="F2152" s="739"/>
    </row>
    <row r="2153" spans="5:6" x14ac:dyDescent="0.25">
      <c r="E2153" s="737"/>
      <c r="F2153" s="739"/>
    </row>
    <row r="2154" spans="5:6" x14ac:dyDescent="0.25">
      <c r="E2154" s="737"/>
      <c r="F2154" s="739"/>
    </row>
    <row r="2155" spans="5:6" x14ac:dyDescent="0.25">
      <c r="E2155" s="737"/>
      <c r="F2155" s="739"/>
    </row>
    <row r="2156" spans="5:6" x14ac:dyDescent="0.25">
      <c r="E2156" s="737"/>
      <c r="F2156" s="739"/>
    </row>
    <row r="2157" spans="5:6" x14ac:dyDescent="0.25">
      <c r="E2157" s="737"/>
      <c r="F2157" s="739"/>
    </row>
    <row r="2158" spans="5:6" x14ac:dyDescent="0.25">
      <c r="E2158" s="737"/>
      <c r="F2158" s="739"/>
    </row>
    <row r="2159" spans="5:6" x14ac:dyDescent="0.25">
      <c r="E2159" s="737"/>
      <c r="F2159" s="739"/>
    </row>
    <row r="2160" spans="5:6" x14ac:dyDescent="0.25">
      <c r="E2160" s="737"/>
      <c r="F2160" s="739"/>
    </row>
    <row r="2161" spans="5:6" x14ac:dyDescent="0.25">
      <c r="E2161" s="737"/>
      <c r="F2161" s="739"/>
    </row>
    <row r="2162" spans="5:6" x14ac:dyDescent="0.25">
      <c r="E2162" s="737"/>
      <c r="F2162" s="739"/>
    </row>
    <row r="2163" spans="5:6" x14ac:dyDescent="0.25">
      <c r="E2163" s="737"/>
      <c r="F2163" s="739"/>
    </row>
    <row r="2164" spans="5:6" x14ac:dyDescent="0.25">
      <c r="E2164" s="737"/>
      <c r="F2164" s="739"/>
    </row>
    <row r="2165" spans="5:6" x14ac:dyDescent="0.25">
      <c r="E2165" s="737"/>
      <c r="F2165" s="739"/>
    </row>
    <row r="2166" spans="5:6" x14ac:dyDescent="0.25">
      <c r="E2166" s="737"/>
      <c r="F2166" s="739"/>
    </row>
    <row r="2167" spans="5:6" x14ac:dyDescent="0.25">
      <c r="E2167" s="737"/>
      <c r="F2167" s="739"/>
    </row>
    <row r="2168" spans="5:6" x14ac:dyDescent="0.25">
      <c r="E2168" s="737"/>
      <c r="F2168" s="739"/>
    </row>
    <row r="2169" spans="5:6" x14ac:dyDescent="0.25">
      <c r="E2169" s="737"/>
      <c r="F2169" s="739"/>
    </row>
    <row r="2170" spans="5:6" x14ac:dyDescent="0.25">
      <c r="E2170" s="737"/>
      <c r="F2170" s="739"/>
    </row>
    <row r="2171" spans="5:6" x14ac:dyDescent="0.25">
      <c r="E2171" s="737"/>
      <c r="F2171" s="739"/>
    </row>
    <row r="2172" spans="5:6" x14ac:dyDescent="0.25">
      <c r="E2172" s="737"/>
      <c r="F2172" s="739"/>
    </row>
    <row r="2173" spans="5:6" x14ac:dyDescent="0.25">
      <c r="E2173" s="737"/>
      <c r="F2173" s="739"/>
    </row>
    <row r="2174" spans="5:6" x14ac:dyDescent="0.25">
      <c r="E2174" s="737"/>
      <c r="F2174" s="739"/>
    </row>
    <row r="2175" spans="5:6" x14ac:dyDescent="0.25">
      <c r="E2175" s="737"/>
      <c r="F2175" s="739"/>
    </row>
    <row r="2176" spans="5:6" x14ac:dyDescent="0.25">
      <c r="E2176" s="737"/>
      <c r="F2176" s="739"/>
    </row>
    <row r="2177" spans="5:6" x14ac:dyDescent="0.25">
      <c r="E2177" s="737"/>
      <c r="F2177" s="739"/>
    </row>
    <row r="2178" spans="5:6" x14ac:dyDescent="0.25">
      <c r="E2178" s="737"/>
      <c r="F2178" s="739"/>
    </row>
    <row r="2179" spans="5:6" x14ac:dyDescent="0.25">
      <c r="E2179" s="737"/>
      <c r="F2179" s="739"/>
    </row>
    <row r="2180" spans="5:6" x14ac:dyDescent="0.25">
      <c r="E2180" s="737"/>
      <c r="F2180" s="739"/>
    </row>
    <row r="2181" spans="5:6" x14ac:dyDescent="0.25">
      <c r="E2181" s="737"/>
      <c r="F2181" s="739"/>
    </row>
    <row r="2182" spans="5:6" x14ac:dyDescent="0.25">
      <c r="E2182" s="737"/>
      <c r="F2182" s="739"/>
    </row>
    <row r="2183" spans="5:6" x14ac:dyDescent="0.25">
      <c r="E2183" s="737"/>
      <c r="F2183" s="739"/>
    </row>
    <row r="2184" spans="5:6" x14ac:dyDescent="0.25">
      <c r="E2184" s="737"/>
      <c r="F2184" s="739"/>
    </row>
    <row r="2185" spans="5:6" x14ac:dyDescent="0.25">
      <c r="E2185" s="737"/>
      <c r="F2185" s="739"/>
    </row>
    <row r="2186" spans="5:6" x14ac:dyDescent="0.25">
      <c r="E2186" s="737"/>
      <c r="F2186" s="739"/>
    </row>
    <row r="2187" spans="5:6" x14ac:dyDescent="0.25">
      <c r="E2187" s="737"/>
      <c r="F2187" s="739"/>
    </row>
    <row r="2188" spans="5:6" x14ac:dyDescent="0.25">
      <c r="E2188" s="737"/>
      <c r="F2188" s="739"/>
    </row>
    <row r="2189" spans="5:6" x14ac:dyDescent="0.25">
      <c r="E2189" s="737"/>
      <c r="F2189" s="739"/>
    </row>
    <row r="2190" spans="5:6" x14ac:dyDescent="0.25">
      <c r="E2190" s="737"/>
      <c r="F2190" s="739"/>
    </row>
    <row r="2191" spans="5:6" x14ac:dyDescent="0.25">
      <c r="E2191" s="737"/>
      <c r="F2191" s="739"/>
    </row>
    <row r="2192" spans="5:6" x14ac:dyDescent="0.25">
      <c r="E2192" s="737"/>
      <c r="F2192" s="739"/>
    </row>
    <row r="2193" spans="5:6" x14ac:dyDescent="0.25">
      <c r="E2193" s="737"/>
      <c r="F2193" s="739"/>
    </row>
    <row r="2194" spans="5:6" x14ac:dyDescent="0.25">
      <c r="E2194" s="737"/>
      <c r="F2194" s="739"/>
    </row>
    <row r="2195" spans="5:6" x14ac:dyDescent="0.25">
      <c r="E2195" s="737"/>
      <c r="F2195" s="739"/>
    </row>
    <row r="2196" spans="5:6" x14ac:dyDescent="0.25">
      <c r="E2196" s="737"/>
      <c r="F2196" s="739"/>
    </row>
    <row r="2197" spans="5:6" x14ac:dyDescent="0.25">
      <c r="E2197" s="737"/>
      <c r="F2197" s="739"/>
    </row>
    <row r="2198" spans="5:6" x14ac:dyDescent="0.25">
      <c r="E2198" s="737"/>
      <c r="F2198" s="739"/>
    </row>
    <row r="2199" spans="5:6" x14ac:dyDescent="0.25">
      <c r="E2199" s="737"/>
      <c r="F2199" s="739"/>
    </row>
    <row r="2200" spans="5:6" x14ac:dyDescent="0.25">
      <c r="E2200" s="737"/>
      <c r="F2200" s="739"/>
    </row>
    <row r="2201" spans="5:6" x14ac:dyDescent="0.25">
      <c r="E2201" s="737"/>
      <c r="F2201" s="739"/>
    </row>
    <row r="2202" spans="5:6" x14ac:dyDescent="0.25">
      <c r="E2202" s="737"/>
      <c r="F2202" s="739"/>
    </row>
    <row r="2203" spans="5:6" x14ac:dyDescent="0.25">
      <c r="E2203" s="737"/>
      <c r="F2203" s="739"/>
    </row>
    <row r="2204" spans="5:6" x14ac:dyDescent="0.25">
      <c r="E2204" s="737"/>
      <c r="F2204" s="739"/>
    </row>
    <row r="2205" spans="5:6" x14ac:dyDescent="0.25">
      <c r="E2205" s="737"/>
      <c r="F2205" s="739"/>
    </row>
    <row r="2206" spans="5:6" x14ac:dyDescent="0.25">
      <c r="E2206" s="737"/>
      <c r="F2206" s="739"/>
    </row>
    <row r="2207" spans="5:6" x14ac:dyDescent="0.25">
      <c r="E2207" s="737"/>
      <c r="F2207" s="739"/>
    </row>
    <row r="2208" spans="5:6" x14ac:dyDescent="0.25">
      <c r="E2208" s="737"/>
      <c r="F2208" s="739"/>
    </row>
    <row r="2209" spans="5:6" x14ac:dyDescent="0.25">
      <c r="E2209" s="737"/>
      <c r="F2209" s="739"/>
    </row>
    <row r="2210" spans="5:6" x14ac:dyDescent="0.25">
      <c r="E2210" s="737"/>
      <c r="F2210" s="739"/>
    </row>
    <row r="2211" spans="5:6" x14ac:dyDescent="0.25">
      <c r="E2211" s="737"/>
      <c r="F2211" s="739"/>
    </row>
    <row r="2212" spans="5:6" x14ac:dyDescent="0.25">
      <c r="E2212" s="737"/>
      <c r="F2212" s="739"/>
    </row>
    <row r="2213" spans="5:6" x14ac:dyDescent="0.25">
      <c r="E2213" s="737"/>
      <c r="F2213" s="739"/>
    </row>
    <row r="2214" spans="5:6" x14ac:dyDescent="0.25">
      <c r="E2214" s="737"/>
      <c r="F2214" s="739"/>
    </row>
    <row r="2215" spans="5:6" x14ac:dyDescent="0.25">
      <c r="E2215" s="737"/>
      <c r="F2215" s="739"/>
    </row>
    <row r="2216" spans="5:6" x14ac:dyDescent="0.25">
      <c r="E2216" s="737"/>
      <c r="F2216" s="739"/>
    </row>
    <row r="2217" spans="5:6" x14ac:dyDescent="0.25">
      <c r="E2217" s="737"/>
      <c r="F2217" s="739"/>
    </row>
    <row r="2218" spans="5:6" x14ac:dyDescent="0.25">
      <c r="E2218" s="737"/>
      <c r="F2218" s="739"/>
    </row>
    <row r="2219" spans="5:6" x14ac:dyDescent="0.25">
      <c r="E2219" s="737"/>
      <c r="F2219" s="739"/>
    </row>
    <row r="2220" spans="5:6" x14ac:dyDescent="0.25">
      <c r="E2220" s="737"/>
      <c r="F2220" s="739"/>
    </row>
    <row r="2221" spans="5:6" x14ac:dyDescent="0.25">
      <c r="E2221" s="737"/>
      <c r="F2221" s="739"/>
    </row>
    <row r="2222" spans="5:6" x14ac:dyDescent="0.25">
      <c r="E2222" s="737"/>
      <c r="F2222" s="739"/>
    </row>
    <row r="2223" spans="5:6" x14ac:dyDescent="0.25">
      <c r="E2223" s="737"/>
      <c r="F2223" s="739"/>
    </row>
    <row r="2224" spans="5:6" x14ac:dyDescent="0.25">
      <c r="E2224" s="737"/>
      <c r="F2224" s="739"/>
    </row>
    <row r="2225" spans="5:6" x14ac:dyDescent="0.25">
      <c r="E2225" s="737"/>
      <c r="F2225" s="739"/>
    </row>
    <row r="2226" spans="5:6" x14ac:dyDescent="0.25">
      <c r="E2226" s="737"/>
      <c r="F2226" s="739"/>
    </row>
    <row r="2227" spans="5:6" x14ac:dyDescent="0.25">
      <c r="E2227" s="737"/>
      <c r="F2227" s="739"/>
    </row>
    <row r="2228" spans="5:6" x14ac:dyDescent="0.25">
      <c r="E2228" s="737"/>
      <c r="F2228" s="739"/>
    </row>
    <row r="2229" spans="5:6" x14ac:dyDescent="0.25">
      <c r="E2229" s="737"/>
      <c r="F2229" s="739"/>
    </row>
    <row r="2230" spans="5:6" x14ac:dyDescent="0.25">
      <c r="E2230" s="737"/>
      <c r="F2230" s="739"/>
    </row>
    <row r="2231" spans="5:6" x14ac:dyDescent="0.25">
      <c r="E2231" s="737"/>
      <c r="F2231" s="739"/>
    </row>
    <row r="2232" spans="5:6" x14ac:dyDescent="0.25">
      <c r="E2232" s="737"/>
      <c r="F2232" s="739"/>
    </row>
    <row r="2233" spans="5:6" x14ac:dyDescent="0.25">
      <c r="E2233" s="737"/>
      <c r="F2233" s="739"/>
    </row>
    <row r="2234" spans="5:6" x14ac:dyDescent="0.25">
      <c r="E2234" s="737"/>
      <c r="F2234" s="739"/>
    </row>
    <row r="2235" spans="5:6" x14ac:dyDescent="0.25">
      <c r="E2235" s="737"/>
      <c r="F2235" s="739"/>
    </row>
    <row r="2236" spans="5:6" x14ac:dyDescent="0.25">
      <c r="E2236" s="737"/>
      <c r="F2236" s="739"/>
    </row>
    <row r="2237" spans="5:6" x14ac:dyDescent="0.25">
      <c r="E2237" s="737"/>
      <c r="F2237" s="739"/>
    </row>
    <row r="2238" spans="5:6" x14ac:dyDescent="0.25">
      <c r="E2238" s="737"/>
      <c r="F2238" s="739"/>
    </row>
    <row r="2239" spans="5:6" x14ac:dyDescent="0.25">
      <c r="E2239" s="737"/>
      <c r="F2239" s="739"/>
    </row>
    <row r="2240" spans="5:6" x14ac:dyDescent="0.25">
      <c r="E2240" s="737"/>
      <c r="F2240" s="739"/>
    </row>
    <row r="2241" spans="5:6" x14ac:dyDescent="0.25">
      <c r="E2241" s="737"/>
      <c r="F2241" s="739"/>
    </row>
    <row r="2242" spans="5:6" x14ac:dyDescent="0.25">
      <c r="E2242" s="737"/>
      <c r="F2242" s="739"/>
    </row>
    <row r="2243" spans="5:6" x14ac:dyDescent="0.25">
      <c r="E2243" s="737"/>
      <c r="F2243" s="739"/>
    </row>
    <row r="2244" spans="5:6" x14ac:dyDescent="0.25">
      <c r="E2244" s="737"/>
      <c r="F2244" s="739"/>
    </row>
    <row r="2245" spans="5:6" x14ac:dyDescent="0.25">
      <c r="E2245" s="737"/>
      <c r="F2245" s="739"/>
    </row>
    <row r="2246" spans="5:6" x14ac:dyDescent="0.25">
      <c r="E2246" s="737"/>
      <c r="F2246" s="739"/>
    </row>
    <row r="2247" spans="5:6" x14ac:dyDescent="0.25">
      <c r="E2247" s="737"/>
      <c r="F2247" s="739"/>
    </row>
    <row r="2248" spans="5:6" x14ac:dyDescent="0.25">
      <c r="E2248" s="737"/>
      <c r="F2248" s="739"/>
    </row>
    <row r="2249" spans="5:6" x14ac:dyDescent="0.25">
      <c r="E2249" s="737"/>
      <c r="F2249" s="739"/>
    </row>
    <row r="2250" spans="5:6" x14ac:dyDescent="0.25">
      <c r="E2250" s="737"/>
      <c r="F2250" s="739"/>
    </row>
    <row r="2251" spans="5:6" x14ac:dyDescent="0.25">
      <c r="E2251" s="737"/>
      <c r="F2251" s="739"/>
    </row>
    <row r="2252" spans="5:6" x14ac:dyDescent="0.25">
      <c r="E2252" s="737"/>
      <c r="F2252" s="739"/>
    </row>
    <row r="2253" spans="5:6" x14ac:dyDescent="0.25">
      <c r="E2253" s="737"/>
      <c r="F2253" s="739"/>
    </row>
    <row r="2254" spans="5:6" x14ac:dyDescent="0.25">
      <c r="E2254" s="737"/>
      <c r="F2254" s="739"/>
    </row>
    <row r="2255" spans="5:6" x14ac:dyDescent="0.25">
      <c r="E2255" s="737"/>
      <c r="F2255" s="739"/>
    </row>
    <row r="2256" spans="5:6" x14ac:dyDescent="0.25">
      <c r="E2256" s="737"/>
      <c r="F2256" s="739"/>
    </row>
    <row r="2257" spans="5:6" x14ac:dyDescent="0.25">
      <c r="E2257" s="737"/>
      <c r="F2257" s="739"/>
    </row>
    <row r="2258" spans="5:6" x14ac:dyDescent="0.25">
      <c r="E2258" s="737"/>
      <c r="F2258" s="739"/>
    </row>
    <row r="2259" spans="5:6" x14ac:dyDescent="0.25">
      <c r="E2259" s="737"/>
      <c r="F2259" s="739"/>
    </row>
    <row r="2260" spans="5:6" x14ac:dyDescent="0.25">
      <c r="E2260" s="737"/>
      <c r="F2260" s="739"/>
    </row>
    <row r="2261" spans="5:6" x14ac:dyDescent="0.25">
      <c r="E2261" s="737"/>
      <c r="F2261" s="739"/>
    </row>
    <row r="2262" spans="5:6" x14ac:dyDescent="0.25">
      <c r="E2262" s="737"/>
      <c r="F2262" s="739"/>
    </row>
    <row r="2263" spans="5:6" x14ac:dyDescent="0.25">
      <c r="E2263" s="737"/>
      <c r="F2263" s="739"/>
    </row>
    <row r="2264" spans="5:6" x14ac:dyDescent="0.25">
      <c r="E2264" s="737"/>
      <c r="F2264" s="739"/>
    </row>
    <row r="2265" spans="5:6" x14ac:dyDescent="0.25">
      <c r="E2265" s="737"/>
      <c r="F2265" s="739"/>
    </row>
    <row r="2266" spans="5:6" x14ac:dyDescent="0.25">
      <c r="E2266" s="737"/>
      <c r="F2266" s="739"/>
    </row>
    <row r="2267" spans="5:6" x14ac:dyDescent="0.25">
      <c r="E2267" s="737"/>
      <c r="F2267" s="739"/>
    </row>
    <row r="2268" spans="5:6" x14ac:dyDescent="0.25">
      <c r="E2268" s="737"/>
      <c r="F2268" s="739"/>
    </row>
    <row r="2269" spans="5:6" x14ac:dyDescent="0.25">
      <c r="E2269" s="737"/>
      <c r="F2269" s="739"/>
    </row>
    <row r="2270" spans="5:6" x14ac:dyDescent="0.25">
      <c r="E2270" s="737"/>
      <c r="F2270" s="739"/>
    </row>
    <row r="2271" spans="5:6" x14ac:dyDescent="0.25">
      <c r="E2271" s="737"/>
      <c r="F2271" s="739"/>
    </row>
    <row r="2272" spans="5:6" x14ac:dyDescent="0.25">
      <c r="E2272" s="737"/>
      <c r="F2272" s="739"/>
    </row>
    <row r="2273" spans="5:6" x14ac:dyDescent="0.25">
      <c r="E2273" s="737"/>
      <c r="F2273" s="739"/>
    </row>
    <row r="2274" spans="5:6" x14ac:dyDescent="0.25">
      <c r="E2274" s="737"/>
      <c r="F2274" s="739"/>
    </row>
    <row r="2275" spans="5:6" x14ac:dyDescent="0.25">
      <c r="E2275" s="737"/>
      <c r="F2275" s="739"/>
    </row>
    <row r="2276" spans="5:6" x14ac:dyDescent="0.25">
      <c r="E2276" s="737"/>
      <c r="F2276" s="739"/>
    </row>
    <row r="2277" spans="5:6" x14ac:dyDescent="0.25">
      <c r="E2277" s="737"/>
      <c r="F2277" s="739"/>
    </row>
    <row r="2278" spans="5:6" x14ac:dyDescent="0.25">
      <c r="E2278" s="737"/>
      <c r="F2278" s="739"/>
    </row>
    <row r="2279" spans="5:6" x14ac:dyDescent="0.25">
      <c r="E2279" s="737"/>
      <c r="F2279" s="739"/>
    </row>
    <row r="2280" spans="5:6" x14ac:dyDescent="0.25">
      <c r="E2280" s="737"/>
      <c r="F2280" s="739"/>
    </row>
    <row r="2281" spans="5:6" x14ac:dyDescent="0.25">
      <c r="E2281" s="737"/>
      <c r="F2281" s="739"/>
    </row>
    <row r="2282" spans="5:6" x14ac:dyDescent="0.25">
      <c r="E2282" s="737"/>
      <c r="F2282" s="739"/>
    </row>
    <row r="2283" spans="5:6" x14ac:dyDescent="0.25">
      <c r="E2283" s="737"/>
      <c r="F2283" s="739"/>
    </row>
    <row r="2284" spans="5:6" x14ac:dyDescent="0.25">
      <c r="E2284" s="737"/>
      <c r="F2284" s="739"/>
    </row>
    <row r="2285" spans="5:6" x14ac:dyDescent="0.25">
      <c r="E2285" s="737"/>
      <c r="F2285" s="739"/>
    </row>
    <row r="2286" spans="5:6" x14ac:dyDescent="0.25">
      <c r="E2286" s="737"/>
      <c r="F2286" s="739"/>
    </row>
    <row r="2287" spans="5:6" x14ac:dyDescent="0.25">
      <c r="E2287" s="737"/>
      <c r="F2287" s="739"/>
    </row>
    <row r="2288" spans="5:6" x14ac:dyDescent="0.25">
      <c r="E2288" s="737"/>
      <c r="F2288" s="739"/>
    </row>
    <row r="2289" spans="5:6" x14ac:dyDescent="0.25">
      <c r="E2289" s="737"/>
      <c r="F2289" s="739"/>
    </row>
    <row r="2290" spans="5:6" x14ac:dyDescent="0.25">
      <c r="E2290" s="737"/>
      <c r="F2290" s="739"/>
    </row>
    <row r="2291" spans="5:6" x14ac:dyDescent="0.25">
      <c r="E2291" s="737"/>
      <c r="F2291" s="739"/>
    </row>
    <row r="2292" spans="5:6" x14ac:dyDescent="0.25">
      <c r="E2292" s="737"/>
      <c r="F2292" s="739"/>
    </row>
    <row r="2293" spans="5:6" x14ac:dyDescent="0.25">
      <c r="E2293" s="737"/>
      <c r="F2293" s="739"/>
    </row>
    <row r="2294" spans="5:6" x14ac:dyDescent="0.25">
      <c r="E2294" s="737"/>
      <c r="F2294" s="739"/>
    </row>
    <row r="2295" spans="5:6" x14ac:dyDescent="0.25">
      <c r="E2295" s="737"/>
      <c r="F2295" s="739"/>
    </row>
    <row r="2296" spans="5:6" x14ac:dyDescent="0.25">
      <c r="E2296" s="737"/>
      <c r="F2296" s="739"/>
    </row>
    <row r="2297" spans="5:6" x14ac:dyDescent="0.25">
      <c r="E2297" s="737"/>
      <c r="F2297" s="739"/>
    </row>
    <row r="2298" spans="5:6" x14ac:dyDescent="0.25">
      <c r="E2298" s="737"/>
      <c r="F2298" s="739"/>
    </row>
    <row r="2299" spans="5:6" x14ac:dyDescent="0.25">
      <c r="E2299" s="737"/>
      <c r="F2299" s="739"/>
    </row>
    <row r="2300" spans="5:6" x14ac:dyDescent="0.25">
      <c r="E2300" s="737"/>
      <c r="F2300" s="739"/>
    </row>
    <row r="2301" spans="5:6" x14ac:dyDescent="0.25">
      <c r="E2301" s="737"/>
      <c r="F2301" s="739"/>
    </row>
    <row r="2302" spans="5:6" x14ac:dyDescent="0.25">
      <c r="E2302" s="737"/>
      <c r="F2302" s="739"/>
    </row>
    <row r="2303" spans="5:6" x14ac:dyDescent="0.25">
      <c r="E2303" s="737"/>
      <c r="F2303" s="739"/>
    </row>
    <row r="2304" spans="5:6" x14ac:dyDescent="0.25">
      <c r="E2304" s="737"/>
      <c r="F2304" s="739"/>
    </row>
    <row r="2305" spans="5:6" x14ac:dyDescent="0.25">
      <c r="E2305" s="737"/>
      <c r="F2305" s="739"/>
    </row>
    <row r="2306" spans="5:6" x14ac:dyDescent="0.25">
      <c r="E2306" s="737"/>
      <c r="F2306" s="739"/>
    </row>
    <row r="2307" spans="5:6" x14ac:dyDescent="0.25">
      <c r="E2307" s="737"/>
      <c r="F2307" s="739"/>
    </row>
    <row r="2308" spans="5:6" x14ac:dyDescent="0.25">
      <c r="E2308" s="737"/>
      <c r="F2308" s="739"/>
    </row>
    <row r="2309" spans="5:6" x14ac:dyDescent="0.25">
      <c r="E2309" s="737"/>
      <c r="F2309" s="739"/>
    </row>
    <row r="2310" spans="5:6" x14ac:dyDescent="0.25">
      <c r="E2310" s="737"/>
      <c r="F2310" s="739"/>
    </row>
    <row r="2311" spans="5:6" x14ac:dyDescent="0.25">
      <c r="E2311" s="737"/>
      <c r="F2311" s="739"/>
    </row>
    <row r="2312" spans="5:6" x14ac:dyDescent="0.25">
      <c r="E2312" s="737"/>
      <c r="F2312" s="739"/>
    </row>
    <row r="2313" spans="5:6" x14ac:dyDescent="0.25">
      <c r="E2313" s="737"/>
      <c r="F2313" s="739"/>
    </row>
    <row r="2314" spans="5:6" x14ac:dyDescent="0.25">
      <c r="E2314" s="737"/>
      <c r="F2314" s="739"/>
    </row>
    <row r="2315" spans="5:6" x14ac:dyDescent="0.25">
      <c r="E2315" s="737"/>
      <c r="F2315" s="739"/>
    </row>
    <row r="2316" spans="5:6" x14ac:dyDescent="0.25">
      <c r="E2316" s="737"/>
      <c r="F2316" s="739"/>
    </row>
    <row r="2317" spans="5:6" x14ac:dyDescent="0.25">
      <c r="E2317" s="737"/>
      <c r="F2317" s="739"/>
    </row>
    <row r="2318" spans="5:6" x14ac:dyDescent="0.25">
      <c r="E2318" s="737"/>
      <c r="F2318" s="739"/>
    </row>
    <row r="2319" spans="5:6" x14ac:dyDescent="0.25">
      <c r="E2319" s="737"/>
      <c r="F2319" s="739"/>
    </row>
    <row r="2320" spans="5:6" x14ac:dyDescent="0.25">
      <c r="E2320" s="737"/>
      <c r="F2320" s="739"/>
    </row>
    <row r="2321" spans="5:6" x14ac:dyDescent="0.25">
      <c r="E2321" s="737"/>
      <c r="F2321" s="739"/>
    </row>
    <row r="2322" spans="5:6" x14ac:dyDescent="0.25">
      <c r="E2322" s="737"/>
      <c r="F2322" s="739"/>
    </row>
    <row r="2323" spans="5:6" x14ac:dyDescent="0.25">
      <c r="E2323" s="737"/>
      <c r="F2323" s="739"/>
    </row>
    <row r="2324" spans="5:6" x14ac:dyDescent="0.25">
      <c r="E2324" s="737"/>
      <c r="F2324" s="739"/>
    </row>
    <row r="2325" spans="5:6" x14ac:dyDescent="0.25">
      <c r="E2325" s="737"/>
      <c r="F2325" s="739"/>
    </row>
    <row r="2326" spans="5:6" x14ac:dyDescent="0.25">
      <c r="E2326" s="737"/>
      <c r="F2326" s="739"/>
    </row>
    <row r="2327" spans="5:6" x14ac:dyDescent="0.25">
      <c r="E2327" s="737"/>
      <c r="F2327" s="739"/>
    </row>
    <row r="2328" spans="5:6" x14ac:dyDescent="0.25">
      <c r="E2328" s="737"/>
      <c r="F2328" s="739"/>
    </row>
    <row r="2329" spans="5:6" x14ac:dyDescent="0.25">
      <c r="E2329" s="737"/>
      <c r="F2329" s="739"/>
    </row>
    <row r="2330" spans="5:6" x14ac:dyDescent="0.25">
      <c r="E2330" s="737"/>
      <c r="F2330" s="739"/>
    </row>
    <row r="2331" spans="5:6" x14ac:dyDescent="0.25">
      <c r="E2331" s="737"/>
      <c r="F2331" s="739"/>
    </row>
    <row r="2332" spans="5:6" x14ac:dyDescent="0.25">
      <c r="E2332" s="737"/>
      <c r="F2332" s="739"/>
    </row>
    <row r="2333" spans="5:6" x14ac:dyDescent="0.25">
      <c r="E2333" s="737"/>
      <c r="F2333" s="739"/>
    </row>
    <row r="2334" spans="5:6" x14ac:dyDescent="0.25">
      <c r="E2334" s="737"/>
      <c r="F2334" s="739"/>
    </row>
    <row r="2335" spans="5:6" x14ac:dyDescent="0.25">
      <c r="E2335" s="737"/>
      <c r="F2335" s="739"/>
    </row>
    <row r="2336" spans="5:6" x14ac:dyDescent="0.25">
      <c r="E2336" s="737"/>
      <c r="F2336" s="739"/>
    </row>
    <row r="2337" spans="5:6" x14ac:dyDescent="0.25">
      <c r="E2337" s="737"/>
      <c r="F2337" s="739"/>
    </row>
    <row r="2338" spans="5:6" x14ac:dyDescent="0.25">
      <c r="E2338" s="737"/>
      <c r="F2338" s="739"/>
    </row>
    <row r="2339" spans="5:6" x14ac:dyDescent="0.25">
      <c r="E2339" s="737"/>
      <c r="F2339" s="739"/>
    </row>
    <row r="2340" spans="5:6" x14ac:dyDescent="0.25">
      <c r="E2340" s="737"/>
      <c r="F2340" s="739"/>
    </row>
    <row r="2341" spans="5:6" x14ac:dyDescent="0.25">
      <c r="E2341" s="737"/>
      <c r="F2341" s="739"/>
    </row>
    <row r="2342" spans="5:6" x14ac:dyDescent="0.25">
      <c r="E2342" s="737"/>
      <c r="F2342" s="739"/>
    </row>
    <row r="2343" spans="5:6" x14ac:dyDescent="0.25">
      <c r="E2343" s="737"/>
      <c r="F2343" s="739"/>
    </row>
    <row r="2344" spans="5:6" x14ac:dyDescent="0.25">
      <c r="E2344" s="737"/>
      <c r="F2344" s="739"/>
    </row>
    <row r="2345" spans="5:6" x14ac:dyDescent="0.25">
      <c r="E2345" s="737"/>
      <c r="F2345" s="739"/>
    </row>
    <row r="2346" spans="5:6" x14ac:dyDescent="0.25">
      <c r="E2346" s="737"/>
      <c r="F2346" s="739"/>
    </row>
    <row r="2347" spans="5:6" x14ac:dyDescent="0.25">
      <c r="E2347" s="737"/>
      <c r="F2347" s="739"/>
    </row>
    <row r="2348" spans="5:6" x14ac:dyDescent="0.25">
      <c r="E2348" s="737"/>
      <c r="F2348" s="739"/>
    </row>
    <row r="2349" spans="5:6" x14ac:dyDescent="0.25">
      <c r="E2349" s="737"/>
      <c r="F2349" s="739"/>
    </row>
    <row r="2350" spans="5:6" x14ac:dyDescent="0.25">
      <c r="E2350" s="737"/>
      <c r="F2350" s="739"/>
    </row>
    <row r="2351" spans="5:6" x14ac:dyDescent="0.25">
      <c r="E2351" s="737"/>
      <c r="F2351" s="739"/>
    </row>
    <row r="2352" spans="5:6" x14ac:dyDescent="0.25">
      <c r="E2352" s="737"/>
      <c r="F2352" s="739"/>
    </row>
    <row r="2353" spans="5:6" x14ac:dyDescent="0.25">
      <c r="E2353" s="737"/>
      <c r="F2353" s="739"/>
    </row>
    <row r="2354" spans="5:6" x14ac:dyDescent="0.25">
      <c r="E2354" s="737"/>
      <c r="F2354" s="739"/>
    </row>
    <row r="2355" spans="5:6" x14ac:dyDescent="0.25">
      <c r="E2355" s="737"/>
      <c r="F2355" s="739"/>
    </row>
    <row r="2356" spans="5:6" x14ac:dyDescent="0.25">
      <c r="E2356" s="737"/>
      <c r="F2356" s="739"/>
    </row>
    <row r="2357" spans="5:6" x14ac:dyDescent="0.25">
      <c r="E2357" s="737"/>
      <c r="F2357" s="739"/>
    </row>
    <row r="2358" spans="5:6" x14ac:dyDescent="0.25">
      <c r="E2358" s="737"/>
      <c r="F2358" s="739"/>
    </row>
    <row r="2359" spans="5:6" x14ac:dyDescent="0.25">
      <c r="E2359" s="737"/>
      <c r="F2359" s="739"/>
    </row>
    <row r="2360" spans="5:6" x14ac:dyDescent="0.25">
      <c r="E2360" s="737"/>
      <c r="F2360" s="739"/>
    </row>
    <row r="2361" spans="5:6" x14ac:dyDescent="0.25">
      <c r="E2361" s="737"/>
      <c r="F2361" s="739"/>
    </row>
    <row r="2362" spans="5:6" x14ac:dyDescent="0.25">
      <c r="E2362" s="737"/>
      <c r="F2362" s="739"/>
    </row>
    <row r="2363" spans="5:6" x14ac:dyDescent="0.25">
      <c r="E2363" s="737"/>
      <c r="F2363" s="739"/>
    </row>
    <row r="2364" spans="5:6" x14ac:dyDescent="0.25">
      <c r="E2364" s="737"/>
      <c r="F2364" s="739"/>
    </row>
    <row r="2365" spans="5:6" x14ac:dyDescent="0.25">
      <c r="E2365" s="737"/>
      <c r="F2365" s="739"/>
    </row>
    <row r="2366" spans="5:6" x14ac:dyDescent="0.25">
      <c r="E2366" s="737"/>
      <c r="F2366" s="739"/>
    </row>
    <row r="2367" spans="5:6" x14ac:dyDescent="0.25">
      <c r="E2367" s="737"/>
      <c r="F2367" s="739"/>
    </row>
    <row r="2368" spans="5:6" x14ac:dyDescent="0.25">
      <c r="E2368" s="737"/>
      <c r="F2368" s="739"/>
    </row>
    <row r="2369" spans="5:6" x14ac:dyDescent="0.25">
      <c r="E2369" s="737"/>
      <c r="F2369" s="739"/>
    </row>
    <row r="2370" spans="5:6" x14ac:dyDescent="0.25">
      <c r="E2370" s="737"/>
      <c r="F2370" s="739"/>
    </row>
    <row r="2371" spans="5:6" x14ac:dyDescent="0.25">
      <c r="E2371" s="737"/>
      <c r="F2371" s="739"/>
    </row>
    <row r="2372" spans="5:6" x14ac:dyDescent="0.25">
      <c r="E2372" s="737"/>
      <c r="F2372" s="739"/>
    </row>
    <row r="2373" spans="5:6" x14ac:dyDescent="0.25">
      <c r="E2373" s="737"/>
      <c r="F2373" s="739"/>
    </row>
    <row r="2374" spans="5:6" x14ac:dyDescent="0.25">
      <c r="E2374" s="737"/>
      <c r="F2374" s="739"/>
    </row>
    <row r="2375" spans="5:6" x14ac:dyDescent="0.25">
      <c r="E2375" s="737"/>
      <c r="F2375" s="739"/>
    </row>
    <row r="2376" spans="5:6" x14ac:dyDescent="0.25">
      <c r="E2376" s="737"/>
      <c r="F2376" s="739"/>
    </row>
    <row r="2377" spans="5:6" x14ac:dyDescent="0.25">
      <c r="E2377" s="737"/>
      <c r="F2377" s="739"/>
    </row>
    <row r="2378" spans="5:6" x14ac:dyDescent="0.25">
      <c r="E2378" s="737"/>
      <c r="F2378" s="739"/>
    </row>
    <row r="2379" spans="5:6" x14ac:dyDescent="0.25">
      <c r="E2379" s="737"/>
      <c r="F2379" s="739"/>
    </row>
    <row r="2380" spans="5:6" x14ac:dyDescent="0.25">
      <c r="E2380" s="737"/>
      <c r="F2380" s="739"/>
    </row>
    <row r="2381" spans="5:6" x14ac:dyDescent="0.25">
      <c r="E2381" s="737"/>
      <c r="F2381" s="739"/>
    </row>
    <row r="2382" spans="5:6" x14ac:dyDescent="0.25">
      <c r="E2382" s="737"/>
      <c r="F2382" s="739"/>
    </row>
    <row r="2383" spans="5:6" x14ac:dyDescent="0.25">
      <c r="E2383" s="737"/>
      <c r="F2383" s="739"/>
    </row>
    <row r="2384" spans="5:6" x14ac:dyDescent="0.25">
      <c r="E2384" s="737"/>
      <c r="F2384" s="739"/>
    </row>
    <row r="2385" spans="5:6" x14ac:dyDescent="0.25">
      <c r="E2385" s="737"/>
      <c r="F2385" s="739"/>
    </row>
    <row r="2386" spans="5:6" x14ac:dyDescent="0.25">
      <c r="E2386" s="737"/>
      <c r="F2386" s="739"/>
    </row>
    <row r="2387" spans="5:6" x14ac:dyDescent="0.25">
      <c r="E2387" s="737"/>
      <c r="F2387" s="739"/>
    </row>
    <row r="2388" spans="5:6" x14ac:dyDescent="0.25">
      <c r="E2388" s="737"/>
      <c r="F2388" s="739"/>
    </row>
    <row r="2389" spans="5:6" x14ac:dyDescent="0.25">
      <c r="E2389" s="737"/>
      <c r="F2389" s="739"/>
    </row>
    <row r="2390" spans="5:6" x14ac:dyDescent="0.25">
      <c r="E2390" s="737"/>
      <c r="F2390" s="739"/>
    </row>
    <row r="2391" spans="5:6" x14ac:dyDescent="0.25">
      <c r="E2391" s="737"/>
      <c r="F2391" s="739"/>
    </row>
    <row r="2392" spans="5:6" x14ac:dyDescent="0.25">
      <c r="E2392" s="737"/>
      <c r="F2392" s="739"/>
    </row>
    <row r="2393" spans="5:6" x14ac:dyDescent="0.25">
      <c r="E2393" s="737"/>
      <c r="F2393" s="739"/>
    </row>
    <row r="2394" spans="5:6" x14ac:dyDescent="0.25">
      <c r="E2394" s="737"/>
      <c r="F2394" s="739"/>
    </row>
    <row r="2395" spans="5:6" x14ac:dyDescent="0.25">
      <c r="E2395" s="737"/>
      <c r="F2395" s="739"/>
    </row>
    <row r="2396" spans="5:6" x14ac:dyDescent="0.25">
      <c r="E2396" s="737"/>
      <c r="F2396" s="739"/>
    </row>
    <row r="2397" spans="5:6" x14ac:dyDescent="0.25">
      <c r="E2397" s="737"/>
      <c r="F2397" s="739"/>
    </row>
    <row r="2398" spans="5:6" x14ac:dyDescent="0.25">
      <c r="E2398" s="737"/>
      <c r="F2398" s="739"/>
    </row>
    <row r="2399" spans="5:6" x14ac:dyDescent="0.25">
      <c r="E2399" s="737"/>
      <c r="F2399" s="739"/>
    </row>
    <row r="2400" spans="5:6" x14ac:dyDescent="0.25">
      <c r="E2400" s="737"/>
      <c r="F2400" s="739"/>
    </row>
    <row r="2401" spans="5:6" x14ac:dyDescent="0.25">
      <c r="E2401" s="737"/>
      <c r="F2401" s="739"/>
    </row>
    <row r="2402" spans="5:6" x14ac:dyDescent="0.25">
      <c r="E2402" s="737"/>
      <c r="F2402" s="739"/>
    </row>
    <row r="2403" spans="5:6" x14ac:dyDescent="0.25">
      <c r="E2403" s="737"/>
      <c r="F2403" s="739"/>
    </row>
    <row r="2404" spans="5:6" x14ac:dyDescent="0.25">
      <c r="E2404" s="737"/>
      <c r="F2404" s="739"/>
    </row>
    <row r="2405" spans="5:6" x14ac:dyDescent="0.25">
      <c r="E2405" s="737"/>
      <c r="F2405" s="739"/>
    </row>
    <row r="2406" spans="5:6" x14ac:dyDescent="0.25">
      <c r="E2406" s="737"/>
      <c r="F2406" s="739"/>
    </row>
    <row r="2407" spans="5:6" x14ac:dyDescent="0.25">
      <c r="E2407" s="737"/>
      <c r="F2407" s="739"/>
    </row>
    <row r="2408" spans="5:6" x14ac:dyDescent="0.25">
      <c r="E2408" s="737"/>
      <c r="F2408" s="739"/>
    </row>
    <row r="2409" spans="5:6" x14ac:dyDescent="0.25">
      <c r="E2409" s="737"/>
      <c r="F2409" s="739"/>
    </row>
    <row r="2410" spans="5:6" x14ac:dyDescent="0.25">
      <c r="E2410" s="737"/>
      <c r="F2410" s="739"/>
    </row>
    <row r="2411" spans="5:6" x14ac:dyDescent="0.25">
      <c r="E2411" s="737"/>
      <c r="F2411" s="739"/>
    </row>
    <row r="2412" spans="5:6" x14ac:dyDescent="0.25">
      <c r="E2412" s="737"/>
      <c r="F2412" s="739"/>
    </row>
    <row r="2413" spans="5:6" x14ac:dyDescent="0.25">
      <c r="E2413" s="737"/>
      <c r="F2413" s="739"/>
    </row>
    <row r="2414" spans="5:6" x14ac:dyDescent="0.25">
      <c r="E2414" s="737"/>
      <c r="F2414" s="739"/>
    </row>
    <row r="2415" spans="5:6" x14ac:dyDescent="0.25">
      <c r="E2415" s="737"/>
      <c r="F2415" s="739"/>
    </row>
    <row r="2416" spans="5:6" x14ac:dyDescent="0.25">
      <c r="E2416" s="737"/>
      <c r="F2416" s="739"/>
    </row>
    <row r="2417" spans="5:6" x14ac:dyDescent="0.25">
      <c r="E2417" s="737"/>
      <c r="F2417" s="739"/>
    </row>
    <row r="2418" spans="5:6" x14ac:dyDescent="0.25">
      <c r="E2418" s="737"/>
      <c r="F2418" s="739"/>
    </row>
    <row r="2419" spans="5:6" x14ac:dyDescent="0.25">
      <c r="E2419" s="737"/>
      <c r="F2419" s="739"/>
    </row>
    <row r="2420" spans="5:6" x14ac:dyDescent="0.25">
      <c r="E2420" s="737"/>
      <c r="F2420" s="739"/>
    </row>
    <row r="2421" spans="5:6" x14ac:dyDescent="0.25">
      <c r="E2421" s="737"/>
      <c r="F2421" s="739"/>
    </row>
    <row r="2422" spans="5:6" x14ac:dyDescent="0.25">
      <c r="E2422" s="737"/>
      <c r="F2422" s="739"/>
    </row>
    <row r="2423" spans="5:6" x14ac:dyDescent="0.25">
      <c r="E2423" s="737"/>
      <c r="F2423" s="739"/>
    </row>
    <row r="2424" spans="5:6" x14ac:dyDescent="0.25">
      <c r="E2424" s="737"/>
      <c r="F2424" s="739"/>
    </row>
    <row r="2425" spans="5:6" x14ac:dyDescent="0.25">
      <c r="E2425" s="737"/>
      <c r="F2425" s="739"/>
    </row>
    <row r="2426" spans="5:6" x14ac:dyDescent="0.25">
      <c r="E2426" s="737"/>
      <c r="F2426" s="739"/>
    </row>
    <row r="2427" spans="5:6" x14ac:dyDescent="0.25">
      <c r="E2427" s="737"/>
      <c r="F2427" s="739"/>
    </row>
    <row r="2428" spans="5:6" x14ac:dyDescent="0.25">
      <c r="E2428" s="737"/>
      <c r="F2428" s="739"/>
    </row>
    <row r="2429" spans="5:6" x14ac:dyDescent="0.25">
      <c r="E2429" s="737"/>
      <c r="F2429" s="739"/>
    </row>
    <row r="2430" spans="5:6" x14ac:dyDescent="0.25">
      <c r="E2430" s="737"/>
      <c r="F2430" s="739"/>
    </row>
    <row r="2431" spans="5:6" x14ac:dyDescent="0.25">
      <c r="E2431" s="737"/>
      <c r="F2431" s="739"/>
    </row>
    <row r="2432" spans="5:6" x14ac:dyDescent="0.25">
      <c r="E2432" s="737"/>
      <c r="F2432" s="739"/>
    </row>
    <row r="2433" spans="5:6" x14ac:dyDescent="0.25">
      <c r="E2433" s="737"/>
      <c r="F2433" s="739"/>
    </row>
    <row r="2434" spans="5:6" x14ac:dyDescent="0.25">
      <c r="E2434" s="737"/>
      <c r="F2434" s="739"/>
    </row>
    <row r="2435" spans="5:6" x14ac:dyDescent="0.25">
      <c r="E2435" s="737"/>
      <c r="F2435" s="739"/>
    </row>
    <row r="2436" spans="5:6" x14ac:dyDescent="0.25">
      <c r="E2436" s="737"/>
      <c r="F2436" s="739"/>
    </row>
    <row r="2437" spans="5:6" x14ac:dyDescent="0.25">
      <c r="E2437" s="737"/>
      <c r="F2437" s="739"/>
    </row>
    <row r="2438" spans="5:6" x14ac:dyDescent="0.25">
      <c r="E2438" s="737"/>
      <c r="F2438" s="739"/>
    </row>
    <row r="2439" spans="5:6" x14ac:dyDescent="0.25">
      <c r="E2439" s="737"/>
      <c r="F2439" s="739"/>
    </row>
    <row r="2440" spans="5:6" x14ac:dyDescent="0.25">
      <c r="E2440" s="737"/>
      <c r="F2440" s="739"/>
    </row>
    <row r="2441" spans="5:6" x14ac:dyDescent="0.25">
      <c r="E2441" s="737"/>
      <c r="F2441" s="739"/>
    </row>
    <row r="2442" spans="5:6" x14ac:dyDescent="0.25">
      <c r="E2442" s="737"/>
      <c r="F2442" s="739"/>
    </row>
    <row r="2443" spans="5:6" x14ac:dyDescent="0.25">
      <c r="E2443" s="737"/>
      <c r="F2443" s="739"/>
    </row>
    <row r="2444" spans="5:6" x14ac:dyDescent="0.25">
      <c r="E2444" s="737"/>
      <c r="F2444" s="739"/>
    </row>
    <row r="2445" spans="5:6" x14ac:dyDescent="0.25">
      <c r="E2445" s="737"/>
      <c r="F2445" s="739"/>
    </row>
    <row r="2446" spans="5:6" x14ac:dyDescent="0.25">
      <c r="E2446" s="737"/>
      <c r="F2446" s="739"/>
    </row>
    <row r="2447" spans="5:6" x14ac:dyDescent="0.25">
      <c r="E2447" s="737"/>
      <c r="F2447" s="739"/>
    </row>
    <row r="2448" spans="5:6" x14ac:dyDescent="0.25">
      <c r="E2448" s="737"/>
      <c r="F2448" s="739"/>
    </row>
    <row r="2449" spans="5:6" x14ac:dyDescent="0.25">
      <c r="E2449" s="737"/>
      <c r="F2449" s="739"/>
    </row>
    <row r="2450" spans="5:6" x14ac:dyDescent="0.25">
      <c r="E2450" s="737"/>
      <c r="F2450" s="739"/>
    </row>
    <row r="2451" spans="5:6" x14ac:dyDescent="0.25">
      <c r="E2451" s="737"/>
      <c r="F2451" s="739"/>
    </row>
    <row r="2452" spans="5:6" x14ac:dyDescent="0.25">
      <c r="E2452" s="737"/>
      <c r="F2452" s="739"/>
    </row>
    <row r="2453" spans="5:6" x14ac:dyDescent="0.25">
      <c r="E2453" s="737"/>
      <c r="F2453" s="739"/>
    </row>
    <row r="2454" spans="5:6" x14ac:dyDescent="0.25">
      <c r="E2454" s="737"/>
      <c r="F2454" s="739"/>
    </row>
    <row r="2455" spans="5:6" x14ac:dyDescent="0.25">
      <c r="E2455" s="737"/>
      <c r="F2455" s="739"/>
    </row>
    <row r="2456" spans="5:6" x14ac:dyDescent="0.25">
      <c r="E2456" s="737"/>
      <c r="F2456" s="739"/>
    </row>
    <row r="2457" spans="5:6" x14ac:dyDescent="0.25">
      <c r="E2457" s="737"/>
      <c r="F2457" s="739"/>
    </row>
    <row r="2458" spans="5:6" x14ac:dyDescent="0.25">
      <c r="E2458" s="737"/>
      <c r="F2458" s="739"/>
    </row>
    <row r="2459" spans="5:6" x14ac:dyDescent="0.25">
      <c r="E2459" s="737"/>
      <c r="F2459" s="739"/>
    </row>
    <row r="2460" spans="5:6" x14ac:dyDescent="0.25">
      <c r="E2460" s="737"/>
      <c r="F2460" s="739"/>
    </row>
    <row r="2461" spans="5:6" x14ac:dyDescent="0.25">
      <c r="E2461" s="737"/>
      <c r="F2461" s="739"/>
    </row>
    <row r="2462" spans="5:6" x14ac:dyDescent="0.25">
      <c r="E2462" s="737"/>
      <c r="F2462" s="739"/>
    </row>
    <row r="2463" spans="5:6" x14ac:dyDescent="0.25">
      <c r="E2463" s="737"/>
      <c r="F2463" s="739"/>
    </row>
    <row r="2464" spans="5:6" x14ac:dyDescent="0.25">
      <c r="E2464" s="737"/>
      <c r="F2464" s="739"/>
    </row>
    <row r="2465" spans="5:6" x14ac:dyDescent="0.25">
      <c r="E2465" s="737"/>
      <c r="F2465" s="739"/>
    </row>
    <row r="2466" spans="5:6" x14ac:dyDescent="0.25">
      <c r="E2466" s="737"/>
      <c r="F2466" s="739"/>
    </row>
    <row r="2467" spans="5:6" x14ac:dyDescent="0.25">
      <c r="E2467" s="737"/>
      <c r="F2467" s="739"/>
    </row>
    <row r="2468" spans="5:6" x14ac:dyDescent="0.25">
      <c r="E2468" s="737"/>
      <c r="F2468" s="739"/>
    </row>
    <row r="2469" spans="5:6" x14ac:dyDescent="0.25">
      <c r="E2469" s="737"/>
      <c r="F2469" s="739"/>
    </row>
    <row r="2470" spans="5:6" x14ac:dyDescent="0.25">
      <c r="E2470" s="737"/>
      <c r="F2470" s="739"/>
    </row>
    <row r="2471" spans="5:6" x14ac:dyDescent="0.25">
      <c r="E2471" s="737"/>
      <c r="F2471" s="739"/>
    </row>
    <row r="2472" spans="5:6" x14ac:dyDescent="0.25">
      <c r="E2472" s="737"/>
      <c r="F2472" s="739"/>
    </row>
    <row r="2473" spans="5:6" x14ac:dyDescent="0.25">
      <c r="E2473" s="737"/>
      <c r="F2473" s="739"/>
    </row>
    <row r="2474" spans="5:6" x14ac:dyDescent="0.25">
      <c r="E2474" s="737"/>
      <c r="F2474" s="739"/>
    </row>
    <row r="2475" spans="5:6" x14ac:dyDescent="0.25">
      <c r="E2475" s="737"/>
      <c r="F2475" s="739"/>
    </row>
    <row r="2476" spans="5:6" x14ac:dyDescent="0.25">
      <c r="E2476" s="737"/>
      <c r="F2476" s="739"/>
    </row>
    <row r="2477" spans="5:6" x14ac:dyDescent="0.25">
      <c r="E2477" s="737"/>
      <c r="F2477" s="739"/>
    </row>
    <row r="2478" spans="5:6" x14ac:dyDescent="0.25">
      <c r="E2478" s="737"/>
      <c r="F2478" s="739"/>
    </row>
    <row r="2479" spans="5:6" x14ac:dyDescent="0.25">
      <c r="E2479" s="737"/>
      <c r="F2479" s="739"/>
    </row>
    <row r="2480" spans="5:6" x14ac:dyDescent="0.25">
      <c r="E2480" s="737"/>
      <c r="F2480" s="739"/>
    </row>
    <row r="2481" spans="5:6" x14ac:dyDescent="0.25">
      <c r="E2481" s="737"/>
      <c r="F2481" s="739"/>
    </row>
    <row r="2482" spans="5:6" x14ac:dyDescent="0.25">
      <c r="E2482" s="737"/>
      <c r="F2482" s="739"/>
    </row>
    <row r="2483" spans="5:6" x14ac:dyDescent="0.25">
      <c r="E2483" s="737"/>
      <c r="F2483" s="739"/>
    </row>
    <row r="2484" spans="5:6" x14ac:dyDescent="0.25">
      <c r="E2484" s="737"/>
      <c r="F2484" s="739"/>
    </row>
    <row r="2485" spans="5:6" x14ac:dyDescent="0.25">
      <c r="E2485" s="737"/>
      <c r="F2485" s="739"/>
    </row>
    <row r="2486" spans="5:6" x14ac:dyDescent="0.25">
      <c r="E2486" s="737"/>
      <c r="F2486" s="739"/>
    </row>
    <row r="2487" spans="5:6" x14ac:dyDescent="0.25">
      <c r="E2487" s="737"/>
      <c r="F2487" s="739"/>
    </row>
    <row r="2488" spans="5:6" x14ac:dyDescent="0.25">
      <c r="E2488" s="737"/>
      <c r="F2488" s="739"/>
    </row>
    <row r="2489" spans="5:6" x14ac:dyDescent="0.25">
      <c r="E2489" s="737"/>
      <c r="F2489" s="739"/>
    </row>
    <row r="2490" spans="5:6" x14ac:dyDescent="0.25">
      <c r="E2490" s="737"/>
      <c r="F2490" s="739"/>
    </row>
    <row r="2491" spans="5:6" x14ac:dyDescent="0.25">
      <c r="E2491" s="737"/>
      <c r="F2491" s="739"/>
    </row>
    <row r="2492" spans="5:6" x14ac:dyDescent="0.25">
      <c r="E2492" s="737"/>
      <c r="F2492" s="739"/>
    </row>
    <row r="2493" spans="5:6" x14ac:dyDescent="0.25">
      <c r="E2493" s="737"/>
      <c r="F2493" s="739"/>
    </row>
    <row r="2494" spans="5:6" x14ac:dyDescent="0.25">
      <c r="E2494" s="737"/>
      <c r="F2494" s="739"/>
    </row>
    <row r="2495" spans="5:6" x14ac:dyDescent="0.25">
      <c r="E2495" s="737"/>
      <c r="F2495" s="739"/>
    </row>
    <row r="2496" spans="5:6" x14ac:dyDescent="0.25">
      <c r="E2496" s="737"/>
      <c r="F2496" s="739"/>
    </row>
    <row r="2497" spans="5:6" x14ac:dyDescent="0.25">
      <c r="E2497" s="737"/>
      <c r="F2497" s="739"/>
    </row>
    <row r="2498" spans="5:6" x14ac:dyDescent="0.25">
      <c r="E2498" s="737"/>
      <c r="F2498" s="739"/>
    </row>
    <row r="2499" spans="5:6" x14ac:dyDescent="0.25">
      <c r="E2499" s="737"/>
      <c r="F2499" s="739"/>
    </row>
    <row r="2500" spans="5:6" x14ac:dyDescent="0.25">
      <c r="E2500" s="737"/>
      <c r="F2500" s="739"/>
    </row>
    <row r="2501" spans="5:6" x14ac:dyDescent="0.25">
      <c r="E2501" s="737"/>
      <c r="F2501" s="739"/>
    </row>
    <row r="2502" spans="5:6" x14ac:dyDescent="0.25">
      <c r="E2502" s="737"/>
      <c r="F2502" s="739"/>
    </row>
    <row r="2503" spans="5:6" x14ac:dyDescent="0.25">
      <c r="E2503" s="737"/>
      <c r="F2503" s="739"/>
    </row>
    <row r="2504" spans="5:6" x14ac:dyDescent="0.25">
      <c r="E2504" s="737"/>
      <c r="F2504" s="739"/>
    </row>
    <row r="2505" spans="5:6" x14ac:dyDescent="0.25">
      <c r="E2505" s="737"/>
      <c r="F2505" s="739"/>
    </row>
    <row r="2506" spans="5:6" x14ac:dyDescent="0.25">
      <c r="E2506" s="737"/>
      <c r="F2506" s="739"/>
    </row>
    <row r="2507" spans="5:6" x14ac:dyDescent="0.25">
      <c r="E2507" s="737"/>
      <c r="F2507" s="739"/>
    </row>
    <row r="2508" spans="5:6" x14ac:dyDescent="0.25">
      <c r="E2508" s="737"/>
      <c r="F2508" s="739"/>
    </row>
    <row r="2509" spans="5:6" x14ac:dyDescent="0.25">
      <c r="E2509" s="737"/>
      <c r="F2509" s="739"/>
    </row>
    <row r="2510" spans="5:6" x14ac:dyDescent="0.25">
      <c r="E2510" s="737"/>
      <c r="F2510" s="739"/>
    </row>
    <row r="2511" spans="5:6" x14ac:dyDescent="0.25">
      <c r="E2511" s="737"/>
      <c r="F2511" s="739"/>
    </row>
    <row r="2512" spans="5:6" x14ac:dyDescent="0.25">
      <c r="E2512" s="737"/>
      <c r="F2512" s="739"/>
    </row>
    <row r="2513" spans="5:6" x14ac:dyDescent="0.25">
      <c r="E2513" s="737"/>
      <c r="F2513" s="739"/>
    </row>
    <row r="2514" spans="5:6" x14ac:dyDescent="0.25">
      <c r="E2514" s="737"/>
      <c r="F2514" s="739"/>
    </row>
    <row r="2515" spans="5:6" x14ac:dyDescent="0.25">
      <c r="E2515" s="737"/>
      <c r="F2515" s="739"/>
    </row>
    <row r="2516" spans="5:6" x14ac:dyDescent="0.25">
      <c r="E2516" s="737"/>
      <c r="F2516" s="739"/>
    </row>
    <row r="2517" spans="5:6" x14ac:dyDescent="0.25">
      <c r="E2517" s="737"/>
      <c r="F2517" s="739"/>
    </row>
    <row r="2518" spans="5:6" x14ac:dyDescent="0.25">
      <c r="E2518" s="737"/>
      <c r="F2518" s="739"/>
    </row>
    <row r="2519" spans="5:6" x14ac:dyDescent="0.25">
      <c r="E2519" s="737"/>
      <c r="F2519" s="739"/>
    </row>
    <row r="2520" spans="5:6" x14ac:dyDescent="0.25">
      <c r="E2520" s="737"/>
      <c r="F2520" s="739"/>
    </row>
    <row r="2521" spans="5:6" x14ac:dyDescent="0.25">
      <c r="E2521" s="737"/>
      <c r="F2521" s="739"/>
    </row>
    <row r="2522" spans="5:6" x14ac:dyDescent="0.25">
      <c r="E2522" s="737"/>
      <c r="F2522" s="739"/>
    </row>
    <row r="2523" spans="5:6" x14ac:dyDescent="0.25">
      <c r="E2523" s="737"/>
      <c r="F2523" s="739"/>
    </row>
    <row r="2524" spans="5:6" x14ac:dyDescent="0.25">
      <c r="E2524" s="737"/>
      <c r="F2524" s="739"/>
    </row>
    <row r="2525" spans="5:6" x14ac:dyDescent="0.25">
      <c r="E2525" s="737"/>
      <c r="F2525" s="739"/>
    </row>
    <row r="2526" spans="5:6" x14ac:dyDescent="0.25">
      <c r="E2526" s="737"/>
      <c r="F2526" s="739"/>
    </row>
    <row r="2527" spans="5:6" x14ac:dyDescent="0.25">
      <c r="E2527" s="737"/>
      <c r="F2527" s="739"/>
    </row>
    <row r="2528" spans="5:6" x14ac:dyDescent="0.25">
      <c r="E2528" s="737"/>
      <c r="F2528" s="739"/>
    </row>
    <row r="2529" spans="5:6" x14ac:dyDescent="0.25">
      <c r="E2529" s="737"/>
      <c r="F2529" s="739"/>
    </row>
    <row r="2530" spans="5:6" x14ac:dyDescent="0.25">
      <c r="E2530" s="737"/>
      <c r="F2530" s="739"/>
    </row>
    <row r="2531" spans="5:6" x14ac:dyDescent="0.25">
      <c r="E2531" s="737"/>
      <c r="F2531" s="739"/>
    </row>
    <row r="2532" spans="5:6" x14ac:dyDescent="0.25">
      <c r="E2532" s="737"/>
      <c r="F2532" s="739"/>
    </row>
    <row r="2533" spans="5:6" x14ac:dyDescent="0.25">
      <c r="E2533" s="737"/>
      <c r="F2533" s="739"/>
    </row>
    <row r="2534" spans="5:6" x14ac:dyDescent="0.25">
      <c r="E2534" s="737"/>
      <c r="F2534" s="739"/>
    </row>
    <row r="2535" spans="5:6" x14ac:dyDescent="0.25">
      <c r="E2535" s="737"/>
      <c r="F2535" s="739"/>
    </row>
    <row r="2536" spans="5:6" x14ac:dyDescent="0.25">
      <c r="E2536" s="737"/>
      <c r="F2536" s="739"/>
    </row>
    <row r="2537" spans="5:6" x14ac:dyDescent="0.25">
      <c r="E2537" s="737"/>
      <c r="F2537" s="739"/>
    </row>
    <row r="2538" spans="5:6" x14ac:dyDescent="0.25">
      <c r="E2538" s="737"/>
      <c r="F2538" s="739"/>
    </row>
    <row r="2539" spans="5:6" x14ac:dyDescent="0.25">
      <c r="E2539" s="737"/>
      <c r="F2539" s="739"/>
    </row>
    <row r="2540" spans="5:6" x14ac:dyDescent="0.25">
      <c r="E2540" s="737"/>
      <c r="F2540" s="739"/>
    </row>
    <row r="2541" spans="5:6" x14ac:dyDescent="0.25">
      <c r="E2541" s="737"/>
      <c r="F2541" s="739"/>
    </row>
    <row r="2542" spans="5:6" x14ac:dyDescent="0.25">
      <c r="E2542" s="737"/>
      <c r="F2542" s="739"/>
    </row>
    <row r="2543" spans="5:6" x14ac:dyDescent="0.25">
      <c r="E2543" s="737"/>
      <c r="F2543" s="739"/>
    </row>
    <row r="2544" spans="5:6" x14ac:dyDescent="0.25">
      <c r="E2544" s="737"/>
      <c r="F2544" s="739"/>
    </row>
    <row r="2545" spans="5:6" x14ac:dyDescent="0.25">
      <c r="E2545" s="737"/>
      <c r="F2545" s="739"/>
    </row>
    <row r="2546" spans="5:6" x14ac:dyDescent="0.25">
      <c r="E2546" s="737"/>
      <c r="F2546" s="739"/>
    </row>
    <row r="2547" spans="5:6" x14ac:dyDescent="0.25">
      <c r="E2547" s="737"/>
      <c r="F2547" s="739"/>
    </row>
    <row r="2548" spans="5:6" x14ac:dyDescent="0.25">
      <c r="E2548" s="737"/>
      <c r="F2548" s="739"/>
    </row>
    <row r="2549" spans="5:6" x14ac:dyDescent="0.25">
      <c r="E2549" s="737"/>
      <c r="F2549" s="739"/>
    </row>
    <row r="2550" spans="5:6" x14ac:dyDescent="0.25">
      <c r="E2550" s="737"/>
      <c r="F2550" s="739"/>
    </row>
    <row r="2551" spans="5:6" x14ac:dyDescent="0.25">
      <c r="E2551" s="737"/>
      <c r="F2551" s="739"/>
    </row>
    <row r="2552" spans="5:6" x14ac:dyDescent="0.25">
      <c r="E2552" s="737"/>
      <c r="F2552" s="739"/>
    </row>
    <row r="2553" spans="5:6" x14ac:dyDescent="0.25">
      <c r="E2553" s="737"/>
      <c r="F2553" s="739"/>
    </row>
    <row r="2554" spans="5:6" x14ac:dyDescent="0.25">
      <c r="E2554" s="737"/>
      <c r="F2554" s="739"/>
    </row>
    <row r="2555" spans="5:6" x14ac:dyDescent="0.25">
      <c r="E2555" s="737"/>
      <c r="F2555" s="739"/>
    </row>
    <row r="2556" spans="5:6" x14ac:dyDescent="0.25">
      <c r="E2556" s="737"/>
      <c r="F2556" s="739"/>
    </row>
    <row r="2557" spans="5:6" x14ac:dyDescent="0.25">
      <c r="E2557" s="737"/>
      <c r="F2557" s="739"/>
    </row>
    <row r="2558" spans="5:6" x14ac:dyDescent="0.25">
      <c r="E2558" s="737"/>
      <c r="F2558" s="739"/>
    </row>
    <row r="2559" spans="5:6" x14ac:dyDescent="0.25">
      <c r="E2559" s="737"/>
      <c r="F2559" s="739"/>
    </row>
    <row r="2560" spans="5:6" x14ac:dyDescent="0.25">
      <c r="E2560" s="737"/>
      <c r="F2560" s="739"/>
    </row>
    <row r="2561" spans="5:6" x14ac:dyDescent="0.25">
      <c r="E2561" s="737"/>
      <c r="F2561" s="739"/>
    </row>
    <row r="2562" spans="5:6" x14ac:dyDescent="0.25">
      <c r="E2562" s="737"/>
      <c r="F2562" s="739"/>
    </row>
    <row r="2563" spans="5:6" x14ac:dyDescent="0.25">
      <c r="E2563" s="737"/>
      <c r="F2563" s="739"/>
    </row>
    <row r="2564" spans="5:6" x14ac:dyDescent="0.25">
      <c r="E2564" s="737"/>
      <c r="F2564" s="739"/>
    </row>
  </sheetData>
  <mergeCells count="10">
    <mergeCell ref="G150:G151"/>
    <mergeCell ref="A191:E191"/>
    <mergeCell ref="A322:E322"/>
    <mergeCell ref="A1:F1"/>
    <mergeCell ref="A2:F2"/>
    <mergeCell ref="A4:B4"/>
    <mergeCell ref="A131:E131"/>
    <mergeCell ref="A3:F3"/>
    <mergeCell ref="A250:E250"/>
    <mergeCell ref="A70:E70"/>
  </mergeCells>
  <phoneticPr fontId="42" type="noConversion"/>
  <pageMargins left="0.70866141732283505" right="0.47244094488188998" top="0.74803149606299202" bottom="0.511811023622047" header="0.31496062992126" footer="0.31496062992126"/>
  <pageSetup paperSize="9" scale="77" fitToHeight="0" orientation="portrait" r:id="rId1"/>
  <headerFooter>
    <oddFooter>&amp;CALA-ORA. Bill Nr. 10.2 Pg &amp;P of &amp;N</oddFooter>
  </headerFooter>
  <rowBreaks count="4" manualBreakCount="4">
    <brk id="70" max="5" man="1"/>
    <brk id="131" max="5" man="1"/>
    <brk id="191" max="5" man="1"/>
    <brk id="250"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0"/>
  <sheetViews>
    <sheetView view="pageBreakPreview" zoomScale="90" zoomScaleNormal="100" zoomScaleSheetLayoutView="90" workbookViewId="0">
      <pane ySplit="5" topLeftCell="A104" activePane="bottomLeft" state="frozen"/>
      <selection activeCell="A3" sqref="A3:E3"/>
      <selection pane="bottomLeft" activeCell="C112" sqref="C112"/>
    </sheetView>
  </sheetViews>
  <sheetFormatPr defaultRowHeight="12.5" x14ac:dyDescent="0.25"/>
  <cols>
    <col min="1" max="1" width="9.26953125" style="180" customWidth="1"/>
    <col min="2" max="2" width="61.7265625" style="68" customWidth="1"/>
    <col min="3" max="3" width="7.7265625" style="68" customWidth="1"/>
    <col min="4" max="4" width="10.81640625" style="68" customWidth="1"/>
    <col min="5" max="5" width="14.453125" style="181" customWidth="1"/>
    <col min="6" max="6" width="14.26953125" style="181" customWidth="1"/>
    <col min="7" max="7" width="15.7265625" style="537" customWidth="1"/>
    <col min="8" max="256" width="9.1796875" style="68"/>
    <col min="257" max="257" width="8.1796875" style="68" customWidth="1"/>
    <col min="258" max="258" width="32" style="68" customWidth="1"/>
    <col min="259" max="259" width="6.453125" style="68" customWidth="1"/>
    <col min="260" max="260" width="9.54296875" style="68" customWidth="1"/>
    <col min="261" max="261" width="11.81640625" style="68" customWidth="1"/>
    <col min="262" max="262" width="18.26953125" style="68" customWidth="1"/>
    <col min="263" max="512" width="9.1796875" style="68"/>
    <col min="513" max="513" width="8.1796875" style="68" customWidth="1"/>
    <col min="514" max="514" width="32" style="68" customWidth="1"/>
    <col min="515" max="515" width="6.453125" style="68" customWidth="1"/>
    <col min="516" max="516" width="9.54296875" style="68" customWidth="1"/>
    <col min="517" max="517" width="11.81640625" style="68" customWidth="1"/>
    <col min="518" max="518" width="18.26953125" style="68" customWidth="1"/>
    <col min="519" max="768" width="9.1796875" style="68"/>
    <col min="769" max="769" width="8.1796875" style="68" customWidth="1"/>
    <col min="770" max="770" width="32" style="68" customWidth="1"/>
    <col min="771" max="771" width="6.453125" style="68" customWidth="1"/>
    <col min="772" max="772" width="9.54296875" style="68" customWidth="1"/>
    <col min="773" max="773" width="11.81640625" style="68" customWidth="1"/>
    <col min="774" max="774" width="18.26953125" style="68" customWidth="1"/>
    <col min="775" max="1024" width="9.1796875" style="68"/>
    <col min="1025" max="1025" width="8.1796875" style="68" customWidth="1"/>
    <col min="1026" max="1026" width="32" style="68" customWidth="1"/>
    <col min="1027" max="1027" width="6.453125" style="68" customWidth="1"/>
    <col min="1028" max="1028" width="9.54296875" style="68" customWidth="1"/>
    <col min="1029" max="1029" width="11.81640625" style="68" customWidth="1"/>
    <col min="1030" max="1030" width="18.26953125" style="68" customWidth="1"/>
    <col min="1031" max="1280" width="9.1796875" style="68"/>
    <col min="1281" max="1281" width="8.1796875" style="68" customWidth="1"/>
    <col min="1282" max="1282" width="32" style="68" customWidth="1"/>
    <col min="1283" max="1283" width="6.453125" style="68" customWidth="1"/>
    <col min="1284" max="1284" width="9.54296875" style="68" customWidth="1"/>
    <col min="1285" max="1285" width="11.81640625" style="68" customWidth="1"/>
    <col min="1286" max="1286" width="18.26953125" style="68" customWidth="1"/>
    <col min="1287" max="1536" width="9.1796875" style="68"/>
    <col min="1537" max="1537" width="8.1796875" style="68" customWidth="1"/>
    <col min="1538" max="1538" width="32" style="68" customWidth="1"/>
    <col min="1539" max="1539" width="6.453125" style="68" customWidth="1"/>
    <col min="1540" max="1540" width="9.54296875" style="68" customWidth="1"/>
    <col min="1541" max="1541" width="11.81640625" style="68" customWidth="1"/>
    <col min="1542" max="1542" width="18.26953125" style="68" customWidth="1"/>
    <col min="1543" max="1792" width="9.1796875" style="68"/>
    <col min="1793" max="1793" width="8.1796875" style="68" customWidth="1"/>
    <col min="1794" max="1794" width="32" style="68" customWidth="1"/>
    <col min="1795" max="1795" width="6.453125" style="68" customWidth="1"/>
    <col min="1796" max="1796" width="9.54296875" style="68" customWidth="1"/>
    <col min="1797" max="1797" width="11.81640625" style="68" customWidth="1"/>
    <col min="1798" max="1798" width="18.26953125" style="68" customWidth="1"/>
    <col min="1799" max="2048" width="9.1796875" style="68"/>
    <col min="2049" max="2049" width="8.1796875" style="68" customWidth="1"/>
    <col min="2050" max="2050" width="32" style="68" customWidth="1"/>
    <col min="2051" max="2051" width="6.453125" style="68" customWidth="1"/>
    <col min="2052" max="2052" width="9.54296875" style="68" customWidth="1"/>
    <col min="2053" max="2053" width="11.81640625" style="68" customWidth="1"/>
    <col min="2054" max="2054" width="18.26953125" style="68" customWidth="1"/>
    <col min="2055" max="2304" width="9.1796875" style="68"/>
    <col min="2305" max="2305" width="8.1796875" style="68" customWidth="1"/>
    <col min="2306" max="2306" width="32" style="68" customWidth="1"/>
    <col min="2307" max="2307" width="6.453125" style="68" customWidth="1"/>
    <col min="2308" max="2308" width="9.54296875" style="68" customWidth="1"/>
    <col min="2309" max="2309" width="11.81640625" style="68" customWidth="1"/>
    <col min="2310" max="2310" width="18.26953125" style="68" customWidth="1"/>
    <col min="2311" max="2560" width="9.1796875" style="68"/>
    <col min="2561" max="2561" width="8.1796875" style="68" customWidth="1"/>
    <col min="2562" max="2562" width="32" style="68" customWidth="1"/>
    <col min="2563" max="2563" width="6.453125" style="68" customWidth="1"/>
    <col min="2564" max="2564" width="9.54296875" style="68" customWidth="1"/>
    <col min="2565" max="2565" width="11.81640625" style="68" customWidth="1"/>
    <col min="2566" max="2566" width="18.26953125" style="68" customWidth="1"/>
    <col min="2567" max="2816" width="9.1796875" style="68"/>
    <col min="2817" max="2817" width="8.1796875" style="68" customWidth="1"/>
    <col min="2818" max="2818" width="32" style="68" customWidth="1"/>
    <col min="2819" max="2819" width="6.453125" style="68" customWidth="1"/>
    <col min="2820" max="2820" width="9.54296875" style="68" customWidth="1"/>
    <col min="2821" max="2821" width="11.81640625" style="68" customWidth="1"/>
    <col min="2822" max="2822" width="18.26953125" style="68" customWidth="1"/>
    <col min="2823" max="3072" width="9.1796875" style="68"/>
    <col min="3073" max="3073" width="8.1796875" style="68" customWidth="1"/>
    <col min="3074" max="3074" width="32" style="68" customWidth="1"/>
    <col min="3075" max="3075" width="6.453125" style="68" customWidth="1"/>
    <col min="3076" max="3076" width="9.54296875" style="68" customWidth="1"/>
    <col min="3077" max="3077" width="11.81640625" style="68" customWidth="1"/>
    <col min="3078" max="3078" width="18.26953125" style="68" customWidth="1"/>
    <col min="3079" max="3328" width="9.1796875" style="68"/>
    <col min="3329" max="3329" width="8.1796875" style="68" customWidth="1"/>
    <col min="3330" max="3330" width="32" style="68" customWidth="1"/>
    <col min="3331" max="3331" width="6.453125" style="68" customWidth="1"/>
    <col min="3332" max="3332" width="9.54296875" style="68" customWidth="1"/>
    <col min="3333" max="3333" width="11.81640625" style="68" customWidth="1"/>
    <col min="3334" max="3334" width="18.26953125" style="68" customWidth="1"/>
    <col min="3335" max="3584" width="9.1796875" style="68"/>
    <col min="3585" max="3585" width="8.1796875" style="68" customWidth="1"/>
    <col min="3586" max="3586" width="32" style="68" customWidth="1"/>
    <col min="3587" max="3587" width="6.453125" style="68" customWidth="1"/>
    <col min="3588" max="3588" width="9.54296875" style="68" customWidth="1"/>
    <col min="3589" max="3589" width="11.81640625" style="68" customWidth="1"/>
    <col min="3590" max="3590" width="18.26953125" style="68" customWidth="1"/>
    <col min="3591" max="3840" width="9.1796875" style="68"/>
    <col min="3841" max="3841" width="8.1796875" style="68" customWidth="1"/>
    <col min="3842" max="3842" width="32" style="68" customWidth="1"/>
    <col min="3843" max="3843" width="6.453125" style="68" customWidth="1"/>
    <col min="3844" max="3844" width="9.54296875" style="68" customWidth="1"/>
    <col min="3845" max="3845" width="11.81640625" style="68" customWidth="1"/>
    <col min="3846" max="3846" width="18.26953125" style="68" customWidth="1"/>
    <col min="3847" max="4096" width="9.1796875" style="68"/>
    <col min="4097" max="4097" width="8.1796875" style="68" customWidth="1"/>
    <col min="4098" max="4098" width="32" style="68" customWidth="1"/>
    <col min="4099" max="4099" width="6.453125" style="68" customWidth="1"/>
    <col min="4100" max="4100" width="9.54296875" style="68" customWidth="1"/>
    <col min="4101" max="4101" width="11.81640625" style="68" customWidth="1"/>
    <col min="4102" max="4102" width="18.26953125" style="68" customWidth="1"/>
    <col min="4103" max="4352" width="9.1796875" style="68"/>
    <col min="4353" max="4353" width="8.1796875" style="68" customWidth="1"/>
    <col min="4354" max="4354" width="32" style="68" customWidth="1"/>
    <col min="4355" max="4355" width="6.453125" style="68" customWidth="1"/>
    <col min="4356" max="4356" width="9.54296875" style="68" customWidth="1"/>
    <col min="4357" max="4357" width="11.81640625" style="68" customWidth="1"/>
    <col min="4358" max="4358" width="18.26953125" style="68" customWidth="1"/>
    <col min="4359" max="4608" width="9.1796875" style="68"/>
    <col min="4609" max="4609" width="8.1796875" style="68" customWidth="1"/>
    <col min="4610" max="4610" width="32" style="68" customWidth="1"/>
    <col min="4611" max="4611" width="6.453125" style="68" customWidth="1"/>
    <col min="4612" max="4612" width="9.54296875" style="68" customWidth="1"/>
    <col min="4613" max="4613" width="11.81640625" style="68" customWidth="1"/>
    <col min="4614" max="4614" width="18.26953125" style="68" customWidth="1"/>
    <col min="4615" max="4864" width="9.1796875" style="68"/>
    <col min="4865" max="4865" width="8.1796875" style="68" customWidth="1"/>
    <col min="4866" max="4866" width="32" style="68" customWidth="1"/>
    <col min="4867" max="4867" width="6.453125" style="68" customWidth="1"/>
    <col min="4868" max="4868" width="9.54296875" style="68" customWidth="1"/>
    <col min="4869" max="4869" width="11.81640625" style="68" customWidth="1"/>
    <col min="4870" max="4870" width="18.26953125" style="68" customWidth="1"/>
    <col min="4871" max="5120" width="9.1796875" style="68"/>
    <col min="5121" max="5121" width="8.1796875" style="68" customWidth="1"/>
    <col min="5122" max="5122" width="32" style="68" customWidth="1"/>
    <col min="5123" max="5123" width="6.453125" style="68" customWidth="1"/>
    <col min="5124" max="5124" width="9.54296875" style="68" customWidth="1"/>
    <col min="5125" max="5125" width="11.81640625" style="68" customWidth="1"/>
    <col min="5126" max="5126" width="18.26953125" style="68" customWidth="1"/>
    <col min="5127" max="5376" width="9.1796875" style="68"/>
    <col min="5377" max="5377" width="8.1796875" style="68" customWidth="1"/>
    <col min="5378" max="5378" width="32" style="68" customWidth="1"/>
    <col min="5379" max="5379" width="6.453125" style="68" customWidth="1"/>
    <col min="5380" max="5380" width="9.54296875" style="68" customWidth="1"/>
    <col min="5381" max="5381" width="11.81640625" style="68" customWidth="1"/>
    <col min="5382" max="5382" width="18.26953125" style="68" customWidth="1"/>
    <col min="5383" max="5632" width="9.1796875" style="68"/>
    <col min="5633" max="5633" width="8.1796875" style="68" customWidth="1"/>
    <col min="5634" max="5634" width="32" style="68" customWidth="1"/>
    <col min="5635" max="5635" width="6.453125" style="68" customWidth="1"/>
    <col min="5636" max="5636" width="9.54296875" style="68" customWidth="1"/>
    <col min="5637" max="5637" width="11.81640625" style="68" customWidth="1"/>
    <col min="5638" max="5638" width="18.26953125" style="68" customWidth="1"/>
    <col min="5639" max="5888" width="9.1796875" style="68"/>
    <col min="5889" max="5889" width="8.1796875" style="68" customWidth="1"/>
    <col min="5890" max="5890" width="32" style="68" customWidth="1"/>
    <col min="5891" max="5891" width="6.453125" style="68" customWidth="1"/>
    <col min="5892" max="5892" width="9.54296875" style="68" customWidth="1"/>
    <col min="5893" max="5893" width="11.81640625" style="68" customWidth="1"/>
    <col min="5894" max="5894" width="18.26953125" style="68" customWidth="1"/>
    <col min="5895" max="6144" width="9.1796875" style="68"/>
    <col min="6145" max="6145" width="8.1796875" style="68" customWidth="1"/>
    <col min="6146" max="6146" width="32" style="68" customWidth="1"/>
    <col min="6147" max="6147" width="6.453125" style="68" customWidth="1"/>
    <col min="6148" max="6148" width="9.54296875" style="68" customWidth="1"/>
    <col min="6149" max="6149" width="11.81640625" style="68" customWidth="1"/>
    <col min="6150" max="6150" width="18.26953125" style="68" customWidth="1"/>
    <col min="6151" max="6400" width="9.1796875" style="68"/>
    <col min="6401" max="6401" width="8.1796875" style="68" customWidth="1"/>
    <col min="6402" max="6402" width="32" style="68" customWidth="1"/>
    <col min="6403" max="6403" width="6.453125" style="68" customWidth="1"/>
    <col min="6404" max="6404" width="9.54296875" style="68" customWidth="1"/>
    <col min="6405" max="6405" width="11.81640625" style="68" customWidth="1"/>
    <col min="6406" max="6406" width="18.26953125" style="68" customWidth="1"/>
    <col min="6407" max="6656" width="9.1796875" style="68"/>
    <col min="6657" max="6657" width="8.1796875" style="68" customWidth="1"/>
    <col min="6658" max="6658" width="32" style="68" customWidth="1"/>
    <col min="6659" max="6659" width="6.453125" style="68" customWidth="1"/>
    <col min="6660" max="6660" width="9.54296875" style="68" customWidth="1"/>
    <col min="6661" max="6661" width="11.81640625" style="68" customWidth="1"/>
    <col min="6662" max="6662" width="18.26953125" style="68" customWidth="1"/>
    <col min="6663" max="6912" width="9.1796875" style="68"/>
    <col min="6913" max="6913" width="8.1796875" style="68" customWidth="1"/>
    <col min="6914" max="6914" width="32" style="68" customWidth="1"/>
    <col min="6915" max="6915" width="6.453125" style="68" customWidth="1"/>
    <col min="6916" max="6916" width="9.54296875" style="68" customWidth="1"/>
    <col min="6917" max="6917" width="11.81640625" style="68" customWidth="1"/>
    <col min="6918" max="6918" width="18.26953125" style="68" customWidth="1"/>
    <col min="6919" max="7168" width="9.1796875" style="68"/>
    <col min="7169" max="7169" width="8.1796875" style="68" customWidth="1"/>
    <col min="7170" max="7170" width="32" style="68" customWidth="1"/>
    <col min="7171" max="7171" width="6.453125" style="68" customWidth="1"/>
    <col min="7172" max="7172" width="9.54296875" style="68" customWidth="1"/>
    <col min="7173" max="7173" width="11.81640625" style="68" customWidth="1"/>
    <col min="7174" max="7174" width="18.26953125" style="68" customWidth="1"/>
    <col min="7175" max="7424" width="9.1796875" style="68"/>
    <col min="7425" max="7425" width="8.1796875" style="68" customWidth="1"/>
    <col min="7426" max="7426" width="32" style="68" customWidth="1"/>
    <col min="7427" max="7427" width="6.453125" style="68" customWidth="1"/>
    <col min="7428" max="7428" width="9.54296875" style="68" customWidth="1"/>
    <col min="7429" max="7429" width="11.81640625" style="68" customWidth="1"/>
    <col min="7430" max="7430" width="18.26953125" style="68" customWidth="1"/>
    <col min="7431" max="7680" width="9.1796875" style="68"/>
    <col min="7681" max="7681" width="8.1796875" style="68" customWidth="1"/>
    <col min="7682" max="7682" width="32" style="68" customWidth="1"/>
    <col min="7683" max="7683" width="6.453125" style="68" customWidth="1"/>
    <col min="7684" max="7684" width="9.54296875" style="68" customWidth="1"/>
    <col min="7685" max="7685" width="11.81640625" style="68" customWidth="1"/>
    <col min="7686" max="7686" width="18.26953125" style="68" customWidth="1"/>
    <col min="7687" max="7936" width="9.1796875" style="68"/>
    <col min="7937" max="7937" width="8.1796875" style="68" customWidth="1"/>
    <col min="7938" max="7938" width="32" style="68" customWidth="1"/>
    <col min="7939" max="7939" width="6.453125" style="68" customWidth="1"/>
    <col min="7940" max="7940" width="9.54296875" style="68" customWidth="1"/>
    <col min="7941" max="7941" width="11.81640625" style="68" customWidth="1"/>
    <col min="7942" max="7942" width="18.26953125" style="68" customWidth="1"/>
    <col min="7943" max="8192" width="9.1796875" style="68"/>
    <col min="8193" max="8193" width="8.1796875" style="68" customWidth="1"/>
    <col min="8194" max="8194" width="32" style="68" customWidth="1"/>
    <col min="8195" max="8195" width="6.453125" style="68" customWidth="1"/>
    <col min="8196" max="8196" width="9.54296875" style="68" customWidth="1"/>
    <col min="8197" max="8197" width="11.81640625" style="68" customWidth="1"/>
    <col min="8198" max="8198" width="18.26953125" style="68" customWidth="1"/>
    <col min="8199" max="8448" width="9.1796875" style="68"/>
    <col min="8449" max="8449" width="8.1796875" style="68" customWidth="1"/>
    <col min="8450" max="8450" width="32" style="68" customWidth="1"/>
    <col min="8451" max="8451" width="6.453125" style="68" customWidth="1"/>
    <col min="8452" max="8452" width="9.54296875" style="68" customWidth="1"/>
    <col min="8453" max="8453" width="11.81640625" style="68" customWidth="1"/>
    <col min="8454" max="8454" width="18.26953125" style="68" customWidth="1"/>
    <col min="8455" max="8704" width="9.1796875" style="68"/>
    <col min="8705" max="8705" width="8.1796875" style="68" customWidth="1"/>
    <col min="8706" max="8706" width="32" style="68" customWidth="1"/>
    <col min="8707" max="8707" width="6.453125" style="68" customWidth="1"/>
    <col min="8708" max="8708" width="9.54296875" style="68" customWidth="1"/>
    <col min="8709" max="8709" width="11.81640625" style="68" customWidth="1"/>
    <col min="8710" max="8710" width="18.26953125" style="68" customWidth="1"/>
    <col min="8711" max="8960" width="9.1796875" style="68"/>
    <col min="8961" max="8961" width="8.1796875" style="68" customWidth="1"/>
    <col min="8962" max="8962" width="32" style="68" customWidth="1"/>
    <col min="8963" max="8963" width="6.453125" style="68" customWidth="1"/>
    <col min="8964" max="8964" width="9.54296875" style="68" customWidth="1"/>
    <col min="8965" max="8965" width="11.81640625" style="68" customWidth="1"/>
    <col min="8966" max="8966" width="18.26953125" style="68" customWidth="1"/>
    <col min="8967" max="9216" width="9.1796875" style="68"/>
    <col min="9217" max="9217" width="8.1796875" style="68" customWidth="1"/>
    <col min="9218" max="9218" width="32" style="68" customWidth="1"/>
    <col min="9219" max="9219" width="6.453125" style="68" customWidth="1"/>
    <col min="9220" max="9220" width="9.54296875" style="68" customWidth="1"/>
    <col min="9221" max="9221" width="11.81640625" style="68" customWidth="1"/>
    <col min="9222" max="9222" width="18.26953125" style="68" customWidth="1"/>
    <col min="9223" max="9472" width="9.1796875" style="68"/>
    <col min="9473" max="9473" width="8.1796875" style="68" customWidth="1"/>
    <col min="9474" max="9474" width="32" style="68" customWidth="1"/>
    <col min="9475" max="9475" width="6.453125" style="68" customWidth="1"/>
    <col min="9476" max="9476" width="9.54296875" style="68" customWidth="1"/>
    <col min="9477" max="9477" width="11.81640625" style="68" customWidth="1"/>
    <col min="9478" max="9478" width="18.26953125" style="68" customWidth="1"/>
    <col min="9479" max="9728" width="9.1796875" style="68"/>
    <col min="9729" max="9729" width="8.1796875" style="68" customWidth="1"/>
    <col min="9730" max="9730" width="32" style="68" customWidth="1"/>
    <col min="9731" max="9731" width="6.453125" style="68" customWidth="1"/>
    <col min="9732" max="9732" width="9.54296875" style="68" customWidth="1"/>
    <col min="9733" max="9733" width="11.81640625" style="68" customWidth="1"/>
    <col min="9734" max="9734" width="18.26953125" style="68" customWidth="1"/>
    <col min="9735" max="9984" width="9.1796875" style="68"/>
    <col min="9985" max="9985" width="8.1796875" style="68" customWidth="1"/>
    <col min="9986" max="9986" width="32" style="68" customWidth="1"/>
    <col min="9987" max="9987" width="6.453125" style="68" customWidth="1"/>
    <col min="9988" max="9988" width="9.54296875" style="68" customWidth="1"/>
    <col min="9989" max="9989" width="11.81640625" style="68" customWidth="1"/>
    <col min="9990" max="9990" width="18.26953125" style="68" customWidth="1"/>
    <col min="9991" max="10240" width="9.1796875" style="68"/>
    <col min="10241" max="10241" width="8.1796875" style="68" customWidth="1"/>
    <col min="10242" max="10242" width="32" style="68" customWidth="1"/>
    <col min="10243" max="10243" width="6.453125" style="68" customWidth="1"/>
    <col min="10244" max="10244" width="9.54296875" style="68" customWidth="1"/>
    <col min="10245" max="10245" width="11.81640625" style="68" customWidth="1"/>
    <col min="10246" max="10246" width="18.26953125" style="68" customWidth="1"/>
    <col min="10247" max="10496" width="9.1796875" style="68"/>
    <col min="10497" max="10497" width="8.1796875" style="68" customWidth="1"/>
    <col min="10498" max="10498" width="32" style="68" customWidth="1"/>
    <col min="10499" max="10499" width="6.453125" style="68" customWidth="1"/>
    <col min="10500" max="10500" width="9.54296875" style="68" customWidth="1"/>
    <col min="10501" max="10501" width="11.81640625" style="68" customWidth="1"/>
    <col min="10502" max="10502" width="18.26953125" style="68" customWidth="1"/>
    <col min="10503" max="10752" width="9.1796875" style="68"/>
    <col min="10753" max="10753" width="8.1796875" style="68" customWidth="1"/>
    <col min="10754" max="10754" width="32" style="68" customWidth="1"/>
    <col min="10755" max="10755" width="6.453125" style="68" customWidth="1"/>
    <col min="10756" max="10756" width="9.54296875" style="68" customWidth="1"/>
    <col min="10757" max="10757" width="11.81640625" style="68" customWidth="1"/>
    <col min="10758" max="10758" width="18.26953125" style="68" customWidth="1"/>
    <col min="10759" max="11008" width="9.1796875" style="68"/>
    <col min="11009" max="11009" width="8.1796875" style="68" customWidth="1"/>
    <col min="11010" max="11010" width="32" style="68" customWidth="1"/>
    <col min="11011" max="11011" width="6.453125" style="68" customWidth="1"/>
    <col min="11012" max="11012" width="9.54296875" style="68" customWidth="1"/>
    <col min="11013" max="11013" width="11.81640625" style="68" customWidth="1"/>
    <col min="11014" max="11014" width="18.26953125" style="68" customWidth="1"/>
    <col min="11015" max="11264" width="9.1796875" style="68"/>
    <col min="11265" max="11265" width="8.1796875" style="68" customWidth="1"/>
    <col min="11266" max="11266" width="32" style="68" customWidth="1"/>
    <col min="11267" max="11267" width="6.453125" style="68" customWidth="1"/>
    <col min="11268" max="11268" width="9.54296875" style="68" customWidth="1"/>
    <col min="11269" max="11269" width="11.81640625" style="68" customWidth="1"/>
    <col min="11270" max="11270" width="18.26953125" style="68" customWidth="1"/>
    <col min="11271" max="11520" width="9.1796875" style="68"/>
    <col min="11521" max="11521" width="8.1796875" style="68" customWidth="1"/>
    <col min="11522" max="11522" width="32" style="68" customWidth="1"/>
    <col min="11523" max="11523" width="6.453125" style="68" customWidth="1"/>
    <col min="11524" max="11524" width="9.54296875" style="68" customWidth="1"/>
    <col min="11525" max="11525" width="11.81640625" style="68" customWidth="1"/>
    <col min="11526" max="11526" width="18.26953125" style="68" customWidth="1"/>
    <col min="11527" max="11776" width="9.1796875" style="68"/>
    <col min="11777" max="11777" width="8.1796875" style="68" customWidth="1"/>
    <col min="11778" max="11778" width="32" style="68" customWidth="1"/>
    <col min="11779" max="11779" width="6.453125" style="68" customWidth="1"/>
    <col min="11780" max="11780" width="9.54296875" style="68" customWidth="1"/>
    <col min="11781" max="11781" width="11.81640625" style="68" customWidth="1"/>
    <col min="11782" max="11782" width="18.26953125" style="68" customWidth="1"/>
    <col min="11783" max="12032" width="9.1796875" style="68"/>
    <col min="12033" max="12033" width="8.1796875" style="68" customWidth="1"/>
    <col min="12034" max="12034" width="32" style="68" customWidth="1"/>
    <col min="12035" max="12035" width="6.453125" style="68" customWidth="1"/>
    <col min="12036" max="12036" width="9.54296875" style="68" customWidth="1"/>
    <col min="12037" max="12037" width="11.81640625" style="68" customWidth="1"/>
    <col min="12038" max="12038" width="18.26953125" style="68" customWidth="1"/>
    <col min="12039" max="12288" width="9.1796875" style="68"/>
    <col min="12289" max="12289" width="8.1796875" style="68" customWidth="1"/>
    <col min="12290" max="12290" width="32" style="68" customWidth="1"/>
    <col min="12291" max="12291" width="6.453125" style="68" customWidth="1"/>
    <col min="12292" max="12292" width="9.54296875" style="68" customWidth="1"/>
    <col min="12293" max="12293" width="11.81640625" style="68" customWidth="1"/>
    <col min="12294" max="12294" width="18.26953125" style="68" customWidth="1"/>
    <col min="12295" max="12544" width="9.1796875" style="68"/>
    <col min="12545" max="12545" width="8.1796875" style="68" customWidth="1"/>
    <col min="12546" max="12546" width="32" style="68" customWidth="1"/>
    <col min="12547" max="12547" width="6.453125" style="68" customWidth="1"/>
    <col min="12548" max="12548" width="9.54296875" style="68" customWidth="1"/>
    <col min="12549" max="12549" width="11.81640625" style="68" customWidth="1"/>
    <col min="12550" max="12550" width="18.26953125" style="68" customWidth="1"/>
    <col min="12551" max="12800" width="9.1796875" style="68"/>
    <col min="12801" max="12801" width="8.1796875" style="68" customWidth="1"/>
    <col min="12802" max="12802" width="32" style="68" customWidth="1"/>
    <col min="12803" max="12803" width="6.453125" style="68" customWidth="1"/>
    <col min="12804" max="12804" width="9.54296875" style="68" customWidth="1"/>
    <col min="12805" max="12805" width="11.81640625" style="68" customWidth="1"/>
    <col min="12806" max="12806" width="18.26953125" style="68" customWidth="1"/>
    <col min="12807" max="13056" width="9.1796875" style="68"/>
    <col min="13057" max="13057" width="8.1796875" style="68" customWidth="1"/>
    <col min="13058" max="13058" width="32" style="68" customWidth="1"/>
    <col min="13059" max="13059" width="6.453125" style="68" customWidth="1"/>
    <col min="13060" max="13060" width="9.54296875" style="68" customWidth="1"/>
    <col min="13061" max="13061" width="11.81640625" style="68" customWidth="1"/>
    <col min="13062" max="13062" width="18.26953125" style="68" customWidth="1"/>
    <col min="13063" max="13312" width="9.1796875" style="68"/>
    <col min="13313" max="13313" width="8.1796875" style="68" customWidth="1"/>
    <col min="13314" max="13314" width="32" style="68" customWidth="1"/>
    <col min="13315" max="13315" width="6.453125" style="68" customWidth="1"/>
    <col min="13316" max="13316" width="9.54296875" style="68" customWidth="1"/>
    <col min="13317" max="13317" width="11.81640625" style="68" customWidth="1"/>
    <col min="13318" max="13318" width="18.26953125" style="68" customWidth="1"/>
    <col min="13319" max="13568" width="9.1796875" style="68"/>
    <col min="13569" max="13569" width="8.1796875" style="68" customWidth="1"/>
    <col min="13570" max="13570" width="32" style="68" customWidth="1"/>
    <col min="13571" max="13571" width="6.453125" style="68" customWidth="1"/>
    <col min="13572" max="13572" width="9.54296875" style="68" customWidth="1"/>
    <col min="13573" max="13573" width="11.81640625" style="68" customWidth="1"/>
    <col min="13574" max="13574" width="18.26953125" style="68" customWidth="1"/>
    <col min="13575" max="13824" width="9.1796875" style="68"/>
    <col min="13825" max="13825" width="8.1796875" style="68" customWidth="1"/>
    <col min="13826" max="13826" width="32" style="68" customWidth="1"/>
    <col min="13827" max="13827" width="6.453125" style="68" customWidth="1"/>
    <col min="13828" max="13828" width="9.54296875" style="68" customWidth="1"/>
    <col min="13829" max="13829" width="11.81640625" style="68" customWidth="1"/>
    <col min="13830" max="13830" width="18.26953125" style="68" customWidth="1"/>
    <col min="13831" max="14080" width="9.1796875" style="68"/>
    <col min="14081" max="14081" width="8.1796875" style="68" customWidth="1"/>
    <col min="14082" max="14082" width="32" style="68" customWidth="1"/>
    <col min="14083" max="14083" width="6.453125" style="68" customWidth="1"/>
    <col min="14084" max="14084" width="9.54296875" style="68" customWidth="1"/>
    <col min="14085" max="14085" width="11.81640625" style="68" customWidth="1"/>
    <col min="14086" max="14086" width="18.26953125" style="68" customWidth="1"/>
    <col min="14087" max="14336" width="9.1796875" style="68"/>
    <col min="14337" max="14337" width="8.1796875" style="68" customWidth="1"/>
    <col min="14338" max="14338" width="32" style="68" customWidth="1"/>
    <col min="14339" max="14339" width="6.453125" style="68" customWidth="1"/>
    <col min="14340" max="14340" width="9.54296875" style="68" customWidth="1"/>
    <col min="14341" max="14341" width="11.81640625" style="68" customWidth="1"/>
    <col min="14342" max="14342" width="18.26953125" style="68" customWidth="1"/>
    <col min="14343" max="14592" width="9.1796875" style="68"/>
    <col min="14593" max="14593" width="8.1796875" style="68" customWidth="1"/>
    <col min="14594" max="14594" width="32" style="68" customWidth="1"/>
    <col min="14595" max="14595" width="6.453125" style="68" customWidth="1"/>
    <col min="14596" max="14596" width="9.54296875" style="68" customWidth="1"/>
    <col min="14597" max="14597" width="11.81640625" style="68" customWidth="1"/>
    <col min="14598" max="14598" width="18.26953125" style="68" customWidth="1"/>
    <col min="14599" max="14848" width="9.1796875" style="68"/>
    <col min="14849" max="14849" width="8.1796875" style="68" customWidth="1"/>
    <col min="14850" max="14850" width="32" style="68" customWidth="1"/>
    <col min="14851" max="14851" width="6.453125" style="68" customWidth="1"/>
    <col min="14852" max="14852" width="9.54296875" style="68" customWidth="1"/>
    <col min="14853" max="14853" width="11.81640625" style="68" customWidth="1"/>
    <col min="14854" max="14854" width="18.26953125" style="68" customWidth="1"/>
    <col min="14855" max="15104" width="9.1796875" style="68"/>
    <col min="15105" max="15105" width="8.1796875" style="68" customWidth="1"/>
    <col min="15106" max="15106" width="32" style="68" customWidth="1"/>
    <col min="15107" max="15107" width="6.453125" style="68" customWidth="1"/>
    <col min="15108" max="15108" width="9.54296875" style="68" customWidth="1"/>
    <col min="15109" max="15109" width="11.81640625" style="68" customWidth="1"/>
    <col min="15110" max="15110" width="18.26953125" style="68" customWidth="1"/>
    <col min="15111" max="15360" width="9.1796875" style="68"/>
    <col min="15361" max="15361" width="8.1796875" style="68" customWidth="1"/>
    <col min="15362" max="15362" width="32" style="68" customWidth="1"/>
    <col min="15363" max="15363" width="6.453125" style="68" customWidth="1"/>
    <col min="15364" max="15364" width="9.54296875" style="68" customWidth="1"/>
    <col min="15365" max="15365" width="11.81640625" style="68" customWidth="1"/>
    <col min="15366" max="15366" width="18.26953125" style="68" customWidth="1"/>
    <col min="15367" max="15616" width="9.1796875" style="68"/>
    <col min="15617" max="15617" width="8.1796875" style="68" customWidth="1"/>
    <col min="15618" max="15618" width="32" style="68" customWidth="1"/>
    <col min="15619" max="15619" width="6.453125" style="68" customWidth="1"/>
    <col min="15620" max="15620" width="9.54296875" style="68" customWidth="1"/>
    <col min="15621" max="15621" width="11.81640625" style="68" customWidth="1"/>
    <col min="15622" max="15622" width="18.26953125" style="68" customWidth="1"/>
    <col min="15623" max="15872" width="9.1796875" style="68"/>
    <col min="15873" max="15873" width="8.1796875" style="68" customWidth="1"/>
    <col min="15874" max="15874" width="32" style="68" customWidth="1"/>
    <col min="15875" max="15875" width="6.453125" style="68" customWidth="1"/>
    <col min="15876" max="15876" width="9.54296875" style="68" customWidth="1"/>
    <col min="15877" max="15877" width="11.81640625" style="68" customWidth="1"/>
    <col min="15878" max="15878" width="18.26953125" style="68" customWidth="1"/>
    <col min="15879" max="16128" width="9.1796875" style="68"/>
    <col min="16129" max="16129" width="8.1796875" style="68" customWidth="1"/>
    <col min="16130" max="16130" width="32" style="68" customWidth="1"/>
    <col min="16131" max="16131" width="6.453125" style="68" customWidth="1"/>
    <col min="16132" max="16132" width="9.54296875" style="68" customWidth="1"/>
    <col min="16133" max="16133" width="11.81640625" style="68" customWidth="1"/>
    <col min="16134" max="16134" width="18.26953125" style="68" customWidth="1"/>
    <col min="16135" max="16384" width="9.1796875" style="68"/>
  </cols>
  <sheetData>
    <row r="1" spans="1:6" ht="13" x14ac:dyDescent="0.25">
      <c r="A1" s="2406" t="s">
        <v>0</v>
      </c>
      <c r="B1" s="2406"/>
      <c r="C1" s="2406"/>
      <c r="D1" s="2406"/>
      <c r="E1" s="2406"/>
      <c r="F1" s="2406"/>
    </row>
    <row r="2" spans="1:6" ht="13" x14ac:dyDescent="0.25">
      <c r="A2" s="2372" t="s">
        <v>2561</v>
      </c>
      <c r="B2" s="2372"/>
      <c r="C2" s="2372"/>
      <c r="D2" s="2372"/>
      <c r="E2" s="2372"/>
      <c r="F2" s="2372"/>
    </row>
    <row r="3" spans="1:6" ht="13" x14ac:dyDescent="0.25">
      <c r="A3" s="2386" t="s">
        <v>2077</v>
      </c>
      <c r="B3" s="2386"/>
      <c r="C3" s="2386"/>
      <c r="D3" s="2386"/>
      <c r="E3" s="2386"/>
      <c r="F3" s="2386"/>
    </row>
    <row r="4" spans="1:6" ht="13" x14ac:dyDescent="0.3">
      <c r="A4" s="2" t="s">
        <v>2079</v>
      </c>
      <c r="C4" s="69"/>
      <c r="D4" s="69"/>
      <c r="E4" s="68"/>
      <c r="F4" s="68"/>
    </row>
    <row r="5" spans="1:6" ht="13" x14ac:dyDescent="0.3">
      <c r="A5" s="953" t="s">
        <v>1</v>
      </c>
      <c r="B5" s="953" t="s">
        <v>2</v>
      </c>
      <c r="C5" s="953" t="s">
        <v>3</v>
      </c>
      <c r="D5" s="953" t="s">
        <v>4</v>
      </c>
      <c r="E5" s="953" t="s">
        <v>5</v>
      </c>
      <c r="F5" s="953" t="s">
        <v>6</v>
      </c>
    </row>
    <row r="6" spans="1:6" ht="13" x14ac:dyDescent="0.25">
      <c r="A6" s="1334"/>
      <c r="B6" s="834" t="s">
        <v>29</v>
      </c>
      <c r="C6" s="1329"/>
      <c r="D6" s="1329"/>
      <c r="E6" s="545"/>
      <c r="F6" s="545"/>
    </row>
    <row r="7" spans="1:6" ht="13" x14ac:dyDescent="0.25">
      <c r="A7" s="1334"/>
      <c r="B7" s="834"/>
      <c r="C7" s="1329"/>
      <c r="D7" s="1329"/>
      <c r="E7" s="545"/>
      <c r="F7" s="545"/>
    </row>
    <row r="8" spans="1:6" ht="21.75" customHeight="1" x14ac:dyDescent="0.25">
      <c r="A8" s="1334" t="s">
        <v>1282</v>
      </c>
      <c r="B8" s="1327" t="s">
        <v>30</v>
      </c>
      <c r="C8" s="1329" t="s">
        <v>31</v>
      </c>
      <c r="D8" s="1329">
        <v>30</v>
      </c>
      <c r="E8" s="545"/>
      <c r="F8" s="1335">
        <f>D8*E8</f>
        <v>0</v>
      </c>
    </row>
    <row r="9" spans="1:6" ht="21.75" customHeight="1" x14ac:dyDescent="0.25">
      <c r="A9" s="1334" t="s">
        <v>1283</v>
      </c>
      <c r="B9" s="1327" t="s">
        <v>32</v>
      </c>
      <c r="C9" s="829" t="s">
        <v>31</v>
      </c>
      <c r="D9" s="1329">
        <v>31</v>
      </c>
      <c r="E9" s="1336"/>
      <c r="F9" s="1335">
        <f t="shared" ref="F9:F14" si="0">D9*E9</f>
        <v>0</v>
      </c>
    </row>
    <row r="10" spans="1:6" ht="21.75" customHeight="1" x14ac:dyDescent="0.25">
      <c r="A10" s="1334" t="s">
        <v>1284</v>
      </c>
      <c r="B10" s="1327" t="s">
        <v>33</v>
      </c>
      <c r="C10" s="829" t="s">
        <v>31</v>
      </c>
      <c r="D10" s="1329">
        <v>30</v>
      </c>
      <c r="E10" s="1336"/>
      <c r="F10" s="1335">
        <f t="shared" si="0"/>
        <v>0</v>
      </c>
    </row>
    <row r="11" spans="1:6" ht="21.75" customHeight="1" x14ac:dyDescent="0.25">
      <c r="A11" s="1334" t="s">
        <v>1285</v>
      </c>
      <c r="B11" s="1327" t="s">
        <v>34</v>
      </c>
      <c r="C11" s="829" t="s">
        <v>31</v>
      </c>
      <c r="D11" s="1329">
        <v>170</v>
      </c>
      <c r="E11" s="1336"/>
      <c r="F11" s="1335">
        <f t="shared" si="0"/>
        <v>0</v>
      </c>
    </row>
    <row r="12" spans="1:6" ht="21.75" customHeight="1" x14ac:dyDescent="0.25">
      <c r="A12" s="1334" t="s">
        <v>1286</v>
      </c>
      <c r="B12" s="1327" t="s">
        <v>35</v>
      </c>
      <c r="C12" s="829" t="s">
        <v>31</v>
      </c>
      <c r="D12" s="1329">
        <v>6</v>
      </c>
      <c r="E12" s="1336"/>
      <c r="F12" s="1335">
        <f t="shared" si="0"/>
        <v>0</v>
      </c>
    </row>
    <row r="13" spans="1:6" ht="21.75" customHeight="1" x14ac:dyDescent="0.25">
      <c r="A13" s="1334" t="s">
        <v>1287</v>
      </c>
      <c r="B13" s="1327" t="s">
        <v>36</v>
      </c>
      <c r="C13" s="829" t="s">
        <v>31</v>
      </c>
      <c r="D13" s="1329">
        <v>10</v>
      </c>
      <c r="E13" s="1336"/>
      <c r="F13" s="1335">
        <f t="shared" si="0"/>
        <v>0</v>
      </c>
    </row>
    <row r="14" spans="1:6" x14ac:dyDescent="0.25">
      <c r="A14" s="1334" t="s">
        <v>1288</v>
      </c>
      <c r="B14" s="1327" t="s">
        <v>37</v>
      </c>
      <c r="C14" s="829" t="s">
        <v>31</v>
      </c>
      <c r="D14" s="1329">
        <v>15</v>
      </c>
      <c r="E14" s="1336"/>
      <c r="F14" s="1335">
        <f t="shared" si="0"/>
        <v>0</v>
      </c>
    </row>
    <row r="15" spans="1:6" x14ac:dyDescent="0.25">
      <c r="A15" s="1334"/>
      <c r="B15" s="1327"/>
      <c r="C15" s="829"/>
      <c r="D15" s="829"/>
      <c r="E15" s="1336"/>
      <c r="F15" s="1336"/>
    </row>
    <row r="16" spans="1:6" ht="13" x14ac:dyDescent="0.25">
      <c r="A16" s="1334"/>
      <c r="B16" s="834" t="s">
        <v>38</v>
      </c>
      <c r="C16" s="829"/>
      <c r="D16" s="1329"/>
      <c r="E16" s="1336"/>
      <c r="F16" s="1336"/>
    </row>
    <row r="17" spans="1:6" ht="13" x14ac:dyDescent="0.25">
      <c r="A17" s="1334"/>
      <c r="B17" s="834"/>
      <c r="C17" s="829"/>
      <c r="D17" s="1329"/>
      <c r="E17" s="1336"/>
      <c r="F17" s="1336"/>
    </row>
    <row r="18" spans="1:6" ht="21.75" customHeight="1" x14ac:dyDescent="0.25">
      <c r="A18" s="1334" t="s">
        <v>1289</v>
      </c>
      <c r="B18" s="1327" t="s">
        <v>39</v>
      </c>
      <c r="C18" s="829" t="s">
        <v>40</v>
      </c>
      <c r="D18" s="1329">
        <v>2</v>
      </c>
      <c r="E18" s="1336"/>
      <c r="F18" s="1335">
        <f t="shared" ref="F18:F34" si="1">D18*E18</f>
        <v>0</v>
      </c>
    </row>
    <row r="19" spans="1:6" ht="21.75" customHeight="1" x14ac:dyDescent="0.25">
      <c r="A19" s="1334" t="s">
        <v>1290</v>
      </c>
      <c r="B19" s="1327" t="s">
        <v>41</v>
      </c>
      <c r="C19" s="829" t="s">
        <v>42</v>
      </c>
      <c r="D19" s="1329">
        <v>1</v>
      </c>
      <c r="E19" s="1336"/>
      <c r="F19" s="1335">
        <f t="shared" si="1"/>
        <v>0</v>
      </c>
    </row>
    <row r="20" spans="1:6" ht="21.75" customHeight="1" x14ac:dyDescent="0.25">
      <c r="A20" s="1334" t="s">
        <v>1291</v>
      </c>
      <c r="B20" s="1327" t="s">
        <v>43</v>
      </c>
      <c r="C20" s="829" t="s">
        <v>42</v>
      </c>
      <c r="D20" s="829">
        <v>3</v>
      </c>
      <c r="E20" s="1336"/>
      <c r="F20" s="1335">
        <f t="shared" si="1"/>
        <v>0</v>
      </c>
    </row>
    <row r="21" spans="1:6" ht="21.75" customHeight="1" x14ac:dyDescent="0.25">
      <c r="A21" s="1334" t="s">
        <v>1292</v>
      </c>
      <c r="B21" s="1327" t="s">
        <v>44</v>
      </c>
      <c r="C21" s="829" t="s">
        <v>45</v>
      </c>
      <c r="D21" s="1329">
        <v>10</v>
      </c>
      <c r="E21" s="1336"/>
      <c r="F21" s="1335">
        <f t="shared" si="1"/>
        <v>0</v>
      </c>
    </row>
    <row r="22" spans="1:6" ht="21.75" customHeight="1" x14ac:dyDescent="0.25">
      <c r="A22" s="1334" t="s">
        <v>1293</v>
      </c>
      <c r="B22" s="1327" t="s">
        <v>46</v>
      </c>
      <c r="C22" s="829" t="s">
        <v>42</v>
      </c>
      <c r="D22" s="1329">
        <v>1</v>
      </c>
      <c r="E22" s="1336"/>
      <c r="F22" s="1335">
        <f t="shared" si="1"/>
        <v>0</v>
      </c>
    </row>
    <row r="23" spans="1:6" ht="21.75" customHeight="1" x14ac:dyDescent="0.25">
      <c r="A23" s="1334" t="s">
        <v>1294</v>
      </c>
      <c r="B23" s="1327" t="s">
        <v>47</v>
      </c>
      <c r="C23" s="829" t="s">
        <v>42</v>
      </c>
      <c r="D23" s="1329">
        <v>1</v>
      </c>
      <c r="E23" s="1336"/>
      <c r="F23" s="1335">
        <f t="shared" si="1"/>
        <v>0</v>
      </c>
    </row>
    <row r="24" spans="1:6" ht="21.75" customHeight="1" x14ac:dyDescent="0.25">
      <c r="A24" s="1334" t="s">
        <v>1295</v>
      </c>
      <c r="B24" s="1327" t="s">
        <v>1271</v>
      </c>
      <c r="C24" s="829" t="s">
        <v>19</v>
      </c>
      <c r="D24" s="1322">
        <v>997</v>
      </c>
      <c r="E24" s="1336"/>
      <c r="F24" s="1335">
        <f t="shared" si="1"/>
        <v>0</v>
      </c>
    </row>
    <row r="25" spans="1:6" ht="21.75" customHeight="1" x14ac:dyDescent="0.25">
      <c r="A25" s="1334" t="s">
        <v>1296</v>
      </c>
      <c r="B25" s="1327" t="s">
        <v>1270</v>
      </c>
      <c r="C25" s="829" t="s">
        <v>48</v>
      </c>
      <c r="D25" s="1329">
        <v>1</v>
      </c>
      <c r="E25" s="1336"/>
      <c r="F25" s="1335">
        <f>D25*E25</f>
        <v>0</v>
      </c>
    </row>
    <row r="26" spans="1:6" ht="21.75" customHeight="1" x14ac:dyDescent="0.25">
      <c r="A26" s="1334" t="s">
        <v>1297</v>
      </c>
      <c r="B26" s="1327" t="s">
        <v>49</v>
      </c>
      <c r="C26" s="829" t="s">
        <v>48</v>
      </c>
      <c r="D26" s="829">
        <v>2</v>
      </c>
      <c r="E26" s="1336"/>
      <c r="F26" s="1335">
        <f t="shared" si="1"/>
        <v>0</v>
      </c>
    </row>
    <row r="27" spans="1:6" ht="21.75" customHeight="1" x14ac:dyDescent="0.25">
      <c r="A27" s="1334" t="s">
        <v>1298</v>
      </c>
      <c r="B27" s="1327" t="s">
        <v>1267</v>
      </c>
      <c r="C27" s="829" t="s">
        <v>50</v>
      </c>
      <c r="D27" s="1329">
        <v>3</v>
      </c>
      <c r="E27" s="832"/>
      <c r="F27" s="1324">
        <f t="shared" si="1"/>
        <v>0</v>
      </c>
    </row>
    <row r="28" spans="1:6" ht="21.75" customHeight="1" x14ac:dyDescent="0.25">
      <c r="A28" s="1334" t="s">
        <v>1299</v>
      </c>
      <c r="B28" s="1327" t="s">
        <v>51</v>
      </c>
      <c r="C28" s="829" t="s">
        <v>857</v>
      </c>
      <c r="D28" s="1329">
        <v>0.5</v>
      </c>
      <c r="E28" s="832"/>
      <c r="F28" s="1324">
        <f t="shared" si="1"/>
        <v>0</v>
      </c>
    </row>
    <row r="29" spans="1:6" ht="21.75" customHeight="1" x14ac:dyDescent="0.25">
      <c r="A29" s="1334" t="s">
        <v>1300</v>
      </c>
      <c r="B29" s="1327" t="s">
        <v>52</v>
      </c>
      <c r="C29" s="829" t="s">
        <v>857</v>
      </c>
      <c r="D29" s="1329">
        <v>0.5</v>
      </c>
      <c r="E29" s="832"/>
      <c r="F29" s="1324">
        <f t="shared" si="1"/>
        <v>0</v>
      </c>
    </row>
    <row r="30" spans="1:6" x14ac:dyDescent="0.25">
      <c r="A30" s="1337"/>
      <c r="B30" s="1327" t="s">
        <v>53</v>
      </c>
      <c r="C30" s="829"/>
      <c r="D30" s="1329"/>
      <c r="E30" s="1336"/>
      <c r="F30" s="1335"/>
    </row>
    <row r="31" spans="1:6" ht="21.75" customHeight="1" x14ac:dyDescent="0.25">
      <c r="A31" s="1334" t="s">
        <v>1301</v>
      </c>
      <c r="B31" s="1327" t="s">
        <v>54</v>
      </c>
      <c r="C31" s="829" t="s">
        <v>50</v>
      </c>
      <c r="D31" s="1329">
        <v>20</v>
      </c>
      <c r="E31" s="1336"/>
      <c r="F31" s="1335">
        <f t="shared" si="1"/>
        <v>0</v>
      </c>
    </row>
    <row r="32" spans="1:6" ht="21.75" customHeight="1" x14ac:dyDescent="0.25">
      <c r="A32" s="1334" t="s">
        <v>1302</v>
      </c>
      <c r="B32" s="1327" t="s">
        <v>55</v>
      </c>
      <c r="C32" s="829" t="s">
        <v>50</v>
      </c>
      <c r="D32" s="829">
        <v>10</v>
      </c>
      <c r="E32" s="1336"/>
      <c r="F32" s="1335">
        <f t="shared" si="1"/>
        <v>0</v>
      </c>
    </row>
    <row r="33" spans="1:6" ht="21.75" customHeight="1" x14ac:dyDescent="0.25">
      <c r="A33" s="1334" t="s">
        <v>1303</v>
      </c>
      <c r="B33" s="1327" t="s">
        <v>56</v>
      </c>
      <c r="C33" s="829" t="s">
        <v>50</v>
      </c>
      <c r="D33" s="829">
        <v>6</v>
      </c>
      <c r="E33" s="1336"/>
      <c r="F33" s="1335">
        <f t="shared" si="1"/>
        <v>0</v>
      </c>
    </row>
    <row r="34" spans="1:6" ht="21.75" customHeight="1" x14ac:dyDescent="0.25">
      <c r="A34" s="1334" t="s">
        <v>1304</v>
      </c>
      <c r="B34" s="1327" t="s">
        <v>1268</v>
      </c>
      <c r="C34" s="829" t="s">
        <v>48</v>
      </c>
      <c r="D34" s="829">
        <v>5</v>
      </c>
      <c r="E34" s="1336"/>
      <c r="F34" s="1335">
        <f t="shared" si="1"/>
        <v>0</v>
      </c>
    </row>
    <row r="35" spans="1:6" ht="21.75" customHeight="1" x14ac:dyDescent="0.25">
      <c r="A35" s="1334" t="s">
        <v>1305</v>
      </c>
      <c r="B35" s="1327" t="s">
        <v>1269</v>
      </c>
      <c r="C35" s="829" t="s">
        <v>48</v>
      </c>
      <c r="D35" s="1329">
        <v>4</v>
      </c>
      <c r="E35" s="1336"/>
      <c r="F35" s="1335">
        <f>D35*E35</f>
        <v>0</v>
      </c>
    </row>
    <row r="36" spans="1:6" ht="21.75" customHeight="1" x14ac:dyDescent="0.25">
      <c r="A36" s="1334" t="s">
        <v>1306</v>
      </c>
      <c r="B36" s="1327" t="s">
        <v>57</v>
      </c>
      <c r="C36" s="829" t="s">
        <v>42</v>
      </c>
      <c r="D36" s="1329">
        <v>2</v>
      </c>
      <c r="E36" s="1336"/>
      <c r="F36" s="1335">
        <f>D36*E36</f>
        <v>0</v>
      </c>
    </row>
    <row r="37" spans="1:6" x14ac:dyDescent="0.25">
      <c r="A37" s="1334" t="s">
        <v>1307</v>
      </c>
      <c r="B37" s="1327" t="s">
        <v>58</v>
      </c>
      <c r="C37" s="829" t="s">
        <v>42</v>
      </c>
      <c r="D37" s="1329">
        <v>1</v>
      </c>
      <c r="E37" s="1336"/>
      <c r="F37" s="1335">
        <f>D37*E37</f>
        <v>0</v>
      </c>
    </row>
    <row r="38" spans="1:6" x14ac:dyDescent="0.25">
      <c r="A38" s="1332"/>
      <c r="B38" s="1338"/>
      <c r="C38" s="829"/>
      <c r="D38" s="829"/>
      <c r="E38" s="1336"/>
      <c r="F38" s="1336"/>
    </row>
    <row r="39" spans="1:6" ht="13" x14ac:dyDescent="0.3">
      <c r="A39" s="1332"/>
      <c r="B39" s="1339" t="s">
        <v>59</v>
      </c>
      <c r="C39" s="829"/>
      <c r="D39" s="829"/>
      <c r="E39" s="1336"/>
      <c r="F39" s="1336"/>
    </row>
    <row r="40" spans="1:6" x14ac:dyDescent="0.25">
      <c r="A40" s="1332"/>
      <c r="B40" s="1338"/>
      <c r="C40" s="829"/>
      <c r="D40" s="829"/>
      <c r="E40" s="1336"/>
      <c r="F40" s="1336"/>
    </row>
    <row r="41" spans="1:6" ht="21.75" customHeight="1" x14ac:dyDescent="0.25">
      <c r="A41" s="1334" t="s">
        <v>1308</v>
      </c>
      <c r="B41" s="1327" t="s">
        <v>976</v>
      </c>
      <c r="C41" s="829" t="s">
        <v>31</v>
      </c>
      <c r="D41" s="829">
        <v>5</v>
      </c>
      <c r="E41" s="1336"/>
      <c r="F41" s="1335">
        <f>D41*E41</f>
        <v>0</v>
      </c>
    </row>
    <row r="42" spans="1:6" x14ac:dyDescent="0.25">
      <c r="A42" s="1332"/>
      <c r="B42" s="1327"/>
      <c r="C42" s="829"/>
      <c r="D42" s="829"/>
      <c r="E42" s="1336"/>
      <c r="F42" s="1335"/>
    </row>
    <row r="43" spans="1:6" ht="21.75" customHeight="1" x14ac:dyDescent="0.25">
      <c r="A43" s="1332"/>
      <c r="B43" s="544" t="s">
        <v>60</v>
      </c>
      <c r="C43" s="829"/>
      <c r="D43" s="829"/>
      <c r="E43" s="1336"/>
      <c r="F43" s="1336"/>
    </row>
    <row r="44" spans="1:6" ht="21.75" customHeight="1" x14ac:dyDescent="0.25">
      <c r="A44" s="1334" t="s">
        <v>1309</v>
      </c>
      <c r="B44" s="1327" t="s">
        <v>1272</v>
      </c>
      <c r="C44" s="829" t="s">
        <v>31</v>
      </c>
      <c r="D44" s="829">
        <v>5</v>
      </c>
      <c r="E44" s="1336"/>
      <c r="F44" s="1335">
        <f>D44*E44</f>
        <v>0</v>
      </c>
    </row>
    <row r="45" spans="1:6" ht="21.75" customHeight="1" x14ac:dyDescent="0.25">
      <c r="A45" s="1334" t="s">
        <v>1310</v>
      </c>
      <c r="B45" s="1327" t="s">
        <v>1273</v>
      </c>
      <c r="C45" s="829" t="s">
        <v>31</v>
      </c>
      <c r="D45" s="829">
        <v>5</v>
      </c>
      <c r="E45" s="1336"/>
      <c r="F45" s="1335">
        <f>D45*E45</f>
        <v>0</v>
      </c>
    </row>
    <row r="46" spans="1:6" x14ac:dyDescent="0.25">
      <c r="A46" s="1332"/>
      <c r="B46" s="1327"/>
      <c r="C46" s="829"/>
      <c r="D46" s="829"/>
      <c r="E46" s="1336"/>
      <c r="F46" s="1336"/>
    </row>
    <row r="47" spans="1:6" ht="21.75" customHeight="1" x14ac:dyDescent="0.25">
      <c r="A47" s="1332"/>
      <c r="B47" s="544" t="s">
        <v>61</v>
      </c>
      <c r="C47" s="829"/>
      <c r="D47" s="829"/>
      <c r="E47" s="1332"/>
      <c r="F47" s="1332"/>
    </row>
    <row r="48" spans="1:6" ht="21.75" customHeight="1" x14ac:dyDescent="0.25">
      <c r="A48" s="1334" t="s">
        <v>1311</v>
      </c>
      <c r="B48" s="1327" t="s">
        <v>62</v>
      </c>
      <c r="C48" s="829" t="s">
        <v>31</v>
      </c>
      <c r="D48" s="1329">
        <v>5</v>
      </c>
      <c r="E48" s="545"/>
      <c r="F48" s="1335">
        <f>D48*E48</f>
        <v>0</v>
      </c>
    </row>
    <row r="49" spans="1:6" x14ac:dyDescent="0.25">
      <c r="A49" s="1334" t="s">
        <v>1312</v>
      </c>
      <c r="B49" s="1327" t="s">
        <v>63</v>
      </c>
      <c r="C49" s="829" t="s">
        <v>31</v>
      </c>
      <c r="D49" s="1329">
        <v>5</v>
      </c>
      <c r="E49" s="545"/>
      <c r="F49" s="1335">
        <f>D49*E49</f>
        <v>0</v>
      </c>
    </row>
    <row r="50" spans="1:6" x14ac:dyDescent="0.25">
      <c r="A50" s="1334"/>
      <c r="B50" s="1327"/>
      <c r="C50" s="829"/>
      <c r="D50" s="1329"/>
      <c r="E50" s="545"/>
      <c r="F50" s="1332"/>
    </row>
    <row r="51" spans="1:6" ht="19.5" customHeight="1" x14ac:dyDescent="0.25">
      <c r="A51" s="1334"/>
      <c r="B51" s="544" t="s">
        <v>64</v>
      </c>
      <c r="C51" s="829"/>
      <c r="D51" s="1340"/>
      <c r="E51" s="545"/>
      <c r="F51" s="1332"/>
    </row>
    <row r="52" spans="1:6" ht="21.75" customHeight="1" x14ac:dyDescent="0.25">
      <c r="A52" s="1334" t="s">
        <v>1313</v>
      </c>
      <c r="B52" s="1327" t="s">
        <v>1277</v>
      </c>
      <c r="C52" s="829" t="s">
        <v>31</v>
      </c>
      <c r="D52" s="1340">
        <v>4</v>
      </c>
      <c r="E52" s="545"/>
      <c r="F52" s="1335">
        <f>D52*E52</f>
        <v>0</v>
      </c>
    </row>
    <row r="53" spans="1:6" ht="21.75" customHeight="1" thickBot="1" x14ac:dyDescent="0.3">
      <c r="A53" s="1334" t="s">
        <v>1314</v>
      </c>
      <c r="B53" s="1327" t="s">
        <v>1278</v>
      </c>
      <c r="C53" s="829" t="s">
        <v>31</v>
      </c>
      <c r="D53" s="1340">
        <v>4</v>
      </c>
      <c r="E53" s="545"/>
      <c r="F53" s="1335">
        <f>D53*E53</f>
        <v>0</v>
      </c>
    </row>
    <row r="54" spans="1:6" ht="17.25" customHeight="1" thickTop="1" x14ac:dyDescent="0.25">
      <c r="A54" s="2404" t="s">
        <v>102</v>
      </c>
      <c r="B54" s="2404"/>
      <c r="C54" s="2404"/>
      <c r="D54" s="2404"/>
      <c r="E54" s="2404"/>
      <c r="F54" s="1330">
        <f>SUM(F7:F53)</f>
        <v>0</v>
      </c>
    </row>
    <row r="55" spans="1:6" ht="21.75" customHeight="1" x14ac:dyDescent="0.25">
      <c r="A55" s="1334"/>
      <c r="B55" s="544" t="s">
        <v>1274</v>
      </c>
      <c r="C55" s="829"/>
      <c r="D55" s="1341"/>
      <c r="E55" s="545"/>
      <c r="F55" s="1332"/>
    </row>
    <row r="56" spans="1:6" ht="21.75" customHeight="1" x14ac:dyDescent="0.25">
      <c r="A56" s="1334" t="s">
        <v>1315</v>
      </c>
      <c r="B56" s="1342" t="s">
        <v>1242</v>
      </c>
      <c r="C56" s="829" t="s">
        <v>31</v>
      </c>
      <c r="D56" s="1341">
        <v>5</v>
      </c>
      <c r="E56" s="545"/>
      <c r="F56" s="1335">
        <f>D56*E56</f>
        <v>0</v>
      </c>
    </row>
    <row r="57" spans="1:6" ht="21.75" customHeight="1" x14ac:dyDescent="0.25">
      <c r="A57" s="1334" t="s">
        <v>1316</v>
      </c>
      <c r="B57" s="1342" t="s">
        <v>1243</v>
      </c>
      <c r="C57" s="829" t="s">
        <v>31</v>
      </c>
      <c r="D57" s="1341">
        <v>4</v>
      </c>
      <c r="E57" s="545"/>
      <c r="F57" s="1335">
        <f>D57*E57</f>
        <v>0</v>
      </c>
    </row>
    <row r="58" spans="1:6" ht="21.75" customHeight="1" x14ac:dyDescent="0.25">
      <c r="A58" s="1334" t="s">
        <v>1317</v>
      </c>
      <c r="B58" s="1342" t="s">
        <v>1244</v>
      </c>
      <c r="C58" s="829" t="s">
        <v>31</v>
      </c>
      <c r="D58" s="1341">
        <v>3</v>
      </c>
      <c r="E58" s="545"/>
      <c r="F58" s="1335">
        <f>D58*E58</f>
        <v>0</v>
      </c>
    </row>
    <row r="59" spans="1:6" ht="21.75" customHeight="1" x14ac:dyDescent="0.25">
      <c r="A59" s="543" t="s">
        <v>1318</v>
      </c>
      <c r="B59" s="1343" t="s">
        <v>1385</v>
      </c>
      <c r="C59" s="829" t="s">
        <v>31</v>
      </c>
      <c r="D59" s="1341">
        <v>5</v>
      </c>
      <c r="E59" s="545"/>
      <c r="F59" s="1335">
        <f>D59*E59</f>
        <v>0</v>
      </c>
    </row>
    <row r="60" spans="1:6" x14ac:dyDescent="0.25">
      <c r="A60" s="1344"/>
      <c r="B60" s="1342"/>
      <c r="C60" s="829"/>
      <c r="D60" s="1341"/>
      <c r="E60" s="545"/>
      <c r="F60" s="545"/>
    </row>
    <row r="61" spans="1:6" x14ac:dyDescent="0.25">
      <c r="A61" s="1334"/>
      <c r="B61" s="544" t="s">
        <v>66</v>
      </c>
      <c r="C61" s="829"/>
      <c r="D61" s="1341"/>
      <c r="E61" s="545"/>
      <c r="F61" s="545"/>
    </row>
    <row r="62" spans="1:6" ht="21.75" customHeight="1" x14ac:dyDescent="0.25">
      <c r="A62" s="543" t="s">
        <v>1319</v>
      </c>
      <c r="B62" s="1327" t="s">
        <v>67</v>
      </c>
      <c r="C62" s="829" t="s">
        <v>31</v>
      </c>
      <c r="D62" s="1328">
        <v>0.5</v>
      </c>
      <c r="E62" s="545"/>
      <c r="F62" s="1335">
        <f>D62*E62</f>
        <v>0</v>
      </c>
    </row>
    <row r="63" spans="1:6" x14ac:dyDescent="0.25">
      <c r="A63" s="1344"/>
      <c r="B63" s="1327"/>
      <c r="C63" s="829"/>
      <c r="D63" s="1341"/>
      <c r="E63" s="545"/>
      <c r="F63" s="1335"/>
    </row>
    <row r="64" spans="1:6" x14ac:dyDescent="0.25">
      <c r="A64" s="543" t="s">
        <v>1320</v>
      </c>
      <c r="B64" s="1327" t="s">
        <v>65</v>
      </c>
      <c r="C64" s="829"/>
      <c r="D64" s="1341"/>
      <c r="E64" s="545"/>
      <c r="F64" s="545"/>
    </row>
    <row r="65" spans="1:6" ht="22.5" customHeight="1" x14ac:dyDescent="0.25">
      <c r="A65" s="1334"/>
      <c r="B65" s="1327" t="s">
        <v>68</v>
      </c>
      <c r="C65" s="829" t="s">
        <v>31</v>
      </c>
      <c r="D65" s="1328">
        <v>0.5</v>
      </c>
      <c r="E65" s="545"/>
      <c r="F65" s="1335">
        <f>D65*E65</f>
        <v>0</v>
      </c>
    </row>
    <row r="66" spans="1:6" ht="22.5" customHeight="1" x14ac:dyDescent="0.25">
      <c r="A66" s="1334"/>
      <c r="B66" s="1327" t="s">
        <v>69</v>
      </c>
      <c r="C66" s="829" t="s">
        <v>31</v>
      </c>
      <c r="D66" s="1328">
        <v>0.5</v>
      </c>
      <c r="E66" s="545"/>
      <c r="F66" s="1335">
        <f>D66*E66</f>
        <v>0</v>
      </c>
    </row>
    <row r="67" spans="1:6" x14ac:dyDescent="0.25">
      <c r="A67" s="1334"/>
      <c r="B67" s="1327" t="s">
        <v>70</v>
      </c>
      <c r="C67" s="829" t="s">
        <v>31</v>
      </c>
      <c r="D67" s="1328">
        <v>0.5</v>
      </c>
      <c r="E67" s="545"/>
      <c r="F67" s="1335">
        <f>D67*E67</f>
        <v>0</v>
      </c>
    </row>
    <row r="68" spans="1:6" x14ac:dyDescent="0.25">
      <c r="A68" s="1344"/>
      <c r="B68" s="1327"/>
      <c r="C68" s="829"/>
      <c r="D68" s="1341"/>
      <c r="E68" s="545"/>
      <c r="F68" s="545"/>
    </row>
    <row r="69" spans="1:6" ht="22.5" customHeight="1" x14ac:dyDescent="0.25">
      <c r="A69" s="1334"/>
      <c r="B69" s="544" t="s">
        <v>71</v>
      </c>
      <c r="C69" s="829"/>
      <c r="D69" s="1329"/>
      <c r="E69" s="545"/>
      <c r="F69" s="545"/>
    </row>
    <row r="70" spans="1:6" ht="22.5" customHeight="1" x14ac:dyDescent="0.25">
      <c r="A70" s="543" t="s">
        <v>1321</v>
      </c>
      <c r="B70" s="1345" t="s">
        <v>1762</v>
      </c>
      <c r="C70" s="829" t="s">
        <v>31</v>
      </c>
      <c r="D70" s="1328">
        <v>0.5</v>
      </c>
      <c r="E70" s="545"/>
      <c r="F70" s="1335">
        <f>D70*E70</f>
        <v>0</v>
      </c>
    </row>
    <row r="71" spans="1:6" ht="22.5" customHeight="1" x14ac:dyDescent="0.25">
      <c r="A71" s="543" t="s">
        <v>1322</v>
      </c>
      <c r="B71" s="1327" t="s">
        <v>72</v>
      </c>
      <c r="C71" s="829" t="s">
        <v>31</v>
      </c>
      <c r="D71" s="1328">
        <v>0.5</v>
      </c>
      <c r="E71" s="545"/>
      <c r="F71" s="1335">
        <f>D71*E71</f>
        <v>0</v>
      </c>
    </row>
    <row r="72" spans="1:6" x14ac:dyDescent="0.25">
      <c r="A72" s="1334"/>
      <c r="B72" s="1327"/>
      <c r="C72" s="829"/>
      <c r="D72" s="1340"/>
      <c r="E72" s="545"/>
      <c r="F72" s="545"/>
    </row>
    <row r="73" spans="1:6" ht="22.5" customHeight="1" x14ac:dyDescent="0.25">
      <c r="A73" s="1334"/>
      <c r="B73" s="544" t="s">
        <v>73</v>
      </c>
      <c r="C73" s="829"/>
      <c r="D73" s="1340"/>
      <c r="E73" s="545"/>
      <c r="F73" s="545"/>
    </row>
    <row r="74" spans="1:6" ht="22.5" customHeight="1" x14ac:dyDescent="0.25">
      <c r="A74" s="543" t="s">
        <v>1323</v>
      </c>
      <c r="B74" s="1327" t="s">
        <v>1275</v>
      </c>
      <c r="C74" s="829" t="s">
        <v>31</v>
      </c>
      <c r="D74" s="1340">
        <v>1</v>
      </c>
      <c r="E74" s="545"/>
      <c r="F74" s="1335">
        <f>D74*E74</f>
        <v>0</v>
      </c>
    </row>
    <row r="75" spans="1:6" ht="22.5" customHeight="1" x14ac:dyDescent="0.25">
      <c r="A75" s="543" t="s">
        <v>1324</v>
      </c>
      <c r="B75" s="1327" t="s">
        <v>1276</v>
      </c>
      <c r="C75" s="829" t="s">
        <v>31</v>
      </c>
      <c r="D75" s="1340">
        <v>1</v>
      </c>
      <c r="E75" s="545"/>
      <c r="F75" s="1335">
        <f>D75*E75</f>
        <v>0</v>
      </c>
    </row>
    <row r="76" spans="1:6" x14ac:dyDescent="0.25">
      <c r="A76" s="1344"/>
      <c r="B76" s="1327"/>
      <c r="C76" s="829"/>
      <c r="D76" s="1341"/>
      <c r="E76" s="545"/>
      <c r="F76" s="545"/>
    </row>
    <row r="77" spans="1:6" x14ac:dyDescent="0.25">
      <c r="A77" s="1334"/>
      <c r="B77" s="544" t="s">
        <v>74</v>
      </c>
      <c r="C77" s="829"/>
      <c r="D77" s="1340"/>
      <c r="E77" s="545"/>
      <c r="F77" s="545"/>
    </row>
    <row r="78" spans="1:6" ht="22.5" customHeight="1" x14ac:dyDescent="0.25">
      <c r="A78" s="543" t="s">
        <v>1325</v>
      </c>
      <c r="B78" s="1327" t="s">
        <v>75</v>
      </c>
      <c r="C78" s="829" t="s">
        <v>31</v>
      </c>
      <c r="D78" s="1340">
        <v>1</v>
      </c>
      <c r="E78" s="545"/>
      <c r="F78" s="1335">
        <f>D78*E78</f>
        <v>0</v>
      </c>
    </row>
    <row r="79" spans="1:6" ht="22.5" customHeight="1" x14ac:dyDescent="0.25">
      <c r="A79" s="543" t="s">
        <v>1386</v>
      </c>
      <c r="B79" s="1327" t="s">
        <v>76</v>
      </c>
      <c r="C79" s="829" t="s">
        <v>31</v>
      </c>
      <c r="D79" s="1340">
        <v>1</v>
      </c>
      <c r="E79" s="545"/>
      <c r="F79" s="1335">
        <f>D79*E79</f>
        <v>0</v>
      </c>
    </row>
    <row r="80" spans="1:6" x14ac:dyDescent="0.25">
      <c r="A80" s="1344"/>
      <c r="B80" s="1327"/>
      <c r="C80" s="829"/>
      <c r="D80" s="1341"/>
      <c r="E80" s="545"/>
      <c r="F80" s="545"/>
    </row>
    <row r="81" spans="1:7" ht="22.5" customHeight="1" x14ac:dyDescent="0.25">
      <c r="A81" s="1334"/>
      <c r="B81" s="544" t="s">
        <v>77</v>
      </c>
      <c r="C81" s="829"/>
      <c r="D81" s="1340"/>
      <c r="E81" s="545"/>
      <c r="F81" s="545"/>
    </row>
    <row r="82" spans="1:7" ht="22.5" customHeight="1" x14ac:dyDescent="0.25">
      <c r="A82" s="543" t="s">
        <v>1326</v>
      </c>
      <c r="B82" s="1327" t="s">
        <v>78</v>
      </c>
      <c r="C82" s="829"/>
      <c r="D82" s="1340"/>
      <c r="E82" s="545"/>
      <c r="F82" s="545"/>
    </row>
    <row r="83" spans="1:7" ht="22.5" customHeight="1" x14ac:dyDescent="0.25">
      <c r="A83" s="1334"/>
      <c r="B83" s="1327" t="s">
        <v>79</v>
      </c>
      <c r="C83" s="829" t="s">
        <v>31</v>
      </c>
      <c r="D83" s="1340">
        <v>2</v>
      </c>
      <c r="E83" s="545"/>
      <c r="F83" s="1335">
        <f>D83*E83</f>
        <v>0</v>
      </c>
    </row>
    <row r="84" spans="1:7" ht="22.5" customHeight="1" x14ac:dyDescent="0.25">
      <c r="A84" s="1334"/>
      <c r="B84" s="1327" t="s">
        <v>80</v>
      </c>
      <c r="C84" s="829" t="s">
        <v>31</v>
      </c>
      <c r="D84" s="1340">
        <v>2</v>
      </c>
      <c r="E84" s="545"/>
      <c r="F84" s="1335">
        <f>D84*E84</f>
        <v>0</v>
      </c>
    </row>
    <row r="85" spans="1:7" x14ac:dyDescent="0.25">
      <c r="A85" s="1332"/>
      <c r="B85" s="1327" t="s">
        <v>81</v>
      </c>
      <c r="C85" s="829"/>
      <c r="D85" s="1340"/>
      <c r="E85" s="545"/>
      <c r="F85" s="545"/>
    </row>
    <row r="86" spans="1:7" ht="22.5" customHeight="1" x14ac:dyDescent="0.25">
      <c r="A86" s="543" t="s">
        <v>1327</v>
      </c>
      <c r="B86" s="1327" t="s">
        <v>82</v>
      </c>
      <c r="C86" s="829" t="s">
        <v>31</v>
      </c>
      <c r="D86" s="1340">
        <v>2</v>
      </c>
      <c r="E86" s="545"/>
      <c r="F86" s="1335">
        <f>D86*E86</f>
        <v>0</v>
      </c>
    </row>
    <row r="87" spans="1:7" ht="22.5" customHeight="1" x14ac:dyDescent="0.25">
      <c r="A87" s="543" t="s">
        <v>1328</v>
      </c>
      <c r="B87" s="1327" t="s">
        <v>83</v>
      </c>
      <c r="C87" s="829" t="s">
        <v>31</v>
      </c>
      <c r="D87" s="1340">
        <v>2</v>
      </c>
      <c r="E87" s="545"/>
      <c r="F87" s="1335">
        <f>D87*E87</f>
        <v>0</v>
      </c>
    </row>
    <row r="88" spans="1:7" x14ac:dyDescent="0.25">
      <c r="A88" s="1334"/>
      <c r="B88" s="1327"/>
      <c r="C88" s="829"/>
      <c r="D88" s="1340"/>
      <c r="E88" s="545"/>
      <c r="F88" s="1335"/>
    </row>
    <row r="89" spans="1:7" x14ac:dyDescent="0.25">
      <c r="A89" s="1334"/>
      <c r="B89" s="544" t="s">
        <v>1279</v>
      </c>
      <c r="C89" s="829"/>
      <c r="D89" s="1340"/>
      <c r="E89" s="545"/>
      <c r="F89" s="1335"/>
    </row>
    <row r="90" spans="1:7" x14ac:dyDescent="0.25">
      <c r="A90" s="1334"/>
      <c r="B90" s="1327"/>
      <c r="C90" s="829"/>
      <c r="D90" s="1340"/>
      <c r="E90" s="545"/>
      <c r="F90" s="1335"/>
    </row>
    <row r="91" spans="1:7" ht="22.5" customHeight="1" x14ac:dyDescent="0.25">
      <c r="A91" s="543" t="s">
        <v>1329</v>
      </c>
      <c r="B91" s="1327" t="s">
        <v>1281</v>
      </c>
      <c r="C91" s="829" t="s">
        <v>31</v>
      </c>
      <c r="D91" s="1340">
        <v>2</v>
      </c>
      <c r="E91" s="831"/>
      <c r="F91" s="1335">
        <f t="shared" ref="F91:F92" si="2">D91*E91</f>
        <v>0</v>
      </c>
      <c r="G91" s="2405"/>
    </row>
    <row r="92" spans="1:7" x14ac:dyDescent="0.25">
      <c r="A92" s="543" t="s">
        <v>1387</v>
      </c>
      <c r="B92" s="1327" t="s">
        <v>1280</v>
      </c>
      <c r="C92" s="829" t="s">
        <v>31</v>
      </c>
      <c r="D92" s="1340">
        <v>2</v>
      </c>
      <c r="E92" s="831"/>
      <c r="F92" s="1335">
        <f t="shared" si="2"/>
        <v>0</v>
      </c>
      <c r="G92" s="2405"/>
    </row>
    <row r="93" spans="1:7" x14ac:dyDescent="0.25">
      <c r="A93" s="1334"/>
      <c r="B93" s="1327"/>
      <c r="C93" s="829"/>
      <c r="D93" s="1340"/>
      <c r="E93" s="831"/>
      <c r="F93" s="1335"/>
    </row>
    <row r="94" spans="1:7" x14ac:dyDescent="0.25">
      <c r="A94" s="1334"/>
      <c r="B94" s="544" t="s">
        <v>1769</v>
      </c>
      <c r="C94" s="541"/>
      <c r="D94" s="541"/>
      <c r="E94" s="545"/>
      <c r="F94" s="1335"/>
    </row>
    <row r="95" spans="1:7" x14ac:dyDescent="0.25">
      <c r="A95" s="1334"/>
      <c r="B95" s="544"/>
      <c r="C95" s="541"/>
      <c r="D95" s="541"/>
      <c r="E95" s="545"/>
      <c r="F95" s="1335"/>
    </row>
    <row r="96" spans="1:7" ht="22.5" customHeight="1" x14ac:dyDescent="0.25">
      <c r="A96" s="543" t="s">
        <v>1763</v>
      </c>
      <c r="B96" s="542" t="s">
        <v>1770</v>
      </c>
      <c r="C96" s="541" t="s">
        <v>31</v>
      </c>
      <c r="D96" s="541">
        <v>20</v>
      </c>
      <c r="E96" s="545"/>
      <c r="F96" s="1335">
        <f>D96*E96</f>
        <v>0</v>
      </c>
    </row>
    <row r="97" spans="1:6" x14ac:dyDescent="0.25">
      <c r="A97" s="543" t="s">
        <v>1767</v>
      </c>
      <c r="B97" s="542" t="s">
        <v>1771</v>
      </c>
      <c r="C97" s="541" t="s">
        <v>31</v>
      </c>
      <c r="D97" s="541">
        <v>20</v>
      </c>
      <c r="E97" s="545"/>
      <c r="F97" s="1335">
        <f>D97*E97</f>
        <v>0</v>
      </c>
    </row>
    <row r="98" spans="1:6" x14ac:dyDescent="0.25">
      <c r="A98" s="543"/>
      <c r="B98" s="1327"/>
      <c r="C98" s="829"/>
      <c r="D98" s="1340"/>
      <c r="E98" s="545"/>
      <c r="F98" s="1335"/>
    </row>
    <row r="99" spans="1:6" ht="15" x14ac:dyDescent="0.35">
      <c r="A99" s="538"/>
      <c r="B99" s="544" t="s">
        <v>1764</v>
      </c>
      <c r="C99" s="538"/>
      <c r="D99" s="1340"/>
      <c r="E99" s="545"/>
      <c r="F99" s="1335"/>
    </row>
    <row r="100" spans="1:6" ht="15" x14ac:dyDescent="0.35">
      <c r="A100" s="539"/>
      <c r="B100" s="540"/>
      <c r="C100" s="539"/>
      <c r="D100" s="1340"/>
      <c r="E100" s="545"/>
      <c r="F100" s="1335"/>
    </row>
    <row r="101" spans="1:6" ht="22.5" customHeight="1" x14ac:dyDescent="0.25">
      <c r="A101" s="543" t="s">
        <v>1768</v>
      </c>
      <c r="B101" s="1345" t="s">
        <v>1765</v>
      </c>
      <c r="C101" s="829" t="s">
        <v>31</v>
      </c>
      <c r="D101" s="1340">
        <v>5</v>
      </c>
      <c r="E101" s="545"/>
      <c r="F101" s="1335">
        <f t="shared" ref="F101:F102" si="3">D101*E101</f>
        <v>0</v>
      </c>
    </row>
    <row r="102" spans="1:6" x14ac:dyDescent="0.25">
      <c r="A102" s="543" t="s">
        <v>1772</v>
      </c>
      <c r="B102" s="1345" t="s">
        <v>1766</v>
      </c>
      <c r="C102" s="829" t="s">
        <v>31</v>
      </c>
      <c r="D102" s="1340">
        <v>5</v>
      </c>
      <c r="E102" s="545"/>
      <c r="F102" s="1335">
        <f t="shared" si="3"/>
        <v>0</v>
      </c>
    </row>
    <row r="103" spans="1:6" ht="13" x14ac:dyDescent="0.25">
      <c r="A103" s="1334"/>
      <c r="B103" s="834"/>
      <c r="C103" s="1329"/>
      <c r="D103" s="1329"/>
      <c r="E103" s="545"/>
      <c r="F103" s="545"/>
    </row>
    <row r="104" spans="1:6" x14ac:dyDescent="0.25">
      <c r="A104" s="1334"/>
      <c r="B104" s="1327"/>
      <c r="C104" s="1329"/>
      <c r="D104" s="1329"/>
      <c r="E104" s="545"/>
      <c r="F104" s="545"/>
    </row>
    <row r="105" spans="1:6" x14ac:dyDescent="0.25">
      <c r="A105" s="1334"/>
      <c r="B105" s="1327"/>
      <c r="C105" s="829"/>
      <c r="D105" s="1329"/>
      <c r="E105" s="545"/>
      <c r="F105" s="545"/>
    </row>
    <row r="106" spans="1:6" ht="13" thickBot="1" x14ac:dyDescent="0.3">
      <c r="A106" s="1334"/>
      <c r="B106" s="1327"/>
      <c r="C106" s="829"/>
      <c r="D106" s="1329"/>
      <c r="E106" s="545"/>
      <c r="F106" s="545"/>
    </row>
    <row r="107" spans="1:6" ht="17.25" customHeight="1" thickTop="1" x14ac:dyDescent="0.25">
      <c r="A107" s="2404" t="s">
        <v>102</v>
      </c>
      <c r="B107" s="2404"/>
      <c r="C107" s="2404"/>
      <c r="D107" s="2404"/>
      <c r="E107" s="2404"/>
      <c r="F107" s="1330">
        <f>SUM(F56:F106)</f>
        <v>0</v>
      </c>
    </row>
    <row r="108" spans="1:6" x14ac:dyDescent="0.25">
      <c r="A108" s="1334"/>
      <c r="B108" s="1327"/>
      <c r="C108" s="829"/>
      <c r="D108" s="1329"/>
      <c r="E108" s="545"/>
      <c r="F108" s="545"/>
    </row>
    <row r="109" spans="1:6" x14ac:dyDescent="0.25">
      <c r="A109" s="1334"/>
      <c r="B109" s="1327"/>
      <c r="C109" s="829"/>
      <c r="D109" s="1329"/>
      <c r="E109" s="545"/>
      <c r="F109" s="545"/>
    </row>
    <row r="110" spans="1:6" x14ac:dyDescent="0.25">
      <c r="A110" s="1334"/>
      <c r="B110" s="1327"/>
      <c r="C110" s="829"/>
      <c r="D110" s="1329"/>
      <c r="E110" s="545"/>
      <c r="F110" s="545"/>
    </row>
    <row r="111" spans="1:6" ht="13" x14ac:dyDescent="0.25">
      <c r="A111" s="1334"/>
      <c r="B111" s="834" t="s">
        <v>28</v>
      </c>
      <c r="C111" s="1329"/>
      <c r="D111" s="1329"/>
      <c r="E111" s="545"/>
      <c r="F111" s="545"/>
    </row>
    <row r="112" spans="1:6" x14ac:dyDescent="0.25">
      <c r="A112" s="1344"/>
      <c r="B112" s="1327"/>
      <c r="C112" s="1329"/>
      <c r="D112" s="1329"/>
      <c r="E112" s="545"/>
      <c r="F112" s="545"/>
    </row>
    <row r="113" spans="1:6" x14ac:dyDescent="0.25">
      <c r="A113" s="1344"/>
      <c r="B113" s="1345" t="s">
        <v>1741</v>
      </c>
      <c r="C113" s="829"/>
      <c r="D113" s="1329"/>
      <c r="E113" s="545"/>
      <c r="F113" s="545">
        <f>F54</f>
        <v>0</v>
      </c>
    </row>
    <row r="114" spans="1:6" x14ac:dyDescent="0.25">
      <c r="A114" s="1344"/>
      <c r="B114" s="1327"/>
      <c r="C114" s="829"/>
      <c r="D114" s="1329"/>
      <c r="E114" s="545"/>
      <c r="F114" s="545"/>
    </row>
    <row r="115" spans="1:6" x14ac:dyDescent="0.25">
      <c r="A115" s="1344"/>
      <c r="B115" s="1345" t="s">
        <v>1742</v>
      </c>
      <c r="C115" s="829"/>
      <c r="D115" s="1329"/>
      <c r="E115" s="545"/>
      <c r="F115" s="545">
        <f>F107</f>
        <v>0</v>
      </c>
    </row>
    <row r="116" spans="1:6" x14ac:dyDescent="0.25">
      <c r="A116" s="1344"/>
      <c r="B116" s="1327"/>
      <c r="C116" s="829"/>
      <c r="D116" s="1329"/>
      <c r="E116" s="545"/>
      <c r="F116" s="545"/>
    </row>
    <row r="117" spans="1:6" x14ac:dyDescent="0.25">
      <c r="A117" s="1344"/>
      <c r="B117" s="1327"/>
      <c r="C117" s="829"/>
      <c r="D117" s="1329"/>
      <c r="E117" s="545"/>
      <c r="F117" s="545"/>
    </row>
    <row r="118" spans="1:6" x14ac:dyDescent="0.25">
      <c r="A118" s="1344"/>
      <c r="B118" s="1327"/>
      <c r="C118" s="829"/>
      <c r="D118" s="1329"/>
      <c r="E118" s="545"/>
      <c r="F118" s="545"/>
    </row>
    <row r="119" spans="1:6" x14ac:dyDescent="0.25">
      <c r="A119" s="1344"/>
      <c r="B119" s="1327"/>
      <c r="C119" s="829"/>
      <c r="D119" s="1329"/>
      <c r="E119" s="545"/>
      <c r="F119" s="545"/>
    </row>
    <row r="120" spans="1:6" x14ac:dyDescent="0.25">
      <c r="A120" s="1344"/>
      <c r="B120" s="1327"/>
      <c r="C120" s="829"/>
      <c r="D120" s="1329"/>
      <c r="E120" s="545"/>
      <c r="F120" s="545"/>
    </row>
    <row r="121" spans="1:6" x14ac:dyDescent="0.25">
      <c r="A121" s="1344"/>
      <c r="B121" s="1327"/>
      <c r="C121" s="829"/>
      <c r="D121" s="1329"/>
      <c r="E121" s="545"/>
      <c r="F121" s="545"/>
    </row>
    <row r="122" spans="1:6" x14ac:dyDescent="0.25">
      <c r="A122" s="1344"/>
      <c r="B122" s="1327"/>
      <c r="C122" s="829"/>
      <c r="D122" s="1329"/>
      <c r="E122" s="545"/>
      <c r="F122" s="545"/>
    </row>
    <row r="123" spans="1:6" x14ac:dyDescent="0.25">
      <c r="A123" s="1344"/>
      <c r="B123" s="1327"/>
      <c r="C123" s="829"/>
      <c r="D123" s="1329"/>
      <c r="E123" s="545"/>
      <c r="F123" s="545"/>
    </row>
    <row r="124" spans="1:6" x14ac:dyDescent="0.25">
      <c r="A124" s="1344"/>
      <c r="B124" s="1327"/>
      <c r="C124" s="829"/>
      <c r="D124" s="1329"/>
      <c r="E124" s="545"/>
      <c r="F124" s="545"/>
    </row>
    <row r="125" spans="1:6" x14ac:dyDescent="0.25">
      <c r="A125" s="1344"/>
      <c r="B125" s="1327"/>
      <c r="C125" s="829"/>
      <c r="D125" s="1329"/>
      <c r="E125" s="545"/>
      <c r="F125" s="545"/>
    </row>
    <row r="126" spans="1:6" x14ac:dyDescent="0.25">
      <c r="A126" s="1344"/>
      <c r="B126" s="1327"/>
      <c r="C126" s="829"/>
      <c r="D126" s="1329"/>
      <c r="E126" s="545"/>
      <c r="F126" s="545"/>
    </row>
    <row r="127" spans="1:6" x14ac:dyDescent="0.25">
      <c r="A127" s="1344"/>
      <c r="B127" s="1327"/>
      <c r="C127" s="829"/>
      <c r="D127" s="1329"/>
      <c r="E127" s="545"/>
      <c r="F127" s="545"/>
    </row>
    <row r="128" spans="1:6" x14ac:dyDescent="0.25">
      <c r="A128" s="1344"/>
      <c r="B128" s="1327"/>
      <c r="C128" s="829"/>
      <c r="D128" s="1329"/>
      <c r="E128" s="545"/>
      <c r="F128" s="545"/>
    </row>
    <row r="129" spans="1:6" x14ac:dyDescent="0.25">
      <c r="A129" s="1344"/>
      <c r="B129" s="1327"/>
      <c r="C129" s="829"/>
      <c r="D129" s="1329"/>
      <c r="E129" s="545"/>
      <c r="F129" s="545"/>
    </row>
    <row r="130" spans="1:6" x14ac:dyDescent="0.25">
      <c r="A130" s="1344"/>
      <c r="B130" s="1327"/>
      <c r="C130" s="829"/>
      <c r="D130" s="1329"/>
      <c r="E130" s="545"/>
      <c r="F130" s="545"/>
    </row>
    <row r="131" spans="1:6" x14ac:dyDescent="0.25">
      <c r="A131" s="1344"/>
      <c r="B131" s="1327"/>
      <c r="C131" s="829"/>
      <c r="D131" s="1329"/>
      <c r="E131" s="545"/>
      <c r="F131" s="545"/>
    </row>
    <row r="132" spans="1:6" x14ac:dyDescent="0.25">
      <c r="A132" s="1344"/>
      <c r="B132" s="1327"/>
      <c r="C132" s="829"/>
      <c r="D132" s="1329"/>
      <c r="E132" s="545"/>
      <c r="F132" s="545"/>
    </row>
    <row r="133" spans="1:6" x14ac:dyDescent="0.25">
      <c r="A133" s="1344"/>
      <c r="B133" s="1327"/>
      <c r="C133" s="829"/>
      <c r="D133" s="1329"/>
      <c r="E133" s="545"/>
      <c r="F133" s="545"/>
    </row>
    <row r="134" spans="1:6" x14ac:dyDescent="0.25">
      <c r="A134" s="1344"/>
      <c r="B134" s="1327"/>
      <c r="C134" s="829"/>
      <c r="D134" s="1329"/>
      <c r="E134" s="545"/>
      <c r="F134" s="545"/>
    </row>
    <row r="135" spans="1:6" x14ac:dyDescent="0.25">
      <c r="A135" s="1344"/>
      <c r="B135" s="1327"/>
      <c r="C135" s="829"/>
      <c r="D135" s="1329"/>
      <c r="E135" s="545"/>
      <c r="F135" s="545"/>
    </row>
    <row r="136" spans="1:6" x14ac:dyDescent="0.25">
      <c r="A136" s="1344"/>
      <c r="B136" s="1327"/>
      <c r="C136" s="829"/>
      <c r="D136" s="1329"/>
      <c r="E136" s="545"/>
      <c r="F136" s="545"/>
    </row>
    <row r="137" spans="1:6" x14ac:dyDescent="0.25">
      <c r="A137" s="1344"/>
      <c r="B137" s="1327"/>
      <c r="C137" s="829"/>
      <c r="D137" s="1329"/>
      <c r="E137" s="545"/>
      <c r="F137" s="545"/>
    </row>
    <row r="138" spans="1:6" x14ac:dyDescent="0.25">
      <c r="A138" s="1344"/>
      <c r="B138" s="1327"/>
      <c r="C138" s="829"/>
      <c r="D138" s="1329"/>
      <c r="E138" s="545"/>
      <c r="F138" s="545"/>
    </row>
    <row r="139" spans="1:6" x14ac:dyDescent="0.25">
      <c r="A139" s="1344"/>
      <c r="B139" s="1327"/>
      <c r="C139" s="829"/>
      <c r="D139" s="1329"/>
      <c r="E139" s="545"/>
      <c r="F139" s="545"/>
    </row>
    <row r="140" spans="1:6" x14ac:dyDescent="0.25">
      <c r="A140" s="1344"/>
      <c r="B140" s="1327"/>
      <c r="C140" s="829"/>
      <c r="D140" s="1329"/>
      <c r="E140" s="545"/>
      <c r="F140" s="545"/>
    </row>
    <row r="141" spans="1:6" x14ac:dyDescent="0.25">
      <c r="A141" s="1344"/>
      <c r="B141" s="1327"/>
      <c r="C141" s="829"/>
      <c r="D141" s="1329"/>
      <c r="E141" s="545"/>
      <c r="F141" s="545"/>
    </row>
    <row r="142" spans="1:6" x14ac:dyDescent="0.25">
      <c r="A142" s="1344"/>
      <c r="B142" s="1327"/>
      <c r="C142" s="829"/>
      <c r="D142" s="1329"/>
      <c r="E142" s="545"/>
      <c r="F142" s="545"/>
    </row>
    <row r="143" spans="1:6" x14ac:dyDescent="0.25">
      <c r="A143" s="1344"/>
      <c r="B143" s="1327"/>
      <c r="C143" s="829"/>
      <c r="D143" s="1329"/>
      <c r="E143" s="545"/>
      <c r="F143" s="545"/>
    </row>
    <row r="144" spans="1:6" x14ac:dyDescent="0.25">
      <c r="A144" s="1344"/>
      <c r="B144" s="1327"/>
      <c r="C144" s="829"/>
      <c r="D144" s="1329"/>
      <c r="E144" s="545"/>
      <c r="F144" s="545"/>
    </row>
    <row r="145" spans="1:6" x14ac:dyDescent="0.25">
      <c r="A145" s="1344"/>
      <c r="B145" s="1327"/>
      <c r="C145" s="829"/>
      <c r="D145" s="1329"/>
      <c r="E145" s="545"/>
      <c r="F145" s="545"/>
    </row>
    <row r="146" spans="1:6" x14ac:dyDescent="0.25">
      <c r="A146" s="1344"/>
      <c r="B146" s="1327"/>
      <c r="C146" s="829"/>
      <c r="D146" s="1329"/>
      <c r="E146" s="545"/>
      <c r="F146" s="545"/>
    </row>
    <row r="147" spans="1:6" x14ac:dyDescent="0.25">
      <c r="A147" s="1344"/>
      <c r="B147" s="1327"/>
      <c r="C147" s="829"/>
      <c r="D147" s="1329"/>
      <c r="E147" s="545"/>
      <c r="F147" s="545"/>
    </row>
    <row r="148" spans="1:6" x14ac:dyDescent="0.25">
      <c r="A148" s="1344"/>
      <c r="B148" s="1327"/>
      <c r="C148" s="829"/>
      <c r="D148" s="1329"/>
      <c r="E148" s="545"/>
      <c r="F148" s="545"/>
    </row>
    <row r="149" spans="1:6" x14ac:dyDescent="0.25">
      <c r="A149" s="1344"/>
      <c r="B149" s="1327"/>
      <c r="C149" s="829"/>
      <c r="D149" s="1329"/>
      <c r="E149" s="545"/>
      <c r="F149" s="545"/>
    </row>
    <row r="150" spans="1:6" x14ac:dyDescent="0.25">
      <c r="A150" s="1344"/>
      <c r="B150" s="1327"/>
      <c r="C150" s="829"/>
      <c r="D150" s="1329"/>
      <c r="E150" s="545"/>
      <c r="F150" s="545"/>
    </row>
    <row r="151" spans="1:6" x14ac:dyDescent="0.25">
      <c r="A151" s="1344"/>
      <c r="B151" s="1327"/>
      <c r="C151" s="829"/>
      <c r="D151" s="1329"/>
      <c r="E151" s="545"/>
      <c r="F151" s="545"/>
    </row>
    <row r="152" spans="1:6" x14ac:dyDescent="0.25">
      <c r="A152" s="1344"/>
      <c r="B152" s="1327"/>
      <c r="C152" s="829"/>
      <c r="D152" s="1329"/>
      <c r="E152" s="545"/>
      <c r="F152" s="545"/>
    </row>
    <row r="153" spans="1:6" x14ac:dyDescent="0.25">
      <c r="A153" s="1344"/>
      <c r="B153" s="1327"/>
      <c r="C153" s="829"/>
      <c r="D153" s="1329"/>
      <c r="E153" s="545"/>
      <c r="F153" s="545"/>
    </row>
    <row r="154" spans="1:6" x14ac:dyDescent="0.25">
      <c r="A154" s="1344"/>
      <c r="B154" s="1327"/>
      <c r="C154" s="829"/>
      <c r="D154" s="1329"/>
      <c r="E154" s="545"/>
      <c r="F154" s="545"/>
    </row>
    <row r="155" spans="1:6" x14ac:dyDescent="0.25">
      <c r="A155" s="1344"/>
      <c r="B155" s="1327"/>
      <c r="C155" s="829"/>
      <c r="D155" s="1329"/>
      <c r="E155" s="545"/>
      <c r="F155" s="545"/>
    </row>
    <row r="156" spans="1:6" x14ac:dyDescent="0.25">
      <c r="A156" s="1344"/>
      <c r="B156" s="1327"/>
      <c r="C156" s="829"/>
      <c r="D156" s="1329"/>
      <c r="E156" s="545"/>
      <c r="F156" s="545"/>
    </row>
    <row r="157" spans="1:6" x14ac:dyDescent="0.25">
      <c r="A157" s="1344"/>
      <c r="B157" s="1327"/>
      <c r="C157" s="829"/>
      <c r="D157" s="1329"/>
      <c r="E157" s="545"/>
      <c r="F157" s="545"/>
    </row>
    <row r="158" spans="1:6" x14ac:dyDescent="0.25">
      <c r="A158" s="1344"/>
      <c r="B158" s="1327"/>
      <c r="C158" s="829"/>
      <c r="D158" s="1329"/>
      <c r="E158" s="545"/>
      <c r="F158" s="545"/>
    </row>
    <row r="159" spans="1:6" x14ac:dyDescent="0.25">
      <c r="A159" s="1344"/>
      <c r="B159" s="1327"/>
      <c r="C159" s="829"/>
      <c r="D159" s="1329"/>
      <c r="E159" s="545"/>
      <c r="F159" s="545"/>
    </row>
    <row r="160" spans="1:6" x14ac:dyDescent="0.25">
      <c r="A160" s="1344"/>
      <c r="B160" s="1327"/>
      <c r="C160" s="829"/>
      <c r="D160" s="1329"/>
      <c r="E160" s="545"/>
      <c r="F160" s="545"/>
    </row>
    <row r="161" spans="1:6" x14ac:dyDescent="0.25">
      <c r="A161" s="1344"/>
      <c r="B161" s="1327"/>
      <c r="C161" s="829"/>
      <c r="D161" s="1329"/>
      <c r="E161" s="545"/>
      <c r="F161" s="545"/>
    </row>
    <row r="162" spans="1:6" x14ac:dyDescent="0.25">
      <c r="A162" s="1344"/>
      <c r="B162" s="1327"/>
      <c r="C162" s="829"/>
      <c r="D162" s="1329"/>
      <c r="E162" s="545"/>
      <c r="F162" s="545"/>
    </row>
    <row r="163" spans="1:6" x14ac:dyDescent="0.25">
      <c r="A163" s="1344"/>
      <c r="B163" s="1327"/>
      <c r="C163" s="829"/>
      <c r="D163" s="1329"/>
      <c r="E163" s="545"/>
      <c r="F163" s="545"/>
    </row>
    <row r="164" spans="1:6" x14ac:dyDescent="0.25">
      <c r="A164" s="1344"/>
      <c r="B164" s="1327"/>
      <c r="C164" s="829"/>
      <c r="D164" s="1329"/>
      <c r="E164" s="545"/>
      <c r="F164" s="545"/>
    </row>
    <row r="165" spans="1:6" x14ac:dyDescent="0.25">
      <c r="A165" s="1344"/>
      <c r="B165" s="1327"/>
      <c r="C165" s="829"/>
      <c r="D165" s="1329"/>
      <c r="E165" s="545"/>
      <c r="F165" s="545"/>
    </row>
    <row r="166" spans="1:6" x14ac:dyDescent="0.25">
      <c r="A166" s="1344"/>
      <c r="B166" s="1327"/>
      <c r="C166" s="829"/>
      <c r="D166" s="1329"/>
      <c r="E166" s="545"/>
      <c r="F166" s="545"/>
    </row>
    <row r="167" spans="1:6" x14ac:dyDescent="0.25">
      <c r="A167" s="1344"/>
      <c r="B167" s="1327"/>
      <c r="C167" s="829"/>
      <c r="D167" s="1329"/>
      <c r="E167" s="545"/>
      <c r="F167" s="545"/>
    </row>
    <row r="168" spans="1:6" x14ac:dyDescent="0.25">
      <c r="A168" s="1344"/>
      <c r="B168" s="1327"/>
      <c r="C168" s="829"/>
      <c r="D168" s="1329"/>
      <c r="E168" s="545"/>
      <c r="F168" s="545"/>
    </row>
    <row r="169" spans="1:6" x14ac:dyDescent="0.25">
      <c r="A169" s="1344"/>
      <c r="B169" s="1327"/>
      <c r="C169" s="829"/>
      <c r="D169" s="1329"/>
      <c r="E169" s="545"/>
      <c r="F169" s="545"/>
    </row>
    <row r="170" spans="1:6" x14ac:dyDescent="0.25">
      <c r="A170" s="1334"/>
      <c r="B170" s="1327"/>
      <c r="C170" s="829"/>
      <c r="D170" s="1329"/>
      <c r="E170" s="545"/>
      <c r="F170" s="545"/>
    </row>
    <row r="171" spans="1:6" x14ac:dyDescent="0.25">
      <c r="A171" s="1334"/>
      <c r="B171" s="1327"/>
      <c r="C171" s="829"/>
      <c r="D171" s="1329"/>
      <c r="E171" s="545"/>
      <c r="F171" s="545"/>
    </row>
    <row r="172" spans="1:6" x14ac:dyDescent="0.25">
      <c r="A172" s="1334"/>
      <c r="B172" s="1327"/>
      <c r="C172" s="829"/>
      <c r="D172" s="1329"/>
      <c r="E172" s="545"/>
      <c r="F172" s="545"/>
    </row>
    <row r="173" spans="1:6" x14ac:dyDescent="0.25">
      <c r="A173" s="1334"/>
      <c r="B173" s="1327"/>
      <c r="C173" s="829"/>
      <c r="D173" s="1329"/>
      <c r="E173" s="545"/>
      <c r="F173" s="545"/>
    </row>
    <row r="174" spans="1:6" x14ac:dyDescent="0.25">
      <c r="A174" s="1334"/>
      <c r="B174" s="1327"/>
      <c r="C174" s="829"/>
      <c r="D174" s="1329"/>
      <c r="E174" s="545"/>
      <c r="F174" s="545"/>
    </row>
    <row r="175" spans="1:6" x14ac:dyDescent="0.25">
      <c r="A175" s="1334"/>
      <c r="B175" s="1327"/>
      <c r="C175" s="829"/>
      <c r="D175" s="1329"/>
      <c r="E175" s="545"/>
      <c r="F175" s="545"/>
    </row>
    <row r="176" spans="1:6" x14ac:dyDescent="0.25">
      <c r="A176" s="1334"/>
      <c r="B176" s="1327"/>
      <c r="C176" s="829"/>
      <c r="D176" s="1329"/>
      <c r="E176" s="545"/>
      <c r="F176" s="545"/>
    </row>
    <row r="177" spans="1:6" x14ac:dyDescent="0.25">
      <c r="A177" s="1334"/>
      <c r="B177" s="1327"/>
      <c r="C177" s="829"/>
      <c r="D177" s="1329"/>
      <c r="E177" s="545"/>
      <c r="F177" s="545"/>
    </row>
    <row r="178" spans="1:6" x14ac:dyDescent="0.25">
      <c r="A178" s="1332"/>
      <c r="B178" s="1332"/>
      <c r="C178" s="1329"/>
      <c r="D178" s="1329"/>
      <c r="E178" s="545"/>
      <c r="F178" s="545"/>
    </row>
    <row r="179" spans="1:6" ht="13" thickBot="1" x14ac:dyDescent="0.3">
      <c r="A179" s="1332"/>
      <c r="B179" s="1332"/>
      <c r="C179" s="1329"/>
      <c r="D179" s="1329"/>
      <c r="E179" s="545"/>
      <c r="F179" s="545"/>
    </row>
    <row r="180" spans="1:6" ht="18.75" customHeight="1" thickTop="1" x14ac:dyDescent="0.25">
      <c r="A180" s="2402" t="s">
        <v>509</v>
      </c>
      <c r="B180" s="2402"/>
      <c r="C180" s="2402"/>
      <c r="D180" s="2402"/>
      <c r="E180" s="2402"/>
      <c r="F180" s="1333">
        <f>SUM(F110:F179)</f>
        <v>0</v>
      </c>
    </row>
  </sheetData>
  <mergeCells count="7">
    <mergeCell ref="G91:G92"/>
    <mergeCell ref="A107:E107"/>
    <mergeCell ref="A180:E180"/>
    <mergeCell ref="A1:F1"/>
    <mergeCell ref="A2:F2"/>
    <mergeCell ref="A3:F3"/>
    <mergeCell ref="A54:E54"/>
  </mergeCells>
  <phoneticPr fontId="42" type="noConversion"/>
  <pageMargins left="0.70866141732283505" right="0.47244094488188998" top="0.74803149606299202" bottom="0.511811023622047" header="0.31496062992126" footer="0.31496062992126"/>
  <pageSetup paperSize="9" scale="71" orientation="portrait" r:id="rId1"/>
  <headerFooter>
    <oddFooter>&amp;CEnyau. Bill Nr. 2 Pg &amp;P of &amp;N</oddFooter>
  </headerFooter>
  <rowBreaks count="2" manualBreakCount="2">
    <brk id="54" max="5" man="1"/>
    <brk id="107"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7"/>
  <sheetViews>
    <sheetView view="pageBreakPreview" zoomScale="90" zoomScaleNormal="100" zoomScaleSheetLayoutView="90" workbookViewId="0">
      <pane ySplit="5" topLeftCell="A241" activePane="bottomLeft" state="frozen"/>
      <selection activeCell="A3" sqref="A3:E3"/>
      <selection pane="bottomLeft" activeCell="A2" sqref="A2:F2"/>
    </sheetView>
  </sheetViews>
  <sheetFormatPr defaultColWidth="8.81640625" defaultRowHeight="14.5" x14ac:dyDescent="0.35"/>
  <cols>
    <col min="1" max="1" width="9.26953125" style="744" customWidth="1"/>
    <col min="2" max="2" width="61.7265625" style="744" customWidth="1"/>
    <col min="3" max="3" width="7.7265625" style="744" customWidth="1"/>
    <col min="4" max="4" width="10.81640625" style="744" customWidth="1"/>
    <col min="5" max="5" width="14.453125" style="744" customWidth="1"/>
    <col min="6" max="6" width="14.26953125" style="1032" customWidth="1"/>
    <col min="7" max="7" width="13.1796875" style="743" customWidth="1"/>
    <col min="8" max="8" width="8.7265625" style="743" customWidth="1"/>
    <col min="9" max="9" width="8.81640625" style="743"/>
    <col min="10" max="16384" width="8.81640625" style="744"/>
  </cols>
  <sheetData>
    <row r="1" spans="1:9" s="253" customFormat="1" ht="13" x14ac:dyDescent="0.25">
      <c r="A1" s="2412" t="s">
        <v>0</v>
      </c>
      <c r="B1" s="2412"/>
      <c r="C1" s="2412"/>
      <c r="D1" s="2412"/>
      <c r="E1" s="2412"/>
      <c r="F1" s="2412"/>
      <c r="G1" s="550"/>
      <c r="H1" s="551"/>
      <c r="I1" s="551"/>
    </row>
    <row r="2" spans="1:9" s="253" customFormat="1" ht="13" x14ac:dyDescent="0.25">
      <c r="A2" s="2372" t="s">
        <v>2561</v>
      </c>
      <c r="B2" s="2372"/>
      <c r="C2" s="2372"/>
      <c r="D2" s="2372"/>
      <c r="E2" s="2372"/>
      <c r="F2" s="2372"/>
      <c r="G2" s="550"/>
      <c r="H2" s="551"/>
      <c r="I2" s="551"/>
    </row>
    <row r="3" spans="1:9" s="255" customFormat="1" ht="14" x14ac:dyDescent="0.25">
      <c r="A3" s="2386" t="s">
        <v>2077</v>
      </c>
      <c r="B3" s="2386"/>
      <c r="C3" s="2386"/>
      <c r="D3" s="2386"/>
      <c r="E3" s="2386"/>
      <c r="F3" s="2386"/>
      <c r="G3" s="552"/>
      <c r="H3" s="551"/>
      <c r="I3" s="551"/>
    </row>
    <row r="4" spans="1:9" s="253" customFormat="1" ht="12.75" customHeight="1" x14ac:dyDescent="0.25">
      <c r="A4" s="2479" t="s">
        <v>2526</v>
      </c>
      <c r="B4" s="2479"/>
      <c r="C4" s="2479"/>
      <c r="D4" s="2479"/>
      <c r="E4" s="2479"/>
      <c r="F4" s="2479"/>
      <c r="G4" s="553"/>
      <c r="H4" s="551"/>
      <c r="I4" s="551"/>
    </row>
    <row r="5" spans="1:9" s="253" customFormat="1" ht="13" x14ac:dyDescent="0.25">
      <c r="A5" s="486" t="s">
        <v>741</v>
      </c>
      <c r="B5" s="486" t="s">
        <v>742</v>
      </c>
      <c r="C5" s="486" t="s">
        <v>743</v>
      </c>
      <c r="D5" s="486" t="s">
        <v>744</v>
      </c>
      <c r="E5" s="486" t="s">
        <v>745</v>
      </c>
      <c r="F5" s="659" t="s">
        <v>746</v>
      </c>
      <c r="G5" s="553"/>
      <c r="H5" s="551"/>
      <c r="I5" s="551"/>
    </row>
    <row r="6" spans="1:9" x14ac:dyDescent="0.35">
      <c r="A6" s="1364"/>
      <c r="B6" s="358" t="s">
        <v>84</v>
      </c>
      <c r="C6" s="1364"/>
      <c r="D6" s="1365"/>
      <c r="E6" s="1365"/>
      <c r="F6" s="1366"/>
    </row>
    <row r="7" spans="1:9" ht="25" x14ac:dyDescent="0.35">
      <c r="A7" s="1364"/>
      <c r="B7" s="1367" t="s">
        <v>2075</v>
      </c>
      <c r="C7" s="1364"/>
      <c r="D7" s="1365"/>
      <c r="E7" s="1365"/>
      <c r="F7" s="1366"/>
    </row>
    <row r="8" spans="1:9" x14ac:dyDescent="0.35">
      <c r="A8" s="1364"/>
      <c r="B8" s="1364"/>
      <c r="C8" s="1364"/>
      <c r="D8" s="1365"/>
      <c r="E8" s="1365"/>
      <c r="F8" s="1366"/>
    </row>
    <row r="9" spans="1:9" x14ac:dyDescent="0.35">
      <c r="A9" s="275"/>
      <c r="B9" s="1368" t="s">
        <v>226</v>
      </c>
      <c r="C9" s="275"/>
      <c r="D9" s="343"/>
      <c r="E9" s="283"/>
      <c r="F9" s="762"/>
    </row>
    <row r="10" spans="1:9" ht="8.25" customHeight="1" x14ac:dyDescent="0.35">
      <c r="A10" s="275"/>
      <c r="B10" s="363"/>
      <c r="C10" s="275"/>
      <c r="D10" s="343"/>
      <c r="E10" s="283"/>
      <c r="F10" s="762"/>
    </row>
    <row r="11" spans="1:9" x14ac:dyDescent="0.35">
      <c r="A11" s="275"/>
      <c r="B11" s="1368" t="s">
        <v>157</v>
      </c>
      <c r="C11" s="275"/>
      <c r="D11" s="343"/>
      <c r="E11" s="283"/>
      <c r="F11" s="762"/>
    </row>
    <row r="12" spans="1:9" x14ac:dyDescent="0.35">
      <c r="A12" s="275" t="s">
        <v>158</v>
      </c>
      <c r="B12" s="1369" t="s">
        <v>1558</v>
      </c>
      <c r="C12" s="275" t="s">
        <v>796</v>
      </c>
      <c r="D12" s="1370">
        <f>0.2*6</f>
        <v>1.2000000000000002</v>
      </c>
      <c r="E12" s="283"/>
      <c r="F12" s="762">
        <f>D12*E12</f>
        <v>0</v>
      </c>
    </row>
    <row r="13" spans="1:9" ht="8.25" customHeight="1" x14ac:dyDescent="0.35">
      <c r="A13" s="275"/>
      <c r="B13" s="363"/>
      <c r="C13" s="275"/>
      <c r="D13" s="343"/>
      <c r="E13" s="283"/>
      <c r="F13" s="762"/>
    </row>
    <row r="14" spans="1:9" x14ac:dyDescent="0.35">
      <c r="A14" s="275"/>
      <c r="B14" s="1368" t="s">
        <v>160</v>
      </c>
      <c r="C14" s="275"/>
      <c r="D14" s="343"/>
      <c r="E14" s="283"/>
      <c r="F14" s="762"/>
    </row>
    <row r="15" spans="1:9" x14ac:dyDescent="0.35">
      <c r="A15" s="275" t="s">
        <v>162</v>
      </c>
      <c r="B15" s="268" t="s">
        <v>163</v>
      </c>
      <c r="C15" s="275" t="s">
        <v>19</v>
      </c>
      <c r="D15" s="343">
        <v>2</v>
      </c>
      <c r="E15" s="283"/>
      <c r="F15" s="762">
        <f>D15*E15</f>
        <v>0</v>
      </c>
    </row>
    <row r="16" spans="1:9" ht="6.75" customHeight="1" x14ac:dyDescent="0.35">
      <c r="A16" s="275"/>
      <c r="B16" s="1371"/>
      <c r="C16" s="275"/>
      <c r="D16" s="343"/>
      <c r="E16" s="283"/>
      <c r="F16" s="762"/>
    </row>
    <row r="17" spans="1:9" x14ac:dyDescent="0.35">
      <c r="A17" s="275"/>
      <c r="B17" s="1368" t="s">
        <v>164</v>
      </c>
      <c r="C17" s="275"/>
      <c r="D17" s="343"/>
      <c r="E17" s="283"/>
      <c r="F17" s="762"/>
    </row>
    <row r="18" spans="1:9" x14ac:dyDescent="0.35">
      <c r="A18" s="275" t="s">
        <v>166</v>
      </c>
      <c r="B18" s="268" t="s">
        <v>167</v>
      </c>
      <c r="C18" s="275" t="s">
        <v>19</v>
      </c>
      <c r="D18" s="343">
        <v>2</v>
      </c>
      <c r="E18" s="283"/>
      <c r="F18" s="762">
        <f>D18*E18</f>
        <v>0</v>
      </c>
    </row>
    <row r="19" spans="1:9" x14ac:dyDescent="0.35">
      <c r="A19" s="275" t="s">
        <v>168</v>
      </c>
      <c r="B19" s="268" t="s">
        <v>169</v>
      </c>
      <c r="C19" s="275" t="s">
        <v>19</v>
      </c>
      <c r="D19" s="343">
        <v>0</v>
      </c>
      <c r="E19" s="283"/>
      <c r="F19" s="762">
        <f>D19*E19</f>
        <v>0</v>
      </c>
    </row>
    <row r="20" spans="1:9" x14ac:dyDescent="0.35">
      <c r="A20" s="275"/>
      <c r="B20" s="268"/>
      <c r="C20" s="275"/>
      <c r="D20" s="343"/>
      <c r="E20" s="283"/>
      <c r="F20" s="762"/>
    </row>
    <row r="21" spans="1:9" x14ac:dyDescent="0.35">
      <c r="A21" s="275"/>
      <c r="B21" s="358" t="s">
        <v>765</v>
      </c>
      <c r="C21" s="275"/>
      <c r="D21" s="343"/>
      <c r="E21" s="283"/>
      <c r="F21" s="762"/>
    </row>
    <row r="22" spans="1:9" ht="9.75" customHeight="1" x14ac:dyDescent="0.35">
      <c r="A22" s="275"/>
      <c r="B22" s="268"/>
      <c r="C22" s="275"/>
      <c r="D22" s="343"/>
      <c r="E22" s="283"/>
      <c r="F22" s="762"/>
    </row>
    <row r="23" spans="1:9" ht="26" x14ac:dyDescent="0.35">
      <c r="A23" s="275"/>
      <c r="B23" s="1372" t="s">
        <v>1959</v>
      </c>
      <c r="C23" s="275"/>
      <c r="D23" s="343"/>
      <c r="E23" s="283"/>
      <c r="F23" s="762"/>
      <c r="G23" s="746"/>
      <c r="H23" s="746"/>
      <c r="I23" s="746"/>
    </row>
    <row r="24" spans="1:9" x14ac:dyDescent="0.35">
      <c r="A24" s="275"/>
      <c r="B24" s="1372"/>
      <c r="C24" s="275"/>
      <c r="D24" s="343"/>
      <c r="E24" s="283"/>
      <c r="F24" s="762"/>
      <c r="G24" s="746"/>
      <c r="H24" s="746"/>
      <c r="I24" s="746"/>
    </row>
    <row r="25" spans="1:9" x14ac:dyDescent="0.35">
      <c r="A25" s="275"/>
      <c r="B25" s="824" t="s">
        <v>2042</v>
      </c>
      <c r="C25" s="357"/>
      <c r="D25" s="343"/>
      <c r="E25" s="283"/>
      <c r="F25" s="762"/>
      <c r="G25" s="746"/>
      <c r="H25" s="746"/>
      <c r="I25" s="746"/>
    </row>
    <row r="26" spans="1:9" ht="18" customHeight="1" x14ac:dyDescent="0.35">
      <c r="A26" s="342" t="s">
        <v>251</v>
      </c>
      <c r="B26" s="268" t="s">
        <v>172</v>
      </c>
      <c r="C26" s="275" t="s">
        <v>125</v>
      </c>
      <c r="D26" s="338" t="s">
        <v>558</v>
      </c>
      <c r="E26" s="283"/>
      <c r="F26" s="762"/>
      <c r="G26" s="746"/>
      <c r="H26" s="746"/>
      <c r="I26" s="746"/>
    </row>
    <row r="27" spans="1:9" x14ac:dyDescent="0.35">
      <c r="A27" s="342" t="s">
        <v>252</v>
      </c>
      <c r="B27" s="268" t="s">
        <v>420</v>
      </c>
      <c r="C27" s="275" t="s">
        <v>125</v>
      </c>
      <c r="D27" s="338" t="s">
        <v>558</v>
      </c>
      <c r="E27" s="283"/>
      <c r="F27" s="762"/>
      <c r="G27" s="746"/>
      <c r="H27" s="746"/>
      <c r="I27" s="746"/>
    </row>
    <row r="28" spans="1:9" x14ac:dyDescent="0.35">
      <c r="A28" s="342"/>
      <c r="B28" s="268"/>
      <c r="C28" s="275"/>
      <c r="D28" s="343"/>
      <c r="E28" s="704"/>
      <c r="F28" s="702"/>
      <c r="G28" s="746"/>
      <c r="H28" s="746"/>
      <c r="I28" s="746"/>
    </row>
    <row r="29" spans="1:9" x14ac:dyDescent="0.35">
      <c r="A29" s="275"/>
      <c r="B29" s="1373" t="s">
        <v>1559</v>
      </c>
      <c r="C29" s="1374"/>
      <c r="D29" s="1375"/>
      <c r="E29" s="366"/>
      <c r="F29" s="762"/>
      <c r="G29" s="746"/>
      <c r="H29" s="746"/>
      <c r="I29" s="746"/>
    </row>
    <row r="30" spans="1:9" ht="18.75" customHeight="1" x14ac:dyDescent="0.35">
      <c r="A30" s="342" t="s">
        <v>261</v>
      </c>
      <c r="B30" s="268" t="s">
        <v>172</v>
      </c>
      <c r="C30" s="275" t="s">
        <v>125</v>
      </c>
      <c r="D30" s="338" t="s">
        <v>558</v>
      </c>
      <c r="E30" s="283"/>
      <c r="F30" s="762"/>
      <c r="G30" s="746"/>
      <c r="H30" s="746"/>
      <c r="I30" s="746"/>
    </row>
    <row r="31" spans="1:9" x14ac:dyDescent="0.35">
      <c r="A31" s="342" t="s">
        <v>262</v>
      </c>
      <c r="B31" s="268" t="s">
        <v>420</v>
      </c>
      <c r="C31" s="275" t="s">
        <v>125</v>
      </c>
      <c r="D31" s="338" t="s">
        <v>558</v>
      </c>
      <c r="E31" s="283"/>
      <c r="F31" s="762"/>
      <c r="G31" s="746"/>
      <c r="H31" s="746"/>
      <c r="I31" s="746"/>
    </row>
    <row r="32" spans="1:9" x14ac:dyDescent="0.35">
      <c r="A32" s="342"/>
      <c r="B32" s="268"/>
      <c r="C32" s="275"/>
      <c r="D32" s="343"/>
      <c r="E32" s="283"/>
      <c r="F32" s="762"/>
      <c r="G32" s="746"/>
      <c r="H32" s="746"/>
      <c r="I32" s="746"/>
    </row>
    <row r="33" spans="1:9" x14ac:dyDescent="0.35">
      <c r="A33" s="275"/>
      <c r="B33" s="1373" t="s">
        <v>1560</v>
      </c>
      <c r="C33" s="1374"/>
      <c r="D33" s="1375"/>
      <c r="E33" s="366"/>
      <c r="F33" s="762"/>
      <c r="G33" s="746"/>
      <c r="H33" s="746"/>
      <c r="I33" s="746"/>
    </row>
    <row r="34" spans="1:9" ht="19.5" customHeight="1" x14ac:dyDescent="0.35">
      <c r="A34" s="342" t="s">
        <v>1463</v>
      </c>
      <c r="B34" s="268" t="s">
        <v>172</v>
      </c>
      <c r="C34" s="275" t="s">
        <v>125</v>
      </c>
      <c r="D34" s="338" t="s">
        <v>558</v>
      </c>
      <c r="E34" s="283"/>
      <c r="F34" s="762"/>
      <c r="G34" s="746"/>
      <c r="H34" s="746"/>
      <c r="I34" s="746"/>
    </row>
    <row r="35" spans="1:9" ht="19.5" customHeight="1" x14ac:dyDescent="0.35">
      <c r="A35" s="342" t="s">
        <v>1464</v>
      </c>
      <c r="B35" s="268" t="s">
        <v>420</v>
      </c>
      <c r="C35" s="275" t="s">
        <v>125</v>
      </c>
      <c r="D35" s="338" t="s">
        <v>558</v>
      </c>
      <c r="E35" s="283"/>
      <c r="F35" s="762"/>
      <c r="G35" s="746"/>
      <c r="H35" s="746"/>
      <c r="I35" s="746"/>
    </row>
    <row r="36" spans="1:9" x14ac:dyDescent="0.35">
      <c r="A36" s="342"/>
      <c r="B36" s="268"/>
      <c r="C36" s="275"/>
      <c r="D36" s="343"/>
      <c r="E36" s="283"/>
      <c r="F36" s="762"/>
      <c r="G36" s="746"/>
      <c r="H36" s="746"/>
      <c r="I36" s="746"/>
    </row>
    <row r="37" spans="1:9" x14ac:dyDescent="0.35">
      <c r="A37" s="275"/>
      <c r="B37" s="824" t="s">
        <v>2047</v>
      </c>
      <c r="C37" s="357"/>
      <c r="D37" s="343"/>
      <c r="E37" s="283"/>
      <c r="F37" s="762"/>
      <c r="G37" s="746"/>
      <c r="H37" s="746"/>
      <c r="I37" s="746"/>
    </row>
    <row r="38" spans="1:9" ht="18" customHeight="1" x14ac:dyDescent="0.35">
      <c r="A38" s="342" t="s">
        <v>1524</v>
      </c>
      <c r="B38" s="268" t="s">
        <v>172</v>
      </c>
      <c r="C38" s="275" t="s">
        <v>125</v>
      </c>
      <c r="D38" s="338" t="s">
        <v>558</v>
      </c>
      <c r="E38" s="283"/>
      <c r="F38" s="762"/>
      <c r="G38" s="746"/>
      <c r="H38" s="746"/>
      <c r="I38" s="746"/>
    </row>
    <row r="39" spans="1:9" x14ac:dyDescent="0.35">
      <c r="A39" s="342" t="s">
        <v>2044</v>
      </c>
      <c r="B39" s="268" t="s">
        <v>420</v>
      </c>
      <c r="C39" s="275" t="s">
        <v>125</v>
      </c>
      <c r="D39" s="338" t="s">
        <v>558</v>
      </c>
      <c r="E39" s="283"/>
      <c r="F39" s="762"/>
      <c r="G39" s="746"/>
      <c r="H39" s="746"/>
      <c r="I39" s="746"/>
    </row>
    <row r="40" spans="1:9" x14ac:dyDescent="0.35">
      <c r="A40" s="342"/>
      <c r="B40" s="268"/>
      <c r="C40" s="275"/>
      <c r="D40" s="343"/>
      <c r="E40" s="283"/>
      <c r="F40" s="762"/>
      <c r="G40" s="746"/>
      <c r="H40" s="746"/>
      <c r="I40" s="746"/>
    </row>
    <row r="41" spans="1:9" x14ac:dyDescent="0.35">
      <c r="A41" s="275"/>
      <c r="B41" s="824" t="s">
        <v>2048</v>
      </c>
      <c r="C41" s="357"/>
      <c r="D41" s="343"/>
      <c r="E41" s="283"/>
      <c r="F41" s="762"/>
      <c r="G41" s="746"/>
      <c r="H41" s="746"/>
      <c r="I41" s="746"/>
    </row>
    <row r="42" spans="1:9" ht="19.5" customHeight="1" x14ac:dyDescent="0.35">
      <c r="A42" s="342" t="s">
        <v>2045</v>
      </c>
      <c r="B42" s="268" t="s">
        <v>172</v>
      </c>
      <c r="C42" s="275" t="s">
        <v>125</v>
      </c>
      <c r="D42" s="338" t="s">
        <v>558</v>
      </c>
      <c r="E42" s="283"/>
      <c r="F42" s="762"/>
      <c r="G42" s="746"/>
      <c r="H42" s="746"/>
      <c r="I42" s="746"/>
    </row>
    <row r="43" spans="1:9" x14ac:dyDescent="0.35">
      <c r="A43" s="342" t="s">
        <v>2046</v>
      </c>
      <c r="B43" s="268" t="s">
        <v>420</v>
      </c>
      <c r="C43" s="275" t="s">
        <v>125</v>
      </c>
      <c r="D43" s="338" t="s">
        <v>558</v>
      </c>
      <c r="E43" s="283"/>
      <c r="F43" s="762"/>
      <c r="G43" s="746"/>
      <c r="H43" s="746"/>
      <c r="I43" s="746"/>
    </row>
    <row r="44" spans="1:9" x14ac:dyDescent="0.35">
      <c r="A44" s="342"/>
      <c r="B44" s="268"/>
      <c r="C44" s="275"/>
      <c r="D44" s="343"/>
      <c r="E44" s="283"/>
      <c r="F44" s="762"/>
      <c r="G44" s="746"/>
      <c r="H44" s="746"/>
      <c r="I44" s="746"/>
    </row>
    <row r="45" spans="1:9" ht="39" x14ac:dyDescent="0.35">
      <c r="A45" s="275"/>
      <c r="B45" s="1306" t="s">
        <v>1619</v>
      </c>
      <c r="C45" s="275"/>
      <c r="D45" s="343"/>
      <c r="E45" s="283"/>
      <c r="F45" s="762"/>
      <c r="G45" s="746"/>
      <c r="H45" s="746"/>
      <c r="I45" s="746"/>
    </row>
    <row r="46" spans="1:9" x14ac:dyDescent="0.35">
      <c r="A46" s="275"/>
      <c r="B46" s="1372"/>
      <c r="C46" s="275"/>
      <c r="D46" s="343"/>
      <c r="E46" s="283"/>
      <c r="F46" s="762"/>
      <c r="G46" s="746"/>
      <c r="H46" s="746"/>
      <c r="I46" s="746"/>
    </row>
    <row r="47" spans="1:9" ht="18" customHeight="1" x14ac:dyDescent="0.35">
      <c r="A47" s="342" t="s">
        <v>1447</v>
      </c>
      <c r="B47" s="268" t="s">
        <v>2050</v>
      </c>
      <c r="C47" s="275" t="s">
        <v>125</v>
      </c>
      <c r="D47" s="338" t="s">
        <v>558</v>
      </c>
      <c r="E47" s="283"/>
      <c r="F47" s="762"/>
      <c r="G47" s="746"/>
      <c r="H47" s="746"/>
      <c r="I47" s="746"/>
    </row>
    <row r="48" spans="1:9" ht="18" customHeight="1" x14ac:dyDescent="0.35">
      <c r="A48" s="342" t="s">
        <v>1448</v>
      </c>
      <c r="B48" s="268" t="s">
        <v>1674</v>
      </c>
      <c r="C48" s="275" t="s">
        <v>125</v>
      </c>
      <c r="D48" s="343">
        <v>300</v>
      </c>
      <c r="E48" s="283"/>
      <c r="F48" s="762">
        <f>D48*E48</f>
        <v>0</v>
      </c>
      <c r="G48" s="746"/>
      <c r="H48" s="746"/>
      <c r="I48" s="746"/>
    </row>
    <row r="49" spans="1:9" ht="18" customHeight="1" x14ac:dyDescent="0.35">
      <c r="A49" s="342" t="s">
        <v>1449</v>
      </c>
      <c r="B49" s="363" t="s">
        <v>1675</v>
      </c>
      <c r="C49" s="275" t="s">
        <v>125</v>
      </c>
      <c r="D49" s="343">
        <v>200</v>
      </c>
      <c r="E49" s="283"/>
      <c r="F49" s="762">
        <f>D49*E49</f>
        <v>0</v>
      </c>
      <c r="G49" s="746"/>
      <c r="H49" s="746"/>
      <c r="I49" s="746"/>
    </row>
    <row r="50" spans="1:9" ht="18" customHeight="1" x14ac:dyDescent="0.35">
      <c r="A50" s="342" t="s">
        <v>1450</v>
      </c>
      <c r="B50" s="268" t="s">
        <v>1620</v>
      </c>
      <c r="C50" s="275" t="s">
        <v>125</v>
      </c>
      <c r="D50" s="343">
        <v>500</v>
      </c>
      <c r="E50" s="283"/>
      <c r="F50" s="762">
        <f>D50*E50</f>
        <v>0</v>
      </c>
      <c r="G50" s="746"/>
      <c r="H50" s="746"/>
      <c r="I50" s="746"/>
    </row>
    <row r="51" spans="1:9" ht="18" customHeight="1" x14ac:dyDescent="0.35">
      <c r="A51" s="342" t="s">
        <v>1451</v>
      </c>
      <c r="B51" s="363" t="s">
        <v>1621</v>
      </c>
      <c r="C51" s="275" t="s">
        <v>125</v>
      </c>
      <c r="D51" s="343">
        <v>500</v>
      </c>
      <c r="E51" s="283"/>
      <c r="F51" s="762">
        <f t="shared" ref="F51:F54" si="0">D51*E51</f>
        <v>0</v>
      </c>
      <c r="G51" s="746"/>
      <c r="H51" s="746"/>
      <c r="I51" s="746"/>
    </row>
    <row r="52" spans="1:9" ht="18" customHeight="1" x14ac:dyDescent="0.35">
      <c r="A52" s="342" t="s">
        <v>1452</v>
      </c>
      <c r="B52" s="268" t="s">
        <v>1622</v>
      </c>
      <c r="C52" s="275" t="s">
        <v>125</v>
      </c>
      <c r="D52" s="338" t="s">
        <v>558</v>
      </c>
      <c r="E52" s="283"/>
      <c r="F52" s="762"/>
      <c r="G52" s="746"/>
      <c r="H52" s="746"/>
      <c r="I52" s="746"/>
    </row>
    <row r="53" spans="1:9" ht="18" customHeight="1" x14ac:dyDescent="0.35">
      <c r="A53" s="342" t="s">
        <v>1676</v>
      </c>
      <c r="B53" s="268" t="s">
        <v>1623</v>
      </c>
      <c r="C53" s="275" t="s">
        <v>125</v>
      </c>
      <c r="D53" s="338" t="s">
        <v>558</v>
      </c>
      <c r="E53" s="283"/>
      <c r="F53" s="762"/>
      <c r="G53" s="746"/>
      <c r="H53" s="746"/>
      <c r="I53" s="746"/>
    </row>
    <row r="54" spans="1:9" ht="18" customHeight="1" x14ac:dyDescent="0.35">
      <c r="A54" s="342" t="s">
        <v>1453</v>
      </c>
      <c r="B54" s="363" t="s">
        <v>1624</v>
      </c>
      <c r="C54" s="275" t="s">
        <v>125</v>
      </c>
      <c r="D54" s="343">
        <v>1000</v>
      </c>
      <c r="E54" s="283"/>
      <c r="F54" s="762">
        <f t="shared" si="0"/>
        <v>0</v>
      </c>
      <c r="G54" s="746"/>
      <c r="H54" s="746"/>
      <c r="I54" s="746"/>
    </row>
    <row r="55" spans="1:9" x14ac:dyDescent="0.35">
      <c r="A55" s="342" t="s">
        <v>2051</v>
      </c>
      <c r="B55" s="268" t="s">
        <v>1625</v>
      </c>
      <c r="C55" s="275" t="s">
        <v>125</v>
      </c>
      <c r="D55" s="338" t="s">
        <v>558</v>
      </c>
      <c r="E55" s="283"/>
      <c r="F55" s="762"/>
      <c r="G55" s="746"/>
      <c r="H55" s="746"/>
      <c r="I55" s="746"/>
    </row>
    <row r="56" spans="1:9" x14ac:dyDescent="0.35">
      <c r="A56" s="342"/>
      <c r="B56" s="268"/>
      <c r="C56" s="275"/>
      <c r="D56" s="343"/>
      <c r="E56" s="283"/>
      <c r="F56" s="762"/>
      <c r="G56" s="746"/>
      <c r="H56" s="746"/>
      <c r="I56" s="746"/>
    </row>
    <row r="57" spans="1:9" x14ac:dyDescent="0.35">
      <c r="A57" s="342"/>
      <c r="B57" s="268"/>
      <c r="C57" s="275"/>
      <c r="D57" s="343"/>
      <c r="E57" s="283"/>
      <c r="F57" s="762"/>
      <c r="G57" s="746"/>
      <c r="H57" s="746"/>
      <c r="I57" s="746"/>
    </row>
    <row r="58" spans="1:9" x14ac:dyDescent="0.35">
      <c r="A58" s="342"/>
      <c r="B58" s="268"/>
      <c r="C58" s="275"/>
      <c r="D58" s="343"/>
      <c r="E58" s="283"/>
      <c r="F58" s="762"/>
      <c r="G58" s="746"/>
      <c r="H58" s="746"/>
      <c r="I58" s="746"/>
    </row>
    <row r="59" spans="1:9" x14ac:dyDescent="0.35">
      <c r="A59" s="342"/>
      <c r="B59" s="268"/>
      <c r="C59" s="275"/>
      <c r="D59" s="343"/>
      <c r="E59" s="283"/>
      <c r="F59" s="762"/>
      <c r="G59" s="746"/>
      <c r="H59" s="746"/>
      <c r="I59" s="746"/>
    </row>
    <row r="60" spans="1:9" x14ac:dyDescent="0.35">
      <c r="A60" s="342"/>
      <c r="B60" s="268"/>
      <c r="C60" s="275"/>
      <c r="D60" s="343"/>
      <c r="E60" s="283"/>
      <c r="F60" s="762"/>
      <c r="G60" s="746"/>
      <c r="H60" s="746"/>
      <c r="I60" s="746"/>
    </row>
    <row r="61" spans="1:9" s="743" customFormat="1" ht="13" thickBot="1" x14ac:dyDescent="0.3">
      <c r="A61" s="275"/>
      <c r="B61" s="268"/>
      <c r="C61" s="275"/>
      <c r="D61" s="343"/>
      <c r="E61" s="283"/>
      <c r="F61" s="762"/>
    </row>
    <row r="62" spans="1:9" s="743" customFormat="1" ht="18" customHeight="1" thickTop="1" x14ac:dyDescent="0.25">
      <c r="A62" s="2494" t="s">
        <v>102</v>
      </c>
      <c r="B62" s="2494"/>
      <c r="C62" s="2494"/>
      <c r="D62" s="2494"/>
      <c r="E62" s="2494"/>
      <c r="F62" s="1363">
        <f>SUM(F6:F61)</f>
        <v>0</v>
      </c>
    </row>
    <row r="63" spans="1:9" s="743" customFormat="1" ht="13" x14ac:dyDescent="0.25">
      <c r="A63" s="1376"/>
      <c r="B63" s="1376"/>
      <c r="C63" s="1376"/>
      <c r="D63" s="1376"/>
      <c r="E63" s="1376"/>
      <c r="F63" s="1377"/>
    </row>
    <row r="64" spans="1:9" s="743" customFormat="1" ht="13" x14ac:dyDescent="0.25">
      <c r="A64" s="342"/>
      <c r="B64" s="1368" t="s">
        <v>139</v>
      </c>
      <c r="C64" s="275"/>
      <c r="D64" s="343"/>
      <c r="E64" s="283"/>
      <c r="F64" s="762"/>
    </row>
    <row r="65" spans="1:6" s="743" customFormat="1" ht="13" x14ac:dyDescent="0.25">
      <c r="A65" s="342"/>
      <c r="B65" s="1378"/>
      <c r="C65" s="275"/>
      <c r="D65" s="343"/>
      <c r="E65" s="283"/>
      <c r="F65" s="762"/>
    </row>
    <row r="66" spans="1:6" s="743" customFormat="1" ht="13" x14ac:dyDescent="0.25">
      <c r="A66" s="275"/>
      <c r="B66" s="752" t="s">
        <v>1565</v>
      </c>
      <c r="C66" s="275"/>
      <c r="D66" s="343"/>
      <c r="E66" s="283"/>
      <c r="F66" s="762"/>
    </row>
    <row r="67" spans="1:6" s="743" customFormat="1" ht="13" x14ac:dyDescent="0.25">
      <c r="A67" s="275"/>
      <c r="B67" s="752"/>
      <c r="C67" s="275"/>
      <c r="D67" s="343"/>
      <c r="E67" s="283"/>
      <c r="F67" s="762"/>
    </row>
    <row r="68" spans="1:6" s="743" customFormat="1" ht="12.5" x14ac:dyDescent="0.25">
      <c r="A68" s="275"/>
      <c r="B68" s="1373" t="s">
        <v>2052</v>
      </c>
      <c r="C68" s="275"/>
      <c r="D68" s="343"/>
      <c r="E68" s="283"/>
      <c r="F68" s="762"/>
    </row>
    <row r="69" spans="1:6" s="743" customFormat="1" ht="16.5" customHeight="1" x14ac:dyDescent="0.25">
      <c r="A69" s="275" t="s">
        <v>2053</v>
      </c>
      <c r="B69" s="363" t="s">
        <v>2054</v>
      </c>
      <c r="C69" s="275" t="s">
        <v>19</v>
      </c>
      <c r="D69" s="343" t="s">
        <v>558</v>
      </c>
      <c r="E69" s="283"/>
      <c r="F69" s="762"/>
    </row>
    <row r="70" spans="1:6" s="743" customFormat="1" ht="16.5" customHeight="1" x14ac:dyDescent="0.25">
      <c r="A70" s="275" t="s">
        <v>2055</v>
      </c>
      <c r="B70" s="363" t="s">
        <v>2056</v>
      </c>
      <c r="C70" s="275" t="s">
        <v>19</v>
      </c>
      <c r="D70" s="343" t="s">
        <v>558</v>
      </c>
      <c r="E70" s="283"/>
      <c r="F70" s="762"/>
    </row>
    <row r="71" spans="1:6" s="743" customFormat="1" ht="16.5" customHeight="1" x14ac:dyDescent="0.25">
      <c r="A71" s="275" t="s">
        <v>2057</v>
      </c>
      <c r="B71" s="363" t="s">
        <v>2058</v>
      </c>
      <c r="C71" s="275" t="s">
        <v>19</v>
      </c>
      <c r="D71" s="343" t="s">
        <v>558</v>
      </c>
      <c r="E71" s="283"/>
      <c r="F71" s="762"/>
    </row>
    <row r="72" spans="1:6" s="743" customFormat="1" ht="16.5" customHeight="1" x14ac:dyDescent="0.25">
      <c r="A72" s="275" t="s">
        <v>2059</v>
      </c>
      <c r="B72" s="363" t="s">
        <v>2060</v>
      </c>
      <c r="C72" s="275" t="s">
        <v>19</v>
      </c>
      <c r="D72" s="343" t="s">
        <v>558</v>
      </c>
      <c r="E72" s="283"/>
      <c r="F72" s="762"/>
    </row>
    <row r="73" spans="1:6" s="743" customFormat="1" ht="12.5" x14ac:dyDescent="0.25">
      <c r="A73" s="275" t="s">
        <v>2061</v>
      </c>
      <c r="B73" s="363" t="s">
        <v>2067</v>
      </c>
      <c r="C73" s="275" t="s">
        <v>19</v>
      </c>
      <c r="D73" s="343" t="s">
        <v>558</v>
      </c>
      <c r="E73" s="283"/>
      <c r="F73" s="762"/>
    </row>
    <row r="74" spans="1:6" s="743" customFormat="1" ht="13" x14ac:dyDescent="0.25">
      <c r="A74" s="275"/>
      <c r="B74" s="752"/>
      <c r="C74" s="275"/>
      <c r="D74" s="343"/>
      <c r="E74" s="283"/>
      <c r="F74" s="762"/>
    </row>
    <row r="75" spans="1:6" s="743" customFormat="1" ht="13" x14ac:dyDescent="0.25">
      <c r="A75" s="275"/>
      <c r="B75" s="1379" t="s">
        <v>1566</v>
      </c>
      <c r="C75" s="275"/>
      <c r="D75" s="343"/>
      <c r="E75" s="283"/>
      <c r="F75" s="762"/>
    </row>
    <row r="76" spans="1:6" s="743" customFormat="1" ht="18" customHeight="1" x14ac:dyDescent="0.25">
      <c r="A76" s="275" t="s">
        <v>1561</v>
      </c>
      <c r="B76" s="363" t="s">
        <v>1568</v>
      </c>
      <c r="C76" s="275" t="s">
        <v>19</v>
      </c>
      <c r="D76" s="343">
        <v>1</v>
      </c>
      <c r="E76" s="283"/>
      <c r="F76" s="762">
        <f t="shared" ref="F76:F77" si="1">D76*E76</f>
        <v>0</v>
      </c>
    </row>
    <row r="77" spans="1:6" s="743" customFormat="1" ht="18" customHeight="1" x14ac:dyDescent="0.25">
      <c r="A77" s="275" t="s">
        <v>1562</v>
      </c>
      <c r="B77" s="363" t="s">
        <v>1569</v>
      </c>
      <c r="C77" s="275" t="s">
        <v>19</v>
      </c>
      <c r="D77" s="343">
        <v>1</v>
      </c>
      <c r="E77" s="283"/>
      <c r="F77" s="762">
        <f t="shared" si="1"/>
        <v>0</v>
      </c>
    </row>
    <row r="78" spans="1:6" s="743" customFormat="1" ht="18" customHeight="1" x14ac:dyDescent="0.25">
      <c r="A78" s="275" t="s">
        <v>1672</v>
      </c>
      <c r="B78" s="363" t="s">
        <v>1570</v>
      </c>
      <c r="C78" s="275" t="s">
        <v>19</v>
      </c>
      <c r="D78" s="343" t="s">
        <v>558</v>
      </c>
      <c r="E78" s="283"/>
      <c r="F78" s="762"/>
    </row>
    <row r="79" spans="1:6" s="743" customFormat="1" ht="18" customHeight="1" x14ac:dyDescent="0.25">
      <c r="A79" s="275" t="s">
        <v>1564</v>
      </c>
      <c r="B79" s="363" t="s">
        <v>1571</v>
      </c>
      <c r="C79" s="275" t="s">
        <v>19</v>
      </c>
      <c r="D79" s="343" t="s">
        <v>558</v>
      </c>
      <c r="E79" s="283"/>
      <c r="F79" s="762"/>
    </row>
    <row r="80" spans="1:6" s="743" customFormat="1" ht="18" customHeight="1" x14ac:dyDescent="0.25">
      <c r="A80" s="275" t="s">
        <v>1949</v>
      </c>
      <c r="B80" s="363" t="s">
        <v>1572</v>
      </c>
      <c r="C80" s="275" t="s">
        <v>19</v>
      </c>
      <c r="D80" s="343" t="s">
        <v>558</v>
      </c>
      <c r="E80" s="283"/>
      <c r="F80" s="762"/>
    </row>
    <row r="81" spans="1:6" s="743" customFormat="1" ht="12.5" x14ac:dyDescent="0.25">
      <c r="A81" s="275" t="s">
        <v>1950</v>
      </c>
      <c r="B81" s="363" t="s">
        <v>1573</v>
      </c>
      <c r="C81" s="275" t="s">
        <v>19</v>
      </c>
      <c r="D81" s="343" t="s">
        <v>558</v>
      </c>
      <c r="E81" s="283"/>
      <c r="F81" s="762"/>
    </row>
    <row r="82" spans="1:6" s="743" customFormat="1" ht="9" customHeight="1" x14ac:dyDescent="0.25">
      <c r="A82" s="275"/>
      <c r="B82" s="363"/>
      <c r="C82" s="275"/>
      <c r="D82" s="343"/>
      <c r="E82" s="283"/>
      <c r="F82" s="762"/>
    </row>
    <row r="83" spans="1:6" s="743" customFormat="1" ht="12.5" x14ac:dyDescent="0.25">
      <c r="A83" s="275"/>
      <c r="B83" s="1373" t="s">
        <v>1637</v>
      </c>
      <c r="C83" s="275"/>
      <c r="D83" s="343"/>
      <c r="E83" s="283"/>
      <c r="F83" s="762"/>
    </row>
    <row r="84" spans="1:6" s="743" customFormat="1" ht="18" customHeight="1" x14ac:dyDescent="0.25">
      <c r="A84" s="275" t="s">
        <v>2064</v>
      </c>
      <c r="B84" s="363" t="s">
        <v>1570</v>
      </c>
      <c r="C84" s="275" t="s">
        <v>19</v>
      </c>
      <c r="D84" s="343" t="s">
        <v>558</v>
      </c>
      <c r="E84" s="283"/>
      <c r="F84" s="762"/>
    </row>
    <row r="85" spans="1:6" s="743" customFormat="1" ht="12.5" x14ac:dyDescent="0.25">
      <c r="A85" s="275" t="s">
        <v>2065</v>
      </c>
      <c r="B85" s="363" t="s">
        <v>2063</v>
      </c>
      <c r="C85" s="275" t="s">
        <v>19</v>
      </c>
      <c r="D85" s="343" t="s">
        <v>558</v>
      </c>
      <c r="E85" s="283"/>
      <c r="F85" s="762"/>
    </row>
    <row r="86" spans="1:6" s="743" customFormat="1" ht="12.5" x14ac:dyDescent="0.25">
      <c r="A86" s="275"/>
      <c r="B86" s="363"/>
      <c r="C86" s="275"/>
      <c r="D86" s="343"/>
      <c r="E86" s="283"/>
      <c r="F86" s="762"/>
    </row>
    <row r="87" spans="1:6" s="743" customFormat="1" ht="13" x14ac:dyDescent="0.25">
      <c r="A87" s="275"/>
      <c r="B87" s="1306" t="s">
        <v>2049</v>
      </c>
      <c r="C87" s="275"/>
      <c r="D87" s="338"/>
      <c r="E87" s="283"/>
      <c r="F87" s="762"/>
    </row>
    <row r="88" spans="1:6" s="743" customFormat="1" ht="9" customHeight="1" x14ac:dyDescent="0.25">
      <c r="A88" s="275"/>
      <c r="B88" s="363"/>
      <c r="C88" s="275"/>
      <c r="D88" s="338"/>
      <c r="E88" s="283"/>
      <c r="F88" s="762"/>
    </row>
    <row r="89" spans="1:6" s="743" customFormat="1" ht="12.5" x14ac:dyDescent="0.25">
      <c r="A89" s="275"/>
      <c r="B89" s="1373" t="s">
        <v>1626</v>
      </c>
      <c r="C89" s="275"/>
      <c r="D89" s="338"/>
      <c r="E89" s="283"/>
      <c r="F89" s="762"/>
    </row>
    <row r="90" spans="1:6" s="743" customFormat="1" ht="18" customHeight="1" x14ac:dyDescent="0.25">
      <c r="A90" s="275" t="s">
        <v>1627</v>
      </c>
      <c r="B90" s="363" t="s">
        <v>1567</v>
      </c>
      <c r="C90" s="275" t="s">
        <v>19</v>
      </c>
      <c r="D90" s="338">
        <v>1</v>
      </c>
      <c r="E90" s="283"/>
      <c r="F90" s="762">
        <f t="shared" ref="F90:F93" si="2">D90*E90</f>
        <v>0</v>
      </c>
    </row>
    <row r="91" spans="1:6" s="743" customFormat="1" ht="18" customHeight="1" x14ac:dyDescent="0.25">
      <c r="A91" s="275" t="s">
        <v>1628</v>
      </c>
      <c r="B91" s="363" t="s">
        <v>1580</v>
      </c>
      <c r="C91" s="275" t="s">
        <v>19</v>
      </c>
      <c r="D91" s="338">
        <v>1</v>
      </c>
      <c r="E91" s="283"/>
      <c r="F91" s="762">
        <f t="shared" si="2"/>
        <v>0</v>
      </c>
    </row>
    <row r="92" spans="1:6" s="743" customFormat="1" ht="18" customHeight="1" x14ac:dyDescent="0.25">
      <c r="A92" s="275" t="s">
        <v>1629</v>
      </c>
      <c r="B92" s="363" t="s">
        <v>1630</v>
      </c>
      <c r="C92" s="275" t="s">
        <v>19</v>
      </c>
      <c r="D92" s="338" t="s">
        <v>558</v>
      </c>
      <c r="E92" s="283"/>
      <c r="F92" s="762"/>
    </row>
    <row r="93" spans="1:6" s="743" customFormat="1" ht="12.5" x14ac:dyDescent="0.25">
      <c r="A93" s="275" t="s">
        <v>1631</v>
      </c>
      <c r="B93" s="363" t="s">
        <v>1632</v>
      </c>
      <c r="C93" s="275" t="s">
        <v>19</v>
      </c>
      <c r="D93" s="338">
        <v>1</v>
      </c>
      <c r="E93" s="283"/>
      <c r="F93" s="762">
        <f t="shared" si="2"/>
        <v>0</v>
      </c>
    </row>
    <row r="94" spans="1:6" s="743" customFormat="1" ht="6" customHeight="1" x14ac:dyDescent="0.25">
      <c r="A94" s="275"/>
      <c r="B94" s="363"/>
      <c r="C94" s="275"/>
      <c r="D94" s="338"/>
      <c r="E94" s="283"/>
      <c r="F94" s="762"/>
    </row>
    <row r="95" spans="1:6" s="743" customFormat="1" ht="12.5" x14ac:dyDescent="0.25">
      <c r="A95" s="275"/>
      <c r="B95" s="1373" t="s">
        <v>1633</v>
      </c>
      <c r="C95" s="275"/>
      <c r="D95" s="338"/>
      <c r="E95" s="283"/>
      <c r="F95" s="762"/>
    </row>
    <row r="96" spans="1:6" s="743" customFormat="1" ht="17.25" customHeight="1" x14ac:dyDescent="0.25">
      <c r="A96" s="275" t="s">
        <v>1574</v>
      </c>
      <c r="B96" s="363" t="s">
        <v>1567</v>
      </c>
      <c r="C96" s="275" t="s">
        <v>19</v>
      </c>
      <c r="D96" s="338">
        <v>1</v>
      </c>
      <c r="E96" s="283"/>
      <c r="F96" s="762">
        <f t="shared" ref="F96:F99" si="3">D96*E96</f>
        <v>0</v>
      </c>
    </row>
    <row r="97" spans="1:6" s="743" customFormat="1" ht="17.25" customHeight="1" x14ac:dyDescent="0.25">
      <c r="A97" s="275" t="s">
        <v>1575</v>
      </c>
      <c r="B97" s="363" t="s">
        <v>1580</v>
      </c>
      <c r="C97" s="275" t="s">
        <v>19</v>
      </c>
      <c r="D97" s="338">
        <v>1</v>
      </c>
      <c r="E97" s="283"/>
      <c r="F97" s="762">
        <f t="shared" si="3"/>
        <v>0</v>
      </c>
    </row>
    <row r="98" spans="1:6" s="743" customFormat="1" ht="17.25" customHeight="1" x14ac:dyDescent="0.25">
      <c r="A98" s="275" t="s">
        <v>1576</v>
      </c>
      <c r="B98" s="363" t="s">
        <v>1630</v>
      </c>
      <c r="C98" s="275" t="s">
        <v>19</v>
      </c>
      <c r="D98" s="338" t="s">
        <v>558</v>
      </c>
      <c r="E98" s="283"/>
      <c r="F98" s="762"/>
    </row>
    <row r="99" spans="1:6" s="743" customFormat="1" ht="17.25" customHeight="1" x14ac:dyDescent="0.25">
      <c r="A99" s="275" t="s">
        <v>1577</v>
      </c>
      <c r="B99" s="363" t="s">
        <v>1632</v>
      </c>
      <c r="C99" s="275" t="s">
        <v>19</v>
      </c>
      <c r="D99" s="338">
        <v>1</v>
      </c>
      <c r="E99" s="283"/>
      <c r="F99" s="762">
        <f t="shared" si="3"/>
        <v>0</v>
      </c>
    </row>
    <row r="100" spans="1:6" s="743" customFormat="1" ht="9" customHeight="1" x14ac:dyDescent="0.25">
      <c r="A100" s="275"/>
      <c r="B100" s="363"/>
      <c r="C100" s="275"/>
      <c r="D100" s="338"/>
      <c r="E100" s="283"/>
      <c r="F100" s="762"/>
    </row>
    <row r="101" spans="1:6" s="743" customFormat="1" ht="12.5" x14ac:dyDescent="0.25">
      <c r="A101" s="275"/>
      <c r="B101" s="1373" t="s">
        <v>1578</v>
      </c>
      <c r="C101" s="275"/>
      <c r="D101" s="338"/>
      <c r="E101" s="283"/>
      <c r="F101" s="762"/>
    </row>
    <row r="102" spans="1:6" s="743" customFormat="1" ht="16.5" customHeight="1" x14ac:dyDescent="0.25">
      <c r="A102" s="1380" t="s">
        <v>1455</v>
      </c>
      <c r="B102" s="1381" t="s">
        <v>1579</v>
      </c>
      <c r="C102" s="1380" t="s">
        <v>19</v>
      </c>
      <c r="D102" s="347">
        <v>2</v>
      </c>
      <c r="E102" s="348"/>
      <c r="F102" s="762">
        <f t="shared" ref="F102:F105" si="4">D102*E102</f>
        <v>0</v>
      </c>
    </row>
    <row r="103" spans="1:6" s="743" customFormat="1" ht="16.5" customHeight="1" x14ac:dyDescent="0.25">
      <c r="A103" s="275" t="s">
        <v>1456</v>
      </c>
      <c r="B103" s="363" t="s">
        <v>1634</v>
      </c>
      <c r="C103" s="275" t="s">
        <v>19</v>
      </c>
      <c r="D103" s="338">
        <v>2</v>
      </c>
      <c r="E103" s="283"/>
      <c r="F103" s="762">
        <f t="shared" si="4"/>
        <v>0</v>
      </c>
    </row>
    <row r="104" spans="1:6" s="743" customFormat="1" ht="16.5" customHeight="1" x14ac:dyDescent="0.25">
      <c r="A104" s="275" t="s">
        <v>1457</v>
      </c>
      <c r="B104" s="363" t="s">
        <v>1635</v>
      </c>
      <c r="C104" s="275" t="s">
        <v>19</v>
      </c>
      <c r="D104" s="338" t="s">
        <v>558</v>
      </c>
      <c r="E104" s="283"/>
      <c r="F104" s="762"/>
    </row>
    <row r="105" spans="1:6" s="743" customFormat="1" ht="16.5" customHeight="1" x14ac:dyDescent="0.25">
      <c r="A105" s="275" t="s">
        <v>1458</v>
      </c>
      <c r="B105" s="363" t="s">
        <v>1636</v>
      </c>
      <c r="C105" s="275" t="s">
        <v>19</v>
      </c>
      <c r="D105" s="338">
        <v>3</v>
      </c>
      <c r="E105" s="283"/>
      <c r="F105" s="762">
        <f t="shared" si="4"/>
        <v>0</v>
      </c>
    </row>
    <row r="106" spans="1:6" s="743" customFormat="1" ht="12.5" x14ac:dyDescent="0.25">
      <c r="A106" s="275"/>
      <c r="B106" s="363"/>
      <c r="C106" s="275"/>
      <c r="D106" s="338"/>
      <c r="E106" s="283"/>
      <c r="F106" s="762"/>
    </row>
    <row r="107" spans="1:6" s="743" customFormat="1" ht="12.5" x14ac:dyDescent="0.25">
      <c r="A107" s="275"/>
      <c r="B107" s="1373" t="s">
        <v>1637</v>
      </c>
      <c r="C107" s="275"/>
      <c r="D107" s="338"/>
      <c r="E107" s="283"/>
      <c r="F107" s="762"/>
    </row>
    <row r="108" spans="1:6" s="743" customFormat="1" ht="15.75" customHeight="1" x14ac:dyDescent="0.25">
      <c r="A108" s="275" t="s">
        <v>1459</v>
      </c>
      <c r="B108" s="363" t="s">
        <v>1569</v>
      </c>
      <c r="C108" s="275" t="s">
        <v>19</v>
      </c>
      <c r="D108" s="338">
        <v>1</v>
      </c>
      <c r="E108" s="283"/>
      <c r="F108" s="762">
        <f t="shared" ref="F108:F113" si="5">D108*E108</f>
        <v>0</v>
      </c>
    </row>
    <row r="109" spans="1:6" s="743" customFormat="1" ht="15.75" customHeight="1" x14ac:dyDescent="0.25">
      <c r="A109" s="275" t="s">
        <v>1460</v>
      </c>
      <c r="B109" s="363" t="s">
        <v>1568</v>
      </c>
      <c r="C109" s="275" t="s">
        <v>19</v>
      </c>
      <c r="D109" s="338">
        <v>1</v>
      </c>
      <c r="E109" s="283"/>
      <c r="F109" s="762">
        <f t="shared" si="5"/>
        <v>0</v>
      </c>
    </row>
    <row r="110" spans="1:6" s="743" customFormat="1" ht="15.75" customHeight="1" x14ac:dyDescent="0.25">
      <c r="A110" s="275" t="s">
        <v>1461</v>
      </c>
      <c r="B110" s="363" t="s">
        <v>1567</v>
      </c>
      <c r="C110" s="275" t="s">
        <v>19</v>
      </c>
      <c r="D110" s="338">
        <v>1</v>
      </c>
      <c r="E110" s="283"/>
      <c r="F110" s="762">
        <f t="shared" si="5"/>
        <v>0</v>
      </c>
    </row>
    <row r="111" spans="1:6" s="743" customFormat="1" ht="15.75" customHeight="1" x14ac:dyDescent="0.25">
      <c r="A111" s="275" t="s">
        <v>2068</v>
      </c>
      <c r="B111" s="363" t="s">
        <v>1580</v>
      </c>
      <c r="C111" s="275" t="s">
        <v>19</v>
      </c>
      <c r="D111" s="338">
        <v>1</v>
      </c>
      <c r="E111" s="283"/>
      <c r="F111" s="762">
        <f t="shared" si="5"/>
        <v>0</v>
      </c>
    </row>
    <row r="112" spans="1:6" s="743" customFormat="1" ht="15.75" customHeight="1" x14ac:dyDescent="0.25">
      <c r="A112" s="275" t="s">
        <v>2069</v>
      </c>
      <c r="B112" s="363" t="s">
        <v>1630</v>
      </c>
      <c r="C112" s="275" t="s">
        <v>19</v>
      </c>
      <c r="D112" s="338" t="s">
        <v>558</v>
      </c>
      <c r="E112" s="283"/>
      <c r="F112" s="762"/>
    </row>
    <row r="113" spans="1:6" s="743" customFormat="1" ht="15.75" customHeight="1" x14ac:dyDescent="0.25">
      <c r="A113" s="275" t="s">
        <v>2070</v>
      </c>
      <c r="B113" s="363" t="s">
        <v>1632</v>
      </c>
      <c r="C113" s="275" t="s">
        <v>19</v>
      </c>
      <c r="D113" s="338">
        <v>5</v>
      </c>
      <c r="E113" s="283"/>
      <c r="F113" s="762">
        <f t="shared" si="5"/>
        <v>0</v>
      </c>
    </row>
    <row r="114" spans="1:6" s="743" customFormat="1" ht="12.5" x14ac:dyDescent="0.25">
      <c r="A114" s="275"/>
      <c r="B114" s="363"/>
      <c r="C114" s="275"/>
      <c r="D114" s="343"/>
      <c r="E114" s="283"/>
      <c r="F114" s="762"/>
    </row>
    <row r="115" spans="1:6" s="743" customFormat="1" ht="13" x14ac:dyDescent="0.25">
      <c r="A115" s="275"/>
      <c r="B115" s="1368" t="s">
        <v>147</v>
      </c>
      <c r="C115" s="275"/>
      <c r="D115" s="1382"/>
      <c r="E115" s="283"/>
      <c r="F115" s="762"/>
    </row>
    <row r="116" spans="1:6" s="743" customFormat="1" ht="25" x14ac:dyDescent="0.25">
      <c r="A116" s="275"/>
      <c r="B116" s="1383" t="s">
        <v>1581</v>
      </c>
      <c r="C116" s="275"/>
      <c r="D116" s="1382"/>
      <c r="E116" s="283"/>
      <c r="F116" s="762"/>
    </row>
    <row r="117" spans="1:6" s="743" customFormat="1" ht="18" customHeight="1" x14ac:dyDescent="0.25">
      <c r="A117" s="275" t="s">
        <v>344</v>
      </c>
      <c r="B117" s="268" t="s">
        <v>1951</v>
      </c>
      <c r="C117" s="275" t="s">
        <v>19</v>
      </c>
      <c r="D117" s="343">
        <v>1</v>
      </c>
      <c r="E117" s="283"/>
      <c r="F117" s="762">
        <f t="shared" ref="F117:F118" si="6">D117*E117</f>
        <v>0</v>
      </c>
    </row>
    <row r="118" spans="1:6" s="743" customFormat="1" ht="18" customHeight="1" x14ac:dyDescent="0.25">
      <c r="A118" s="275" t="s">
        <v>345</v>
      </c>
      <c r="B118" s="268" t="s">
        <v>1952</v>
      </c>
      <c r="C118" s="275" t="s">
        <v>19</v>
      </c>
      <c r="D118" s="343">
        <v>1</v>
      </c>
      <c r="E118" s="283"/>
      <c r="F118" s="762">
        <f t="shared" si="6"/>
        <v>0</v>
      </c>
    </row>
    <row r="119" spans="1:6" s="743" customFormat="1" ht="18" customHeight="1" x14ac:dyDescent="0.25">
      <c r="A119" s="275" t="s">
        <v>376</v>
      </c>
      <c r="B119" s="268" t="s">
        <v>819</v>
      </c>
      <c r="C119" s="275" t="s">
        <v>19</v>
      </c>
      <c r="D119" s="343" t="s">
        <v>558</v>
      </c>
      <c r="E119" s="283"/>
      <c r="F119" s="762"/>
    </row>
    <row r="120" spans="1:6" s="743" customFormat="1" ht="18" customHeight="1" x14ac:dyDescent="0.25">
      <c r="A120" s="275" t="s">
        <v>391</v>
      </c>
      <c r="B120" s="268" t="s">
        <v>1563</v>
      </c>
      <c r="C120" s="275" t="s">
        <v>19</v>
      </c>
      <c r="D120" s="343" t="s">
        <v>558</v>
      </c>
      <c r="E120" s="283"/>
      <c r="F120" s="762"/>
    </row>
    <row r="121" spans="1:6" s="743" customFormat="1" ht="18" customHeight="1" x14ac:dyDescent="0.25">
      <c r="A121" s="275" t="s">
        <v>1953</v>
      </c>
      <c r="B121" s="268" t="s">
        <v>1536</v>
      </c>
      <c r="C121" s="275" t="s">
        <v>19</v>
      </c>
      <c r="D121" s="343" t="s">
        <v>558</v>
      </c>
      <c r="E121" s="283"/>
      <c r="F121" s="762"/>
    </row>
    <row r="122" spans="1:6" s="743" customFormat="1" ht="13" thickBot="1" x14ac:dyDescent="0.3">
      <c r="A122" s="275" t="s">
        <v>1954</v>
      </c>
      <c r="B122" s="268" t="s">
        <v>816</v>
      </c>
      <c r="C122" s="275" t="s">
        <v>19</v>
      </c>
      <c r="D122" s="343" t="s">
        <v>558</v>
      </c>
      <c r="E122" s="283"/>
      <c r="F122" s="762"/>
    </row>
    <row r="123" spans="1:6" s="743" customFormat="1" ht="14.25" customHeight="1" thickTop="1" x14ac:dyDescent="0.25">
      <c r="A123" s="2494" t="s">
        <v>102</v>
      </c>
      <c r="B123" s="2494"/>
      <c r="C123" s="2494"/>
      <c r="D123" s="2494"/>
      <c r="E123" s="2494"/>
      <c r="F123" s="1363">
        <f>SUM(F64:F122)</f>
        <v>0</v>
      </c>
    </row>
    <row r="124" spans="1:6" s="743" customFormat="1" ht="12.5" x14ac:dyDescent="0.25">
      <c r="A124" s="275"/>
      <c r="B124" s="1384" t="s">
        <v>1582</v>
      </c>
      <c r="C124" s="275"/>
      <c r="D124" s="343"/>
      <c r="E124" s="283"/>
      <c r="F124" s="762"/>
    </row>
    <row r="125" spans="1:6" s="743" customFormat="1" ht="15.75" customHeight="1" x14ac:dyDescent="0.25">
      <c r="A125" s="275" t="s">
        <v>346</v>
      </c>
      <c r="B125" s="268" t="s">
        <v>819</v>
      </c>
      <c r="C125" s="275" t="s">
        <v>810</v>
      </c>
      <c r="D125" s="343" t="s">
        <v>558</v>
      </c>
      <c r="E125" s="283"/>
      <c r="F125" s="762"/>
    </row>
    <row r="126" spans="1:6" s="743" customFormat="1" ht="15.75" customHeight="1" x14ac:dyDescent="0.25">
      <c r="A126" s="275" t="s">
        <v>347</v>
      </c>
      <c r="B126" s="363" t="s">
        <v>1583</v>
      </c>
      <c r="C126" s="275" t="s">
        <v>19</v>
      </c>
      <c r="D126" s="343" t="s">
        <v>558</v>
      </c>
      <c r="E126" s="283"/>
      <c r="F126" s="762"/>
    </row>
    <row r="127" spans="1:6" s="743" customFormat="1" ht="12.5" x14ac:dyDescent="0.25">
      <c r="A127" s="275"/>
      <c r="B127" s="363"/>
      <c r="C127" s="275"/>
      <c r="D127" s="343"/>
      <c r="E127" s="283"/>
      <c r="F127" s="762"/>
    </row>
    <row r="128" spans="1:6" s="743" customFormat="1" ht="18.75" customHeight="1" x14ac:dyDescent="0.25">
      <c r="A128" s="275"/>
      <c r="B128" s="786" t="s">
        <v>290</v>
      </c>
      <c r="C128" s="275"/>
      <c r="D128" s="1382"/>
      <c r="E128" s="283"/>
      <c r="F128" s="762"/>
    </row>
    <row r="129" spans="1:6" s="743" customFormat="1" ht="12.5" x14ac:dyDescent="0.25">
      <c r="A129" s="1385"/>
      <c r="B129" s="268"/>
      <c r="C129" s="275"/>
      <c r="D129" s="343"/>
      <c r="E129" s="283"/>
      <c r="F129" s="762"/>
    </row>
    <row r="130" spans="1:6" s="743" customFormat="1" ht="13" x14ac:dyDescent="0.25">
      <c r="A130" s="1385"/>
      <c r="B130" s="1368" t="s">
        <v>1584</v>
      </c>
      <c r="C130" s="275"/>
      <c r="D130" s="343"/>
      <c r="E130" s="283"/>
      <c r="F130" s="762"/>
    </row>
    <row r="131" spans="1:6" s="743" customFormat="1" ht="16.5" customHeight="1" x14ac:dyDescent="0.25">
      <c r="A131" s="275" t="s">
        <v>203</v>
      </c>
      <c r="B131" s="268" t="s">
        <v>1585</v>
      </c>
      <c r="C131" s="275" t="s">
        <v>19</v>
      </c>
      <c r="D131" s="338" t="s">
        <v>558</v>
      </c>
      <c r="E131" s="283"/>
      <c r="F131" s="762"/>
    </row>
    <row r="132" spans="1:6" s="743" customFormat="1" ht="16.5" customHeight="1" x14ac:dyDescent="0.25">
      <c r="A132" s="275" t="s">
        <v>1390</v>
      </c>
      <c r="B132" s="352" t="s">
        <v>1586</v>
      </c>
      <c r="C132" s="275" t="s">
        <v>19</v>
      </c>
      <c r="D132" s="338" t="s">
        <v>558</v>
      </c>
      <c r="E132" s="283"/>
      <c r="F132" s="762"/>
    </row>
    <row r="133" spans="1:6" s="743" customFormat="1" ht="16.5" customHeight="1" x14ac:dyDescent="0.25">
      <c r="A133" s="1385" t="s">
        <v>1546</v>
      </c>
      <c r="B133" s="1386" t="s">
        <v>1587</v>
      </c>
      <c r="C133" s="275" t="s">
        <v>19</v>
      </c>
      <c r="D133" s="343">
        <f>SUM(D117:D123)</f>
        <v>2</v>
      </c>
      <c r="E133" s="283"/>
      <c r="F133" s="762">
        <f>D133*E133</f>
        <v>0</v>
      </c>
    </row>
    <row r="134" spans="1:6" s="743" customFormat="1" ht="12.5" x14ac:dyDescent="0.25">
      <c r="A134" s="1385"/>
      <c r="B134" s="1386"/>
      <c r="C134" s="275"/>
      <c r="D134" s="343"/>
      <c r="E134" s="283"/>
      <c r="F134" s="762"/>
    </row>
    <row r="135" spans="1:6" s="743" customFormat="1" ht="13" x14ac:dyDescent="0.25">
      <c r="A135" s="1385"/>
      <c r="B135" s="358" t="s">
        <v>1588</v>
      </c>
      <c r="C135" s="275"/>
      <c r="D135" s="343"/>
      <c r="E135" s="283"/>
      <c r="F135" s="762"/>
    </row>
    <row r="136" spans="1:6" s="743" customFormat="1" ht="19.5" customHeight="1" x14ac:dyDescent="0.25">
      <c r="A136" s="275" t="s">
        <v>779</v>
      </c>
      <c r="B136" s="268" t="s">
        <v>1589</v>
      </c>
      <c r="C136" s="275" t="s">
        <v>125</v>
      </c>
      <c r="D136" s="343">
        <v>5</v>
      </c>
      <c r="E136" s="283"/>
      <c r="F136" s="762">
        <f>D136*E136</f>
        <v>0</v>
      </c>
    </row>
    <row r="137" spans="1:6" s="743" customFormat="1" ht="19.5" customHeight="1" x14ac:dyDescent="0.25">
      <c r="A137" s="275" t="s">
        <v>780</v>
      </c>
      <c r="B137" s="268" t="s">
        <v>776</v>
      </c>
      <c r="C137" s="275" t="s">
        <v>125</v>
      </c>
      <c r="D137" s="343">
        <v>5</v>
      </c>
      <c r="E137" s="283"/>
      <c r="F137" s="762">
        <f>D137*E137</f>
        <v>0</v>
      </c>
    </row>
    <row r="138" spans="1:6" s="743" customFormat="1" ht="12.5" x14ac:dyDescent="0.25">
      <c r="A138" s="275"/>
      <c r="B138" s="268"/>
      <c r="C138" s="275"/>
      <c r="D138" s="343"/>
      <c r="E138" s="283"/>
      <c r="F138" s="762"/>
    </row>
    <row r="139" spans="1:6" s="743" customFormat="1" ht="13" x14ac:dyDescent="0.25">
      <c r="A139" s="275"/>
      <c r="B139" s="1368" t="s">
        <v>1590</v>
      </c>
      <c r="C139" s="275"/>
      <c r="D139" s="343"/>
      <c r="E139" s="283"/>
      <c r="F139" s="762"/>
    </row>
    <row r="140" spans="1:6" s="743" customFormat="1" ht="18" customHeight="1" x14ac:dyDescent="0.25">
      <c r="A140" s="275" t="s">
        <v>1591</v>
      </c>
      <c r="B140" s="363" t="s">
        <v>1592</v>
      </c>
      <c r="C140" s="275" t="s">
        <v>19</v>
      </c>
      <c r="D140" s="338" t="s">
        <v>558</v>
      </c>
      <c r="E140" s="283"/>
    </row>
    <row r="141" spans="1:6" s="743" customFormat="1" ht="18" customHeight="1" x14ac:dyDescent="0.25">
      <c r="A141" s="275" t="s">
        <v>1593</v>
      </c>
      <c r="B141" s="363" t="s">
        <v>1594</v>
      </c>
      <c r="C141" s="275" t="s">
        <v>19</v>
      </c>
      <c r="D141" s="343">
        <v>2</v>
      </c>
      <c r="E141" s="283"/>
      <c r="F141" s="762"/>
    </row>
    <row r="142" spans="1:6" s="743" customFormat="1" ht="18" customHeight="1" x14ac:dyDescent="0.25">
      <c r="A142" s="275" t="s">
        <v>1595</v>
      </c>
      <c r="B142" s="363" t="s">
        <v>1084</v>
      </c>
      <c r="C142" s="275" t="s">
        <v>19</v>
      </c>
      <c r="D142" s="343">
        <v>2</v>
      </c>
      <c r="E142" s="283"/>
      <c r="F142" s="762">
        <f>D142*E142</f>
        <v>0</v>
      </c>
    </row>
    <row r="143" spans="1:6" s="743" customFormat="1" ht="12.5" x14ac:dyDescent="0.25">
      <c r="A143" s="275"/>
      <c r="B143" s="363"/>
      <c r="C143" s="275"/>
      <c r="D143" s="343"/>
      <c r="E143" s="283"/>
      <c r="F143" s="762"/>
    </row>
    <row r="144" spans="1:6" s="743" customFormat="1" ht="26" x14ac:dyDescent="0.25">
      <c r="A144" s="275"/>
      <c r="B144" s="752" t="s">
        <v>1596</v>
      </c>
      <c r="C144" s="275"/>
      <c r="D144" s="343"/>
      <c r="E144" s="283"/>
      <c r="F144" s="762"/>
    </row>
    <row r="145" spans="1:6" s="743" customFormat="1" ht="18.75" customHeight="1" x14ac:dyDescent="0.25">
      <c r="A145" s="1385" t="s">
        <v>837</v>
      </c>
      <c r="B145" s="352" t="s">
        <v>1597</v>
      </c>
      <c r="C145" s="275" t="s">
        <v>125</v>
      </c>
      <c r="D145" s="343">
        <v>14</v>
      </c>
      <c r="E145" s="283"/>
      <c r="F145" s="762">
        <f>D145*E145</f>
        <v>0</v>
      </c>
    </row>
    <row r="146" spans="1:6" s="743" customFormat="1" ht="18.75" customHeight="1" x14ac:dyDescent="0.25">
      <c r="A146" s="1385" t="s">
        <v>838</v>
      </c>
      <c r="B146" s="352" t="s">
        <v>1598</v>
      </c>
      <c r="C146" s="275" t="s">
        <v>125</v>
      </c>
      <c r="D146" s="338" t="s">
        <v>558</v>
      </c>
      <c r="E146" s="283"/>
      <c r="F146" s="762"/>
    </row>
    <row r="147" spans="1:6" s="743" customFormat="1" ht="18.75" customHeight="1" x14ac:dyDescent="0.25">
      <c r="A147" s="275" t="s">
        <v>1599</v>
      </c>
      <c r="B147" s="352" t="s">
        <v>1600</v>
      </c>
      <c r="C147" s="275" t="s">
        <v>125</v>
      </c>
      <c r="D147" s="338" t="s">
        <v>558</v>
      </c>
      <c r="E147" s="283"/>
      <c r="F147" s="762"/>
    </row>
    <row r="148" spans="1:6" s="743" customFormat="1" ht="18.75" customHeight="1" x14ac:dyDescent="0.25">
      <c r="A148" s="275" t="s">
        <v>1601</v>
      </c>
      <c r="B148" s="352" t="s">
        <v>846</v>
      </c>
      <c r="C148" s="275" t="s">
        <v>125</v>
      </c>
      <c r="D148" s="343">
        <v>2</v>
      </c>
      <c r="E148" s="283"/>
      <c r="F148" s="762">
        <f>D148*E148</f>
        <v>0</v>
      </c>
    </row>
    <row r="149" spans="1:6" s="743" customFormat="1" ht="12.5" x14ac:dyDescent="0.25">
      <c r="A149" s="1385"/>
      <c r="B149" s="268"/>
      <c r="C149" s="275"/>
      <c r="D149" s="343"/>
      <c r="E149" s="283"/>
      <c r="F149" s="762"/>
    </row>
    <row r="150" spans="1:6" s="743" customFormat="1" ht="13" x14ac:dyDescent="0.25">
      <c r="A150" s="1385"/>
      <c r="B150" s="358" t="s">
        <v>205</v>
      </c>
      <c r="C150" s="275"/>
      <c r="D150" s="343"/>
      <c r="E150" s="283"/>
      <c r="F150" s="762"/>
    </row>
    <row r="151" spans="1:6" s="743" customFormat="1" ht="18.75" customHeight="1" x14ac:dyDescent="0.25">
      <c r="A151" s="1385" t="s">
        <v>849</v>
      </c>
      <c r="B151" s="1387" t="s">
        <v>1602</v>
      </c>
      <c r="C151" s="275" t="s">
        <v>19</v>
      </c>
      <c r="D151" s="338" t="s">
        <v>558</v>
      </c>
      <c r="E151" s="283"/>
      <c r="F151" s="762"/>
    </row>
    <row r="152" spans="1:6" s="743" customFormat="1" ht="18.75" customHeight="1" x14ac:dyDescent="0.25">
      <c r="A152" s="275" t="s">
        <v>851</v>
      </c>
      <c r="B152" s="1387" t="s">
        <v>1603</v>
      </c>
      <c r="C152" s="275" t="s">
        <v>19</v>
      </c>
      <c r="D152" s="343">
        <v>1</v>
      </c>
      <c r="E152" s="283"/>
      <c r="F152" s="762">
        <f>D152*E152</f>
        <v>0</v>
      </c>
    </row>
    <row r="153" spans="1:6" s="743" customFormat="1" ht="12.5" x14ac:dyDescent="0.25">
      <c r="A153" s="1385"/>
      <c r="B153" s="268"/>
      <c r="C153" s="275"/>
      <c r="D153" s="343"/>
      <c r="E153" s="283"/>
      <c r="F153" s="762"/>
    </row>
    <row r="154" spans="1:6" s="743" customFormat="1" ht="13" x14ac:dyDescent="0.25">
      <c r="A154" s="1385"/>
      <c r="B154" s="1378" t="s">
        <v>1638</v>
      </c>
      <c r="C154" s="275"/>
      <c r="D154" s="338"/>
      <c r="E154" s="283"/>
      <c r="F154" s="762"/>
    </row>
    <row r="155" spans="1:6" s="743" customFormat="1" ht="13" x14ac:dyDescent="0.25">
      <c r="A155" s="1385"/>
      <c r="B155" s="1378"/>
      <c r="C155" s="275"/>
      <c r="D155" s="338"/>
      <c r="E155" s="283"/>
      <c r="F155" s="762"/>
    </row>
    <row r="156" spans="1:6" s="743" customFormat="1" ht="37.5" x14ac:dyDescent="0.25">
      <c r="A156" s="275"/>
      <c r="B156" s="1384" t="s">
        <v>1955</v>
      </c>
      <c r="C156" s="275"/>
      <c r="D156" s="1388"/>
      <c r="E156" s="283"/>
      <c r="F156" s="762"/>
    </row>
    <row r="157" spans="1:6" s="743" customFormat="1" ht="19.5" customHeight="1" x14ac:dyDescent="0.25">
      <c r="A157" s="275" t="s">
        <v>1639</v>
      </c>
      <c r="B157" s="352" t="s">
        <v>1572</v>
      </c>
      <c r="C157" s="275" t="s">
        <v>19</v>
      </c>
      <c r="D157" s="338" t="s">
        <v>558</v>
      </c>
      <c r="E157" s="283"/>
      <c r="F157" s="762"/>
    </row>
    <row r="158" spans="1:6" s="743" customFormat="1" ht="19.5" customHeight="1" x14ac:dyDescent="0.25">
      <c r="A158" s="275" t="s">
        <v>1640</v>
      </c>
      <c r="B158" s="352" t="s">
        <v>1571</v>
      </c>
      <c r="C158" s="275" t="s">
        <v>19</v>
      </c>
      <c r="D158" s="338" t="s">
        <v>558</v>
      </c>
      <c r="E158" s="283"/>
      <c r="F158" s="762"/>
    </row>
    <row r="159" spans="1:6" s="743" customFormat="1" ht="19.5" customHeight="1" x14ac:dyDescent="0.25">
      <c r="A159" s="275" t="s">
        <v>1641</v>
      </c>
      <c r="B159" s="268" t="s">
        <v>1570</v>
      </c>
      <c r="C159" s="275" t="s">
        <v>19</v>
      </c>
      <c r="D159" s="338" t="s">
        <v>558</v>
      </c>
      <c r="E159" s="283"/>
      <c r="F159" s="762"/>
    </row>
    <row r="160" spans="1:6" s="743" customFormat="1" ht="19.5" customHeight="1" x14ac:dyDescent="0.25">
      <c r="A160" s="275" t="s">
        <v>1642</v>
      </c>
      <c r="B160" s="352" t="s">
        <v>1569</v>
      </c>
      <c r="C160" s="275" t="s">
        <v>19</v>
      </c>
      <c r="D160" s="338" t="s">
        <v>558</v>
      </c>
      <c r="E160" s="283"/>
      <c r="F160" s="762"/>
    </row>
    <row r="161" spans="1:6" s="743" customFormat="1" ht="19.5" customHeight="1" x14ac:dyDescent="0.25">
      <c r="A161" s="275" t="s">
        <v>1643</v>
      </c>
      <c r="B161" s="268" t="s">
        <v>1568</v>
      </c>
      <c r="C161" s="275" t="s">
        <v>19</v>
      </c>
      <c r="D161" s="338" t="s">
        <v>558</v>
      </c>
      <c r="E161" s="283"/>
      <c r="F161" s="762"/>
    </row>
    <row r="162" spans="1:6" s="743" customFormat="1" ht="19.5" customHeight="1" x14ac:dyDescent="0.25">
      <c r="A162" s="275" t="s">
        <v>1644</v>
      </c>
      <c r="B162" s="268" t="s">
        <v>1567</v>
      </c>
      <c r="C162" s="275" t="s">
        <v>19</v>
      </c>
      <c r="D162" s="338" t="s">
        <v>558</v>
      </c>
      <c r="E162" s="283"/>
      <c r="F162" s="762"/>
    </row>
    <row r="163" spans="1:6" s="743" customFormat="1" ht="19.5" customHeight="1" x14ac:dyDescent="0.25">
      <c r="A163" s="275" t="s">
        <v>1645</v>
      </c>
      <c r="B163" s="268" t="s">
        <v>1580</v>
      </c>
      <c r="C163" s="275" t="s">
        <v>19</v>
      </c>
      <c r="D163" s="338" t="s">
        <v>558</v>
      </c>
      <c r="E163" s="283"/>
      <c r="F163" s="762"/>
    </row>
    <row r="164" spans="1:6" s="743" customFormat="1" ht="12.5" x14ac:dyDescent="0.25">
      <c r="A164" s="275"/>
      <c r="B164" s="268"/>
      <c r="C164" s="275"/>
      <c r="D164" s="338"/>
      <c r="E164" s="283"/>
      <c r="F164" s="762"/>
    </row>
    <row r="165" spans="1:6" s="743" customFormat="1" ht="37.5" x14ac:dyDescent="0.25">
      <c r="A165" s="275"/>
      <c r="B165" s="1384" t="s">
        <v>1646</v>
      </c>
      <c r="C165" s="275"/>
      <c r="D165" s="338"/>
      <c r="E165" s="283"/>
      <c r="F165" s="762"/>
    </row>
    <row r="166" spans="1:6" s="743" customFormat="1" ht="18.75" customHeight="1" x14ac:dyDescent="0.25">
      <c r="A166" s="275" t="s">
        <v>1647</v>
      </c>
      <c r="B166" s="352" t="s">
        <v>1572</v>
      </c>
      <c r="C166" s="275" t="s">
        <v>19</v>
      </c>
      <c r="D166" s="338">
        <v>0</v>
      </c>
      <c r="E166" s="283"/>
      <c r="F166" s="762">
        <f t="shared" ref="F166" si="7">D166*E166</f>
        <v>0</v>
      </c>
    </row>
    <row r="167" spans="1:6" s="743" customFormat="1" ht="18.75" customHeight="1" x14ac:dyDescent="0.25">
      <c r="A167" s="275" t="s">
        <v>1648</v>
      </c>
      <c r="B167" s="352" t="s">
        <v>1571</v>
      </c>
      <c r="C167" s="275" t="s">
        <v>19</v>
      </c>
      <c r="D167" s="338" t="s">
        <v>558</v>
      </c>
      <c r="E167" s="283"/>
      <c r="F167" s="762"/>
    </row>
    <row r="168" spans="1:6" s="743" customFormat="1" ht="18.75" customHeight="1" x14ac:dyDescent="0.25">
      <c r="A168" s="275" t="s">
        <v>1649</v>
      </c>
      <c r="B168" s="268" t="s">
        <v>1570</v>
      </c>
      <c r="C168" s="275" t="s">
        <v>19</v>
      </c>
      <c r="D168" s="338" t="s">
        <v>558</v>
      </c>
      <c r="E168" s="283"/>
      <c r="F168" s="762"/>
    </row>
    <row r="169" spans="1:6" s="743" customFormat="1" ht="18.75" customHeight="1" x14ac:dyDescent="0.25">
      <c r="A169" s="275" t="s">
        <v>1650</v>
      </c>
      <c r="B169" s="352" t="s">
        <v>1569</v>
      </c>
      <c r="C169" s="275" t="s">
        <v>19</v>
      </c>
      <c r="D169" s="338" t="s">
        <v>558</v>
      </c>
      <c r="E169" s="283"/>
      <c r="F169" s="762"/>
    </row>
    <row r="170" spans="1:6" s="743" customFormat="1" ht="18.75" customHeight="1" x14ac:dyDescent="0.25">
      <c r="A170" s="275" t="s">
        <v>1651</v>
      </c>
      <c r="B170" s="268" t="s">
        <v>1568</v>
      </c>
      <c r="C170" s="275" t="s">
        <v>19</v>
      </c>
      <c r="D170" s="338" t="s">
        <v>558</v>
      </c>
      <c r="E170" s="283"/>
      <c r="F170" s="762"/>
    </row>
    <row r="171" spans="1:6" s="743" customFormat="1" ht="18.75" customHeight="1" x14ac:dyDescent="0.25">
      <c r="A171" s="275" t="s">
        <v>1652</v>
      </c>
      <c r="B171" s="268" t="s">
        <v>1567</v>
      </c>
      <c r="C171" s="275" t="s">
        <v>19</v>
      </c>
      <c r="D171" s="338" t="s">
        <v>558</v>
      </c>
      <c r="E171" s="283"/>
      <c r="F171" s="762"/>
    </row>
    <row r="172" spans="1:6" s="743" customFormat="1" ht="18.75" customHeight="1" x14ac:dyDescent="0.25">
      <c r="A172" s="275" t="s">
        <v>1956</v>
      </c>
      <c r="B172" s="268" t="s">
        <v>1580</v>
      </c>
      <c r="C172" s="275" t="s">
        <v>19</v>
      </c>
      <c r="D172" s="338" t="s">
        <v>558</v>
      </c>
      <c r="E172" s="283"/>
      <c r="F172" s="762"/>
    </row>
    <row r="173" spans="1:6" s="743" customFormat="1" ht="18.75" customHeight="1" x14ac:dyDescent="0.25">
      <c r="A173" s="275"/>
      <c r="B173" s="268"/>
      <c r="C173" s="275"/>
      <c r="D173" s="338"/>
      <c r="E173" s="283"/>
      <c r="F173" s="762"/>
    </row>
    <row r="174" spans="1:6" s="743" customFormat="1" ht="18.75" customHeight="1" thickBot="1" x14ac:dyDescent="0.3">
      <c r="A174" s="275"/>
      <c r="B174" s="268"/>
      <c r="C174" s="275"/>
      <c r="D174" s="338"/>
      <c r="E174" s="283"/>
      <c r="F174" s="762"/>
    </row>
    <row r="175" spans="1:6" s="743" customFormat="1" ht="20.25" customHeight="1" thickTop="1" x14ac:dyDescent="0.25">
      <c r="A175" s="2494" t="s">
        <v>102</v>
      </c>
      <c r="B175" s="2494"/>
      <c r="C175" s="2494"/>
      <c r="D175" s="2494"/>
      <c r="E175" s="2494"/>
      <c r="F175" s="1363">
        <f>SUM(F124:F174)</f>
        <v>0</v>
      </c>
    </row>
    <row r="176" spans="1:6" s="743" customFormat="1" ht="13" x14ac:dyDescent="0.25">
      <c r="A176" s="275"/>
      <c r="B176" s="1305" t="s">
        <v>1653</v>
      </c>
      <c r="C176" s="275"/>
      <c r="D176" s="338"/>
      <c r="E176" s="283"/>
      <c r="F176" s="762"/>
    </row>
    <row r="177" spans="1:6" s="743" customFormat="1" ht="13" x14ac:dyDescent="0.25">
      <c r="A177" s="275"/>
      <c r="B177" s="1305"/>
      <c r="C177" s="275"/>
      <c r="D177" s="338"/>
      <c r="E177" s="283"/>
      <c r="F177" s="762"/>
    </row>
    <row r="178" spans="1:6" s="743" customFormat="1" ht="37.5" x14ac:dyDescent="0.25">
      <c r="A178" s="275" t="s">
        <v>853</v>
      </c>
      <c r="B178" s="352" t="s">
        <v>1957</v>
      </c>
      <c r="C178" s="277" t="s">
        <v>19</v>
      </c>
      <c r="D178" s="1389">
        <f>SUM(D157:D177)</f>
        <v>0</v>
      </c>
      <c r="E178" s="1390"/>
      <c r="F178" s="1027">
        <f>D178*E178</f>
        <v>0</v>
      </c>
    </row>
    <row r="179" spans="1:6" s="743" customFormat="1" ht="12.5" x14ac:dyDescent="0.25">
      <c r="A179" s="275"/>
      <c r="B179" s="363"/>
      <c r="C179" s="275"/>
      <c r="D179" s="1388"/>
      <c r="E179" s="283"/>
      <c r="F179" s="762"/>
    </row>
    <row r="180" spans="1:6" s="743" customFormat="1" ht="37.5" x14ac:dyDescent="0.25">
      <c r="A180" s="275" t="s">
        <v>1654</v>
      </c>
      <c r="B180" s="352" t="s">
        <v>1655</v>
      </c>
      <c r="C180" s="277" t="s">
        <v>19</v>
      </c>
      <c r="D180" s="278">
        <v>10</v>
      </c>
      <c r="E180" s="1390"/>
      <c r="F180" s="1027">
        <f>D180*E180</f>
        <v>0</v>
      </c>
    </row>
    <row r="181" spans="1:6" s="743" customFormat="1" ht="12.5" x14ac:dyDescent="0.25">
      <c r="A181" s="275"/>
      <c r="B181" s="363"/>
      <c r="C181" s="275"/>
      <c r="D181" s="1388"/>
      <c r="E181" s="283"/>
      <c r="F181" s="762"/>
    </row>
    <row r="182" spans="1:6" s="743" customFormat="1" ht="26" x14ac:dyDescent="0.25">
      <c r="A182" s="275"/>
      <c r="B182" s="786" t="s">
        <v>1604</v>
      </c>
      <c r="C182" s="275"/>
      <c r="D182" s="1382"/>
      <c r="E182" s="283"/>
      <c r="F182" s="762"/>
    </row>
    <row r="183" spans="1:6" s="743" customFormat="1" ht="12.5" x14ac:dyDescent="0.25">
      <c r="A183" s="275"/>
      <c r="B183" s="363"/>
      <c r="C183" s="275"/>
      <c r="D183" s="1382"/>
      <c r="E183" s="283"/>
      <c r="F183" s="762"/>
    </row>
    <row r="184" spans="1:6" s="743" customFormat="1" ht="13" x14ac:dyDescent="0.25">
      <c r="A184" s="275"/>
      <c r="B184" s="1368" t="s">
        <v>1605</v>
      </c>
      <c r="C184" s="275"/>
      <c r="D184" s="1382"/>
      <c r="E184" s="283"/>
      <c r="F184" s="762"/>
    </row>
    <row r="185" spans="1:6" s="743" customFormat="1" ht="12.5" x14ac:dyDescent="0.25">
      <c r="A185" s="275" t="s">
        <v>208</v>
      </c>
      <c r="B185" s="363" t="s">
        <v>1606</v>
      </c>
      <c r="C185" s="275" t="s">
        <v>42</v>
      </c>
      <c r="D185" s="343">
        <v>5</v>
      </c>
      <c r="E185" s="283"/>
      <c r="F185" s="762">
        <f>D185*E185</f>
        <v>0</v>
      </c>
    </row>
    <row r="186" spans="1:6" s="743" customFormat="1" ht="12.5" x14ac:dyDescent="0.25">
      <c r="A186" s="275"/>
      <c r="B186" s="363"/>
      <c r="C186" s="275"/>
      <c r="D186" s="343"/>
      <c r="E186" s="283"/>
      <c r="F186" s="762"/>
    </row>
    <row r="187" spans="1:6" s="743" customFormat="1" ht="25" x14ac:dyDescent="0.25">
      <c r="A187" s="275" t="s">
        <v>1607</v>
      </c>
      <c r="B187" s="352" t="s">
        <v>1608</v>
      </c>
      <c r="C187" s="277" t="s">
        <v>42</v>
      </c>
      <c r="D187" s="1389">
        <f>D185*2</f>
        <v>10</v>
      </c>
      <c r="E187" s="1390"/>
      <c r="F187" s="1027">
        <f>D187*E187</f>
        <v>0</v>
      </c>
    </row>
    <row r="188" spans="1:6" s="743" customFormat="1" ht="12.5" x14ac:dyDescent="0.25">
      <c r="A188" s="275"/>
      <c r="B188" s="363"/>
      <c r="C188" s="275"/>
      <c r="D188" s="1382"/>
      <c r="E188" s="283"/>
      <c r="F188" s="762"/>
    </row>
    <row r="189" spans="1:6" s="743" customFormat="1" ht="13" x14ac:dyDescent="0.25">
      <c r="A189" s="275"/>
      <c r="B189" s="1368" t="s">
        <v>1609</v>
      </c>
      <c r="C189" s="275"/>
      <c r="D189" s="1382"/>
      <c r="E189" s="283"/>
      <c r="F189" s="762"/>
    </row>
    <row r="190" spans="1:6" s="743" customFormat="1" ht="18" customHeight="1" x14ac:dyDescent="0.25">
      <c r="A190" s="275" t="s">
        <v>1610</v>
      </c>
      <c r="B190" s="268" t="s">
        <v>1611</v>
      </c>
      <c r="C190" s="275" t="s">
        <v>125</v>
      </c>
      <c r="D190" s="1279">
        <v>20</v>
      </c>
      <c r="E190" s="283"/>
      <c r="F190" s="762">
        <f>D190*E190</f>
        <v>0</v>
      </c>
    </row>
    <row r="191" spans="1:6" s="743" customFormat="1" ht="18" customHeight="1" x14ac:dyDescent="0.25">
      <c r="A191" s="1385" t="s">
        <v>1462</v>
      </c>
      <c r="B191" s="268" t="s">
        <v>1612</v>
      </c>
      <c r="C191" s="275" t="s">
        <v>125</v>
      </c>
      <c r="D191" s="1279">
        <v>10</v>
      </c>
      <c r="E191" s="283"/>
      <c r="F191" s="762">
        <f>D191*E191</f>
        <v>0</v>
      </c>
    </row>
    <row r="192" spans="1:6" s="743" customFormat="1" ht="12.5" x14ac:dyDescent="0.25">
      <c r="A192" s="275"/>
      <c r="B192" s="363"/>
      <c r="C192" s="275"/>
      <c r="D192" s="1382"/>
      <c r="E192" s="283"/>
      <c r="F192" s="762"/>
    </row>
    <row r="193" spans="1:6" s="743" customFormat="1" ht="13" x14ac:dyDescent="0.25">
      <c r="A193" s="275"/>
      <c r="B193" s="752" t="s">
        <v>1613</v>
      </c>
      <c r="C193" s="275"/>
      <c r="D193" s="1382"/>
      <c r="E193" s="283"/>
      <c r="F193" s="762"/>
    </row>
    <row r="194" spans="1:6" s="743" customFormat="1" ht="12.5" x14ac:dyDescent="0.25">
      <c r="A194" s="275" t="s">
        <v>1614</v>
      </c>
      <c r="B194" s="268" t="s">
        <v>1615</v>
      </c>
      <c r="C194" s="275" t="s">
        <v>19</v>
      </c>
      <c r="D194" s="343">
        <v>1</v>
      </c>
      <c r="E194" s="283"/>
      <c r="F194" s="762">
        <f>D194*E194</f>
        <v>0</v>
      </c>
    </row>
    <row r="195" spans="1:6" s="743" customFormat="1" ht="13" x14ac:dyDescent="0.25">
      <c r="A195" s="275"/>
      <c r="B195" s="1305"/>
      <c r="C195" s="275"/>
      <c r="D195" s="1382"/>
      <c r="E195" s="283"/>
      <c r="F195" s="762"/>
    </row>
    <row r="196" spans="1:6" s="743" customFormat="1" ht="13" x14ac:dyDescent="0.25">
      <c r="A196" s="275"/>
      <c r="B196" s="358" t="s">
        <v>1616</v>
      </c>
      <c r="C196" s="275"/>
      <c r="D196" s="343"/>
      <c r="E196" s="283"/>
      <c r="F196" s="762"/>
    </row>
    <row r="197" spans="1:6" s="743" customFormat="1" ht="21" customHeight="1" x14ac:dyDescent="0.25">
      <c r="A197" s="275" t="s">
        <v>1617</v>
      </c>
      <c r="B197" s="268" t="s">
        <v>1958</v>
      </c>
      <c r="C197" s="275" t="s">
        <v>125</v>
      </c>
      <c r="D197" s="338" t="s">
        <v>558</v>
      </c>
      <c r="E197" s="283"/>
      <c r="F197" s="762"/>
    </row>
    <row r="198" spans="1:6" s="743" customFormat="1" ht="21" customHeight="1" x14ac:dyDescent="0.25">
      <c r="A198" s="275" t="s">
        <v>1618</v>
      </c>
      <c r="B198" s="268" t="s">
        <v>1673</v>
      </c>
      <c r="C198" s="275" t="s">
        <v>125</v>
      </c>
      <c r="D198" s="338" t="s">
        <v>558</v>
      </c>
      <c r="E198" s="283"/>
      <c r="F198" s="762"/>
    </row>
    <row r="199" spans="1:6" s="743" customFormat="1" ht="12.5" x14ac:dyDescent="0.25">
      <c r="A199" s="275"/>
      <c r="B199" s="268"/>
      <c r="C199" s="275"/>
      <c r="D199" s="343"/>
      <c r="E199" s="283"/>
      <c r="F199" s="762"/>
    </row>
    <row r="200" spans="1:6" s="743" customFormat="1" ht="13" x14ac:dyDescent="0.25">
      <c r="A200" s="699"/>
      <c r="B200" s="766" t="s">
        <v>1368</v>
      </c>
      <c r="C200" s="699"/>
      <c r="D200" s="699"/>
      <c r="E200" s="704"/>
      <c r="F200" s="702"/>
    </row>
    <row r="201" spans="1:6" s="743" customFormat="1" ht="12.5" x14ac:dyDescent="0.25">
      <c r="A201" s="699"/>
      <c r="B201" s="703"/>
      <c r="C201" s="699"/>
      <c r="D201" s="699"/>
      <c r="E201" s="704"/>
      <c r="F201" s="705"/>
    </row>
    <row r="202" spans="1:6" s="743" customFormat="1" ht="37.5" x14ac:dyDescent="0.25">
      <c r="A202" s="699"/>
      <c r="B202" s="703" t="s">
        <v>1370</v>
      </c>
      <c r="C202" s="699"/>
      <c r="D202" s="699"/>
      <c r="E202" s="704"/>
      <c r="F202" s="702"/>
    </row>
    <row r="203" spans="1:6" s="743" customFormat="1" ht="12.5" x14ac:dyDescent="0.25">
      <c r="A203" s="699"/>
      <c r="B203" s="703"/>
      <c r="C203" s="699"/>
      <c r="D203" s="699"/>
      <c r="E203" s="704"/>
      <c r="F203" s="702"/>
    </row>
    <row r="204" spans="1:6" s="743" customFormat="1" ht="12.5" x14ac:dyDescent="0.25">
      <c r="A204" s="699" t="s">
        <v>1369</v>
      </c>
      <c r="B204" s="703" t="s">
        <v>1371</v>
      </c>
      <c r="C204" s="699" t="s">
        <v>19</v>
      </c>
      <c r="D204" s="338">
        <v>1</v>
      </c>
      <c r="E204" s="704"/>
      <c r="F204" s="705">
        <f>D204*E204</f>
        <v>0</v>
      </c>
    </row>
    <row r="205" spans="1:6" s="743" customFormat="1" ht="12.5" x14ac:dyDescent="0.25">
      <c r="A205" s="699" t="s">
        <v>1372</v>
      </c>
      <c r="B205" s="703" t="s">
        <v>1376</v>
      </c>
      <c r="C205" s="699" t="s">
        <v>19</v>
      </c>
      <c r="D205" s="770" t="s">
        <v>1665</v>
      </c>
      <c r="E205" s="704"/>
      <c r="F205" s="702"/>
    </row>
    <row r="206" spans="1:6" s="743" customFormat="1" ht="12.5" x14ac:dyDescent="0.25">
      <c r="A206" s="699" t="s">
        <v>1373</v>
      </c>
      <c r="B206" s="703" t="s">
        <v>1377</v>
      </c>
      <c r="C206" s="699" t="s">
        <v>19</v>
      </c>
      <c r="D206" s="770">
        <v>1</v>
      </c>
      <c r="E206" s="704"/>
      <c r="F206" s="702">
        <f>D206*E206</f>
        <v>0</v>
      </c>
    </row>
    <row r="207" spans="1:6" s="743" customFormat="1" ht="12.5" x14ac:dyDescent="0.25">
      <c r="A207" s="275"/>
      <c r="B207" s="268"/>
      <c r="C207" s="275"/>
      <c r="D207" s="343"/>
      <c r="E207" s="283"/>
      <c r="F207" s="762"/>
    </row>
    <row r="208" spans="1:6" s="743" customFormat="1" ht="12.5" x14ac:dyDescent="0.25">
      <c r="A208" s="275"/>
      <c r="B208" s="268"/>
      <c r="C208" s="275"/>
      <c r="D208" s="343"/>
      <c r="E208" s="283"/>
      <c r="F208" s="762"/>
    </row>
    <row r="209" spans="1:6" s="743" customFormat="1" ht="12.5" x14ac:dyDescent="0.25">
      <c r="A209" s="275"/>
      <c r="B209" s="268"/>
      <c r="C209" s="275"/>
      <c r="D209" s="343"/>
      <c r="E209" s="283"/>
      <c r="F209" s="762"/>
    </row>
    <row r="210" spans="1:6" s="743" customFormat="1" ht="12.5" x14ac:dyDescent="0.25">
      <c r="A210" s="275"/>
      <c r="B210" s="268"/>
      <c r="C210" s="275"/>
      <c r="D210" s="343"/>
      <c r="E210" s="283"/>
      <c r="F210" s="762"/>
    </row>
    <row r="211" spans="1:6" s="743" customFormat="1" ht="12.5" x14ac:dyDescent="0.25">
      <c r="A211" s="275"/>
      <c r="B211" s="268"/>
      <c r="C211" s="275"/>
      <c r="D211" s="343"/>
      <c r="E211" s="283"/>
      <c r="F211" s="762"/>
    </row>
    <row r="212" spans="1:6" s="743" customFormat="1" ht="12.5" x14ac:dyDescent="0.25">
      <c r="A212" s="275"/>
      <c r="B212" s="268"/>
      <c r="C212" s="275"/>
      <c r="D212" s="343"/>
      <c r="E212" s="283"/>
      <c r="F212" s="762"/>
    </row>
    <row r="213" spans="1:6" s="743" customFormat="1" ht="12.5" x14ac:dyDescent="0.25">
      <c r="A213" s="275"/>
      <c r="B213" s="268"/>
      <c r="C213" s="275"/>
      <c r="D213" s="343"/>
      <c r="E213" s="283"/>
      <c r="F213" s="762"/>
    </row>
    <row r="214" spans="1:6" s="743" customFormat="1" ht="12.5" x14ac:dyDescent="0.25">
      <c r="A214" s="275"/>
      <c r="B214" s="268"/>
      <c r="C214" s="275"/>
      <c r="D214" s="343"/>
      <c r="E214" s="283"/>
      <c r="F214" s="762"/>
    </row>
    <row r="215" spans="1:6" s="743" customFormat="1" ht="12.5" x14ac:dyDescent="0.25">
      <c r="A215" s="275"/>
      <c r="B215" s="268"/>
      <c r="C215" s="275"/>
      <c r="D215" s="343"/>
      <c r="E215" s="283"/>
      <c r="F215" s="762"/>
    </row>
    <row r="216" spans="1:6" s="743" customFormat="1" ht="12.5" x14ac:dyDescent="0.25">
      <c r="A216" s="275"/>
      <c r="B216" s="268"/>
      <c r="C216" s="275"/>
      <c r="D216" s="343"/>
      <c r="E216" s="283"/>
      <c r="F216" s="762"/>
    </row>
    <row r="217" spans="1:6" s="743" customFormat="1" ht="12.5" x14ac:dyDescent="0.25">
      <c r="A217" s="275"/>
      <c r="B217" s="268"/>
      <c r="C217" s="275"/>
      <c r="D217" s="343"/>
      <c r="E217" s="283"/>
      <c r="F217" s="762"/>
    </row>
    <row r="218" spans="1:6" s="743" customFormat="1" ht="12.5" x14ac:dyDescent="0.25">
      <c r="A218" s="275"/>
      <c r="B218" s="268"/>
      <c r="C218" s="275"/>
      <c r="D218" s="343"/>
      <c r="E218" s="283"/>
      <c r="F218" s="762"/>
    </row>
    <row r="219" spans="1:6" s="743" customFormat="1" ht="12.5" x14ac:dyDescent="0.25">
      <c r="A219" s="275"/>
      <c r="B219" s="268"/>
      <c r="C219" s="275"/>
      <c r="D219" s="343"/>
      <c r="E219" s="283"/>
      <c r="F219" s="762"/>
    </row>
    <row r="220" spans="1:6" s="743" customFormat="1" ht="12.5" x14ac:dyDescent="0.25">
      <c r="A220" s="275"/>
      <c r="B220" s="268"/>
      <c r="C220" s="275"/>
      <c r="D220" s="343"/>
      <c r="E220" s="283"/>
      <c r="F220" s="762"/>
    </row>
    <row r="221" spans="1:6" s="743" customFormat="1" ht="12.5" x14ac:dyDescent="0.25">
      <c r="A221" s="275"/>
      <c r="B221" s="268"/>
      <c r="C221" s="275"/>
      <c r="D221" s="343"/>
      <c r="E221" s="283"/>
      <c r="F221" s="762"/>
    </row>
    <row r="222" spans="1:6" s="743" customFormat="1" ht="12.5" x14ac:dyDescent="0.25">
      <c r="A222" s="275"/>
      <c r="B222" s="268"/>
      <c r="C222" s="275"/>
      <c r="D222" s="343"/>
      <c r="E222" s="283"/>
      <c r="F222" s="762"/>
    </row>
    <row r="223" spans="1:6" s="743" customFormat="1" ht="12.5" x14ac:dyDescent="0.25">
      <c r="A223" s="275"/>
      <c r="B223" s="268"/>
      <c r="C223" s="275"/>
      <c r="D223" s="343"/>
      <c r="E223" s="283"/>
      <c r="F223" s="762"/>
    </row>
    <row r="224" spans="1:6" s="743" customFormat="1" ht="12.5" x14ac:dyDescent="0.25">
      <c r="A224" s="275"/>
      <c r="B224" s="268"/>
      <c r="C224" s="275"/>
      <c r="D224" s="343"/>
      <c r="E224" s="283"/>
      <c r="F224" s="762"/>
    </row>
    <row r="225" spans="1:6" s="743" customFormat="1" ht="12.5" x14ac:dyDescent="0.25">
      <c r="A225" s="275"/>
      <c r="B225" s="268"/>
      <c r="C225" s="275"/>
      <c r="D225" s="343"/>
      <c r="E225" s="283"/>
      <c r="F225" s="762"/>
    </row>
    <row r="226" spans="1:6" s="743" customFormat="1" ht="12.5" x14ac:dyDescent="0.25">
      <c r="A226" s="275"/>
      <c r="B226" s="268"/>
      <c r="C226" s="275"/>
      <c r="D226" s="343"/>
      <c r="E226" s="283"/>
      <c r="F226" s="762"/>
    </row>
    <row r="227" spans="1:6" s="743" customFormat="1" ht="12.5" x14ac:dyDescent="0.25">
      <c r="A227" s="275"/>
      <c r="B227" s="268"/>
      <c r="C227" s="275"/>
      <c r="D227" s="343"/>
      <c r="E227" s="283"/>
      <c r="F227" s="762"/>
    </row>
    <row r="228" spans="1:6" s="743" customFormat="1" ht="12.5" x14ac:dyDescent="0.25">
      <c r="A228" s="275"/>
      <c r="B228" s="268"/>
      <c r="C228" s="275"/>
      <c r="D228" s="343"/>
      <c r="E228" s="283"/>
      <c r="F228" s="762"/>
    </row>
    <row r="229" spans="1:6" s="743" customFormat="1" ht="12.5" x14ac:dyDescent="0.25">
      <c r="A229" s="275"/>
      <c r="B229" s="268"/>
      <c r="C229" s="275"/>
      <c r="D229" s="343"/>
      <c r="E229" s="283"/>
      <c r="F229" s="762"/>
    </row>
    <row r="230" spans="1:6" s="743" customFormat="1" ht="12.5" x14ac:dyDescent="0.25">
      <c r="A230" s="275"/>
      <c r="B230" s="268"/>
      <c r="C230" s="275"/>
      <c r="D230" s="343"/>
      <c r="E230" s="283"/>
      <c r="F230" s="762"/>
    </row>
    <row r="231" spans="1:6" s="743" customFormat="1" ht="12.5" x14ac:dyDescent="0.25">
      <c r="A231" s="275"/>
      <c r="B231" s="268"/>
      <c r="C231" s="275"/>
      <c r="D231" s="343"/>
      <c r="E231" s="283"/>
      <c r="F231" s="762"/>
    </row>
    <row r="232" spans="1:6" s="743" customFormat="1" ht="12.5" x14ac:dyDescent="0.25">
      <c r="A232" s="275"/>
      <c r="B232" s="268"/>
      <c r="C232" s="275"/>
      <c r="D232" s="343"/>
      <c r="E232" s="283"/>
      <c r="F232" s="762"/>
    </row>
    <row r="233" spans="1:6" s="743" customFormat="1" ht="12.5" x14ac:dyDescent="0.25">
      <c r="A233" s="275"/>
      <c r="B233" s="268"/>
      <c r="C233" s="275"/>
      <c r="D233" s="343"/>
      <c r="E233" s="283"/>
      <c r="F233" s="762"/>
    </row>
    <row r="234" spans="1:6" s="743" customFormat="1" ht="13" thickBot="1" x14ac:dyDescent="0.3">
      <c r="A234" s="275"/>
      <c r="B234" s="268"/>
      <c r="C234" s="275"/>
      <c r="D234" s="343"/>
      <c r="E234" s="283"/>
      <c r="F234" s="762"/>
    </row>
    <row r="235" spans="1:6" s="743" customFormat="1" ht="18" customHeight="1" thickTop="1" x14ac:dyDescent="0.25">
      <c r="A235" s="2494" t="s">
        <v>102</v>
      </c>
      <c r="B235" s="2494"/>
      <c r="C235" s="2494"/>
      <c r="D235" s="2494"/>
      <c r="E235" s="2494"/>
      <c r="F235" s="1363">
        <f>SUM(F177:F234)</f>
        <v>0</v>
      </c>
    </row>
    <row r="236" spans="1:6" s="743" customFormat="1" ht="13" x14ac:dyDescent="0.25">
      <c r="A236" s="1391"/>
      <c r="B236" s="1392"/>
      <c r="C236" s="1391"/>
      <c r="D236" s="1393"/>
      <c r="E236" s="1214"/>
      <c r="F236" s="711"/>
    </row>
    <row r="237" spans="1:6" s="743" customFormat="1" ht="12.5" x14ac:dyDescent="0.25">
      <c r="A237" s="1391"/>
      <c r="B237" s="1394"/>
      <c r="C237" s="1391"/>
      <c r="D237" s="1393"/>
      <c r="E237" s="1214"/>
      <c r="F237" s="711"/>
    </row>
    <row r="238" spans="1:6" s="743" customFormat="1" ht="13" x14ac:dyDescent="0.25">
      <c r="A238" s="1374"/>
      <c r="B238" s="361" t="s">
        <v>2502</v>
      </c>
      <c r="C238" s="1374"/>
      <c r="D238" s="1395"/>
      <c r="E238" s="1396"/>
      <c r="F238" s="1397"/>
    </row>
    <row r="239" spans="1:6" s="743" customFormat="1" ht="13" x14ac:dyDescent="0.25">
      <c r="A239" s="1374"/>
      <c r="B239" s="361"/>
      <c r="C239" s="1374"/>
      <c r="D239" s="1395"/>
      <c r="E239" s="1396"/>
      <c r="F239" s="1397"/>
    </row>
    <row r="240" spans="1:6" s="743" customFormat="1" ht="13" x14ac:dyDescent="0.25">
      <c r="A240" s="1374"/>
      <c r="B240" s="362" t="s">
        <v>792</v>
      </c>
      <c r="C240" s="1374"/>
      <c r="D240" s="1395"/>
      <c r="E240" s="1396"/>
      <c r="F240" s="1397"/>
    </row>
    <row r="241" spans="1:6" s="743" customFormat="1" ht="12.5" x14ac:dyDescent="0.25">
      <c r="A241" s="1374"/>
      <c r="B241" s="363"/>
      <c r="C241" s="1374"/>
      <c r="D241" s="1395"/>
      <c r="E241" s="1396"/>
      <c r="F241" s="1397"/>
    </row>
    <row r="242" spans="1:6" s="743" customFormat="1" ht="12.5" x14ac:dyDescent="0.25">
      <c r="A242" s="1374"/>
      <c r="B242" s="365" t="s">
        <v>1942</v>
      </c>
      <c r="C242" s="1374"/>
      <c r="D242" s="1395"/>
      <c r="E242" s="1396"/>
      <c r="F242" s="1397">
        <f>+F62</f>
        <v>0</v>
      </c>
    </row>
    <row r="243" spans="1:6" s="743" customFormat="1" ht="12.5" x14ac:dyDescent="0.25">
      <c r="A243" s="1374"/>
      <c r="B243" s="365"/>
      <c r="C243" s="1374"/>
      <c r="D243" s="1395"/>
      <c r="E243" s="1396"/>
      <c r="F243" s="1397"/>
    </row>
    <row r="244" spans="1:6" s="743" customFormat="1" ht="12.5" x14ac:dyDescent="0.25">
      <c r="A244" s="1374"/>
      <c r="B244" s="365" t="s">
        <v>1943</v>
      </c>
      <c r="C244" s="1374"/>
      <c r="D244" s="1395"/>
      <c r="E244" s="1396"/>
      <c r="F244" s="1397">
        <f>+F123</f>
        <v>0</v>
      </c>
    </row>
    <row r="245" spans="1:6" s="743" customFormat="1" ht="12.5" x14ac:dyDescent="0.25">
      <c r="A245" s="1374"/>
      <c r="B245" s="365"/>
      <c r="C245" s="1374"/>
      <c r="D245" s="1395"/>
      <c r="E245" s="1396"/>
      <c r="F245" s="1397"/>
    </row>
    <row r="246" spans="1:6" s="743" customFormat="1" ht="12.5" x14ac:dyDescent="0.25">
      <c r="A246" s="1398"/>
      <c r="B246" s="365" t="s">
        <v>1944</v>
      </c>
      <c r="C246" s="1398"/>
      <c r="D246" s="1399"/>
      <c r="E246" s="1400"/>
      <c r="F246" s="762">
        <f>+F175</f>
        <v>0</v>
      </c>
    </row>
    <row r="247" spans="1:6" s="743" customFormat="1" ht="12.5" x14ac:dyDescent="0.25">
      <c r="A247" s="1398"/>
      <c r="B247" s="365"/>
      <c r="C247" s="1398"/>
      <c r="D247" s="1399"/>
      <c r="E247" s="1400"/>
      <c r="F247" s="762"/>
    </row>
    <row r="248" spans="1:6" s="743" customFormat="1" ht="12.5" x14ac:dyDescent="0.25">
      <c r="A248" s="275"/>
      <c r="B248" s="365" t="s">
        <v>1945</v>
      </c>
      <c r="C248" s="275"/>
      <c r="D248" s="343"/>
      <c r="E248" s="283"/>
      <c r="F248" s="762">
        <f>+F235</f>
        <v>0</v>
      </c>
    </row>
    <row r="249" spans="1:6" s="743" customFormat="1" ht="12.5" x14ac:dyDescent="0.25">
      <c r="A249" s="275"/>
      <c r="B249" s="365"/>
      <c r="C249" s="275"/>
      <c r="D249" s="343"/>
      <c r="E249" s="283"/>
      <c r="F249" s="762"/>
    </row>
    <row r="250" spans="1:6" s="743" customFormat="1" ht="12.5" x14ac:dyDescent="0.25">
      <c r="A250" s="275"/>
      <c r="B250" s="352"/>
      <c r="C250" s="275"/>
      <c r="D250" s="343"/>
      <c r="E250" s="283"/>
      <c r="F250" s="762"/>
    </row>
    <row r="251" spans="1:6" s="743" customFormat="1" ht="12.5" x14ac:dyDescent="0.25">
      <c r="A251" s="275"/>
      <c r="B251" s="365"/>
      <c r="C251" s="275"/>
      <c r="D251" s="343"/>
      <c r="E251" s="283"/>
      <c r="F251" s="762"/>
    </row>
    <row r="252" spans="1:6" s="743" customFormat="1" ht="12.5" x14ac:dyDescent="0.25">
      <c r="A252" s="275"/>
      <c r="B252" s="352"/>
      <c r="C252" s="275"/>
      <c r="D252" s="343"/>
      <c r="E252" s="283"/>
      <c r="F252" s="762"/>
    </row>
    <row r="253" spans="1:6" s="743" customFormat="1" ht="12.5" x14ac:dyDescent="0.25">
      <c r="A253" s="275"/>
      <c r="B253" s="352"/>
      <c r="C253" s="275"/>
      <c r="D253" s="343"/>
      <c r="E253" s="283"/>
      <c r="F253" s="762"/>
    </row>
    <row r="254" spans="1:6" s="743" customFormat="1" ht="12.5" x14ac:dyDescent="0.25">
      <c r="A254" s="275"/>
      <c r="B254" s="352"/>
      <c r="C254" s="275"/>
      <c r="D254" s="343"/>
      <c r="E254" s="283"/>
      <c r="F254" s="762"/>
    </row>
    <row r="255" spans="1:6" s="743" customFormat="1" ht="12.5" x14ac:dyDescent="0.25">
      <c r="A255" s="275"/>
      <c r="B255" s="352"/>
      <c r="C255" s="275"/>
      <c r="D255" s="343"/>
      <c r="E255" s="283"/>
      <c r="F255" s="762"/>
    </row>
    <row r="256" spans="1:6" s="743" customFormat="1" ht="12.5" x14ac:dyDescent="0.25">
      <c r="A256" s="275"/>
      <c r="B256" s="352"/>
      <c r="C256" s="275"/>
      <c r="D256" s="343"/>
      <c r="E256" s="283"/>
      <c r="F256" s="762"/>
    </row>
    <row r="257" spans="1:6" s="743" customFormat="1" ht="12.5" x14ac:dyDescent="0.25">
      <c r="A257" s="275"/>
      <c r="B257" s="352"/>
      <c r="C257" s="275"/>
      <c r="D257" s="343"/>
      <c r="E257" s="283"/>
      <c r="F257" s="762"/>
    </row>
    <row r="258" spans="1:6" s="743" customFormat="1" ht="12.5" x14ac:dyDescent="0.25">
      <c r="A258" s="275"/>
      <c r="B258" s="352"/>
      <c r="C258" s="275"/>
      <c r="D258" s="343"/>
      <c r="E258" s="283"/>
      <c r="F258" s="762"/>
    </row>
    <row r="259" spans="1:6" s="743" customFormat="1" ht="12.5" x14ac:dyDescent="0.25">
      <c r="A259" s="275"/>
      <c r="B259" s="352"/>
      <c r="C259" s="275"/>
      <c r="D259" s="343"/>
      <c r="E259" s="283"/>
      <c r="F259" s="762"/>
    </row>
    <row r="260" spans="1:6" s="743" customFormat="1" ht="12.5" x14ac:dyDescent="0.25">
      <c r="A260" s="275"/>
      <c r="B260" s="352"/>
      <c r="C260" s="275"/>
      <c r="D260" s="343"/>
      <c r="E260" s="283"/>
      <c r="F260" s="762"/>
    </row>
    <row r="261" spans="1:6" s="743" customFormat="1" ht="12.5" x14ac:dyDescent="0.25">
      <c r="A261" s="275"/>
      <c r="B261" s="352"/>
      <c r="C261" s="275"/>
      <c r="D261" s="343"/>
      <c r="E261" s="283"/>
      <c r="F261" s="762"/>
    </row>
    <row r="262" spans="1:6" s="743" customFormat="1" ht="12.5" x14ac:dyDescent="0.25">
      <c r="A262" s="275"/>
      <c r="B262" s="352"/>
      <c r="C262" s="275"/>
      <c r="D262" s="343"/>
      <c r="E262" s="283"/>
      <c r="F262" s="762"/>
    </row>
    <row r="263" spans="1:6" s="743" customFormat="1" ht="12.5" x14ac:dyDescent="0.25">
      <c r="A263" s="275"/>
      <c r="B263" s="352"/>
      <c r="C263" s="275"/>
      <c r="D263" s="343"/>
      <c r="E263" s="283"/>
      <c r="F263" s="762"/>
    </row>
    <row r="264" spans="1:6" s="743" customFormat="1" ht="12.5" x14ac:dyDescent="0.25">
      <c r="A264" s="275"/>
      <c r="B264" s="268"/>
      <c r="C264" s="275"/>
      <c r="D264" s="343"/>
      <c r="E264" s="366"/>
      <c r="F264" s="1003"/>
    </row>
    <row r="265" spans="1:6" s="743" customFormat="1" ht="12.5" x14ac:dyDescent="0.25">
      <c r="A265" s="275"/>
      <c r="B265" s="268"/>
      <c r="C265" s="275"/>
      <c r="D265" s="343"/>
      <c r="E265" s="366"/>
      <c r="F265" s="1003"/>
    </row>
    <row r="266" spans="1:6" s="743" customFormat="1" ht="12.5" x14ac:dyDescent="0.25">
      <c r="A266" s="275"/>
      <c r="B266" s="268"/>
      <c r="C266" s="275"/>
      <c r="D266" s="343"/>
      <c r="E266" s="366"/>
      <c r="F266" s="1003"/>
    </row>
    <row r="267" spans="1:6" s="743" customFormat="1" ht="12.5" x14ac:dyDescent="0.25">
      <c r="A267" s="275"/>
      <c r="B267" s="268"/>
      <c r="C267" s="275"/>
      <c r="D267" s="343"/>
      <c r="E267" s="366"/>
      <c r="F267" s="1003"/>
    </row>
    <row r="268" spans="1:6" s="743" customFormat="1" ht="12.5" x14ac:dyDescent="0.25">
      <c r="A268" s="275"/>
      <c r="B268" s="268"/>
      <c r="C268" s="275"/>
      <c r="D268" s="343"/>
      <c r="E268" s="366"/>
      <c r="F268" s="1003"/>
    </row>
    <row r="269" spans="1:6" s="743" customFormat="1" ht="12.5" x14ac:dyDescent="0.25">
      <c r="A269" s="275"/>
      <c r="B269" s="268"/>
      <c r="C269" s="275"/>
      <c r="D269" s="343"/>
      <c r="E269" s="366"/>
      <c r="F269" s="1003"/>
    </row>
    <row r="270" spans="1:6" s="743" customFormat="1" ht="12.5" x14ac:dyDescent="0.25">
      <c r="A270" s="275"/>
      <c r="B270" s="268"/>
      <c r="C270" s="275"/>
      <c r="D270" s="343"/>
      <c r="E270" s="366"/>
      <c r="F270" s="1003"/>
    </row>
    <row r="271" spans="1:6" s="743" customFormat="1" ht="12.5" x14ac:dyDescent="0.25">
      <c r="A271" s="275"/>
      <c r="B271" s="268"/>
      <c r="C271" s="275"/>
      <c r="D271" s="343"/>
      <c r="E271" s="366"/>
      <c r="F271" s="1003"/>
    </row>
    <row r="272" spans="1:6" s="743" customFormat="1" ht="12.5" x14ac:dyDescent="0.25">
      <c r="A272" s="275"/>
      <c r="B272" s="268"/>
      <c r="C272" s="275"/>
      <c r="D272" s="343"/>
      <c r="E272" s="366"/>
      <c r="F272" s="1003"/>
    </row>
    <row r="273" spans="1:6" s="743" customFormat="1" ht="12.5" x14ac:dyDescent="0.25">
      <c r="A273" s="275"/>
      <c r="B273" s="268"/>
      <c r="C273" s="275"/>
      <c r="D273" s="343"/>
      <c r="E273" s="366"/>
      <c r="F273" s="1003"/>
    </row>
    <row r="274" spans="1:6" s="743" customFormat="1" ht="12.5" x14ac:dyDescent="0.25">
      <c r="A274" s="275"/>
      <c r="B274" s="268"/>
      <c r="C274" s="275"/>
      <c r="D274" s="343"/>
      <c r="E274" s="366"/>
      <c r="F274" s="1003"/>
    </row>
    <row r="275" spans="1:6" s="743" customFormat="1" ht="12.5" x14ac:dyDescent="0.25">
      <c r="A275" s="275"/>
      <c r="B275" s="268"/>
      <c r="C275" s="275"/>
      <c r="D275" s="343"/>
      <c r="E275" s="366"/>
      <c r="F275" s="1003"/>
    </row>
    <row r="276" spans="1:6" s="743" customFormat="1" ht="12.5" x14ac:dyDescent="0.25">
      <c r="A276" s="275"/>
      <c r="B276" s="268"/>
      <c r="C276" s="275"/>
      <c r="D276" s="343"/>
      <c r="E276" s="366"/>
      <c r="F276" s="1003"/>
    </row>
    <row r="277" spans="1:6" s="743" customFormat="1" ht="12.5" x14ac:dyDescent="0.25">
      <c r="A277" s="275"/>
      <c r="B277" s="268"/>
      <c r="C277" s="275"/>
      <c r="D277" s="343"/>
      <c r="E277" s="366"/>
      <c r="F277" s="1003"/>
    </row>
    <row r="278" spans="1:6" s="743" customFormat="1" ht="12.5" x14ac:dyDescent="0.25">
      <c r="A278" s="275"/>
      <c r="B278" s="268"/>
      <c r="C278" s="275"/>
      <c r="D278" s="343"/>
      <c r="E278" s="366"/>
      <c r="F278" s="1003"/>
    </row>
    <row r="279" spans="1:6" s="743" customFormat="1" ht="12.5" x14ac:dyDescent="0.25">
      <c r="A279" s="275"/>
      <c r="B279" s="268"/>
      <c r="C279" s="275"/>
      <c r="D279" s="343"/>
      <c r="E279" s="366"/>
      <c r="F279" s="1003"/>
    </row>
    <row r="280" spans="1:6" s="743" customFormat="1" ht="12.5" x14ac:dyDescent="0.25">
      <c r="A280" s="275"/>
      <c r="B280" s="268"/>
      <c r="C280" s="275"/>
      <c r="D280" s="343"/>
      <c r="E280" s="366"/>
      <c r="F280" s="1003"/>
    </row>
    <row r="281" spans="1:6" s="743" customFormat="1" ht="12.5" x14ac:dyDescent="0.25">
      <c r="A281" s="275"/>
      <c r="B281" s="268"/>
      <c r="C281" s="275"/>
      <c r="D281" s="343"/>
      <c r="E281" s="366"/>
      <c r="F281" s="1003"/>
    </row>
    <row r="282" spans="1:6" s="743" customFormat="1" ht="12.5" x14ac:dyDescent="0.25">
      <c r="A282" s="275"/>
      <c r="B282" s="268"/>
      <c r="C282" s="275"/>
      <c r="D282" s="343"/>
      <c r="E282" s="366"/>
      <c r="F282" s="1003"/>
    </row>
    <row r="283" spans="1:6" s="743" customFormat="1" ht="12.5" x14ac:dyDescent="0.25">
      <c r="A283" s="275"/>
      <c r="B283" s="268"/>
      <c r="C283" s="275"/>
      <c r="D283" s="343"/>
      <c r="E283" s="366"/>
      <c r="F283" s="1003"/>
    </row>
    <row r="284" spans="1:6" s="743" customFormat="1" ht="12.5" x14ac:dyDescent="0.25">
      <c r="A284" s="275"/>
      <c r="B284" s="268"/>
      <c r="C284" s="275"/>
      <c r="D284" s="343"/>
      <c r="E284" s="366"/>
      <c r="F284" s="1003"/>
    </row>
    <row r="285" spans="1:6" s="743" customFormat="1" ht="12.5" x14ac:dyDescent="0.25">
      <c r="A285" s="275"/>
      <c r="B285" s="268"/>
      <c r="C285" s="275"/>
      <c r="D285" s="343"/>
      <c r="E285" s="366"/>
      <c r="F285" s="1003"/>
    </row>
    <row r="286" spans="1:6" s="743" customFormat="1" ht="12.5" x14ac:dyDescent="0.25">
      <c r="A286" s="275"/>
      <c r="B286" s="268"/>
      <c r="C286" s="275"/>
      <c r="D286" s="343"/>
      <c r="E286" s="366"/>
      <c r="F286" s="1003"/>
    </row>
    <row r="287" spans="1:6" s="743" customFormat="1" ht="12.5" x14ac:dyDescent="0.25">
      <c r="A287" s="275"/>
      <c r="B287" s="268"/>
      <c r="C287" s="275"/>
      <c r="D287" s="343"/>
      <c r="E287" s="366"/>
      <c r="F287" s="1003"/>
    </row>
    <row r="288" spans="1:6" s="743" customFormat="1" ht="12.5" x14ac:dyDescent="0.25">
      <c r="A288" s="275"/>
      <c r="B288" s="268"/>
      <c r="C288" s="275"/>
      <c r="D288" s="343"/>
      <c r="E288" s="366"/>
      <c r="F288" s="1003"/>
    </row>
    <row r="289" spans="1:6" s="743" customFormat="1" ht="12.5" x14ac:dyDescent="0.25">
      <c r="A289" s="275"/>
      <c r="B289" s="268"/>
      <c r="C289" s="275"/>
      <c r="D289" s="343"/>
      <c r="E289" s="366"/>
      <c r="F289" s="1003"/>
    </row>
    <row r="290" spans="1:6" s="743" customFormat="1" ht="12.5" x14ac:dyDescent="0.25">
      <c r="A290" s="275"/>
      <c r="B290" s="268"/>
      <c r="C290" s="275"/>
      <c r="D290" s="343"/>
      <c r="E290" s="366"/>
      <c r="F290" s="1003"/>
    </row>
    <row r="291" spans="1:6" s="743" customFormat="1" ht="12.5" x14ac:dyDescent="0.25">
      <c r="A291" s="275"/>
      <c r="B291" s="268"/>
      <c r="C291" s="275"/>
      <c r="D291" s="343"/>
      <c r="E291" s="366"/>
      <c r="F291" s="1003"/>
    </row>
    <row r="292" spans="1:6" s="743" customFormat="1" ht="12.5" x14ac:dyDescent="0.25">
      <c r="A292" s="275"/>
      <c r="B292" s="268"/>
      <c r="C292" s="275"/>
      <c r="D292" s="343"/>
      <c r="E292" s="366"/>
      <c r="F292" s="1003"/>
    </row>
    <row r="293" spans="1:6" s="743" customFormat="1" ht="12.5" x14ac:dyDescent="0.25">
      <c r="A293" s="275"/>
      <c r="B293" s="268"/>
      <c r="C293" s="275"/>
      <c r="D293" s="343"/>
      <c r="E293" s="366"/>
      <c r="F293" s="1003"/>
    </row>
    <row r="294" spans="1:6" s="743" customFormat="1" ht="12.5" x14ac:dyDescent="0.25">
      <c r="A294" s="275"/>
      <c r="B294" s="268"/>
      <c r="C294" s="275"/>
      <c r="D294" s="343"/>
      <c r="E294" s="366"/>
      <c r="F294" s="1003"/>
    </row>
    <row r="295" spans="1:6" s="743" customFormat="1" ht="12.5" x14ac:dyDescent="0.25">
      <c r="A295" s="275"/>
      <c r="B295" s="268"/>
      <c r="C295" s="275"/>
      <c r="D295" s="343"/>
      <c r="E295" s="366"/>
      <c r="F295" s="1003"/>
    </row>
    <row r="296" spans="1:6" s="743" customFormat="1" ht="12.5" x14ac:dyDescent="0.25">
      <c r="A296" s="275"/>
      <c r="B296" s="268"/>
      <c r="C296" s="275"/>
      <c r="D296" s="343"/>
      <c r="E296" s="366"/>
      <c r="F296" s="1003"/>
    </row>
    <row r="297" spans="1:6" s="743" customFormat="1" ht="12.5" x14ac:dyDescent="0.25">
      <c r="A297" s="275"/>
      <c r="B297" s="268"/>
      <c r="C297" s="275"/>
      <c r="D297" s="343"/>
      <c r="E297" s="366"/>
      <c r="F297" s="1003"/>
    </row>
    <row r="298" spans="1:6" s="743" customFormat="1" ht="12.5" x14ac:dyDescent="0.25">
      <c r="A298" s="275"/>
      <c r="B298" s="268"/>
      <c r="C298" s="275"/>
      <c r="D298" s="343"/>
      <c r="E298" s="366"/>
      <c r="F298" s="1003"/>
    </row>
    <row r="299" spans="1:6" s="743" customFormat="1" ht="12.5" x14ac:dyDescent="0.25">
      <c r="A299" s="275"/>
      <c r="B299" s="268"/>
      <c r="C299" s="275"/>
      <c r="D299" s="343"/>
      <c r="E299" s="366"/>
      <c r="F299" s="1003"/>
    </row>
    <row r="300" spans="1:6" s="743" customFormat="1" ht="12.5" x14ac:dyDescent="0.25">
      <c r="A300" s="275"/>
      <c r="B300" s="268"/>
      <c r="C300" s="275"/>
      <c r="D300" s="343"/>
      <c r="E300" s="366"/>
      <c r="F300" s="1003"/>
    </row>
    <row r="301" spans="1:6" s="743" customFormat="1" ht="12.5" x14ac:dyDescent="0.25">
      <c r="A301" s="275"/>
      <c r="B301" s="268"/>
      <c r="C301" s="275"/>
      <c r="D301" s="343"/>
      <c r="E301" s="366"/>
      <c r="F301" s="1003"/>
    </row>
    <row r="302" spans="1:6" s="743" customFormat="1" ht="12.5" x14ac:dyDescent="0.25">
      <c r="A302" s="275"/>
      <c r="B302" s="268"/>
      <c r="C302" s="275"/>
      <c r="D302" s="343"/>
      <c r="E302" s="366"/>
      <c r="F302" s="1003"/>
    </row>
    <row r="303" spans="1:6" s="743" customFormat="1" ht="12.5" x14ac:dyDescent="0.25">
      <c r="A303" s="275"/>
      <c r="B303" s="268"/>
      <c r="C303" s="275"/>
      <c r="D303" s="343"/>
      <c r="E303" s="366"/>
      <c r="F303" s="1003"/>
    </row>
    <row r="304" spans="1:6" s="743" customFormat="1" ht="12.5" x14ac:dyDescent="0.25">
      <c r="A304" s="275"/>
      <c r="B304" s="268"/>
      <c r="C304" s="275"/>
      <c r="D304" s="343"/>
      <c r="E304" s="366"/>
      <c r="F304" s="1003"/>
    </row>
    <row r="305" spans="1:6" s="743" customFormat="1" ht="12.5" x14ac:dyDescent="0.25">
      <c r="A305" s="275"/>
      <c r="B305" s="268"/>
      <c r="C305" s="275"/>
      <c r="D305" s="343"/>
      <c r="E305" s="366"/>
      <c r="F305" s="1003"/>
    </row>
    <row r="306" spans="1:6" s="743" customFormat="1" ht="13" thickBot="1" x14ac:dyDescent="0.3">
      <c r="A306" s="275"/>
      <c r="B306" s="268"/>
      <c r="C306" s="275"/>
      <c r="D306" s="343"/>
      <c r="E306" s="366"/>
      <c r="F306" s="1003"/>
    </row>
    <row r="307" spans="1:6" s="743" customFormat="1" ht="19.899999999999999" customHeight="1" thickTop="1" x14ac:dyDescent="0.25">
      <c r="A307" s="2495" t="s">
        <v>509</v>
      </c>
      <c r="B307" s="2495"/>
      <c r="C307" s="2495"/>
      <c r="D307" s="2495"/>
      <c r="E307" s="2495"/>
      <c r="F307" s="1401">
        <f>SUM(F237:F248)</f>
        <v>0</v>
      </c>
    </row>
  </sheetData>
  <mergeCells count="9">
    <mergeCell ref="A235:E235"/>
    <mergeCell ref="A307:E307"/>
    <mergeCell ref="A1:F1"/>
    <mergeCell ref="A2:F2"/>
    <mergeCell ref="A4:F4"/>
    <mergeCell ref="A62:E62"/>
    <mergeCell ref="A123:E123"/>
    <mergeCell ref="A175:E175"/>
    <mergeCell ref="A3:F3"/>
  </mergeCells>
  <phoneticPr fontId="42" type="noConversion"/>
  <pageMargins left="0.70866141732283505" right="0.47244094488188998" top="0.74803149606299202" bottom="0.511811023622047" header="0.31496062992126" footer="0.31496062992126"/>
  <pageSetup paperSize="9" scale="77" fitToHeight="0" orientation="portrait" r:id="rId1"/>
  <headerFooter>
    <oddFooter>&amp;CALA-ORA. Bill Nr. 10.3 Pg &amp;P of &amp;N</oddFooter>
  </headerFooter>
  <rowBreaks count="4" manualBreakCount="4">
    <brk id="62" max="5" man="1"/>
    <brk id="123" max="5" man="1"/>
    <brk id="175" max="5" man="1"/>
    <brk id="235"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view="pageBreakPreview" zoomScaleNormal="100" zoomScaleSheetLayoutView="100" workbookViewId="0">
      <pane ySplit="5" topLeftCell="A14" activePane="bottomLeft" state="frozen"/>
      <selection pane="bottomLeft" activeCell="A2" sqref="A2:F2"/>
    </sheetView>
  </sheetViews>
  <sheetFormatPr defaultColWidth="9.1796875" defaultRowHeight="12.5" x14ac:dyDescent="0.25"/>
  <cols>
    <col min="1" max="1" width="7.26953125" style="2206" customWidth="1"/>
    <col min="2" max="2" width="53.1796875" style="2242" customWidth="1"/>
    <col min="3" max="3" width="6.1796875" style="2205" customWidth="1"/>
    <col min="4" max="4" width="10.54296875" style="2205" customWidth="1"/>
    <col min="5" max="5" width="14" style="2243" customWidth="1"/>
    <col min="6" max="6" width="15.453125" style="2243" customWidth="1"/>
    <col min="7" max="7" width="22.81640625" style="2205" customWidth="1"/>
    <col min="8" max="16384" width="9.1796875" style="2205"/>
  </cols>
  <sheetData>
    <row r="1" spans="1:7" ht="13" x14ac:dyDescent="0.25">
      <c r="A1" s="2500" t="s">
        <v>0</v>
      </c>
      <c r="B1" s="2500"/>
      <c r="C1" s="2500"/>
      <c r="D1" s="2500"/>
      <c r="E1" s="2500"/>
      <c r="F1" s="2500"/>
    </row>
    <row r="2" spans="1:7" ht="13" x14ac:dyDescent="0.25">
      <c r="A2" s="2372" t="s">
        <v>2561</v>
      </c>
      <c r="B2" s="2372"/>
      <c r="C2" s="2372"/>
      <c r="D2" s="2372"/>
      <c r="E2" s="2372"/>
      <c r="F2" s="2372"/>
    </row>
    <row r="3" spans="1:7" x14ac:dyDescent="0.25">
      <c r="A3" s="2501" t="s">
        <v>2333</v>
      </c>
      <c r="B3" s="2501"/>
      <c r="C3" s="2501"/>
      <c r="D3" s="2501"/>
      <c r="E3" s="2501"/>
      <c r="F3" s="2501"/>
    </row>
    <row r="4" spans="1:7" ht="15" x14ac:dyDescent="0.25">
      <c r="A4" s="2502" t="s">
        <v>2527</v>
      </c>
      <c r="B4" s="2502"/>
      <c r="C4" s="2502"/>
      <c r="D4" s="2502"/>
      <c r="E4" s="2502"/>
      <c r="F4" s="2502"/>
    </row>
    <row r="5" spans="1:7" ht="26" x14ac:dyDescent="0.25">
      <c r="A5" s="2207" t="s">
        <v>1</v>
      </c>
      <c r="B5" s="2208" t="s">
        <v>2</v>
      </c>
      <c r="C5" s="2209" t="s">
        <v>3</v>
      </c>
      <c r="D5" s="2209" t="s">
        <v>4</v>
      </c>
      <c r="E5" s="2210" t="s">
        <v>5</v>
      </c>
      <c r="F5" s="2210" t="s">
        <v>6</v>
      </c>
    </row>
    <row r="6" spans="1:7" ht="13" x14ac:dyDescent="0.25">
      <c r="A6" s="2211"/>
      <c r="B6" s="2212" t="s">
        <v>2334</v>
      </c>
      <c r="C6" s="2213"/>
      <c r="D6" s="2213"/>
      <c r="E6" s="2214"/>
      <c r="F6" s="2214"/>
    </row>
    <row r="7" spans="1:7" ht="18" customHeight="1" x14ac:dyDescent="0.25">
      <c r="A7" s="2211"/>
      <c r="B7" s="2212" t="s">
        <v>2435</v>
      </c>
      <c r="C7" s="2215"/>
      <c r="D7" s="2215"/>
      <c r="E7" s="2216"/>
      <c r="F7" s="2216"/>
      <c r="G7" s="2217"/>
    </row>
    <row r="8" spans="1:7" ht="104" x14ac:dyDescent="0.25">
      <c r="A8" s="2218" t="s">
        <v>2443</v>
      </c>
      <c r="B8" s="2219" t="s">
        <v>2436</v>
      </c>
      <c r="C8" s="2211" t="s">
        <v>2026</v>
      </c>
      <c r="D8" s="2211">
        <v>2</v>
      </c>
      <c r="E8" s="2216"/>
      <c r="F8" s="2220">
        <f>+D8*E8</f>
        <v>0</v>
      </c>
    </row>
    <row r="9" spans="1:7" x14ac:dyDescent="0.25">
      <c r="A9" s="2211"/>
      <c r="B9" s="2219"/>
      <c r="C9" s="2211"/>
      <c r="D9" s="2211"/>
      <c r="E9" s="2216"/>
      <c r="F9" s="2216"/>
    </row>
    <row r="10" spans="1:7" ht="37.5" x14ac:dyDescent="0.25">
      <c r="A10" s="2503" t="s">
        <v>2444</v>
      </c>
      <c r="B10" s="2219" t="s">
        <v>2437</v>
      </c>
      <c r="C10" s="2504" t="s">
        <v>2315</v>
      </c>
      <c r="D10" s="2504">
        <v>1</v>
      </c>
      <c r="E10" s="2505"/>
      <c r="F10" s="2506">
        <f t="shared" ref="F10" si="0">+D10*E10</f>
        <v>0</v>
      </c>
    </row>
    <row r="11" spans="1:7" x14ac:dyDescent="0.25">
      <c r="A11" s="2503"/>
      <c r="B11" s="2222" t="s">
        <v>2338</v>
      </c>
      <c r="C11" s="2504"/>
      <c r="D11" s="2504"/>
      <c r="E11" s="2505"/>
      <c r="F11" s="2506"/>
    </row>
    <row r="12" spans="1:7" ht="37.5" x14ac:dyDescent="0.25">
      <c r="A12" s="2503"/>
      <c r="B12" s="2222" t="s">
        <v>2339</v>
      </c>
      <c r="C12" s="2504"/>
      <c r="D12" s="2504"/>
      <c r="E12" s="2505"/>
      <c r="F12" s="2506"/>
    </row>
    <row r="13" spans="1:7" ht="25" x14ac:dyDescent="0.25">
      <c r="A13" s="2503"/>
      <c r="B13" s="2222" t="s">
        <v>2340</v>
      </c>
      <c r="C13" s="2504"/>
      <c r="D13" s="2504"/>
      <c r="E13" s="2505"/>
      <c r="F13" s="2506"/>
    </row>
    <row r="14" spans="1:7" ht="15" customHeight="1" x14ac:dyDescent="0.25">
      <c r="A14" s="2503"/>
      <c r="B14" s="2222" t="s">
        <v>2341</v>
      </c>
      <c r="C14" s="2504"/>
      <c r="D14" s="2504"/>
      <c r="E14" s="2505"/>
      <c r="F14" s="2506"/>
    </row>
    <row r="15" spans="1:7" ht="25" x14ac:dyDescent="0.25">
      <c r="A15" s="2503"/>
      <c r="B15" s="2222" t="s">
        <v>2342</v>
      </c>
      <c r="C15" s="2504"/>
      <c r="D15" s="2504"/>
      <c r="E15" s="2505"/>
      <c r="F15" s="2506"/>
    </row>
    <row r="16" spans="1:7" ht="25" x14ac:dyDescent="0.25">
      <c r="A16" s="2503"/>
      <c r="B16" s="2219" t="s">
        <v>2438</v>
      </c>
      <c r="C16" s="2504"/>
      <c r="D16" s="2504"/>
      <c r="E16" s="2505"/>
      <c r="F16" s="2506"/>
    </row>
    <row r="17" spans="1:7" ht="13" x14ac:dyDescent="0.25">
      <c r="A17" s="2211"/>
      <c r="B17" s="2212"/>
      <c r="C17" s="2223"/>
      <c r="D17" s="2223"/>
      <c r="E17" s="2216"/>
      <c r="F17" s="2216"/>
    </row>
    <row r="18" spans="1:7" ht="13" x14ac:dyDescent="0.25">
      <c r="A18" s="2223"/>
      <c r="B18" s="2212" t="s">
        <v>2347</v>
      </c>
      <c r="C18" s="2215"/>
      <c r="D18" s="2215"/>
      <c r="E18" s="2216"/>
      <c r="F18" s="2216"/>
    </row>
    <row r="19" spans="1:7" x14ac:dyDescent="0.25">
      <c r="A19" s="2211"/>
      <c r="B19" s="2219"/>
      <c r="C19" s="2211"/>
      <c r="D19" s="2211"/>
      <c r="E19" s="2216"/>
      <c r="F19" s="2216"/>
    </row>
    <row r="20" spans="1:7" ht="63" x14ac:dyDescent="0.25">
      <c r="A20" s="2211" t="s">
        <v>2445</v>
      </c>
      <c r="B20" s="2219" t="s">
        <v>2439</v>
      </c>
      <c r="C20" s="2211" t="s">
        <v>2315</v>
      </c>
      <c r="D20" s="2211">
        <v>51</v>
      </c>
      <c r="E20" s="2216"/>
      <c r="F20" s="2220">
        <f>+D20*E20</f>
        <v>0</v>
      </c>
    </row>
    <row r="21" spans="1:7" x14ac:dyDescent="0.25">
      <c r="A21" s="2211"/>
      <c r="B21" s="2219"/>
      <c r="C21" s="2211"/>
      <c r="D21" s="2211"/>
      <c r="E21" s="2216"/>
      <c r="F21" s="2216"/>
    </row>
    <row r="22" spans="1:7" ht="13" x14ac:dyDescent="0.25">
      <c r="A22" s="2223"/>
      <c r="B22" s="2212" t="s">
        <v>2352</v>
      </c>
      <c r="C22" s="2223"/>
      <c r="D22" s="2223"/>
      <c r="E22" s="2216"/>
      <c r="F22" s="2216"/>
    </row>
    <row r="23" spans="1:7" x14ac:dyDescent="0.25">
      <c r="A23" s="2211"/>
      <c r="B23" s="2219"/>
      <c r="C23" s="2224"/>
      <c r="D23" s="2224"/>
      <c r="E23" s="2216"/>
      <c r="F23" s="2216"/>
    </row>
    <row r="24" spans="1:7" ht="78.75" customHeight="1" x14ac:dyDescent="0.25">
      <c r="A24" s="2211" t="s">
        <v>2446</v>
      </c>
      <c r="B24" s="2219" t="s">
        <v>2440</v>
      </c>
      <c r="C24" s="2211" t="s">
        <v>2026</v>
      </c>
      <c r="D24" s="2211">
        <v>3</v>
      </c>
      <c r="E24" s="2216"/>
      <c r="F24" s="2220">
        <f>+D24*E24</f>
        <v>0</v>
      </c>
    </row>
    <row r="25" spans="1:7" x14ac:dyDescent="0.25">
      <c r="A25" s="2211"/>
      <c r="B25" s="2219"/>
      <c r="C25" s="2224"/>
      <c r="D25" s="2211"/>
      <c r="E25" s="2216"/>
      <c r="F25" s="2216"/>
    </row>
    <row r="26" spans="1:7" ht="27" x14ac:dyDescent="0.25">
      <c r="A26" s="2211" t="s">
        <v>2447</v>
      </c>
      <c r="B26" s="2219" t="s">
        <v>2441</v>
      </c>
      <c r="C26" s="2211" t="s">
        <v>125</v>
      </c>
      <c r="D26" s="2211">
        <v>60</v>
      </c>
      <c r="E26" s="2216"/>
      <c r="F26" s="2220">
        <f>+D26*E26</f>
        <v>0</v>
      </c>
      <c r="G26" s="2225"/>
    </row>
    <row r="27" spans="1:7" x14ac:dyDescent="0.25">
      <c r="A27" s="2211"/>
      <c r="B27" s="2219"/>
      <c r="C27" s="2224"/>
      <c r="D27" s="2211"/>
      <c r="E27" s="2216"/>
      <c r="F27" s="2216"/>
      <c r="G27" s="2225"/>
    </row>
    <row r="28" spans="1:7" ht="39.5" x14ac:dyDescent="0.25">
      <c r="A28" s="2211" t="s">
        <v>2448</v>
      </c>
      <c r="B28" s="2219" t="s">
        <v>2442</v>
      </c>
      <c r="C28" s="2211" t="s">
        <v>125</v>
      </c>
      <c r="D28" s="2211">
        <v>30</v>
      </c>
      <c r="E28" s="2216"/>
      <c r="F28" s="2220">
        <f>+D28*E28</f>
        <v>0</v>
      </c>
      <c r="G28" s="2225"/>
    </row>
    <row r="29" spans="1:7" x14ac:dyDescent="0.25">
      <c r="A29" s="2211"/>
      <c r="B29" s="2219"/>
      <c r="C29" s="2211"/>
      <c r="D29" s="2211"/>
      <c r="E29" s="2216"/>
      <c r="F29" s="2216"/>
    </row>
    <row r="30" spans="1:7" s="2228" customFormat="1" ht="13" x14ac:dyDescent="0.25">
      <c r="A30" s="2226"/>
      <c r="B30" s="2227" t="s">
        <v>2422</v>
      </c>
      <c r="C30" s="2224" t="s">
        <v>660</v>
      </c>
      <c r="D30" s="2224">
        <v>1</v>
      </c>
      <c r="E30" s="2216"/>
      <c r="F30" s="2220">
        <f>+D30*E30</f>
        <v>0</v>
      </c>
      <c r="G30" s="2225"/>
    </row>
    <row r="31" spans="1:7" x14ac:dyDescent="0.25">
      <c r="A31" s="2211"/>
      <c r="B31" s="2219"/>
      <c r="C31" s="2224"/>
      <c r="D31" s="2224"/>
      <c r="E31" s="2216"/>
      <c r="F31" s="2216"/>
    </row>
    <row r="32" spans="1:7" ht="13" x14ac:dyDescent="0.25">
      <c r="A32" s="2223"/>
      <c r="B32" s="2212" t="s">
        <v>2357</v>
      </c>
      <c r="C32" s="2215"/>
      <c r="D32" s="2215"/>
      <c r="E32" s="2216"/>
      <c r="F32" s="2216"/>
    </row>
    <row r="33" spans="1:6" ht="120.75" customHeight="1" x14ac:dyDescent="0.25">
      <c r="A33" s="2211" t="s">
        <v>2449</v>
      </c>
      <c r="B33" s="2219" t="s">
        <v>2423</v>
      </c>
      <c r="C33" s="2224" t="s">
        <v>660</v>
      </c>
      <c r="D33" s="2224">
        <v>1</v>
      </c>
      <c r="E33" s="2216"/>
      <c r="F33" s="2220">
        <f>+D33*E33</f>
        <v>0</v>
      </c>
    </row>
    <row r="34" spans="1:6" ht="13" x14ac:dyDescent="0.25">
      <c r="A34" s="2211"/>
      <c r="B34" s="2212"/>
      <c r="C34" s="2215"/>
      <c r="D34" s="2224"/>
      <c r="E34" s="2216"/>
      <c r="F34" s="2216"/>
    </row>
    <row r="35" spans="1:6" ht="13" x14ac:dyDescent="0.25">
      <c r="A35" s="2223"/>
      <c r="B35" s="2212" t="s">
        <v>2424</v>
      </c>
      <c r="C35" s="2215"/>
      <c r="D35" s="2215"/>
      <c r="E35" s="2216"/>
      <c r="F35" s="2216"/>
    </row>
    <row r="36" spans="1:6" x14ac:dyDescent="0.25">
      <c r="A36" s="2211"/>
      <c r="B36" s="2219"/>
      <c r="C36" s="2224"/>
      <c r="D36" s="2224"/>
      <c r="E36" s="2216"/>
      <c r="F36" s="2216"/>
    </row>
    <row r="37" spans="1:6" x14ac:dyDescent="0.25">
      <c r="A37" s="2211" t="s">
        <v>2450</v>
      </c>
      <c r="B37" s="2219" t="s">
        <v>2361</v>
      </c>
      <c r="C37" s="2211" t="s">
        <v>2315</v>
      </c>
      <c r="D37" s="2211">
        <v>20</v>
      </c>
      <c r="E37" s="2216"/>
      <c r="F37" s="2220">
        <f>+D37*E37</f>
        <v>0</v>
      </c>
    </row>
    <row r="38" spans="1:6" x14ac:dyDescent="0.25">
      <c r="A38" s="2211"/>
      <c r="B38" s="2219"/>
      <c r="C38" s="2211"/>
      <c r="D38" s="2211"/>
      <c r="E38" s="2216"/>
      <c r="F38" s="2216"/>
    </row>
    <row r="39" spans="1:6" ht="25" x14ac:dyDescent="0.25">
      <c r="A39" s="2211" t="s">
        <v>2451</v>
      </c>
      <c r="B39" s="2219" t="s">
        <v>2362</v>
      </c>
      <c r="C39" s="2211" t="s">
        <v>125</v>
      </c>
      <c r="D39" s="2211">
        <v>150</v>
      </c>
      <c r="E39" s="2216"/>
      <c r="F39" s="2220">
        <f>+D39*E39</f>
        <v>0</v>
      </c>
    </row>
    <row r="40" spans="1:6" x14ac:dyDescent="0.25">
      <c r="A40" s="2211"/>
      <c r="B40" s="2219"/>
      <c r="C40" s="2211"/>
      <c r="D40" s="2211"/>
      <c r="E40" s="2216"/>
      <c r="F40" s="2216"/>
    </row>
    <row r="41" spans="1:6" ht="15.75" customHeight="1" x14ac:dyDescent="0.25">
      <c r="A41" s="2211" t="s">
        <v>2452</v>
      </c>
      <c r="B41" s="2219" t="s">
        <v>2425</v>
      </c>
      <c r="C41" s="2211" t="s">
        <v>2315</v>
      </c>
      <c r="D41" s="2211">
        <v>4</v>
      </c>
      <c r="E41" s="2216"/>
      <c r="F41" s="2220">
        <f>+D41*E41</f>
        <v>0</v>
      </c>
    </row>
    <row r="42" spans="1:6" x14ac:dyDescent="0.25">
      <c r="A42" s="2211"/>
      <c r="B42" s="2219"/>
      <c r="C42" s="2211"/>
      <c r="D42" s="2211"/>
      <c r="E42" s="2216"/>
      <c r="F42" s="2216"/>
    </row>
    <row r="43" spans="1:6" ht="37.5" x14ac:dyDescent="0.25">
      <c r="A43" s="2211" t="s">
        <v>2453</v>
      </c>
      <c r="B43" s="2219" t="s">
        <v>2426</v>
      </c>
      <c r="C43" s="2211" t="s">
        <v>660</v>
      </c>
      <c r="D43" s="2211">
        <v>1</v>
      </c>
      <c r="E43" s="2216"/>
      <c r="F43" s="2220">
        <f>+D43*E43</f>
        <v>0</v>
      </c>
    </row>
    <row r="44" spans="1:6" x14ac:dyDescent="0.25">
      <c r="A44" s="2211"/>
      <c r="B44" s="2219"/>
      <c r="C44" s="2224"/>
      <c r="D44" s="2224"/>
      <c r="E44" s="2216"/>
      <c r="F44" s="2216"/>
    </row>
    <row r="45" spans="1:6" ht="25" x14ac:dyDescent="0.25">
      <c r="A45" s="2211" t="s">
        <v>2454</v>
      </c>
      <c r="B45" s="2219" t="s">
        <v>2365</v>
      </c>
      <c r="C45" s="2211" t="s">
        <v>660</v>
      </c>
      <c r="D45" s="2211">
        <v>1</v>
      </c>
      <c r="E45" s="2214"/>
      <c r="F45" s="2220">
        <f>+D45*E45</f>
        <v>0</v>
      </c>
    </row>
    <row r="46" spans="1:6" x14ac:dyDescent="0.25">
      <c r="A46" s="2211"/>
      <c r="B46" s="2219"/>
      <c r="C46" s="2224"/>
      <c r="D46" s="2211"/>
      <c r="E46" s="2216"/>
      <c r="F46" s="2216"/>
    </row>
    <row r="47" spans="1:6" x14ac:dyDescent="0.25">
      <c r="A47" s="2211" t="s">
        <v>2455</v>
      </c>
      <c r="B47" s="2219" t="s">
        <v>2366</v>
      </c>
      <c r="C47" s="2211" t="s">
        <v>660</v>
      </c>
      <c r="D47" s="2211">
        <v>1</v>
      </c>
      <c r="E47" s="2216"/>
      <c r="F47" s="2220">
        <f>+D47*E47</f>
        <v>0</v>
      </c>
    </row>
    <row r="48" spans="1:6" x14ac:dyDescent="0.25">
      <c r="A48" s="2211"/>
      <c r="B48" s="2219"/>
      <c r="C48" s="2211"/>
      <c r="D48" s="2211"/>
      <c r="E48" s="2216"/>
      <c r="F48" s="2216"/>
    </row>
    <row r="49" spans="1:6" x14ac:dyDescent="0.25">
      <c r="A49" s="2211" t="s">
        <v>2456</v>
      </c>
      <c r="B49" s="2219" t="s">
        <v>2367</v>
      </c>
      <c r="C49" s="2211" t="s">
        <v>660</v>
      </c>
      <c r="D49" s="2211">
        <v>1</v>
      </c>
      <c r="E49" s="2216"/>
      <c r="F49" s="2220">
        <f>+D49*E49</f>
        <v>0</v>
      </c>
    </row>
    <row r="50" spans="1:6" x14ac:dyDescent="0.25">
      <c r="A50" s="2211"/>
      <c r="B50" s="2219"/>
      <c r="C50" s="2211"/>
      <c r="D50" s="2211"/>
      <c r="E50" s="2216"/>
      <c r="F50" s="2216"/>
    </row>
    <row r="51" spans="1:6" x14ac:dyDescent="0.25">
      <c r="A51" s="2211" t="s">
        <v>2457</v>
      </c>
      <c r="B51" s="2219" t="s">
        <v>2368</v>
      </c>
      <c r="C51" s="2211" t="s">
        <v>660</v>
      </c>
      <c r="D51" s="2211">
        <v>1</v>
      </c>
      <c r="E51" s="2216"/>
      <c r="F51" s="2220">
        <f>+D51*E51</f>
        <v>0</v>
      </c>
    </row>
    <row r="52" spans="1:6" x14ac:dyDescent="0.25">
      <c r="A52" s="2211"/>
      <c r="B52" s="2219"/>
      <c r="C52" s="2211"/>
      <c r="D52" s="2211"/>
      <c r="E52" s="2216"/>
      <c r="F52" s="2216"/>
    </row>
    <row r="53" spans="1:6" x14ac:dyDescent="0.25">
      <c r="A53" s="2211" t="s">
        <v>2458</v>
      </c>
      <c r="B53" s="2219" t="s">
        <v>2369</v>
      </c>
      <c r="C53" s="2211" t="s">
        <v>660</v>
      </c>
      <c r="D53" s="2211">
        <v>1</v>
      </c>
      <c r="E53" s="2216"/>
      <c r="F53" s="2220">
        <f>+D53*E53</f>
        <v>0</v>
      </c>
    </row>
    <row r="54" spans="1:6" x14ac:dyDescent="0.25">
      <c r="A54" s="2211"/>
      <c r="B54" s="2219"/>
      <c r="C54" s="2211"/>
      <c r="D54" s="2211"/>
      <c r="E54" s="2216"/>
      <c r="F54" s="2216"/>
    </row>
    <row r="55" spans="1:6" ht="25" x14ac:dyDescent="0.25">
      <c r="A55" s="2211" t="s">
        <v>2459</v>
      </c>
      <c r="B55" s="2219" t="s">
        <v>2370</v>
      </c>
      <c r="C55" s="2211" t="s">
        <v>660</v>
      </c>
      <c r="D55" s="2211">
        <v>1</v>
      </c>
      <c r="E55" s="2216"/>
      <c r="F55" s="2220">
        <f>+D55*E55</f>
        <v>0</v>
      </c>
    </row>
    <row r="56" spans="1:6" ht="13" thickBot="1" x14ac:dyDescent="0.3">
      <c r="A56" s="2229"/>
      <c r="B56" s="2230"/>
      <c r="C56" s="2231"/>
      <c r="D56" s="2231"/>
      <c r="E56" s="2232"/>
      <c r="F56" s="2232"/>
    </row>
    <row r="57" spans="1:6" ht="20.25" customHeight="1" thickTop="1" x14ac:dyDescent="0.25">
      <c r="A57" s="2495" t="s">
        <v>509</v>
      </c>
      <c r="B57" s="2495"/>
      <c r="C57" s="2495"/>
      <c r="D57" s="2495"/>
      <c r="E57" s="2495"/>
      <c r="F57" s="2233">
        <f>SUM(F6:F56)</f>
        <v>0</v>
      </c>
    </row>
    <row r="58" spans="1:6" x14ac:dyDescent="0.25">
      <c r="A58" s="2234"/>
      <c r="B58" s="2235"/>
      <c r="C58" s="2236"/>
      <c r="D58" s="2236"/>
      <c r="E58" s="2237"/>
      <c r="F58" s="2237"/>
    </row>
    <row r="59" spans="1:6" ht="13" x14ac:dyDescent="0.25">
      <c r="A59" s="2238"/>
      <c r="B59" s="2496" t="s">
        <v>2395</v>
      </c>
      <c r="C59" s="2496"/>
      <c r="D59" s="2496"/>
      <c r="E59" s="2496"/>
      <c r="F59" s="2496"/>
    </row>
    <row r="60" spans="1:6" x14ac:dyDescent="0.25">
      <c r="A60" s="2244"/>
      <c r="B60" s="2245"/>
      <c r="C60" s="2246"/>
      <c r="D60" s="2246"/>
      <c r="E60" s="2247"/>
      <c r="F60" s="2247"/>
    </row>
    <row r="61" spans="1:6" x14ac:dyDescent="0.25">
      <c r="A61" s="2239"/>
      <c r="B61" s="2240"/>
      <c r="C61" s="2229"/>
      <c r="D61" s="2229"/>
      <c r="E61" s="2241"/>
      <c r="F61" s="2241"/>
    </row>
    <row r="62" spans="1:6" x14ac:dyDescent="0.25">
      <c r="A62" s="2239"/>
      <c r="B62" s="2240"/>
      <c r="C62" s="2229"/>
      <c r="D62" s="2229"/>
      <c r="E62" s="2241"/>
      <c r="F62" s="2241"/>
    </row>
    <row r="63" spans="1:6" x14ac:dyDescent="0.25">
      <c r="A63" s="2239"/>
      <c r="B63" s="2240"/>
      <c r="C63" s="2229"/>
      <c r="D63" s="2229"/>
      <c r="E63" s="2241"/>
      <c r="F63" s="2241"/>
    </row>
    <row r="64" spans="1:6" x14ac:dyDescent="0.25">
      <c r="A64" s="2239"/>
      <c r="B64" s="2240"/>
      <c r="C64" s="2229"/>
      <c r="D64" s="2229"/>
      <c r="E64" s="2241"/>
      <c r="F64" s="2241"/>
    </row>
    <row r="65" spans="1:6" ht="13" thickBot="1" x14ac:dyDescent="0.3">
      <c r="A65" s="2239"/>
      <c r="B65" s="2240"/>
      <c r="C65" s="2229"/>
      <c r="D65" s="2229"/>
      <c r="E65" s="2241"/>
      <c r="F65" s="2241"/>
    </row>
    <row r="66" spans="1:6" ht="13" thickTop="1" x14ac:dyDescent="0.25">
      <c r="A66" s="2497"/>
      <c r="B66" s="2498"/>
      <c r="C66" s="2498"/>
      <c r="D66" s="2498"/>
      <c r="E66" s="2499"/>
      <c r="F66" s="2233"/>
    </row>
  </sheetData>
  <mergeCells count="12">
    <mergeCell ref="A57:E57"/>
    <mergeCell ref="B59:F59"/>
    <mergeCell ref="A66:E66"/>
    <mergeCell ref="A1:F1"/>
    <mergeCell ref="A2:F2"/>
    <mergeCell ref="A3:F3"/>
    <mergeCell ref="A4:F4"/>
    <mergeCell ref="A10:A16"/>
    <mergeCell ref="C10:C16"/>
    <mergeCell ref="D10:D16"/>
    <mergeCell ref="E10:E16"/>
    <mergeCell ref="F10:F16"/>
  </mergeCells>
  <pageMargins left="0.7" right="0.7" top="0.75" bottom="0.75" header="0.3" footer="0.3"/>
  <pageSetup scale="8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W2349"/>
  <sheetViews>
    <sheetView defaultGridColor="0" view="pageBreakPreview" colorId="22" zoomScale="90" zoomScaleNormal="75" zoomScaleSheetLayoutView="90" workbookViewId="0">
      <pane ySplit="5" topLeftCell="A151" activePane="bottomLeft" state="frozen"/>
      <selection activeCell="A3" sqref="A3:E3"/>
      <selection pane="bottomLeft" activeCell="A2" sqref="A2:F2"/>
    </sheetView>
  </sheetViews>
  <sheetFormatPr defaultColWidth="9.1796875" defaultRowHeight="12.5" x14ac:dyDescent="0.25"/>
  <cols>
    <col min="1" max="1" width="9.26953125" style="309" customWidth="1"/>
    <col min="2" max="2" width="61.7265625" style="583" customWidth="1"/>
    <col min="3" max="3" width="7.7265625" style="309" customWidth="1"/>
    <col min="4" max="4" width="10.81640625" style="808" customWidth="1"/>
    <col min="5" max="5" width="14.453125" style="810" customWidth="1"/>
    <col min="6" max="6" width="14.26953125" style="1005" customWidth="1"/>
    <col min="7" max="7" width="17" style="810" customWidth="1"/>
    <col min="8" max="8" width="15.54296875" style="555" customWidth="1"/>
    <col min="9" max="9" width="14.453125" style="557" customWidth="1"/>
    <col min="10" max="16384" width="9.1796875" style="266"/>
  </cols>
  <sheetData>
    <row r="1" spans="1:8" ht="13" x14ac:dyDescent="0.25">
      <c r="A1" s="2412" t="s">
        <v>0</v>
      </c>
      <c r="B1" s="2412"/>
      <c r="C1" s="2412"/>
      <c r="D1" s="2412"/>
      <c r="E1" s="2412"/>
      <c r="F1" s="2412"/>
      <c r="G1" s="481"/>
      <c r="H1" s="557"/>
    </row>
    <row r="2" spans="1:8" ht="13" x14ac:dyDescent="0.25">
      <c r="A2" s="2372" t="s">
        <v>2561</v>
      </c>
      <c r="B2" s="2372"/>
      <c r="C2" s="2372"/>
      <c r="D2" s="2372"/>
      <c r="E2" s="2372"/>
      <c r="F2" s="2372"/>
      <c r="G2" s="481"/>
    </row>
    <row r="3" spans="1:8" ht="13" x14ac:dyDescent="0.25">
      <c r="A3" s="2386" t="s">
        <v>2077</v>
      </c>
      <c r="B3" s="2386"/>
      <c r="C3" s="2386"/>
      <c r="D3" s="2386"/>
      <c r="E3" s="2386"/>
      <c r="F3" s="2386"/>
      <c r="G3" s="481"/>
    </row>
    <row r="4" spans="1:8" ht="13.9" customHeight="1" x14ac:dyDescent="0.25">
      <c r="A4" s="2481" t="s">
        <v>2528</v>
      </c>
      <c r="B4" s="2481"/>
      <c r="C4" s="3"/>
      <c r="D4" s="4"/>
      <c r="E4" s="8"/>
      <c r="F4" s="998"/>
      <c r="G4" s="742"/>
      <c r="H4" s="749"/>
    </row>
    <row r="5" spans="1:8" ht="13" x14ac:dyDescent="0.25">
      <c r="A5" s="486" t="s">
        <v>741</v>
      </c>
      <c r="B5" s="486" t="s">
        <v>742</v>
      </c>
      <c r="C5" s="486" t="s">
        <v>743</v>
      </c>
      <c r="D5" s="486" t="s">
        <v>744</v>
      </c>
      <c r="E5" s="486" t="s">
        <v>745</v>
      </c>
      <c r="F5" s="659" t="s">
        <v>746</v>
      </c>
      <c r="G5" s="742"/>
      <c r="H5" s="749"/>
    </row>
    <row r="6" spans="1:8" ht="13" x14ac:dyDescent="0.25">
      <c r="A6" s="362"/>
      <c r="B6" s="361"/>
      <c r="C6" s="362"/>
      <c r="D6" s="362"/>
      <c r="E6" s="750"/>
      <c r="F6" s="999"/>
      <c r="G6" s="751"/>
      <c r="H6" s="749"/>
    </row>
    <row r="7" spans="1:8" ht="13.15" customHeight="1" x14ac:dyDescent="0.25">
      <c r="A7" s="275"/>
      <c r="B7" s="752" t="s">
        <v>226</v>
      </c>
      <c r="C7" s="275"/>
      <c r="D7" s="753"/>
      <c r="E7" s="343"/>
      <c r="F7" s="747"/>
      <c r="G7" s="307"/>
    </row>
    <row r="8" spans="1:8" ht="13.15" customHeight="1" x14ac:dyDescent="0.25">
      <c r="A8" s="275"/>
      <c r="B8" s="352"/>
      <c r="C8" s="275"/>
      <c r="D8" s="753"/>
      <c r="E8" s="343"/>
      <c r="F8" s="747"/>
      <c r="G8" s="307"/>
    </row>
    <row r="9" spans="1:8" ht="13.15" customHeight="1" x14ac:dyDescent="0.25">
      <c r="A9" s="275"/>
      <c r="B9" s="752" t="s">
        <v>157</v>
      </c>
      <c r="C9" s="275"/>
      <c r="D9" s="753"/>
      <c r="E9" s="343"/>
      <c r="F9" s="747"/>
      <c r="G9" s="307"/>
    </row>
    <row r="10" spans="1:8" ht="13.15" customHeight="1" x14ac:dyDescent="0.25">
      <c r="A10" s="275" t="s">
        <v>158</v>
      </c>
      <c r="B10" s="352" t="s">
        <v>795</v>
      </c>
      <c r="C10" s="275" t="s">
        <v>796</v>
      </c>
      <c r="D10" s="754">
        <f>0.8*4</f>
        <v>3.2</v>
      </c>
      <c r="E10" s="283"/>
      <c r="F10" s="705">
        <f>D10*E10</f>
        <v>0</v>
      </c>
      <c r="G10" s="755"/>
    </row>
    <row r="11" spans="1:8" ht="13.15" customHeight="1" x14ac:dyDescent="0.25">
      <c r="A11" s="275"/>
      <c r="B11" s="352"/>
      <c r="C11" s="275"/>
      <c r="D11" s="753"/>
      <c r="E11" s="283"/>
      <c r="F11" s="762"/>
      <c r="G11" s="308"/>
    </row>
    <row r="12" spans="1:8" ht="13.15" customHeight="1" x14ac:dyDescent="0.25">
      <c r="A12" s="275"/>
      <c r="B12" s="752" t="s">
        <v>160</v>
      </c>
      <c r="C12" s="275"/>
      <c r="D12" s="753"/>
      <c r="E12" s="283"/>
      <c r="F12" s="762"/>
      <c r="G12" s="308"/>
    </row>
    <row r="13" spans="1:8" ht="13.15" customHeight="1" x14ac:dyDescent="0.25">
      <c r="A13" s="275" t="s">
        <v>162</v>
      </c>
      <c r="B13" s="268" t="s">
        <v>163</v>
      </c>
      <c r="C13" s="275" t="s">
        <v>19</v>
      </c>
      <c r="D13" s="338">
        <v>2</v>
      </c>
      <c r="E13" s="283"/>
      <c r="F13" s="705">
        <f>D13*E13</f>
        <v>0</v>
      </c>
      <c r="G13" s="755"/>
    </row>
    <row r="14" spans="1:8" ht="13.15" customHeight="1" x14ac:dyDescent="0.25">
      <c r="A14" s="275"/>
      <c r="B14" s="268"/>
      <c r="C14" s="275"/>
      <c r="D14" s="338"/>
      <c r="E14" s="283"/>
      <c r="F14" s="762"/>
      <c r="G14" s="308"/>
    </row>
    <row r="15" spans="1:8" ht="13.15" customHeight="1" x14ac:dyDescent="0.25">
      <c r="A15" s="275"/>
      <c r="B15" s="752" t="s">
        <v>164</v>
      </c>
      <c r="C15" s="275"/>
      <c r="D15" s="338"/>
      <c r="E15" s="283"/>
      <c r="F15" s="762"/>
      <c r="G15" s="308"/>
    </row>
    <row r="16" spans="1:8" ht="13.15" customHeight="1" x14ac:dyDescent="0.25">
      <c r="A16" s="275" t="s">
        <v>166</v>
      </c>
      <c r="B16" s="268" t="s">
        <v>167</v>
      </c>
      <c r="C16" s="275" t="s">
        <v>19</v>
      </c>
      <c r="D16" s="338">
        <v>2</v>
      </c>
      <c r="E16" s="283"/>
      <c r="F16" s="705">
        <f>D16*E16</f>
        <v>0</v>
      </c>
      <c r="G16" s="755"/>
    </row>
    <row r="17" spans="1:9" ht="13.15" customHeight="1" x14ac:dyDescent="0.25">
      <c r="A17" s="275"/>
      <c r="B17" s="756"/>
      <c r="C17" s="275"/>
      <c r="D17" s="338"/>
      <c r="E17" s="283"/>
      <c r="F17" s="762"/>
      <c r="G17" s="308"/>
    </row>
    <row r="18" spans="1:9" ht="13.15" customHeight="1" x14ac:dyDescent="0.25">
      <c r="A18" s="275"/>
      <c r="B18" s="268"/>
      <c r="C18" s="275"/>
      <c r="D18" s="338"/>
      <c r="E18" s="283"/>
      <c r="F18" s="762"/>
      <c r="G18" s="308"/>
    </row>
    <row r="19" spans="1:9" ht="13.15" customHeight="1" x14ac:dyDescent="0.25">
      <c r="A19" s="275"/>
      <c r="B19" s="358" t="s">
        <v>239</v>
      </c>
      <c r="C19" s="275"/>
      <c r="D19" s="338"/>
      <c r="E19" s="283"/>
      <c r="F19" s="762"/>
      <c r="G19" s="308"/>
    </row>
    <row r="20" spans="1:9" x14ac:dyDescent="0.25">
      <c r="A20" s="275"/>
      <c r="B20" s="268"/>
      <c r="C20" s="275"/>
      <c r="D20" s="338"/>
      <c r="E20" s="283"/>
      <c r="F20" s="762"/>
      <c r="G20" s="308"/>
    </row>
    <row r="21" spans="1:9" ht="13" x14ac:dyDescent="0.25">
      <c r="A21" s="275"/>
      <c r="B21" s="358" t="s">
        <v>1960</v>
      </c>
      <c r="C21" s="275"/>
      <c r="D21" s="338"/>
      <c r="E21" s="283"/>
      <c r="F21" s="762"/>
      <c r="G21" s="308"/>
    </row>
    <row r="22" spans="1:9" ht="13" x14ac:dyDescent="0.25">
      <c r="A22" s="275"/>
      <c r="B22" s="1304" t="s">
        <v>797</v>
      </c>
      <c r="C22" s="275"/>
      <c r="D22" s="338"/>
      <c r="E22" s="283"/>
      <c r="F22" s="762"/>
      <c r="G22" s="308"/>
    </row>
    <row r="23" spans="1:9" x14ac:dyDescent="0.25">
      <c r="A23" s="275" t="s">
        <v>798</v>
      </c>
      <c r="B23" s="268" t="s">
        <v>1961</v>
      </c>
      <c r="C23" s="275" t="s">
        <v>125</v>
      </c>
      <c r="D23" s="701" t="s">
        <v>1665</v>
      </c>
      <c r="E23" s="283"/>
      <c r="F23" s="762"/>
      <c r="G23" s="308"/>
      <c r="H23" s="759"/>
      <c r="I23" s="759"/>
    </row>
    <row r="24" spans="1:9" x14ac:dyDescent="0.25">
      <c r="A24" s="275" t="s">
        <v>799</v>
      </c>
      <c r="B24" s="268" t="s">
        <v>1664</v>
      </c>
      <c r="C24" s="275" t="s">
        <v>125</v>
      </c>
      <c r="D24" s="701" t="s">
        <v>1665</v>
      </c>
      <c r="E24" s="283"/>
      <c r="F24" s="762"/>
      <c r="G24" s="308"/>
      <c r="H24" s="759"/>
      <c r="I24" s="759"/>
    </row>
    <row r="25" spans="1:9" x14ac:dyDescent="0.25">
      <c r="A25" s="275"/>
      <c r="B25" s="268"/>
      <c r="C25" s="275"/>
      <c r="D25" s="338"/>
      <c r="E25" s="283"/>
      <c r="F25" s="762"/>
      <c r="G25" s="308"/>
      <c r="H25" s="759"/>
      <c r="I25" s="759"/>
    </row>
    <row r="26" spans="1:9" ht="13" x14ac:dyDescent="0.25">
      <c r="A26" s="275"/>
      <c r="B26" s="1304" t="s">
        <v>800</v>
      </c>
      <c r="C26" s="275"/>
      <c r="D26" s="338"/>
      <c r="E26" s="283"/>
      <c r="F26" s="762"/>
      <c r="G26" s="308"/>
      <c r="H26" s="759"/>
      <c r="I26" s="759"/>
    </row>
    <row r="27" spans="1:9" ht="17.25" customHeight="1" x14ac:dyDescent="0.25">
      <c r="A27" s="275" t="s">
        <v>1962</v>
      </c>
      <c r="B27" s="268" t="s">
        <v>802</v>
      </c>
      <c r="C27" s="275" t="s">
        <v>125</v>
      </c>
      <c r="D27" s="701" t="s">
        <v>1665</v>
      </c>
      <c r="E27" s="704"/>
      <c r="F27" s="705"/>
      <c r="G27" s="755"/>
      <c r="H27" s="759"/>
      <c r="I27" s="759"/>
    </row>
    <row r="28" spans="1:9" ht="17.25" customHeight="1" x14ac:dyDescent="0.25">
      <c r="A28" s="275" t="s">
        <v>1963</v>
      </c>
      <c r="B28" s="268" t="s">
        <v>803</v>
      </c>
      <c r="C28" s="275" t="s">
        <v>125</v>
      </c>
      <c r="D28" s="701" t="s">
        <v>1665</v>
      </c>
      <c r="E28" s="704"/>
      <c r="F28" s="705"/>
      <c r="G28" s="755"/>
      <c r="H28" s="759"/>
      <c r="I28" s="759"/>
    </row>
    <row r="29" spans="1:9" ht="17.25" customHeight="1" x14ac:dyDescent="0.25">
      <c r="A29" s="275" t="s">
        <v>1964</v>
      </c>
      <c r="B29" s="268" t="s">
        <v>1965</v>
      </c>
      <c r="C29" s="275" t="s">
        <v>125</v>
      </c>
      <c r="D29" s="701" t="s">
        <v>1665</v>
      </c>
      <c r="E29" s="704"/>
      <c r="F29" s="705"/>
      <c r="G29" s="755"/>
      <c r="H29" s="759"/>
      <c r="I29" s="759"/>
    </row>
    <row r="30" spans="1:9" ht="17.25" customHeight="1" x14ac:dyDescent="0.25">
      <c r="A30" s="275" t="s">
        <v>1966</v>
      </c>
      <c r="B30" s="268" t="s">
        <v>1967</v>
      </c>
      <c r="C30" s="275" t="s">
        <v>125</v>
      </c>
      <c r="D30" s="701" t="s">
        <v>1665</v>
      </c>
      <c r="E30" s="704"/>
      <c r="F30" s="705"/>
      <c r="G30" s="755"/>
      <c r="H30" s="759"/>
      <c r="I30" s="759"/>
    </row>
    <row r="31" spans="1:9" ht="17.25" customHeight="1" x14ac:dyDescent="0.25">
      <c r="A31" s="275" t="s">
        <v>1966</v>
      </c>
      <c r="B31" s="268" t="s">
        <v>1968</v>
      </c>
      <c r="C31" s="275" t="s">
        <v>125</v>
      </c>
      <c r="D31" s="701" t="s">
        <v>1665</v>
      </c>
      <c r="E31" s="704"/>
      <c r="F31" s="705"/>
      <c r="G31" s="755"/>
      <c r="H31" s="759"/>
      <c r="I31" s="759"/>
    </row>
    <row r="32" spans="1:9" ht="17.25" customHeight="1" x14ac:dyDescent="0.25">
      <c r="A32" s="275" t="s">
        <v>1969</v>
      </c>
      <c r="B32" s="268" t="s">
        <v>1970</v>
      </c>
      <c r="C32" s="275" t="s">
        <v>125</v>
      </c>
      <c r="D32" s="701" t="s">
        <v>1665</v>
      </c>
      <c r="E32" s="704"/>
      <c r="F32" s="705"/>
      <c r="G32" s="755"/>
      <c r="H32" s="759"/>
      <c r="I32" s="759"/>
    </row>
    <row r="33" spans="1:9" ht="17.25" customHeight="1" x14ac:dyDescent="0.25">
      <c r="A33" s="275" t="s">
        <v>1971</v>
      </c>
      <c r="B33" s="268" t="s">
        <v>1972</v>
      </c>
      <c r="C33" s="275" t="s">
        <v>125</v>
      </c>
      <c r="D33" s="701" t="s">
        <v>1665</v>
      </c>
      <c r="E33" s="704"/>
      <c r="F33" s="705"/>
      <c r="G33" s="755"/>
      <c r="H33" s="759"/>
      <c r="I33" s="759"/>
    </row>
    <row r="34" spans="1:9" ht="13.15" customHeight="1" x14ac:dyDescent="0.25">
      <c r="A34" s="275"/>
      <c r="B34" s="268"/>
      <c r="C34" s="275"/>
      <c r="D34" s="747"/>
      <c r="E34" s="704"/>
      <c r="F34" s="705"/>
      <c r="G34" s="755"/>
      <c r="H34" s="759"/>
      <c r="I34" s="759"/>
    </row>
    <row r="35" spans="1:9" ht="13.15" customHeight="1" x14ac:dyDescent="0.25">
      <c r="A35" s="275"/>
      <c r="B35" s="268"/>
      <c r="C35" s="275"/>
      <c r="D35" s="747"/>
      <c r="E35" s="704"/>
      <c r="F35" s="705"/>
      <c r="G35" s="755"/>
      <c r="H35" s="760"/>
      <c r="I35" s="760"/>
    </row>
    <row r="36" spans="1:9" ht="39" x14ac:dyDescent="0.25">
      <c r="A36" s="275"/>
      <c r="B36" s="1305" t="s">
        <v>804</v>
      </c>
      <c r="C36" s="275"/>
      <c r="D36" s="747"/>
      <c r="E36" s="704"/>
      <c r="F36" s="705"/>
      <c r="G36" s="755"/>
      <c r="H36" s="760"/>
      <c r="I36" s="761"/>
    </row>
    <row r="37" spans="1:9" ht="17.25" customHeight="1" x14ac:dyDescent="0.25">
      <c r="A37" s="275" t="s">
        <v>1973</v>
      </c>
      <c r="B37" s="268" t="s">
        <v>1974</v>
      </c>
      <c r="C37" s="275" t="s">
        <v>125</v>
      </c>
      <c r="D37" s="701" t="s">
        <v>1665</v>
      </c>
      <c r="E37" s="704"/>
      <c r="F37" s="705"/>
      <c r="G37" s="755"/>
      <c r="H37" s="760"/>
      <c r="I37" s="761"/>
    </row>
    <row r="38" spans="1:9" ht="17.25" customHeight="1" x14ac:dyDescent="0.25">
      <c r="A38" s="275" t="s">
        <v>1975</v>
      </c>
      <c r="B38" s="268" t="s">
        <v>1976</v>
      </c>
      <c r="C38" s="275" t="s">
        <v>125</v>
      </c>
      <c r="D38" s="701" t="s">
        <v>1665</v>
      </c>
      <c r="E38" s="704"/>
      <c r="F38" s="705"/>
      <c r="G38" s="755"/>
      <c r="H38" s="760"/>
      <c r="I38" s="761"/>
    </row>
    <row r="39" spans="1:9" ht="17.25" customHeight="1" x14ac:dyDescent="0.25">
      <c r="A39" s="275" t="s">
        <v>1977</v>
      </c>
      <c r="B39" s="268" t="s">
        <v>2018</v>
      </c>
      <c r="C39" s="275" t="s">
        <v>125</v>
      </c>
      <c r="D39" s="701" t="s">
        <v>1665</v>
      </c>
      <c r="E39" s="704"/>
      <c r="F39" s="705"/>
      <c r="G39" s="755"/>
      <c r="H39" s="760"/>
      <c r="I39" s="760"/>
    </row>
    <row r="40" spans="1:9" ht="17.25" customHeight="1" x14ac:dyDescent="0.25">
      <c r="A40" s="275" t="s">
        <v>1979</v>
      </c>
      <c r="B40" s="268" t="s">
        <v>1980</v>
      </c>
      <c r="C40" s="275" t="s">
        <v>125</v>
      </c>
      <c r="D40" s="701" t="s">
        <v>1665</v>
      </c>
      <c r="E40" s="704"/>
      <c r="F40" s="705"/>
      <c r="G40" s="755"/>
      <c r="H40" s="760"/>
      <c r="I40" s="760"/>
    </row>
    <row r="41" spans="1:9" ht="13.15" customHeight="1" x14ac:dyDescent="0.25">
      <c r="A41" s="275"/>
      <c r="B41" s="268"/>
      <c r="C41" s="275"/>
      <c r="D41" s="747"/>
      <c r="E41" s="704"/>
      <c r="F41" s="705"/>
      <c r="G41" s="755"/>
      <c r="H41" s="760"/>
      <c r="I41" s="760"/>
    </row>
    <row r="42" spans="1:9" ht="39" x14ac:dyDescent="0.25">
      <c r="A42" s="275"/>
      <c r="B42" s="1306" t="s">
        <v>1619</v>
      </c>
      <c r="C42" s="275"/>
      <c r="D42" s="747"/>
      <c r="E42" s="704"/>
      <c r="F42" s="705"/>
      <c r="G42" s="755"/>
      <c r="H42" s="760"/>
      <c r="I42" s="760"/>
    </row>
    <row r="43" spans="1:9" ht="18" customHeight="1" x14ac:dyDescent="0.25">
      <c r="A43" s="342" t="s">
        <v>1447</v>
      </c>
      <c r="B43" s="268" t="s">
        <v>2512</v>
      </c>
      <c r="C43" s="275" t="s">
        <v>125</v>
      </c>
      <c r="D43" s="747">
        <v>8110</v>
      </c>
      <c r="E43" s="704"/>
      <c r="F43" s="705">
        <f t="shared" ref="F43" si="0">D43*E43</f>
        <v>0</v>
      </c>
      <c r="G43" s="755"/>
      <c r="H43" s="760"/>
      <c r="I43" s="760"/>
    </row>
    <row r="44" spans="1:9" ht="18" customHeight="1" x14ac:dyDescent="0.25">
      <c r="A44" s="342" t="s">
        <v>1448</v>
      </c>
      <c r="B44" s="268" t="s">
        <v>1981</v>
      </c>
      <c r="C44" s="275" t="s">
        <v>125</v>
      </c>
      <c r="D44" s="701" t="s">
        <v>1665</v>
      </c>
      <c r="E44" s="704"/>
      <c r="F44" s="705"/>
      <c r="G44" s="755"/>
    </row>
    <row r="45" spans="1:9" ht="18" customHeight="1" x14ac:dyDescent="0.25">
      <c r="A45" s="342" t="s">
        <v>1449</v>
      </c>
      <c r="B45" s="268" t="s">
        <v>1982</v>
      </c>
      <c r="C45" s="275" t="s">
        <v>125</v>
      </c>
      <c r="D45" s="701" t="s">
        <v>1665</v>
      </c>
      <c r="E45" s="704"/>
      <c r="F45" s="705"/>
      <c r="G45" s="755"/>
    </row>
    <row r="46" spans="1:9" ht="18" customHeight="1" x14ac:dyDescent="0.25">
      <c r="A46" s="342" t="s">
        <v>1450</v>
      </c>
      <c r="B46" s="268" t="s">
        <v>1983</v>
      </c>
      <c r="C46" s="275" t="s">
        <v>125</v>
      </c>
      <c r="D46" s="701" t="s">
        <v>1665</v>
      </c>
      <c r="E46" s="704"/>
      <c r="F46" s="705"/>
      <c r="G46" s="755"/>
    </row>
    <row r="47" spans="1:9" ht="13.15" customHeight="1" x14ac:dyDescent="0.25">
      <c r="A47" s="275"/>
      <c r="B47" s="756"/>
      <c r="C47" s="275"/>
      <c r="D47" s="747"/>
      <c r="E47" s="704"/>
      <c r="F47" s="705"/>
      <c r="G47" s="755"/>
    </row>
    <row r="48" spans="1:9" ht="13.15" customHeight="1" x14ac:dyDescent="0.25">
      <c r="A48" s="275"/>
      <c r="B48" s="268"/>
      <c r="C48" s="275"/>
      <c r="D48" s="762"/>
      <c r="E48" s="704"/>
      <c r="F48" s="705"/>
      <c r="G48" s="755"/>
    </row>
    <row r="49" spans="1:10" ht="13.15" customHeight="1" x14ac:dyDescent="0.25">
      <c r="A49" s="275"/>
      <c r="B49" s="752" t="s">
        <v>139</v>
      </c>
      <c r="C49" s="275"/>
      <c r="D49" s="338"/>
      <c r="E49" s="704"/>
      <c r="F49" s="762"/>
      <c r="G49" s="308"/>
    </row>
    <row r="50" spans="1:10" s="473" customFormat="1" x14ac:dyDescent="0.25">
      <c r="A50" s="275"/>
      <c r="B50" s="352"/>
      <c r="C50" s="275"/>
      <c r="D50" s="338"/>
      <c r="E50" s="704"/>
      <c r="F50" s="762"/>
      <c r="G50" s="308"/>
      <c r="H50" s="555"/>
      <c r="I50" s="763"/>
      <c r="J50" s="764"/>
    </row>
    <row r="51" spans="1:10" s="473" customFormat="1" ht="26" x14ac:dyDescent="0.25">
      <c r="A51" s="275"/>
      <c r="B51" s="766" t="s">
        <v>1666</v>
      </c>
      <c r="C51" s="275"/>
      <c r="D51" s="338"/>
      <c r="E51" s="283"/>
      <c r="F51" s="762"/>
      <c r="G51" s="308"/>
      <c r="H51" s="555"/>
      <c r="I51" s="763"/>
      <c r="J51" s="764"/>
    </row>
    <row r="52" spans="1:10" s="473" customFormat="1" ht="13" x14ac:dyDescent="0.25">
      <c r="A52" s="275"/>
      <c r="B52" s="766"/>
      <c r="C52" s="275"/>
      <c r="D52" s="338"/>
      <c r="E52" s="283"/>
      <c r="F52" s="762"/>
      <c r="G52" s="308"/>
      <c r="H52" s="555"/>
      <c r="I52" s="763"/>
      <c r="J52" s="764"/>
    </row>
    <row r="53" spans="1:10" s="473" customFormat="1" ht="13" x14ac:dyDescent="0.25">
      <c r="A53" s="699"/>
      <c r="B53" s="768" t="s">
        <v>175</v>
      </c>
      <c r="C53" s="699"/>
      <c r="D53" s="701"/>
      <c r="E53" s="704"/>
      <c r="F53" s="705"/>
      <c r="G53" s="755"/>
      <c r="H53" s="548"/>
      <c r="I53" s="763"/>
    </row>
    <row r="54" spans="1:10" ht="16.5" customHeight="1" x14ac:dyDescent="0.25">
      <c r="A54" s="699" t="s">
        <v>267</v>
      </c>
      <c r="B54" s="1307" t="s">
        <v>1667</v>
      </c>
      <c r="C54" s="699" t="s">
        <v>19</v>
      </c>
      <c r="D54" s="701" t="s">
        <v>1665</v>
      </c>
      <c r="E54" s="704"/>
      <c r="F54" s="705"/>
      <c r="G54" s="755"/>
      <c r="H54" s="772"/>
      <c r="I54" s="763"/>
      <c r="J54" s="773"/>
    </row>
    <row r="55" spans="1:10" ht="16.5" customHeight="1" x14ac:dyDescent="0.3">
      <c r="A55" s="699"/>
      <c r="B55" s="1308" t="s">
        <v>806</v>
      </c>
      <c r="C55" s="699"/>
      <c r="D55" s="701"/>
      <c r="E55" s="704"/>
      <c r="F55" s="705"/>
      <c r="G55" s="755"/>
      <c r="H55" s="772"/>
      <c r="I55" s="763"/>
      <c r="J55" s="773"/>
    </row>
    <row r="56" spans="1:10" ht="16.5" customHeight="1" x14ac:dyDescent="0.25">
      <c r="A56" s="699" t="s">
        <v>270</v>
      </c>
      <c r="B56" s="1307" t="s">
        <v>807</v>
      </c>
      <c r="C56" s="699" t="s">
        <v>19</v>
      </c>
      <c r="D56" s="701" t="s">
        <v>1665</v>
      </c>
      <c r="E56" s="704"/>
      <c r="F56" s="705"/>
      <c r="G56" s="755"/>
      <c r="H56" s="772"/>
      <c r="I56" s="763"/>
      <c r="J56" s="773"/>
    </row>
    <row r="57" spans="1:10" s="473" customFormat="1" ht="16.5" customHeight="1" x14ac:dyDescent="0.25">
      <c r="A57" s="699" t="s">
        <v>273</v>
      </c>
      <c r="B57" s="1307" t="s">
        <v>808</v>
      </c>
      <c r="C57" s="699" t="s">
        <v>19</v>
      </c>
      <c r="D57" s="701" t="s">
        <v>1665</v>
      </c>
      <c r="E57" s="704"/>
      <c r="F57" s="705"/>
      <c r="G57" s="755"/>
      <c r="H57" s="772"/>
      <c r="I57" s="763"/>
      <c r="J57" s="764"/>
    </row>
    <row r="58" spans="1:10" s="473" customFormat="1" ht="16.5" customHeight="1" x14ac:dyDescent="0.25">
      <c r="A58" s="699" t="s">
        <v>177</v>
      </c>
      <c r="B58" s="1307" t="s">
        <v>809</v>
      </c>
      <c r="C58" s="699" t="s">
        <v>810</v>
      </c>
      <c r="D58" s="701" t="s">
        <v>1665</v>
      </c>
      <c r="E58" s="704"/>
      <c r="F58" s="705"/>
      <c r="G58" s="755"/>
      <c r="H58" s="772"/>
      <c r="I58" s="763"/>
      <c r="J58" s="764"/>
    </row>
    <row r="59" spans="1:10" s="473" customFormat="1" ht="16.5" customHeight="1" x14ac:dyDescent="0.25">
      <c r="A59" s="699" t="s">
        <v>1984</v>
      </c>
      <c r="B59" s="1307" t="s">
        <v>1668</v>
      </c>
      <c r="C59" s="699" t="s">
        <v>810</v>
      </c>
      <c r="D59" s="701" t="s">
        <v>1665</v>
      </c>
      <c r="E59" s="704"/>
      <c r="F59" s="705"/>
      <c r="G59" s="755"/>
      <c r="H59" s="772"/>
      <c r="I59" s="763"/>
      <c r="J59" s="764"/>
    </row>
    <row r="60" spans="1:10" s="473" customFormat="1" ht="16.5" customHeight="1" x14ac:dyDescent="0.25">
      <c r="A60" s="342" t="s">
        <v>323</v>
      </c>
      <c r="B60" s="1309" t="s">
        <v>1985</v>
      </c>
      <c r="C60" s="275" t="s">
        <v>19</v>
      </c>
      <c r="D60" s="701" t="s">
        <v>1665</v>
      </c>
      <c r="E60" s="283"/>
      <c r="F60" s="705"/>
      <c r="G60" s="755"/>
      <c r="H60" s="772"/>
      <c r="I60" s="763"/>
      <c r="J60" s="764"/>
    </row>
    <row r="61" spans="1:10" s="473" customFormat="1" x14ac:dyDescent="0.25">
      <c r="A61" s="342"/>
      <c r="B61" s="1309"/>
      <c r="C61" s="275"/>
      <c r="D61" s="701"/>
      <c r="E61" s="283"/>
      <c r="F61" s="705"/>
      <c r="G61" s="755"/>
      <c r="H61" s="772"/>
      <c r="I61" s="763"/>
      <c r="J61" s="764"/>
    </row>
    <row r="62" spans="1:10" s="473" customFormat="1" ht="16.5" customHeight="1" x14ac:dyDescent="0.25">
      <c r="A62" s="342"/>
      <c r="B62" s="1309"/>
      <c r="C62" s="275"/>
      <c r="D62" s="701"/>
      <c r="E62" s="283"/>
      <c r="F62" s="705"/>
      <c r="G62" s="755"/>
      <c r="H62" s="772"/>
      <c r="I62" s="763"/>
      <c r="J62" s="764"/>
    </row>
    <row r="63" spans="1:10" s="473" customFormat="1" x14ac:dyDescent="0.25">
      <c r="A63" s="342"/>
      <c r="B63" s="1309"/>
      <c r="C63" s="275"/>
      <c r="D63" s="701"/>
      <c r="E63" s="283"/>
      <c r="F63" s="705"/>
      <c r="G63" s="755"/>
      <c r="H63" s="772"/>
      <c r="I63" s="763"/>
      <c r="J63" s="764"/>
    </row>
    <row r="64" spans="1:10" s="473" customFormat="1" ht="13" thickBot="1" x14ac:dyDescent="0.3">
      <c r="A64" s="342"/>
      <c r="B64" s="1309"/>
      <c r="C64" s="275"/>
      <c r="D64" s="275"/>
      <c r="E64" s="283"/>
      <c r="F64" s="705"/>
      <c r="G64" s="755"/>
      <c r="H64" s="772"/>
      <c r="I64" s="763"/>
      <c r="J64" s="764"/>
    </row>
    <row r="65" spans="1:10" s="473" customFormat="1" ht="13.5" thickTop="1" x14ac:dyDescent="0.25">
      <c r="A65" s="2480" t="s">
        <v>102</v>
      </c>
      <c r="B65" s="2480"/>
      <c r="C65" s="2480"/>
      <c r="D65" s="2480"/>
      <c r="E65" s="2480"/>
      <c r="F65" s="1361">
        <f>SUM(F7:F64)</f>
        <v>0</v>
      </c>
      <c r="G65" s="755"/>
      <c r="H65" s="772"/>
      <c r="I65" s="763"/>
      <c r="J65" s="764"/>
    </row>
    <row r="66" spans="1:10" s="473" customFormat="1" x14ac:dyDescent="0.25">
      <c r="A66" s="342"/>
      <c r="B66" s="1309"/>
      <c r="C66" s="275"/>
      <c r="D66" s="275"/>
      <c r="E66" s="283"/>
      <c r="F66" s="705"/>
      <c r="G66" s="755"/>
      <c r="H66" s="772"/>
      <c r="I66" s="763"/>
      <c r="J66" s="764"/>
    </row>
    <row r="67" spans="1:10" s="473" customFormat="1" ht="20.25" customHeight="1" x14ac:dyDescent="0.25">
      <c r="A67" s="342" t="s">
        <v>325</v>
      </c>
      <c r="B67" s="1309" t="s">
        <v>2019</v>
      </c>
      <c r="C67" s="275" t="s">
        <v>19</v>
      </c>
      <c r="D67" s="701" t="s">
        <v>1665</v>
      </c>
      <c r="E67" s="283"/>
      <c r="F67" s="705"/>
      <c r="G67" s="755"/>
      <c r="H67" s="772"/>
      <c r="I67" s="763"/>
      <c r="J67" s="764"/>
    </row>
    <row r="68" spans="1:10" s="473" customFormat="1" ht="20.25" customHeight="1" x14ac:dyDescent="0.25">
      <c r="A68" s="342" t="s">
        <v>360</v>
      </c>
      <c r="B68" s="1309" t="s">
        <v>2020</v>
      </c>
      <c r="C68" s="275" t="s">
        <v>19</v>
      </c>
      <c r="D68" s="701" t="s">
        <v>1665</v>
      </c>
      <c r="E68" s="283"/>
      <c r="F68" s="705"/>
      <c r="G68" s="755"/>
      <c r="H68" s="772"/>
      <c r="I68" s="763"/>
      <c r="J68" s="764"/>
    </row>
    <row r="69" spans="1:10" s="473" customFormat="1" ht="20.25" customHeight="1" x14ac:dyDescent="0.25">
      <c r="A69" s="342" t="s">
        <v>511</v>
      </c>
      <c r="B69" s="1309" t="s">
        <v>2021</v>
      </c>
      <c r="C69" s="275" t="s">
        <v>19</v>
      </c>
      <c r="D69" s="701" t="s">
        <v>1665</v>
      </c>
      <c r="E69" s="283"/>
      <c r="F69" s="705"/>
      <c r="G69" s="755"/>
      <c r="H69" s="772"/>
      <c r="I69" s="763"/>
      <c r="J69" s="764"/>
    </row>
    <row r="70" spans="1:10" s="473" customFormat="1" ht="20.25" customHeight="1" x14ac:dyDescent="0.25">
      <c r="A70" s="342" t="s">
        <v>1989</v>
      </c>
      <c r="B70" s="1309" t="s">
        <v>1990</v>
      </c>
      <c r="C70" s="275" t="s">
        <v>19</v>
      </c>
      <c r="D70" s="701" t="s">
        <v>1665</v>
      </c>
      <c r="E70" s="283"/>
      <c r="F70" s="705"/>
      <c r="G70" s="755"/>
      <c r="H70" s="772"/>
      <c r="I70" s="763"/>
      <c r="J70" s="764"/>
    </row>
    <row r="71" spans="1:10" s="473" customFormat="1" ht="20.25" customHeight="1" x14ac:dyDescent="0.25">
      <c r="A71" s="342" t="s">
        <v>1991</v>
      </c>
      <c r="B71" s="1309" t="s">
        <v>1992</v>
      </c>
      <c r="C71" s="275" t="s">
        <v>19</v>
      </c>
      <c r="D71" s="701" t="s">
        <v>1665</v>
      </c>
      <c r="E71" s="283"/>
      <c r="F71" s="705"/>
      <c r="G71" s="755"/>
      <c r="H71" s="772"/>
      <c r="I71" s="763"/>
      <c r="J71" s="764"/>
    </row>
    <row r="72" spans="1:10" s="473" customFormat="1" ht="20.25" customHeight="1" x14ac:dyDescent="0.25">
      <c r="A72" s="342" t="s">
        <v>1993</v>
      </c>
      <c r="B72" s="1309" t="s">
        <v>1994</v>
      </c>
      <c r="C72" s="275" t="s">
        <v>19</v>
      </c>
      <c r="D72" s="701" t="s">
        <v>1665</v>
      </c>
      <c r="E72" s="283"/>
      <c r="F72" s="705"/>
      <c r="G72" s="755"/>
      <c r="H72" s="772"/>
      <c r="I72" s="763"/>
      <c r="J72" s="764"/>
    </row>
    <row r="73" spans="1:10" s="473" customFormat="1" x14ac:dyDescent="0.25">
      <c r="A73" s="699"/>
      <c r="B73" s="1309"/>
      <c r="C73" s="275"/>
      <c r="D73" s="275"/>
      <c r="E73" s="283"/>
      <c r="F73" s="705"/>
      <c r="G73" s="755"/>
      <c r="H73" s="772"/>
      <c r="I73" s="763"/>
      <c r="J73" s="764"/>
    </row>
    <row r="74" spans="1:10" s="473" customFormat="1" ht="13" x14ac:dyDescent="0.25">
      <c r="A74" s="699"/>
      <c r="B74" s="1310" t="s">
        <v>811</v>
      </c>
      <c r="C74" s="699"/>
      <c r="D74" s="701"/>
      <c r="E74" s="704"/>
      <c r="F74" s="705"/>
      <c r="G74" s="755"/>
      <c r="H74" s="772"/>
      <c r="I74" s="763"/>
      <c r="J74" s="764"/>
    </row>
    <row r="75" spans="1:10" s="473" customFormat="1" ht="17.25" customHeight="1" x14ac:dyDescent="0.25">
      <c r="A75" s="699" t="s">
        <v>277</v>
      </c>
      <c r="B75" s="777" t="s">
        <v>1995</v>
      </c>
      <c r="C75" s="699" t="s">
        <v>810</v>
      </c>
      <c r="D75" s="701" t="s">
        <v>1665</v>
      </c>
      <c r="E75" s="704"/>
      <c r="F75" s="705"/>
      <c r="G75" s="755"/>
      <c r="H75" s="772"/>
      <c r="I75" s="763"/>
      <c r="J75" s="764"/>
    </row>
    <row r="76" spans="1:10" s="473" customFormat="1" ht="17.25" customHeight="1" x14ac:dyDescent="0.25">
      <c r="A76" s="699" t="s">
        <v>278</v>
      </c>
      <c r="B76" s="777" t="s">
        <v>1996</v>
      </c>
      <c r="C76" s="699" t="s">
        <v>810</v>
      </c>
      <c r="D76" s="701" t="s">
        <v>1665</v>
      </c>
      <c r="E76" s="704"/>
      <c r="F76" s="705"/>
      <c r="G76" s="755"/>
      <c r="H76" s="772"/>
      <c r="I76" s="763"/>
      <c r="J76" s="764"/>
    </row>
    <row r="77" spans="1:10" s="473" customFormat="1" ht="17.25" customHeight="1" x14ac:dyDescent="0.25">
      <c r="A77" s="699" t="s">
        <v>280</v>
      </c>
      <c r="B77" s="777" t="s">
        <v>1997</v>
      </c>
      <c r="C77" s="699" t="s">
        <v>810</v>
      </c>
      <c r="D77" s="701" t="s">
        <v>1665</v>
      </c>
      <c r="E77" s="704"/>
      <c r="F77" s="705"/>
      <c r="G77" s="755"/>
      <c r="H77" s="772"/>
      <c r="I77" s="763"/>
      <c r="J77" s="764"/>
    </row>
    <row r="78" spans="1:10" s="473" customFormat="1" ht="17.25" customHeight="1" x14ac:dyDescent="0.25">
      <c r="A78" s="699" t="s">
        <v>1998</v>
      </c>
      <c r="B78" s="777" t="s">
        <v>2022</v>
      </c>
      <c r="C78" s="699" t="s">
        <v>810</v>
      </c>
      <c r="D78" s="701" t="s">
        <v>1665</v>
      </c>
      <c r="E78" s="704"/>
      <c r="F78" s="705"/>
      <c r="G78" s="755"/>
      <c r="H78" s="772"/>
      <c r="I78" s="763"/>
      <c r="J78" s="764"/>
    </row>
    <row r="79" spans="1:10" s="473" customFormat="1" x14ac:dyDescent="0.25">
      <c r="A79" s="699"/>
      <c r="B79" s="777"/>
      <c r="C79" s="699"/>
      <c r="D79" s="701"/>
      <c r="E79" s="704"/>
      <c r="F79" s="705"/>
      <c r="G79" s="755"/>
      <c r="H79" s="772"/>
      <c r="I79" s="763"/>
      <c r="J79" s="764"/>
    </row>
    <row r="80" spans="1:10" s="473" customFormat="1" ht="13" x14ac:dyDescent="0.25">
      <c r="A80" s="699"/>
      <c r="B80" s="1310" t="s">
        <v>813</v>
      </c>
      <c r="C80" s="699"/>
      <c r="D80" s="701"/>
      <c r="E80" s="704"/>
      <c r="F80" s="705"/>
      <c r="G80" s="755"/>
      <c r="H80" s="772"/>
      <c r="I80" s="763"/>
    </row>
    <row r="81" spans="1:13" ht="18.75" customHeight="1" x14ac:dyDescent="0.25">
      <c r="A81" s="699" t="s">
        <v>2000</v>
      </c>
      <c r="B81" s="777" t="s">
        <v>2001</v>
      </c>
      <c r="C81" s="699" t="s">
        <v>19</v>
      </c>
      <c r="D81" s="701" t="s">
        <v>1665</v>
      </c>
      <c r="E81" s="704"/>
      <c r="F81" s="705"/>
      <c r="G81" s="755"/>
      <c r="H81" s="772"/>
      <c r="I81" s="555"/>
    </row>
    <row r="82" spans="1:13" ht="18.75" customHeight="1" x14ac:dyDescent="0.25">
      <c r="A82" s="699" t="s">
        <v>2002</v>
      </c>
      <c r="B82" s="777" t="s">
        <v>2003</v>
      </c>
      <c r="C82" s="699" t="s">
        <v>19</v>
      </c>
      <c r="D82" s="701" t="s">
        <v>1665</v>
      </c>
      <c r="E82" s="704"/>
      <c r="F82" s="705"/>
      <c r="G82" s="755"/>
      <c r="H82" s="772"/>
      <c r="I82" s="555"/>
    </row>
    <row r="83" spans="1:13" ht="18.75" customHeight="1" x14ac:dyDescent="0.25">
      <c r="A83" s="699" t="s">
        <v>2004</v>
      </c>
      <c r="B83" s="777" t="s">
        <v>2005</v>
      </c>
      <c r="C83" s="699" t="s">
        <v>19</v>
      </c>
      <c r="D83" s="701" t="s">
        <v>1665</v>
      </c>
      <c r="E83" s="704"/>
      <c r="F83" s="705"/>
      <c r="G83" s="755"/>
      <c r="H83" s="772"/>
      <c r="I83" s="555"/>
    </row>
    <row r="84" spans="1:13" ht="18.75" customHeight="1" x14ac:dyDescent="0.25">
      <c r="A84" s="699" t="s">
        <v>2004</v>
      </c>
      <c r="B84" s="777" t="s">
        <v>2006</v>
      </c>
      <c r="C84" s="699" t="s">
        <v>19</v>
      </c>
      <c r="D84" s="701" t="s">
        <v>1665</v>
      </c>
      <c r="E84" s="704"/>
      <c r="F84" s="705"/>
      <c r="G84" s="755"/>
      <c r="H84" s="772"/>
      <c r="I84" s="555"/>
    </row>
    <row r="85" spans="1:13" x14ac:dyDescent="0.25">
      <c r="A85" s="699"/>
      <c r="B85" s="777"/>
      <c r="C85" s="699"/>
      <c r="D85" s="701"/>
      <c r="E85" s="704"/>
      <c r="F85" s="705"/>
      <c r="G85" s="755"/>
      <c r="H85" s="772"/>
      <c r="I85" s="548"/>
      <c r="J85" s="773"/>
    </row>
    <row r="86" spans="1:13" ht="13.15" customHeight="1" x14ac:dyDescent="0.25">
      <c r="A86" s="275"/>
      <c r="B86" s="752" t="s">
        <v>139</v>
      </c>
      <c r="C86" s="275"/>
      <c r="D86" s="338"/>
      <c r="E86" s="704"/>
      <c r="F86" s="762"/>
      <c r="G86" s="308"/>
    </row>
    <row r="87" spans="1:13" s="309" customFormat="1" x14ac:dyDescent="0.25">
      <c r="A87" s="275"/>
      <c r="B87" s="352"/>
      <c r="C87" s="275"/>
      <c r="D87" s="338"/>
      <c r="E87" s="704"/>
      <c r="F87" s="762"/>
      <c r="G87" s="308"/>
      <c r="H87" s="555"/>
      <c r="I87" s="778"/>
    </row>
    <row r="88" spans="1:13" ht="13.15" customHeight="1" x14ac:dyDescent="0.25">
      <c r="A88" s="275"/>
      <c r="B88" s="752" t="s">
        <v>147</v>
      </c>
      <c r="C88" s="275"/>
      <c r="D88" s="338"/>
      <c r="E88" s="283"/>
      <c r="F88" s="762"/>
      <c r="G88" s="308"/>
      <c r="I88" s="778"/>
      <c r="J88" s="309"/>
      <c r="K88" s="309"/>
      <c r="L88" s="309"/>
    </row>
    <row r="89" spans="1:13" ht="26" x14ac:dyDescent="0.25">
      <c r="A89" s="275"/>
      <c r="B89" s="779" t="s">
        <v>818</v>
      </c>
      <c r="C89" s="275"/>
      <c r="D89" s="338"/>
      <c r="E89" s="283"/>
      <c r="F89" s="762"/>
      <c r="G89" s="308"/>
      <c r="I89" s="778"/>
      <c r="J89" s="309"/>
      <c r="K89" s="309"/>
      <c r="L89" s="309"/>
    </row>
    <row r="90" spans="1:13" ht="13.15" customHeight="1" x14ac:dyDescent="0.25">
      <c r="A90" s="699" t="s">
        <v>188</v>
      </c>
      <c r="B90" s="703" t="s">
        <v>819</v>
      </c>
      <c r="C90" s="699" t="s">
        <v>19</v>
      </c>
      <c r="D90" s="701" t="s">
        <v>1665</v>
      </c>
      <c r="E90" s="704"/>
      <c r="F90" s="705"/>
      <c r="G90" s="755"/>
      <c r="I90" s="778"/>
      <c r="J90" s="309"/>
      <c r="K90" s="309"/>
      <c r="L90" s="309"/>
    </row>
    <row r="91" spans="1:13" s="309" customFormat="1" x14ac:dyDescent="0.25">
      <c r="A91" s="699"/>
      <c r="B91" s="777"/>
      <c r="C91" s="699"/>
      <c r="D91" s="701"/>
      <c r="E91" s="704"/>
      <c r="F91" s="705"/>
      <c r="G91" s="755"/>
      <c r="H91" s="555"/>
      <c r="I91" s="778"/>
    </row>
    <row r="92" spans="1:13" s="309" customFormat="1" ht="26" x14ac:dyDescent="0.25">
      <c r="A92" s="699"/>
      <c r="B92" s="700" t="s">
        <v>820</v>
      </c>
      <c r="C92" s="699"/>
      <c r="D92" s="701"/>
      <c r="E92" s="704"/>
      <c r="F92" s="705"/>
      <c r="G92" s="755"/>
      <c r="H92" s="555"/>
      <c r="I92" s="778"/>
    </row>
    <row r="93" spans="1:13" s="309" customFormat="1" ht="18" customHeight="1" x14ac:dyDescent="0.25">
      <c r="A93" s="699" t="s">
        <v>1669</v>
      </c>
      <c r="B93" s="777" t="s">
        <v>817</v>
      </c>
      <c r="C93" s="699" t="s">
        <v>19</v>
      </c>
      <c r="D93" s="701" t="s">
        <v>1665</v>
      </c>
      <c r="E93" s="704"/>
      <c r="F93" s="705"/>
      <c r="G93" s="755"/>
      <c r="H93" s="555"/>
      <c r="I93" s="778"/>
    </row>
    <row r="94" spans="1:13" s="309" customFormat="1" ht="18" customHeight="1" x14ac:dyDescent="0.25">
      <c r="A94" s="699" t="s">
        <v>2007</v>
      </c>
      <c r="B94" s="777" t="s">
        <v>1519</v>
      </c>
      <c r="C94" s="699" t="s">
        <v>19</v>
      </c>
      <c r="D94" s="701" t="s">
        <v>1665</v>
      </c>
      <c r="E94" s="704"/>
      <c r="F94" s="705"/>
      <c r="G94" s="755"/>
      <c r="H94" s="555"/>
      <c r="I94" s="778"/>
    </row>
    <row r="95" spans="1:13" s="309" customFormat="1" x14ac:dyDescent="0.25">
      <c r="A95" s="699"/>
      <c r="B95" s="777"/>
      <c r="C95" s="699"/>
      <c r="D95" s="701"/>
      <c r="E95" s="704"/>
      <c r="F95" s="705"/>
      <c r="G95" s="755"/>
      <c r="H95" s="555"/>
      <c r="I95" s="778"/>
    </row>
    <row r="96" spans="1:13" s="309" customFormat="1" ht="26" x14ac:dyDescent="0.25">
      <c r="A96" s="780" t="s">
        <v>821</v>
      </c>
      <c r="B96" s="703" t="s">
        <v>822</v>
      </c>
      <c r="C96" s="781" t="s">
        <v>19</v>
      </c>
      <c r="D96" s="701" t="s">
        <v>1665</v>
      </c>
      <c r="E96" s="783"/>
      <c r="F96" s="1000"/>
      <c r="G96" s="784"/>
      <c r="H96" s="778"/>
      <c r="I96" s="556"/>
      <c r="J96" s="279"/>
      <c r="K96" s="279"/>
      <c r="L96" s="279"/>
      <c r="M96" s="279"/>
    </row>
    <row r="97" spans="1:257" s="309" customFormat="1" x14ac:dyDescent="0.25">
      <c r="A97" s="780"/>
      <c r="B97" s="703"/>
      <c r="C97" s="781"/>
      <c r="D97" s="782"/>
      <c r="E97" s="783"/>
      <c r="F97" s="1000"/>
      <c r="G97" s="784"/>
      <c r="H97" s="778"/>
      <c r="I97" s="556"/>
      <c r="J97" s="279"/>
      <c r="K97" s="279"/>
      <c r="L97" s="279"/>
      <c r="M97" s="279"/>
    </row>
    <row r="98" spans="1:257" s="309" customFormat="1" x14ac:dyDescent="0.25">
      <c r="A98" s="699" t="s">
        <v>1904</v>
      </c>
      <c r="B98" s="703" t="s">
        <v>2009</v>
      </c>
      <c r="C98" s="699" t="s">
        <v>19</v>
      </c>
      <c r="D98" s="701" t="s">
        <v>1665</v>
      </c>
      <c r="E98" s="704"/>
      <c r="F98" s="705"/>
      <c r="G98" s="755"/>
      <c r="H98" s="555"/>
      <c r="I98" s="778"/>
    </row>
    <row r="99" spans="1:257" s="309" customFormat="1" x14ac:dyDescent="0.25">
      <c r="A99" s="699"/>
      <c r="B99" s="703"/>
      <c r="C99" s="699"/>
      <c r="D99" s="701"/>
      <c r="E99" s="704"/>
      <c r="F99" s="705"/>
      <c r="G99" s="755"/>
      <c r="H99" s="555"/>
      <c r="I99" s="778"/>
    </row>
    <row r="100" spans="1:257" s="309" customFormat="1" x14ac:dyDescent="0.25">
      <c r="A100" s="699" t="s">
        <v>823</v>
      </c>
      <c r="B100" s="703" t="s">
        <v>824</v>
      </c>
      <c r="C100" s="699" t="s">
        <v>19</v>
      </c>
      <c r="D100" s="701">
        <v>2</v>
      </c>
      <c r="E100" s="704"/>
      <c r="F100" s="705">
        <f>D100*E100</f>
        <v>0</v>
      </c>
      <c r="G100" s="755"/>
      <c r="H100" s="778"/>
      <c r="I100" s="556"/>
      <c r="J100" s="279"/>
      <c r="K100" s="279"/>
      <c r="L100" s="279"/>
      <c r="M100" s="279"/>
    </row>
    <row r="101" spans="1:257" x14ac:dyDescent="0.25">
      <c r="A101" s="699"/>
      <c r="B101" s="785"/>
      <c r="C101" s="699"/>
      <c r="D101" s="701"/>
      <c r="E101" s="704"/>
      <c r="F101" s="705"/>
      <c r="G101" s="755"/>
      <c r="H101" s="778"/>
    </row>
    <row r="102" spans="1:257" s="309" customFormat="1" ht="13" x14ac:dyDescent="0.25">
      <c r="A102" s="275"/>
      <c r="B102" s="786" t="s">
        <v>290</v>
      </c>
      <c r="C102" s="275"/>
      <c r="D102" s="338"/>
      <c r="E102" s="283"/>
      <c r="F102" s="762"/>
      <c r="G102" s="308"/>
      <c r="H102" s="778"/>
      <c r="I102" s="787"/>
      <c r="J102" s="587"/>
      <c r="K102" s="587"/>
      <c r="L102" s="587"/>
      <c r="M102" s="587"/>
    </row>
    <row r="103" spans="1:257" s="587" customFormat="1" ht="13" x14ac:dyDescent="0.25">
      <c r="A103" s="699"/>
      <c r="B103" s="766" t="s">
        <v>825</v>
      </c>
      <c r="C103" s="699"/>
      <c r="D103" s="701"/>
      <c r="E103" s="704"/>
      <c r="F103" s="705"/>
      <c r="G103" s="755"/>
      <c r="H103" s="788"/>
      <c r="I103" s="778"/>
      <c r="J103" s="309"/>
      <c r="K103" s="309"/>
      <c r="L103" s="309"/>
      <c r="M103" s="309"/>
    </row>
    <row r="104" spans="1:257" s="587" customFormat="1" ht="17.25" customHeight="1" x14ac:dyDescent="0.25">
      <c r="A104" s="699" t="s">
        <v>203</v>
      </c>
      <c r="B104" s="777" t="s">
        <v>826</v>
      </c>
      <c r="C104" s="781" t="s">
        <v>19</v>
      </c>
      <c r="D104" s="701">
        <v>2</v>
      </c>
      <c r="E104" s="783"/>
      <c r="F104" s="1000">
        <f>D104*E104</f>
        <v>0</v>
      </c>
      <c r="G104" s="784"/>
      <c r="H104" s="788"/>
      <c r="I104" s="778"/>
      <c r="J104" s="309"/>
      <c r="K104" s="309"/>
      <c r="L104" s="309"/>
      <c r="M104" s="309"/>
    </row>
    <row r="105" spans="1:257" s="587" customFormat="1" ht="17.25" customHeight="1" x14ac:dyDescent="0.25">
      <c r="A105" s="699" t="s">
        <v>827</v>
      </c>
      <c r="B105" s="703" t="s">
        <v>828</v>
      </c>
      <c r="C105" s="699" t="s">
        <v>19</v>
      </c>
      <c r="D105" s="701">
        <v>2</v>
      </c>
      <c r="E105" s="704"/>
      <c r="F105" s="705">
        <f>D105*E105</f>
        <v>0</v>
      </c>
      <c r="G105" s="755"/>
      <c r="H105" s="555"/>
      <c r="I105" s="778"/>
      <c r="J105" s="309"/>
      <c r="K105" s="309"/>
      <c r="L105" s="309"/>
      <c r="M105" s="309"/>
    </row>
    <row r="106" spans="1:257" s="587" customFormat="1" ht="13" x14ac:dyDescent="0.25">
      <c r="A106" s="699"/>
      <c r="B106" s="777"/>
      <c r="C106" s="699"/>
      <c r="D106" s="701"/>
      <c r="E106" s="704"/>
      <c r="F106" s="705"/>
      <c r="G106" s="755"/>
      <c r="H106" s="778"/>
      <c r="I106" s="778"/>
      <c r="J106" s="309"/>
      <c r="K106" s="309"/>
      <c r="L106" s="309"/>
      <c r="M106" s="309"/>
    </row>
    <row r="107" spans="1:257" s="309" customFormat="1" ht="13" x14ac:dyDescent="0.25">
      <c r="A107" s="780"/>
      <c r="B107" s="766" t="s">
        <v>829</v>
      </c>
      <c r="C107" s="699"/>
      <c r="D107" s="701"/>
      <c r="E107" s="704"/>
      <c r="F107" s="705"/>
      <c r="G107" s="755"/>
      <c r="H107" s="793"/>
      <c r="I107" s="778"/>
    </row>
    <row r="108" spans="1:257" s="309" customFormat="1" ht="17.25" customHeight="1" x14ac:dyDescent="0.25">
      <c r="A108" s="699" t="s">
        <v>779</v>
      </c>
      <c r="B108" s="703" t="s">
        <v>830</v>
      </c>
      <c r="C108" s="699" t="s">
        <v>125</v>
      </c>
      <c r="D108" s="701">
        <v>15</v>
      </c>
      <c r="E108" s="704"/>
      <c r="F108" s="705">
        <f>D108*E108</f>
        <v>0</v>
      </c>
      <c r="G108" s="755"/>
      <c r="H108" s="778"/>
      <c r="I108" s="778"/>
    </row>
    <row r="109" spans="1:257" s="309" customFormat="1" ht="17.25" customHeight="1" x14ac:dyDescent="0.25">
      <c r="A109" s="699" t="s">
        <v>780</v>
      </c>
      <c r="B109" s="703" t="s">
        <v>831</v>
      </c>
      <c r="C109" s="699" t="s">
        <v>125</v>
      </c>
      <c r="D109" s="701">
        <v>10</v>
      </c>
      <c r="E109" s="704"/>
      <c r="F109" s="705">
        <f>D109*E109</f>
        <v>0</v>
      </c>
      <c r="G109" s="755"/>
      <c r="H109" s="778"/>
      <c r="I109" s="794"/>
    </row>
    <row r="110" spans="1:257" s="309" customFormat="1" x14ac:dyDescent="0.25">
      <c r="A110" s="699"/>
      <c r="B110" s="703"/>
      <c r="C110" s="699"/>
      <c r="D110" s="701"/>
      <c r="E110" s="704"/>
      <c r="F110" s="705"/>
      <c r="G110" s="755"/>
      <c r="H110" s="793"/>
      <c r="I110" s="557"/>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c r="DM110" s="266"/>
      <c r="DN110" s="266"/>
      <c r="DO110" s="266"/>
      <c r="DP110" s="266"/>
      <c r="DQ110" s="266"/>
      <c r="DR110" s="266"/>
      <c r="DS110" s="266"/>
      <c r="DT110" s="266"/>
      <c r="DU110" s="266"/>
      <c r="DV110" s="266"/>
      <c r="DW110" s="266"/>
      <c r="DX110" s="266"/>
      <c r="DY110" s="266"/>
      <c r="DZ110" s="266"/>
      <c r="EA110" s="266"/>
      <c r="EB110" s="266"/>
      <c r="EC110" s="266"/>
      <c r="ED110" s="266"/>
      <c r="EE110" s="266"/>
      <c r="EF110" s="266"/>
      <c r="EG110" s="266"/>
      <c r="EH110" s="266"/>
      <c r="EI110" s="266"/>
      <c r="EJ110" s="266"/>
      <c r="EK110" s="266"/>
      <c r="EL110" s="266"/>
      <c r="EM110" s="266"/>
      <c r="EN110" s="266"/>
      <c r="EO110" s="266"/>
      <c r="EP110" s="266"/>
      <c r="EQ110" s="266"/>
      <c r="ER110" s="266"/>
      <c r="ES110" s="266"/>
      <c r="ET110" s="266"/>
      <c r="EU110" s="266"/>
      <c r="EV110" s="266"/>
      <c r="EW110" s="266"/>
      <c r="EX110" s="266"/>
      <c r="EY110" s="266"/>
      <c r="EZ110" s="266"/>
      <c r="FA110" s="266"/>
      <c r="FB110" s="266"/>
      <c r="FC110" s="266"/>
      <c r="FD110" s="266"/>
      <c r="FE110" s="266"/>
      <c r="FF110" s="266"/>
      <c r="FG110" s="266"/>
      <c r="FH110" s="266"/>
      <c r="FI110" s="266"/>
      <c r="FJ110" s="266"/>
      <c r="FK110" s="266"/>
      <c r="FL110" s="266"/>
      <c r="FM110" s="266"/>
      <c r="FN110" s="266"/>
      <c r="FO110" s="266"/>
      <c r="FP110" s="266"/>
      <c r="FQ110" s="266"/>
      <c r="FR110" s="266"/>
      <c r="FS110" s="266"/>
      <c r="FT110" s="266"/>
      <c r="FU110" s="266"/>
      <c r="FV110" s="266"/>
      <c r="FW110" s="266"/>
      <c r="FX110" s="266"/>
      <c r="FY110" s="266"/>
      <c r="FZ110" s="266"/>
      <c r="GA110" s="266"/>
      <c r="GB110" s="266"/>
      <c r="GC110" s="266"/>
      <c r="GD110" s="266"/>
      <c r="GE110" s="266"/>
      <c r="GF110" s="266"/>
      <c r="GG110" s="266"/>
      <c r="GH110" s="266"/>
      <c r="GI110" s="266"/>
      <c r="GJ110" s="266"/>
      <c r="GK110" s="266"/>
      <c r="GL110" s="266"/>
      <c r="GM110" s="266"/>
      <c r="GN110" s="266"/>
      <c r="GO110" s="266"/>
      <c r="GP110" s="266"/>
      <c r="GQ110" s="266"/>
      <c r="GR110" s="266"/>
      <c r="GS110" s="266"/>
      <c r="GT110" s="266"/>
      <c r="GU110" s="266"/>
      <c r="GV110" s="266"/>
      <c r="GW110" s="266"/>
      <c r="GX110" s="266"/>
      <c r="GY110" s="266"/>
      <c r="GZ110" s="266"/>
      <c r="HA110" s="266"/>
      <c r="HB110" s="266"/>
      <c r="HC110" s="266"/>
      <c r="HD110" s="266"/>
      <c r="HE110" s="266"/>
      <c r="HF110" s="266"/>
      <c r="HG110" s="266"/>
      <c r="HH110" s="266"/>
      <c r="HI110" s="266"/>
      <c r="HJ110" s="266"/>
      <c r="HK110" s="266"/>
      <c r="HL110" s="266"/>
      <c r="HM110" s="266"/>
      <c r="HN110" s="266"/>
      <c r="HO110" s="266"/>
      <c r="HP110" s="266"/>
      <c r="HQ110" s="266"/>
      <c r="HR110" s="266"/>
      <c r="HS110" s="266"/>
      <c r="HT110" s="266"/>
      <c r="HU110" s="266"/>
      <c r="HV110" s="266"/>
      <c r="HW110" s="266"/>
      <c r="HX110" s="266"/>
      <c r="HY110" s="266"/>
      <c r="HZ110" s="266"/>
      <c r="IA110" s="266"/>
      <c r="IB110" s="266"/>
      <c r="IC110" s="266"/>
      <c r="ID110" s="266"/>
      <c r="IE110" s="266"/>
      <c r="IF110" s="266"/>
      <c r="IG110" s="266"/>
      <c r="IH110" s="266"/>
      <c r="II110" s="266"/>
      <c r="IJ110" s="266"/>
      <c r="IK110" s="266"/>
      <c r="IL110" s="266"/>
      <c r="IM110" s="266"/>
      <c r="IN110" s="266"/>
      <c r="IO110" s="266"/>
      <c r="IP110" s="266"/>
      <c r="IQ110" s="266"/>
      <c r="IR110" s="266"/>
      <c r="IS110" s="266"/>
      <c r="IT110" s="266"/>
      <c r="IU110" s="266"/>
      <c r="IV110" s="266"/>
      <c r="IW110" s="266"/>
    </row>
    <row r="111" spans="1:257" s="309" customFormat="1" ht="13" x14ac:dyDescent="0.25">
      <c r="A111" s="795"/>
      <c r="B111" s="796" t="s">
        <v>2010</v>
      </c>
      <c r="C111" s="699"/>
      <c r="D111" s="699"/>
      <c r="E111" s="797"/>
      <c r="F111" s="702"/>
      <c r="G111" s="798"/>
      <c r="H111" s="787"/>
      <c r="I111" s="557"/>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c r="DM111" s="266"/>
      <c r="DN111" s="266"/>
      <c r="DO111" s="266"/>
      <c r="DP111" s="266"/>
      <c r="DQ111" s="266"/>
      <c r="DR111" s="266"/>
      <c r="DS111" s="266"/>
      <c r="DT111" s="266"/>
      <c r="DU111" s="266"/>
      <c r="DV111" s="266"/>
      <c r="DW111" s="266"/>
      <c r="DX111" s="266"/>
      <c r="DY111" s="266"/>
      <c r="DZ111" s="266"/>
      <c r="EA111" s="266"/>
      <c r="EB111" s="266"/>
      <c r="EC111" s="266"/>
      <c r="ED111" s="266"/>
      <c r="EE111" s="266"/>
      <c r="EF111" s="266"/>
      <c r="EG111" s="266"/>
      <c r="EH111" s="266"/>
      <c r="EI111" s="266"/>
      <c r="EJ111" s="266"/>
      <c r="EK111" s="266"/>
      <c r="EL111" s="266"/>
      <c r="EM111" s="266"/>
      <c r="EN111" s="266"/>
      <c r="EO111" s="266"/>
      <c r="EP111" s="266"/>
      <c r="EQ111" s="266"/>
      <c r="ER111" s="266"/>
      <c r="ES111" s="266"/>
      <c r="ET111" s="266"/>
      <c r="EU111" s="266"/>
      <c r="EV111" s="266"/>
      <c r="EW111" s="266"/>
      <c r="EX111" s="266"/>
      <c r="EY111" s="266"/>
      <c r="EZ111" s="266"/>
      <c r="FA111" s="266"/>
      <c r="FB111" s="266"/>
      <c r="FC111" s="266"/>
      <c r="FD111" s="266"/>
      <c r="FE111" s="266"/>
      <c r="FF111" s="266"/>
      <c r="FG111" s="266"/>
      <c r="FH111" s="266"/>
      <c r="FI111" s="266"/>
      <c r="FJ111" s="266"/>
      <c r="FK111" s="266"/>
      <c r="FL111" s="266"/>
      <c r="FM111" s="266"/>
      <c r="FN111" s="266"/>
      <c r="FO111" s="266"/>
      <c r="FP111" s="266"/>
      <c r="FQ111" s="266"/>
      <c r="FR111" s="266"/>
      <c r="FS111" s="266"/>
      <c r="FT111" s="266"/>
      <c r="FU111" s="266"/>
      <c r="FV111" s="266"/>
      <c r="FW111" s="266"/>
      <c r="FX111" s="266"/>
      <c r="FY111" s="266"/>
      <c r="FZ111" s="266"/>
      <c r="GA111" s="266"/>
      <c r="GB111" s="266"/>
      <c r="GC111" s="266"/>
      <c r="GD111" s="266"/>
      <c r="GE111" s="266"/>
      <c r="GF111" s="266"/>
      <c r="GG111" s="266"/>
      <c r="GH111" s="266"/>
      <c r="GI111" s="266"/>
      <c r="GJ111" s="266"/>
      <c r="GK111" s="266"/>
      <c r="GL111" s="266"/>
      <c r="GM111" s="266"/>
      <c r="GN111" s="266"/>
      <c r="GO111" s="266"/>
      <c r="GP111" s="266"/>
      <c r="GQ111" s="266"/>
      <c r="GR111" s="266"/>
      <c r="GS111" s="266"/>
      <c r="GT111" s="266"/>
      <c r="GU111" s="266"/>
      <c r="GV111" s="266"/>
      <c r="GW111" s="266"/>
      <c r="GX111" s="266"/>
      <c r="GY111" s="266"/>
      <c r="GZ111" s="266"/>
      <c r="HA111" s="266"/>
      <c r="HB111" s="266"/>
      <c r="HC111" s="266"/>
      <c r="HD111" s="266"/>
      <c r="HE111" s="266"/>
      <c r="HF111" s="266"/>
      <c r="HG111" s="266"/>
      <c r="HH111" s="266"/>
      <c r="HI111" s="266"/>
      <c r="HJ111" s="266"/>
      <c r="HK111" s="266"/>
      <c r="HL111" s="266"/>
      <c r="HM111" s="266"/>
      <c r="HN111" s="266"/>
      <c r="HO111" s="266"/>
      <c r="HP111" s="266"/>
      <c r="HQ111" s="266"/>
      <c r="HR111" s="266"/>
      <c r="HS111" s="266"/>
      <c r="HT111" s="266"/>
      <c r="HU111" s="266"/>
      <c r="HV111" s="266"/>
      <c r="HW111" s="266"/>
      <c r="HX111" s="266"/>
      <c r="HY111" s="266"/>
      <c r="HZ111" s="266"/>
      <c r="IA111" s="266"/>
      <c r="IB111" s="266"/>
      <c r="IC111" s="266"/>
      <c r="ID111" s="266"/>
      <c r="IE111" s="266"/>
      <c r="IF111" s="266"/>
      <c r="IG111" s="266"/>
      <c r="IH111" s="266"/>
      <c r="II111" s="266"/>
      <c r="IJ111" s="266"/>
      <c r="IK111" s="266"/>
      <c r="IL111" s="266"/>
      <c r="IM111" s="266"/>
      <c r="IN111" s="266"/>
      <c r="IO111" s="266"/>
      <c r="IP111" s="266"/>
      <c r="IQ111" s="266"/>
      <c r="IR111" s="266"/>
      <c r="IS111" s="266"/>
      <c r="IT111" s="266"/>
      <c r="IU111" s="266"/>
      <c r="IV111" s="266"/>
      <c r="IW111" s="266"/>
    </row>
    <row r="112" spans="1:257" s="309" customFormat="1" ht="18" customHeight="1" x14ac:dyDescent="0.25">
      <c r="A112" s="699" t="s">
        <v>832</v>
      </c>
      <c r="B112" s="703" t="s">
        <v>833</v>
      </c>
      <c r="C112" s="699" t="s">
        <v>19</v>
      </c>
      <c r="D112" s="699">
        <v>2</v>
      </c>
      <c r="E112" s="704"/>
      <c r="F112" s="705">
        <f>E112*D112</f>
        <v>0</v>
      </c>
      <c r="G112" s="755"/>
      <c r="H112" s="787"/>
      <c r="I112" s="557"/>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c r="DM112" s="266"/>
      <c r="DN112" s="266"/>
      <c r="DO112" s="266"/>
      <c r="DP112" s="266"/>
      <c r="DQ112" s="266"/>
      <c r="DR112" s="266"/>
      <c r="DS112" s="266"/>
      <c r="DT112" s="266"/>
      <c r="DU112" s="266"/>
      <c r="DV112" s="266"/>
      <c r="DW112" s="266"/>
      <c r="DX112" s="266"/>
      <c r="DY112" s="266"/>
      <c r="DZ112" s="266"/>
      <c r="EA112" s="266"/>
      <c r="EB112" s="266"/>
      <c r="EC112" s="266"/>
      <c r="ED112" s="266"/>
      <c r="EE112" s="266"/>
      <c r="EF112" s="266"/>
      <c r="EG112" s="266"/>
      <c r="EH112" s="266"/>
      <c r="EI112" s="266"/>
      <c r="EJ112" s="266"/>
      <c r="EK112" s="266"/>
      <c r="EL112" s="266"/>
      <c r="EM112" s="266"/>
      <c r="EN112" s="266"/>
      <c r="EO112" s="266"/>
      <c r="EP112" s="266"/>
      <c r="EQ112" s="266"/>
      <c r="ER112" s="266"/>
      <c r="ES112" s="266"/>
      <c r="ET112" s="266"/>
      <c r="EU112" s="266"/>
      <c r="EV112" s="266"/>
      <c r="EW112" s="266"/>
      <c r="EX112" s="266"/>
      <c r="EY112" s="266"/>
      <c r="EZ112" s="266"/>
      <c r="FA112" s="266"/>
      <c r="FB112" s="266"/>
      <c r="FC112" s="266"/>
      <c r="FD112" s="266"/>
      <c r="FE112" s="266"/>
      <c r="FF112" s="266"/>
      <c r="FG112" s="266"/>
      <c r="FH112" s="266"/>
      <c r="FI112" s="266"/>
      <c r="FJ112" s="266"/>
      <c r="FK112" s="266"/>
      <c r="FL112" s="266"/>
      <c r="FM112" s="266"/>
      <c r="FN112" s="266"/>
      <c r="FO112" s="266"/>
      <c r="FP112" s="266"/>
      <c r="FQ112" s="266"/>
      <c r="FR112" s="266"/>
      <c r="FS112" s="266"/>
      <c r="FT112" s="266"/>
      <c r="FU112" s="266"/>
      <c r="FV112" s="266"/>
      <c r="FW112" s="266"/>
      <c r="FX112" s="266"/>
      <c r="FY112" s="266"/>
      <c r="FZ112" s="266"/>
      <c r="GA112" s="266"/>
      <c r="GB112" s="266"/>
      <c r="GC112" s="266"/>
      <c r="GD112" s="266"/>
      <c r="GE112" s="266"/>
      <c r="GF112" s="266"/>
      <c r="GG112" s="266"/>
      <c r="GH112" s="266"/>
      <c r="GI112" s="266"/>
      <c r="GJ112" s="266"/>
      <c r="GK112" s="266"/>
      <c r="GL112" s="266"/>
      <c r="GM112" s="266"/>
      <c r="GN112" s="266"/>
      <c r="GO112" s="266"/>
      <c r="GP112" s="266"/>
      <c r="GQ112" s="266"/>
      <c r="GR112" s="266"/>
      <c r="GS112" s="266"/>
      <c r="GT112" s="266"/>
      <c r="GU112" s="266"/>
      <c r="GV112" s="266"/>
      <c r="GW112" s="266"/>
      <c r="GX112" s="266"/>
      <c r="GY112" s="266"/>
      <c r="GZ112" s="266"/>
      <c r="HA112" s="266"/>
      <c r="HB112" s="266"/>
      <c r="HC112" s="266"/>
      <c r="HD112" s="266"/>
      <c r="HE112" s="266"/>
      <c r="HF112" s="266"/>
      <c r="HG112" s="266"/>
      <c r="HH112" s="266"/>
      <c r="HI112" s="266"/>
      <c r="HJ112" s="266"/>
      <c r="HK112" s="266"/>
      <c r="HL112" s="266"/>
      <c r="HM112" s="266"/>
      <c r="HN112" s="266"/>
      <c r="HO112" s="266"/>
      <c r="HP112" s="266"/>
      <c r="HQ112" s="266"/>
      <c r="HR112" s="266"/>
      <c r="HS112" s="266"/>
      <c r="HT112" s="266"/>
      <c r="HU112" s="266"/>
      <c r="HV112" s="266"/>
      <c r="HW112" s="266"/>
      <c r="HX112" s="266"/>
      <c r="HY112" s="266"/>
      <c r="HZ112" s="266"/>
      <c r="IA112" s="266"/>
      <c r="IB112" s="266"/>
      <c r="IC112" s="266"/>
      <c r="ID112" s="266"/>
      <c r="IE112" s="266"/>
      <c r="IF112" s="266"/>
      <c r="IG112" s="266"/>
      <c r="IH112" s="266"/>
      <c r="II112" s="266"/>
      <c r="IJ112" s="266"/>
      <c r="IK112" s="266"/>
      <c r="IL112" s="266"/>
      <c r="IM112" s="266"/>
      <c r="IN112" s="266"/>
      <c r="IO112" s="266"/>
      <c r="IP112" s="266"/>
      <c r="IQ112" s="266"/>
      <c r="IR112" s="266"/>
      <c r="IS112" s="266"/>
      <c r="IT112" s="266"/>
      <c r="IU112" s="266"/>
      <c r="IV112" s="266"/>
      <c r="IW112" s="266"/>
    </row>
    <row r="113" spans="1:257" s="309" customFormat="1" ht="18" customHeight="1" x14ac:dyDescent="0.25">
      <c r="A113" s="699" t="s">
        <v>834</v>
      </c>
      <c r="B113" s="703" t="s">
        <v>835</v>
      </c>
      <c r="C113" s="699" t="s">
        <v>19</v>
      </c>
      <c r="D113" s="699">
        <v>2</v>
      </c>
      <c r="E113" s="704"/>
      <c r="F113" s="705">
        <f>E113*D113</f>
        <v>0</v>
      </c>
      <c r="G113" s="755"/>
      <c r="H113" s="787"/>
      <c r="I113" s="557"/>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c r="DM113" s="266"/>
      <c r="DN113" s="266"/>
      <c r="DO113" s="266"/>
      <c r="DP113" s="266"/>
      <c r="DQ113" s="266"/>
      <c r="DR113" s="266"/>
      <c r="DS113" s="266"/>
      <c r="DT113" s="266"/>
      <c r="DU113" s="266"/>
      <c r="DV113" s="266"/>
      <c r="DW113" s="266"/>
      <c r="DX113" s="266"/>
      <c r="DY113" s="266"/>
      <c r="DZ113" s="266"/>
      <c r="EA113" s="266"/>
      <c r="EB113" s="266"/>
      <c r="EC113" s="266"/>
      <c r="ED113" s="266"/>
      <c r="EE113" s="266"/>
      <c r="EF113" s="266"/>
      <c r="EG113" s="266"/>
      <c r="EH113" s="266"/>
      <c r="EI113" s="266"/>
      <c r="EJ113" s="266"/>
      <c r="EK113" s="266"/>
      <c r="EL113" s="266"/>
      <c r="EM113" s="266"/>
      <c r="EN113" s="266"/>
      <c r="EO113" s="266"/>
      <c r="EP113" s="266"/>
      <c r="EQ113" s="266"/>
      <c r="ER113" s="266"/>
      <c r="ES113" s="266"/>
      <c r="ET113" s="266"/>
      <c r="EU113" s="266"/>
      <c r="EV113" s="266"/>
      <c r="EW113" s="266"/>
      <c r="EX113" s="266"/>
      <c r="EY113" s="266"/>
      <c r="EZ113" s="266"/>
      <c r="FA113" s="266"/>
      <c r="FB113" s="266"/>
      <c r="FC113" s="266"/>
      <c r="FD113" s="266"/>
      <c r="FE113" s="266"/>
      <c r="FF113" s="266"/>
      <c r="FG113" s="266"/>
      <c r="FH113" s="266"/>
      <c r="FI113" s="266"/>
      <c r="FJ113" s="266"/>
      <c r="FK113" s="266"/>
      <c r="FL113" s="266"/>
      <c r="FM113" s="266"/>
      <c r="FN113" s="266"/>
      <c r="FO113" s="266"/>
      <c r="FP113" s="266"/>
      <c r="FQ113" s="266"/>
      <c r="FR113" s="266"/>
      <c r="FS113" s="266"/>
      <c r="FT113" s="266"/>
      <c r="FU113" s="266"/>
      <c r="FV113" s="266"/>
      <c r="FW113" s="266"/>
      <c r="FX113" s="266"/>
      <c r="FY113" s="266"/>
      <c r="FZ113" s="266"/>
      <c r="GA113" s="266"/>
      <c r="GB113" s="266"/>
      <c r="GC113" s="266"/>
      <c r="GD113" s="266"/>
      <c r="GE113" s="266"/>
      <c r="GF113" s="266"/>
      <c r="GG113" s="266"/>
      <c r="GH113" s="266"/>
      <c r="GI113" s="266"/>
      <c r="GJ113" s="266"/>
      <c r="GK113" s="266"/>
      <c r="GL113" s="266"/>
      <c r="GM113" s="266"/>
      <c r="GN113" s="266"/>
      <c r="GO113" s="266"/>
      <c r="GP113" s="266"/>
      <c r="GQ113" s="266"/>
      <c r="GR113" s="266"/>
      <c r="GS113" s="266"/>
      <c r="GT113" s="266"/>
      <c r="GU113" s="266"/>
      <c r="GV113" s="266"/>
      <c r="GW113" s="266"/>
      <c r="GX113" s="266"/>
      <c r="GY113" s="266"/>
      <c r="GZ113" s="266"/>
      <c r="HA113" s="266"/>
      <c r="HB113" s="266"/>
      <c r="HC113" s="266"/>
      <c r="HD113" s="266"/>
      <c r="HE113" s="266"/>
      <c r="HF113" s="266"/>
      <c r="HG113" s="266"/>
      <c r="HH113" s="266"/>
      <c r="HI113" s="266"/>
      <c r="HJ113" s="266"/>
      <c r="HK113" s="266"/>
      <c r="HL113" s="266"/>
      <c r="HM113" s="266"/>
      <c r="HN113" s="266"/>
      <c r="HO113" s="266"/>
      <c r="HP113" s="266"/>
      <c r="HQ113" s="266"/>
      <c r="HR113" s="266"/>
      <c r="HS113" s="266"/>
      <c r="HT113" s="266"/>
      <c r="HU113" s="266"/>
      <c r="HV113" s="266"/>
      <c r="HW113" s="266"/>
      <c r="HX113" s="266"/>
      <c r="HY113" s="266"/>
      <c r="HZ113" s="266"/>
      <c r="IA113" s="266"/>
      <c r="IB113" s="266"/>
      <c r="IC113" s="266"/>
      <c r="ID113" s="266"/>
      <c r="IE113" s="266"/>
      <c r="IF113" s="266"/>
      <c r="IG113" s="266"/>
      <c r="IH113" s="266"/>
      <c r="II113" s="266"/>
      <c r="IJ113" s="266"/>
      <c r="IK113" s="266"/>
      <c r="IL113" s="266"/>
      <c r="IM113" s="266"/>
      <c r="IN113" s="266"/>
      <c r="IO113" s="266"/>
      <c r="IP113" s="266"/>
      <c r="IQ113" s="266"/>
      <c r="IR113" s="266"/>
      <c r="IS113" s="266"/>
      <c r="IT113" s="266"/>
      <c r="IU113" s="266"/>
      <c r="IV113" s="266"/>
      <c r="IW113" s="266"/>
    </row>
    <row r="114" spans="1:257" s="473" customFormat="1" x14ac:dyDescent="0.25">
      <c r="A114" s="699"/>
      <c r="B114" s="703"/>
      <c r="C114" s="699"/>
      <c r="D114" s="699"/>
      <c r="E114" s="797"/>
      <c r="F114" s="702"/>
      <c r="G114" s="798"/>
      <c r="H114" s="787"/>
      <c r="I114" s="548"/>
    </row>
    <row r="115" spans="1:257" s="473" customFormat="1" ht="26" x14ac:dyDescent="0.25">
      <c r="A115" s="699"/>
      <c r="B115" s="796" t="s">
        <v>836</v>
      </c>
      <c r="C115" s="699"/>
      <c r="D115" s="699"/>
      <c r="E115" s="797"/>
      <c r="F115" s="702"/>
      <c r="G115" s="798"/>
      <c r="H115" s="787"/>
      <c r="I115" s="548"/>
    </row>
    <row r="116" spans="1:257" s="473" customFormat="1" ht="17.25" customHeight="1" x14ac:dyDescent="0.25">
      <c r="A116" s="780" t="s">
        <v>837</v>
      </c>
      <c r="B116" s="703" t="s">
        <v>1670</v>
      </c>
      <c r="C116" s="699" t="s">
        <v>125</v>
      </c>
      <c r="D116" s="701">
        <v>91</v>
      </c>
      <c r="E116" s="704"/>
      <c r="F116" s="705">
        <f>D116*E116</f>
        <v>0</v>
      </c>
      <c r="G116" s="755"/>
      <c r="H116" s="548"/>
      <c r="I116" s="548"/>
    </row>
    <row r="117" spans="1:257" s="473" customFormat="1" ht="17.25" customHeight="1" x14ac:dyDescent="0.25">
      <c r="A117" s="780" t="s">
        <v>838</v>
      </c>
      <c r="B117" s="703" t="s">
        <v>1671</v>
      </c>
      <c r="C117" s="699" t="s">
        <v>125</v>
      </c>
      <c r="D117" s="701" t="s">
        <v>1665</v>
      </c>
      <c r="E117" s="704"/>
      <c r="F117" s="705"/>
      <c r="G117" s="755"/>
      <c r="H117" s="548"/>
      <c r="I117" s="548"/>
    </row>
    <row r="118" spans="1:257" s="473" customFormat="1" x14ac:dyDescent="0.25">
      <c r="A118" s="780"/>
      <c r="B118" s="703"/>
      <c r="C118" s="699"/>
      <c r="D118" s="701"/>
      <c r="E118" s="275"/>
      <c r="F118" s="705"/>
      <c r="G118" s="755"/>
      <c r="H118" s="548"/>
      <c r="I118" s="548"/>
    </row>
    <row r="119" spans="1:257" s="473" customFormat="1" x14ac:dyDescent="0.25">
      <c r="A119" s="699" t="s">
        <v>839</v>
      </c>
      <c r="B119" s="703" t="s">
        <v>840</v>
      </c>
      <c r="C119" s="699" t="s">
        <v>125</v>
      </c>
      <c r="D119" s="699">
        <v>20</v>
      </c>
      <c r="E119" s="704"/>
      <c r="F119" s="705">
        <f>D119*E119</f>
        <v>0</v>
      </c>
      <c r="G119" s="755"/>
      <c r="H119" s="548"/>
      <c r="I119" s="548"/>
    </row>
    <row r="120" spans="1:257" s="473" customFormat="1" ht="13" thickBot="1" x14ac:dyDescent="0.3">
      <c r="A120" s="699"/>
      <c r="B120" s="703"/>
      <c r="C120" s="699"/>
      <c r="D120" s="699"/>
      <c r="E120" s="704"/>
      <c r="F120" s="705"/>
      <c r="G120" s="755"/>
      <c r="H120" s="548"/>
      <c r="I120" s="548"/>
    </row>
    <row r="121" spans="1:257" s="473" customFormat="1" ht="13.5" thickTop="1" x14ac:dyDescent="0.25">
      <c r="A121" s="2480" t="s">
        <v>102</v>
      </c>
      <c r="B121" s="2480"/>
      <c r="C121" s="2480"/>
      <c r="D121" s="2480"/>
      <c r="E121" s="2480"/>
      <c r="F121" s="1361">
        <f>SUM(F66:F120)</f>
        <v>0</v>
      </c>
      <c r="G121" s="755"/>
      <c r="H121" s="548"/>
      <c r="I121" s="548"/>
    </row>
    <row r="122" spans="1:257" s="309" customFormat="1" x14ac:dyDescent="0.25">
      <c r="A122" s="699"/>
      <c r="B122" s="703"/>
      <c r="C122" s="699"/>
      <c r="D122" s="699"/>
      <c r="E122" s="797"/>
      <c r="F122" s="705"/>
      <c r="G122" s="755"/>
      <c r="H122" s="548"/>
      <c r="I122" s="778"/>
    </row>
    <row r="123" spans="1:257" s="309" customFormat="1" ht="13" x14ac:dyDescent="0.25">
      <c r="A123" s="795"/>
      <c r="B123" s="799" t="s">
        <v>841</v>
      </c>
      <c r="C123" s="699"/>
      <c r="D123" s="699"/>
      <c r="E123" s="797"/>
      <c r="F123" s="705"/>
      <c r="G123" s="755"/>
      <c r="H123" s="548"/>
      <c r="I123" s="778"/>
    </row>
    <row r="124" spans="1:257" s="309" customFormat="1" ht="15.75" customHeight="1" x14ac:dyDescent="0.25">
      <c r="A124" s="699" t="s">
        <v>842</v>
      </c>
      <c r="B124" s="703" t="s">
        <v>843</v>
      </c>
      <c r="C124" s="699" t="s">
        <v>125</v>
      </c>
      <c r="D124" s="701">
        <v>400</v>
      </c>
      <c r="E124" s="704"/>
      <c r="F124" s="705">
        <f>D124*E124</f>
        <v>0</v>
      </c>
      <c r="G124" s="755"/>
      <c r="H124" s="778"/>
      <c r="I124" s="778"/>
    </row>
    <row r="125" spans="1:257" s="309" customFormat="1" ht="15.75" customHeight="1" x14ac:dyDescent="0.25">
      <c r="A125" s="699" t="s">
        <v>844</v>
      </c>
      <c r="B125" s="703" t="s">
        <v>845</v>
      </c>
      <c r="C125" s="699" t="s">
        <v>19</v>
      </c>
      <c r="D125" s="699">
        <v>8</v>
      </c>
      <c r="E125" s="704"/>
      <c r="F125" s="705">
        <f>D125*E125</f>
        <v>0</v>
      </c>
      <c r="G125" s="755"/>
      <c r="H125" s="778"/>
      <c r="I125" s="778"/>
    </row>
    <row r="126" spans="1:257" s="309" customFormat="1" x14ac:dyDescent="0.25">
      <c r="A126" s="795"/>
      <c r="B126" s="703"/>
      <c r="C126" s="699"/>
      <c r="D126" s="699"/>
      <c r="E126" s="704"/>
      <c r="F126" s="705"/>
      <c r="G126" s="755"/>
      <c r="H126" s="778"/>
      <c r="I126" s="778"/>
    </row>
    <row r="127" spans="1:257" s="309" customFormat="1" x14ac:dyDescent="0.25">
      <c r="A127" s="699" t="s">
        <v>847</v>
      </c>
      <c r="B127" s="703" t="s">
        <v>848</v>
      </c>
      <c r="C127" s="699" t="s">
        <v>125</v>
      </c>
      <c r="D127" s="701" t="s">
        <v>1665</v>
      </c>
      <c r="E127" s="704"/>
      <c r="F127" s="705">
        <f>D127*E127</f>
        <v>0</v>
      </c>
      <c r="G127" s="755"/>
      <c r="H127" s="778"/>
      <c r="I127" s="778"/>
    </row>
    <row r="128" spans="1:257" s="309" customFormat="1" ht="13" x14ac:dyDescent="0.25">
      <c r="A128" s="699"/>
      <c r="B128" s="766"/>
      <c r="C128" s="699"/>
      <c r="D128" s="701"/>
      <c r="E128" s="704"/>
      <c r="F128" s="705"/>
      <c r="G128" s="755"/>
      <c r="H128" s="778"/>
      <c r="I128" s="778"/>
    </row>
    <row r="129" spans="1:9" s="309" customFormat="1" ht="13" x14ac:dyDescent="0.25">
      <c r="A129" s="795"/>
      <c r="B129" s="800" t="s">
        <v>2011</v>
      </c>
      <c r="C129" s="699"/>
      <c r="D129" s="699"/>
      <c r="E129" s="797"/>
      <c r="F129" s="702"/>
      <c r="G129" s="798"/>
      <c r="H129" s="778"/>
      <c r="I129" s="778"/>
    </row>
    <row r="130" spans="1:9" s="309" customFormat="1" ht="20.25" customHeight="1" x14ac:dyDescent="0.25">
      <c r="A130" s="699" t="s">
        <v>849</v>
      </c>
      <c r="B130" s="703" t="s">
        <v>850</v>
      </c>
      <c r="C130" s="699" t="s">
        <v>19</v>
      </c>
      <c r="D130" s="701">
        <v>4</v>
      </c>
      <c r="E130" s="704"/>
      <c r="F130" s="702">
        <f>E130*D130</f>
        <v>0</v>
      </c>
      <c r="G130" s="798"/>
      <c r="H130" s="778"/>
      <c r="I130" s="778"/>
    </row>
    <row r="131" spans="1:9" s="309" customFormat="1" ht="20.25" customHeight="1" x14ac:dyDescent="0.25">
      <c r="A131" s="699" t="s">
        <v>851</v>
      </c>
      <c r="B131" s="703" t="s">
        <v>852</v>
      </c>
      <c r="C131" s="699" t="s">
        <v>19</v>
      </c>
      <c r="D131" s="699">
        <v>2</v>
      </c>
      <c r="E131" s="704"/>
      <c r="F131" s="702">
        <f>E131*D131</f>
        <v>0</v>
      </c>
      <c r="G131" s="798"/>
      <c r="H131" s="778"/>
      <c r="I131" s="778"/>
    </row>
    <row r="132" spans="1:9" s="473" customFormat="1" x14ac:dyDescent="0.25">
      <c r="A132" s="795"/>
      <c r="B132" s="801"/>
      <c r="C132" s="699"/>
      <c r="D132" s="699"/>
      <c r="E132" s="797"/>
      <c r="F132" s="702"/>
      <c r="G132" s="798"/>
      <c r="H132" s="778"/>
      <c r="I132" s="548"/>
    </row>
    <row r="133" spans="1:9" s="473" customFormat="1" x14ac:dyDescent="0.25">
      <c r="A133" s="699" t="s">
        <v>853</v>
      </c>
      <c r="B133" s="703" t="s">
        <v>1468</v>
      </c>
      <c r="C133" s="699" t="s">
        <v>19</v>
      </c>
      <c r="D133" s="701">
        <v>2</v>
      </c>
      <c r="E133" s="704"/>
      <c r="F133" s="702">
        <f>E133*D133</f>
        <v>0</v>
      </c>
      <c r="G133" s="798"/>
      <c r="H133" s="548"/>
      <c r="I133" s="548"/>
    </row>
    <row r="134" spans="1:9" s="473" customFormat="1" x14ac:dyDescent="0.25">
      <c r="A134" s="699"/>
      <c r="B134" s="785"/>
      <c r="C134" s="699"/>
      <c r="D134" s="699"/>
      <c r="E134" s="797"/>
      <c r="F134" s="702"/>
      <c r="G134" s="798"/>
      <c r="H134" s="548"/>
      <c r="I134" s="548"/>
    </row>
    <row r="135" spans="1:9" s="473" customFormat="1" x14ac:dyDescent="0.25">
      <c r="A135" s="699"/>
      <c r="B135" s="703"/>
      <c r="C135" s="699"/>
      <c r="D135" s="699"/>
      <c r="E135" s="797"/>
      <c r="F135" s="702"/>
      <c r="G135" s="798"/>
      <c r="H135" s="548"/>
      <c r="I135" s="548"/>
    </row>
    <row r="136" spans="1:9" s="473" customFormat="1" ht="26" x14ac:dyDescent="0.25">
      <c r="A136" s="795"/>
      <c r="B136" s="766" t="s">
        <v>854</v>
      </c>
      <c r="C136" s="699"/>
      <c r="D136" s="699"/>
      <c r="E136" s="797"/>
      <c r="F136" s="702"/>
      <c r="G136" s="798"/>
      <c r="H136" s="548"/>
      <c r="I136" s="548"/>
    </row>
    <row r="137" spans="1:9" s="473" customFormat="1" x14ac:dyDescent="0.25">
      <c r="A137" s="795"/>
      <c r="B137" s="703"/>
      <c r="C137" s="699"/>
      <c r="D137" s="699"/>
      <c r="E137" s="797"/>
      <c r="F137" s="702"/>
      <c r="G137" s="798"/>
      <c r="H137" s="548"/>
      <c r="I137" s="548"/>
    </row>
    <row r="138" spans="1:9" s="473" customFormat="1" ht="13" x14ac:dyDescent="0.25">
      <c r="A138" s="795"/>
      <c r="B138" s="766" t="s">
        <v>855</v>
      </c>
      <c r="C138" s="699"/>
      <c r="D138" s="699"/>
      <c r="E138" s="797"/>
      <c r="F138" s="702"/>
      <c r="G138" s="798"/>
      <c r="H138" s="548"/>
      <c r="I138" s="548"/>
    </row>
    <row r="139" spans="1:9" s="473" customFormat="1" ht="16.5" customHeight="1" x14ac:dyDescent="0.25">
      <c r="A139" s="699" t="s">
        <v>208</v>
      </c>
      <c r="B139" s="703" t="s">
        <v>856</v>
      </c>
      <c r="C139" s="699" t="s">
        <v>857</v>
      </c>
      <c r="D139" s="699">
        <v>48</v>
      </c>
      <c r="E139" s="704"/>
      <c r="F139" s="702">
        <f>E139*D139</f>
        <v>0</v>
      </c>
      <c r="G139" s="798"/>
      <c r="H139" s="548"/>
      <c r="I139" s="548"/>
    </row>
    <row r="140" spans="1:9" s="473" customFormat="1" ht="16.5" customHeight="1" x14ac:dyDescent="0.25">
      <c r="A140" s="699" t="s">
        <v>858</v>
      </c>
      <c r="B140" s="703" t="s">
        <v>859</v>
      </c>
      <c r="C140" s="699" t="s">
        <v>857</v>
      </c>
      <c r="D140" s="701" t="s">
        <v>1665</v>
      </c>
      <c r="E140" s="704"/>
      <c r="F140" s="702">
        <f>E140*D140</f>
        <v>0</v>
      </c>
      <c r="G140" s="798"/>
      <c r="H140" s="548"/>
      <c r="I140" s="548"/>
    </row>
    <row r="141" spans="1:9" s="473" customFormat="1" x14ac:dyDescent="0.25">
      <c r="A141" s="699"/>
      <c r="B141" s="703"/>
      <c r="C141" s="699"/>
      <c r="D141" s="699"/>
      <c r="E141" s="704"/>
      <c r="F141" s="702"/>
      <c r="G141" s="798"/>
      <c r="H141" s="548"/>
      <c r="I141" s="548"/>
    </row>
    <row r="142" spans="1:9" s="473" customFormat="1" ht="26" x14ac:dyDescent="0.25">
      <c r="A142" s="1311"/>
      <c r="B142" s="766" t="s">
        <v>2012</v>
      </c>
      <c r="C142" s="699"/>
      <c r="D142" s="699"/>
      <c r="E142" s="704"/>
      <c r="F142" s="702"/>
      <c r="G142" s="798"/>
      <c r="H142" s="548"/>
      <c r="I142" s="548"/>
    </row>
    <row r="143" spans="1:9" s="473" customFormat="1" x14ac:dyDescent="0.25">
      <c r="A143" s="699" t="s">
        <v>2013</v>
      </c>
      <c r="B143" s="703" t="s">
        <v>2014</v>
      </c>
      <c r="C143" s="699" t="s">
        <v>125</v>
      </c>
      <c r="D143" s="701" t="s">
        <v>1665</v>
      </c>
      <c r="E143" s="704"/>
      <c r="F143" s="702">
        <f>E143*D143</f>
        <v>0</v>
      </c>
      <c r="G143" s="798"/>
      <c r="H143" s="548"/>
      <c r="I143" s="548"/>
    </row>
    <row r="144" spans="1:9" s="473" customFormat="1" x14ac:dyDescent="0.25">
      <c r="A144" s="699"/>
      <c r="B144" s="703"/>
      <c r="C144" s="699"/>
      <c r="D144" s="699"/>
      <c r="E144" s="704"/>
      <c r="F144" s="702"/>
      <c r="G144" s="798"/>
      <c r="H144" s="548"/>
      <c r="I144" s="548"/>
    </row>
    <row r="145" spans="1:10" s="473" customFormat="1" ht="13" x14ac:dyDescent="0.25">
      <c r="A145" s="795"/>
      <c r="B145" s="766" t="s">
        <v>1469</v>
      </c>
      <c r="C145" s="699"/>
      <c r="D145" s="699"/>
      <c r="E145" s="797"/>
      <c r="F145" s="702"/>
      <c r="G145" s="798"/>
      <c r="H145" s="548"/>
      <c r="I145" s="548"/>
    </row>
    <row r="146" spans="1:10" s="473" customFormat="1" x14ac:dyDescent="0.25">
      <c r="A146" s="699" t="s">
        <v>2015</v>
      </c>
      <c r="B146" s="703" t="s">
        <v>860</v>
      </c>
      <c r="C146" s="699" t="s">
        <v>125</v>
      </c>
      <c r="D146" s="699">
        <v>81</v>
      </c>
      <c r="E146" s="704"/>
      <c r="F146" s="702">
        <f>E146*D146</f>
        <v>0</v>
      </c>
      <c r="G146" s="798"/>
      <c r="H146" s="555"/>
      <c r="I146" s="548"/>
    </row>
    <row r="147" spans="1:10" s="473" customFormat="1" x14ac:dyDescent="0.25">
      <c r="A147" s="699"/>
      <c r="B147" s="703"/>
      <c r="C147" s="699"/>
      <c r="D147" s="699"/>
      <c r="E147" s="704"/>
      <c r="F147" s="1001"/>
      <c r="G147" s="798"/>
      <c r="H147" s="548"/>
      <c r="I147" s="548"/>
    </row>
    <row r="148" spans="1:10" s="473" customFormat="1" ht="13" x14ac:dyDescent="0.25">
      <c r="A148" s="699"/>
      <c r="B148" s="766" t="s">
        <v>861</v>
      </c>
      <c r="C148" s="699"/>
      <c r="D148" s="699"/>
      <c r="E148" s="704"/>
      <c r="F148" s="702"/>
      <c r="G148" s="798"/>
      <c r="H148" s="548"/>
      <c r="I148" s="548"/>
    </row>
    <row r="149" spans="1:10" s="473" customFormat="1" ht="19.5" customHeight="1" x14ac:dyDescent="0.25">
      <c r="A149" s="699" t="s">
        <v>862</v>
      </c>
      <c r="B149" s="703" t="s">
        <v>863</v>
      </c>
      <c r="C149" s="699" t="s">
        <v>19</v>
      </c>
      <c r="D149" s="701" t="s">
        <v>1665</v>
      </c>
      <c r="E149" s="704"/>
      <c r="F149" s="702">
        <f>E149*D149</f>
        <v>0</v>
      </c>
      <c r="G149" s="798"/>
      <c r="H149" s="548"/>
      <c r="I149" s="548"/>
    </row>
    <row r="150" spans="1:10" s="473" customFormat="1" ht="19.5" customHeight="1" x14ac:dyDescent="0.25">
      <c r="A150" s="699" t="s">
        <v>864</v>
      </c>
      <c r="B150" s="703" t="s">
        <v>865</v>
      </c>
      <c r="C150" s="699" t="s">
        <v>19</v>
      </c>
      <c r="D150" s="701" t="s">
        <v>1665</v>
      </c>
      <c r="E150" s="704"/>
      <c r="F150" s="702">
        <f>E150*D150</f>
        <v>0</v>
      </c>
      <c r="G150" s="798"/>
      <c r="H150" s="548"/>
      <c r="I150" s="548"/>
    </row>
    <row r="151" spans="1:10" s="473" customFormat="1" ht="19.5" customHeight="1" x14ac:dyDescent="0.25">
      <c r="A151" s="699" t="s">
        <v>866</v>
      </c>
      <c r="B151" s="703" t="s">
        <v>867</v>
      </c>
      <c r="C151" s="699" t="s">
        <v>19</v>
      </c>
      <c r="D151" s="701" t="s">
        <v>1665</v>
      </c>
      <c r="E151" s="704"/>
      <c r="F151" s="705">
        <f t="shared" ref="F151" si="1">D151*E151</f>
        <v>0</v>
      </c>
      <c r="G151" s="755"/>
      <c r="H151" s="548"/>
      <c r="I151" s="548"/>
      <c r="J151" s="802"/>
    </row>
    <row r="152" spans="1:10" s="473" customFormat="1" x14ac:dyDescent="0.25">
      <c r="A152" s="699"/>
      <c r="B152" s="703"/>
      <c r="C152" s="699"/>
      <c r="D152" s="701"/>
      <c r="E152" s="704"/>
      <c r="F152" s="702"/>
      <c r="G152" s="798"/>
      <c r="H152" s="548"/>
      <c r="I152" s="548"/>
      <c r="J152" s="802"/>
    </row>
    <row r="153" spans="1:10" s="473" customFormat="1" ht="13" x14ac:dyDescent="0.25">
      <c r="A153" s="699"/>
      <c r="B153" s="766" t="s">
        <v>2016</v>
      </c>
      <c r="C153" s="699"/>
      <c r="D153" s="699"/>
      <c r="E153" s="704"/>
      <c r="F153" s="702"/>
      <c r="G153" s="798"/>
      <c r="H153" s="548"/>
      <c r="I153" s="548"/>
    </row>
    <row r="154" spans="1:10" s="473" customFormat="1" x14ac:dyDescent="0.25">
      <c r="A154" s="699"/>
      <c r="B154" s="703"/>
      <c r="C154" s="699"/>
      <c r="D154" s="701"/>
      <c r="E154" s="704"/>
      <c r="F154" s="705"/>
      <c r="G154" s="798"/>
      <c r="H154" s="548"/>
      <c r="I154" s="548"/>
    </row>
    <row r="155" spans="1:10" s="473" customFormat="1" ht="50" x14ac:dyDescent="0.25">
      <c r="A155" s="699"/>
      <c r="B155" s="703" t="s">
        <v>2017</v>
      </c>
      <c r="C155" s="699"/>
      <c r="D155" s="699"/>
      <c r="E155" s="704"/>
      <c r="F155" s="702"/>
      <c r="G155" s="798"/>
      <c r="H155" s="548"/>
      <c r="I155" s="548"/>
    </row>
    <row r="156" spans="1:10" s="473" customFormat="1" x14ac:dyDescent="0.25">
      <c r="A156" s="699"/>
      <c r="B156" s="703"/>
      <c r="C156" s="699"/>
      <c r="D156" s="699"/>
      <c r="E156" s="704"/>
      <c r="F156" s="702"/>
      <c r="G156" s="798"/>
      <c r="H156" s="548"/>
      <c r="I156" s="548"/>
    </row>
    <row r="157" spans="1:10" s="473" customFormat="1" ht="19.5" customHeight="1" x14ac:dyDescent="0.25">
      <c r="A157" s="699" t="s">
        <v>1362</v>
      </c>
      <c r="B157" s="703" t="s">
        <v>1363</v>
      </c>
      <c r="C157" s="699" t="s">
        <v>19</v>
      </c>
      <c r="D157" s="701" t="s">
        <v>1665</v>
      </c>
      <c r="E157" s="704"/>
      <c r="F157" s="702">
        <f>D157*E158</f>
        <v>0</v>
      </c>
      <c r="G157" s="798"/>
      <c r="H157" s="548"/>
      <c r="I157" s="548"/>
    </row>
    <row r="158" spans="1:10" s="473" customFormat="1" ht="19.5" customHeight="1" x14ac:dyDescent="0.25">
      <c r="A158" s="699" t="s">
        <v>1364</v>
      </c>
      <c r="B158" s="703" t="s">
        <v>1366</v>
      </c>
      <c r="C158" s="699" t="s">
        <v>19</v>
      </c>
      <c r="D158" s="701" t="s">
        <v>1665</v>
      </c>
      <c r="E158" s="704"/>
      <c r="F158" s="702">
        <f>D158*E159</f>
        <v>0</v>
      </c>
      <c r="G158" s="798"/>
      <c r="H158" s="548"/>
      <c r="I158" s="548"/>
    </row>
    <row r="159" spans="1:10" s="473" customFormat="1" ht="19.5" customHeight="1" x14ac:dyDescent="0.25">
      <c r="A159" s="699" t="s">
        <v>1365</v>
      </c>
      <c r="B159" s="703" t="s">
        <v>1367</v>
      </c>
      <c r="C159" s="699" t="s">
        <v>19</v>
      </c>
      <c r="D159" s="701" t="s">
        <v>1665</v>
      </c>
      <c r="E159" s="704"/>
      <c r="F159" s="702">
        <f>D159*E159</f>
        <v>0</v>
      </c>
      <c r="G159" s="798"/>
      <c r="H159" s="548"/>
      <c r="I159" s="548"/>
    </row>
    <row r="160" spans="1:10" s="473" customFormat="1" x14ac:dyDescent="0.25">
      <c r="A160" s="699"/>
      <c r="B160" s="703"/>
      <c r="C160" s="699"/>
      <c r="D160" s="699"/>
      <c r="E160" s="704"/>
      <c r="F160" s="702"/>
      <c r="G160" s="798"/>
      <c r="H160" s="548"/>
      <c r="I160" s="548"/>
    </row>
    <row r="161" spans="1:257" s="473" customFormat="1" ht="13" x14ac:dyDescent="0.25">
      <c r="A161" s="699"/>
      <c r="B161" s="766" t="s">
        <v>1368</v>
      </c>
      <c r="C161" s="699"/>
      <c r="D161" s="699"/>
      <c r="E161" s="704"/>
      <c r="F161" s="702"/>
      <c r="G161" s="798"/>
      <c r="H161" s="548"/>
      <c r="I161" s="548"/>
    </row>
    <row r="162" spans="1:257" s="473" customFormat="1" x14ac:dyDescent="0.25">
      <c r="A162" s="699"/>
      <c r="B162" s="703"/>
      <c r="C162" s="699"/>
      <c r="D162" s="699"/>
      <c r="E162" s="704"/>
      <c r="F162" s="705"/>
      <c r="G162" s="798"/>
      <c r="H162" s="548"/>
      <c r="I162" s="548"/>
    </row>
    <row r="163" spans="1:257" s="473" customFormat="1" ht="37.5" x14ac:dyDescent="0.25">
      <c r="A163" s="699"/>
      <c r="B163" s="703" t="s">
        <v>1370</v>
      </c>
      <c r="C163" s="699"/>
      <c r="D163" s="699"/>
      <c r="E163" s="704"/>
      <c r="F163" s="702"/>
      <c r="G163" s="798"/>
      <c r="H163" s="548"/>
      <c r="I163" s="548"/>
    </row>
    <row r="164" spans="1:257" s="473" customFormat="1" x14ac:dyDescent="0.25">
      <c r="A164" s="699"/>
      <c r="B164" s="703"/>
      <c r="C164" s="699"/>
      <c r="D164" s="699"/>
      <c r="E164" s="704"/>
      <c r="F164" s="702"/>
      <c r="G164" s="798"/>
      <c r="H164" s="548"/>
      <c r="I164" s="548"/>
    </row>
    <row r="165" spans="1:257" s="473" customFormat="1" ht="18" customHeight="1" x14ac:dyDescent="0.25">
      <c r="A165" s="699" t="s">
        <v>1369</v>
      </c>
      <c r="B165" s="703" t="s">
        <v>1371</v>
      </c>
      <c r="C165" s="699" t="s">
        <v>19</v>
      </c>
      <c r="D165" s="701" t="s">
        <v>1665</v>
      </c>
      <c r="E165" s="704"/>
      <c r="F165" s="705">
        <f>D165*E165</f>
        <v>0</v>
      </c>
      <c r="G165" s="798"/>
      <c r="H165" s="548"/>
      <c r="I165" s="548"/>
    </row>
    <row r="166" spans="1:257" s="473" customFormat="1" ht="18" customHeight="1" x14ac:dyDescent="0.25">
      <c r="A166" s="699" t="s">
        <v>1372</v>
      </c>
      <c r="B166" s="703" t="s">
        <v>1376</v>
      </c>
      <c r="C166" s="699" t="s">
        <v>19</v>
      </c>
      <c r="D166" s="701" t="s">
        <v>1665</v>
      </c>
      <c r="E166" s="704"/>
      <c r="F166" s="702">
        <f>D166*E166</f>
        <v>0</v>
      </c>
      <c r="G166" s="798"/>
      <c r="H166" s="548"/>
      <c r="I166" s="548"/>
    </row>
    <row r="167" spans="1:257" s="473" customFormat="1" ht="18" customHeight="1" x14ac:dyDescent="0.25">
      <c r="A167" s="699" t="s">
        <v>1373</v>
      </c>
      <c r="B167" s="703" t="s">
        <v>1377</v>
      </c>
      <c r="C167" s="699" t="s">
        <v>19</v>
      </c>
      <c r="D167" s="701" t="s">
        <v>1665</v>
      </c>
      <c r="E167" s="704"/>
      <c r="F167" s="702">
        <f>D167*E167</f>
        <v>0</v>
      </c>
      <c r="G167" s="798"/>
      <c r="H167" s="548"/>
      <c r="I167" s="548"/>
    </row>
    <row r="168" spans="1:257" s="473" customFormat="1" ht="18" customHeight="1" x14ac:dyDescent="0.25">
      <c r="A168" s="699" t="s">
        <v>1374</v>
      </c>
      <c r="B168" s="703" t="s">
        <v>1378</v>
      </c>
      <c r="C168" s="699" t="s">
        <v>19</v>
      </c>
      <c r="D168" s="701" t="s">
        <v>1665</v>
      </c>
      <c r="E168" s="704"/>
      <c r="F168" s="702">
        <f>D168*E168</f>
        <v>0</v>
      </c>
      <c r="G168" s="798"/>
      <c r="H168" s="548"/>
      <c r="I168" s="548"/>
    </row>
    <row r="169" spans="1:257" s="473" customFormat="1" ht="18" customHeight="1" x14ac:dyDescent="0.25">
      <c r="A169" s="699" t="s">
        <v>1375</v>
      </c>
      <c r="B169" s="703" t="s">
        <v>1689</v>
      </c>
      <c r="C169" s="699" t="s">
        <v>19</v>
      </c>
      <c r="D169" s="701" t="s">
        <v>1665</v>
      </c>
      <c r="E169" s="704"/>
      <c r="F169" s="702">
        <f t="shared" ref="F169:F172" si="2">D169*E169</f>
        <v>0</v>
      </c>
      <c r="G169" s="798"/>
      <c r="H169" s="548"/>
      <c r="I169" s="548"/>
    </row>
    <row r="170" spans="1:257" s="473" customFormat="1" ht="18" customHeight="1" x14ac:dyDescent="0.25">
      <c r="A170" s="699" t="s">
        <v>1379</v>
      </c>
      <c r="B170" s="703" t="s">
        <v>1382</v>
      </c>
      <c r="C170" s="699" t="s">
        <v>19</v>
      </c>
      <c r="D170" s="701" t="s">
        <v>1665</v>
      </c>
      <c r="E170" s="704"/>
      <c r="F170" s="702">
        <f t="shared" si="2"/>
        <v>0</v>
      </c>
      <c r="G170" s="798"/>
      <c r="H170" s="548"/>
      <c r="I170" s="548"/>
    </row>
    <row r="171" spans="1:257" s="473" customFormat="1" ht="18" customHeight="1" x14ac:dyDescent="0.25">
      <c r="A171" s="699" t="s">
        <v>1380</v>
      </c>
      <c r="B171" s="703" t="s">
        <v>1383</v>
      </c>
      <c r="C171" s="699" t="s">
        <v>19</v>
      </c>
      <c r="D171" s="701" t="s">
        <v>1665</v>
      </c>
      <c r="E171" s="704"/>
      <c r="F171" s="702">
        <f t="shared" si="2"/>
        <v>0</v>
      </c>
      <c r="G171" s="798"/>
      <c r="H171" s="548"/>
      <c r="I171" s="548"/>
    </row>
    <row r="172" spans="1:257" s="473" customFormat="1" ht="18" customHeight="1" thickBot="1" x14ac:dyDescent="0.3">
      <c r="A172" s="699" t="s">
        <v>1381</v>
      </c>
      <c r="B172" s="703" t="s">
        <v>1384</v>
      </c>
      <c r="C172" s="699" t="s">
        <v>19</v>
      </c>
      <c r="D172" s="701" t="s">
        <v>1665</v>
      </c>
      <c r="E172" s="704"/>
      <c r="F172" s="702">
        <f t="shared" si="2"/>
        <v>0</v>
      </c>
      <c r="G172" s="382"/>
      <c r="H172" s="548"/>
      <c r="I172" s="548"/>
    </row>
    <row r="173" spans="1:257" s="473" customFormat="1" ht="19.149999999999999" customHeight="1" thickTop="1" x14ac:dyDescent="0.25">
      <c r="A173" s="2480" t="s">
        <v>102</v>
      </c>
      <c r="B173" s="2480"/>
      <c r="C173" s="2480"/>
      <c r="D173" s="2480"/>
      <c r="E173" s="2480"/>
      <c r="F173" s="1361">
        <f>SUM(F122:F172)</f>
        <v>0</v>
      </c>
      <c r="G173" s="804"/>
      <c r="H173" s="548"/>
      <c r="I173" s="548"/>
    </row>
    <row r="174" spans="1:257" ht="13" x14ac:dyDescent="0.25">
      <c r="A174" s="275"/>
      <c r="B174" s="786"/>
      <c r="C174" s="275"/>
      <c r="D174" s="338"/>
      <c r="E174" s="283"/>
      <c r="F174" s="762"/>
      <c r="G174" s="308"/>
      <c r="H174" s="548"/>
      <c r="I174" s="548"/>
      <c r="J174" s="473"/>
      <c r="K174" s="473"/>
      <c r="L174" s="473"/>
      <c r="M174" s="473"/>
      <c r="N174" s="473"/>
      <c r="O174" s="473"/>
      <c r="P174" s="473"/>
      <c r="Q174" s="473"/>
      <c r="R174" s="473"/>
      <c r="S174" s="473"/>
      <c r="T174" s="473"/>
      <c r="U174" s="473"/>
      <c r="V174" s="473"/>
      <c r="W174" s="473"/>
      <c r="X174" s="473"/>
      <c r="Y174" s="473"/>
      <c r="Z174" s="473"/>
      <c r="AA174" s="473"/>
      <c r="AB174" s="473"/>
      <c r="AC174" s="473"/>
      <c r="AD174" s="473"/>
      <c r="AE174" s="473"/>
      <c r="AF174" s="473"/>
      <c r="AG174" s="473"/>
      <c r="AH174" s="473"/>
      <c r="AI174" s="473"/>
      <c r="AJ174" s="473"/>
      <c r="AK174" s="473"/>
      <c r="AL174" s="473"/>
      <c r="AM174" s="473"/>
      <c r="AN174" s="473"/>
      <c r="AO174" s="473"/>
      <c r="AP174" s="473"/>
      <c r="AQ174" s="473"/>
      <c r="AR174" s="473"/>
      <c r="AS174" s="473"/>
      <c r="AT174" s="473"/>
      <c r="AU174" s="473"/>
      <c r="AV174" s="473"/>
      <c r="AW174" s="473"/>
      <c r="AX174" s="473"/>
      <c r="AY174" s="473"/>
      <c r="AZ174" s="473"/>
      <c r="BA174" s="473"/>
      <c r="BB174" s="473"/>
      <c r="BC174" s="473"/>
      <c r="BD174" s="473"/>
      <c r="BE174" s="473"/>
      <c r="BF174" s="473"/>
      <c r="BG174" s="473"/>
      <c r="BH174" s="473"/>
      <c r="BI174" s="473"/>
      <c r="BJ174" s="473"/>
      <c r="BK174" s="473"/>
      <c r="BL174" s="473"/>
      <c r="BM174" s="473"/>
      <c r="BN174" s="473"/>
      <c r="BO174" s="473"/>
      <c r="BP174" s="473"/>
      <c r="BQ174" s="473"/>
      <c r="BR174" s="473"/>
      <c r="BS174" s="473"/>
      <c r="BT174" s="473"/>
      <c r="BU174" s="473"/>
      <c r="BV174" s="473"/>
      <c r="BW174" s="473"/>
      <c r="BX174" s="473"/>
      <c r="BY174" s="473"/>
      <c r="BZ174" s="473"/>
      <c r="CA174" s="473"/>
      <c r="CB174" s="473"/>
      <c r="CC174" s="473"/>
      <c r="CD174" s="473"/>
      <c r="CE174" s="473"/>
      <c r="CF174" s="473"/>
      <c r="CG174" s="473"/>
      <c r="CH174" s="473"/>
      <c r="CI174" s="473"/>
      <c r="CJ174" s="473"/>
      <c r="CK174" s="473"/>
      <c r="CL174" s="473"/>
      <c r="CM174" s="473"/>
      <c r="CN174" s="473"/>
      <c r="CO174" s="473"/>
      <c r="CP174" s="473"/>
      <c r="CQ174" s="473"/>
      <c r="CR174" s="473"/>
      <c r="CS174" s="473"/>
      <c r="CT174" s="473"/>
      <c r="CU174" s="473"/>
      <c r="CV174" s="473"/>
      <c r="CW174" s="473"/>
      <c r="CX174" s="473"/>
      <c r="CY174" s="473"/>
      <c r="CZ174" s="473"/>
      <c r="DA174" s="473"/>
      <c r="DB174" s="473"/>
      <c r="DC174" s="473"/>
      <c r="DD174" s="473"/>
      <c r="DE174" s="473"/>
      <c r="DF174" s="473"/>
      <c r="DG174" s="473"/>
      <c r="DH174" s="473"/>
      <c r="DI174" s="473"/>
      <c r="DJ174" s="473"/>
      <c r="DK174" s="473"/>
      <c r="DL174" s="473"/>
      <c r="DM174" s="473"/>
      <c r="DN174" s="473"/>
      <c r="DO174" s="473"/>
      <c r="DP174" s="473"/>
      <c r="DQ174" s="473"/>
      <c r="DR174" s="473"/>
      <c r="DS174" s="473"/>
      <c r="DT174" s="473"/>
      <c r="DU174" s="473"/>
      <c r="DV174" s="473"/>
      <c r="DW174" s="473"/>
      <c r="DX174" s="473"/>
      <c r="DY174" s="473"/>
      <c r="DZ174" s="473"/>
      <c r="EA174" s="473"/>
      <c r="EB174" s="473"/>
      <c r="EC174" s="473"/>
      <c r="ED174" s="473"/>
      <c r="EE174" s="473"/>
      <c r="EF174" s="473"/>
      <c r="EG174" s="473"/>
      <c r="EH174" s="473"/>
      <c r="EI174" s="473"/>
      <c r="EJ174" s="473"/>
      <c r="EK174" s="473"/>
      <c r="EL174" s="473"/>
      <c r="EM174" s="473"/>
      <c r="EN174" s="473"/>
      <c r="EO174" s="473"/>
      <c r="EP174" s="473"/>
      <c r="EQ174" s="473"/>
      <c r="ER174" s="473"/>
      <c r="ES174" s="473"/>
      <c r="ET174" s="473"/>
      <c r="EU174" s="473"/>
      <c r="EV174" s="473"/>
      <c r="EW174" s="473"/>
      <c r="EX174" s="473"/>
      <c r="EY174" s="473"/>
      <c r="EZ174" s="473"/>
      <c r="FA174" s="473"/>
      <c r="FB174" s="473"/>
      <c r="FC174" s="473"/>
      <c r="FD174" s="473"/>
      <c r="FE174" s="473"/>
      <c r="FF174" s="473"/>
      <c r="FG174" s="473"/>
      <c r="FH174" s="473"/>
      <c r="FI174" s="473"/>
      <c r="FJ174" s="473"/>
      <c r="FK174" s="473"/>
      <c r="FL174" s="473"/>
      <c r="FM174" s="473"/>
      <c r="FN174" s="473"/>
      <c r="FO174" s="473"/>
      <c r="FP174" s="473"/>
      <c r="FQ174" s="473"/>
      <c r="FR174" s="473"/>
      <c r="FS174" s="473"/>
      <c r="FT174" s="473"/>
      <c r="FU174" s="473"/>
      <c r="FV174" s="473"/>
      <c r="FW174" s="473"/>
      <c r="FX174" s="473"/>
      <c r="FY174" s="473"/>
      <c r="FZ174" s="473"/>
      <c r="GA174" s="473"/>
      <c r="GB174" s="473"/>
      <c r="GC174" s="473"/>
      <c r="GD174" s="473"/>
      <c r="GE174" s="473"/>
      <c r="GF174" s="473"/>
      <c r="GG174" s="473"/>
      <c r="GH174" s="473"/>
      <c r="GI174" s="473"/>
      <c r="GJ174" s="473"/>
      <c r="GK174" s="473"/>
      <c r="GL174" s="473"/>
      <c r="GM174" s="473"/>
      <c r="GN174" s="473"/>
      <c r="GO174" s="473"/>
      <c r="GP174" s="473"/>
      <c r="GQ174" s="473"/>
      <c r="GR174" s="473"/>
      <c r="GS174" s="473"/>
      <c r="GT174" s="473"/>
      <c r="GU174" s="473"/>
      <c r="GV174" s="473"/>
      <c r="GW174" s="473"/>
      <c r="GX174" s="473"/>
      <c r="GY174" s="473"/>
      <c r="GZ174" s="473"/>
      <c r="HA174" s="473"/>
      <c r="HB174" s="473"/>
      <c r="HC174" s="473"/>
      <c r="HD174" s="473"/>
      <c r="HE174" s="473"/>
      <c r="HF174" s="473"/>
      <c r="HG174" s="473"/>
      <c r="HH174" s="473"/>
      <c r="HI174" s="473"/>
      <c r="HJ174" s="473"/>
      <c r="HK174" s="473"/>
      <c r="HL174" s="473"/>
      <c r="HM174" s="473"/>
      <c r="HN174" s="473"/>
      <c r="HO174" s="473"/>
      <c r="HP174" s="473"/>
      <c r="HQ174" s="473"/>
      <c r="HR174" s="473"/>
      <c r="HS174" s="473"/>
      <c r="HT174" s="473"/>
      <c r="HU174" s="473"/>
      <c r="HV174" s="473"/>
      <c r="HW174" s="473"/>
      <c r="HX174" s="473"/>
      <c r="HY174" s="473"/>
      <c r="HZ174" s="473"/>
      <c r="IA174" s="473"/>
      <c r="IB174" s="473"/>
      <c r="IC174" s="473"/>
      <c r="ID174" s="473"/>
      <c r="IE174" s="473"/>
      <c r="IF174" s="473"/>
      <c r="IG174" s="473"/>
      <c r="IH174" s="473"/>
      <c r="II174" s="473"/>
      <c r="IJ174" s="473"/>
      <c r="IK174" s="473"/>
      <c r="IL174" s="473"/>
      <c r="IM174" s="473"/>
      <c r="IN174" s="473"/>
      <c r="IO174" s="473"/>
      <c r="IP174" s="473"/>
      <c r="IQ174" s="473"/>
      <c r="IR174" s="473"/>
      <c r="IS174" s="473"/>
      <c r="IT174" s="473"/>
      <c r="IU174" s="473"/>
      <c r="IV174" s="473"/>
      <c r="IW174" s="473"/>
    </row>
    <row r="175" spans="1:257" ht="25.15" customHeight="1" x14ac:dyDescent="0.25">
      <c r="A175" s="275"/>
      <c r="B175" s="352"/>
      <c r="C175" s="275"/>
      <c r="D175" s="338"/>
      <c r="E175" s="283"/>
      <c r="F175" s="762"/>
      <c r="G175" s="308"/>
      <c r="H175" s="548"/>
      <c r="I175" s="548"/>
      <c r="J175" s="473"/>
      <c r="K175" s="473"/>
      <c r="L175" s="473"/>
      <c r="M175" s="473"/>
      <c r="N175" s="473"/>
      <c r="O175" s="473"/>
      <c r="P175" s="473"/>
      <c r="Q175" s="473"/>
      <c r="R175" s="473"/>
      <c r="S175" s="473"/>
      <c r="T175" s="473"/>
      <c r="U175" s="473"/>
      <c r="V175" s="473"/>
      <c r="W175" s="473"/>
      <c r="X175" s="473"/>
      <c r="Y175" s="473"/>
      <c r="Z175" s="473"/>
      <c r="AA175" s="473"/>
      <c r="AB175" s="473"/>
      <c r="AC175" s="473"/>
      <c r="AD175" s="473"/>
      <c r="AE175" s="473"/>
      <c r="AF175" s="473"/>
      <c r="AG175" s="473"/>
      <c r="AH175" s="473"/>
      <c r="AI175" s="473"/>
      <c r="AJ175" s="473"/>
      <c r="AK175" s="473"/>
      <c r="AL175" s="473"/>
      <c r="AM175" s="473"/>
      <c r="AN175" s="473"/>
      <c r="AO175" s="473"/>
      <c r="AP175" s="473"/>
      <c r="AQ175" s="473"/>
      <c r="AR175" s="473"/>
      <c r="AS175" s="473"/>
      <c r="AT175" s="473"/>
      <c r="AU175" s="473"/>
      <c r="AV175" s="473"/>
      <c r="AW175" s="473"/>
      <c r="AX175" s="473"/>
      <c r="AY175" s="473"/>
      <c r="AZ175" s="473"/>
      <c r="BA175" s="473"/>
      <c r="BB175" s="473"/>
      <c r="BC175" s="473"/>
      <c r="BD175" s="473"/>
      <c r="BE175" s="473"/>
      <c r="BF175" s="473"/>
      <c r="BG175" s="473"/>
      <c r="BH175" s="473"/>
      <c r="BI175" s="473"/>
      <c r="BJ175" s="473"/>
      <c r="BK175" s="473"/>
      <c r="BL175" s="473"/>
      <c r="BM175" s="473"/>
      <c r="BN175" s="473"/>
      <c r="BO175" s="473"/>
      <c r="BP175" s="473"/>
      <c r="BQ175" s="473"/>
      <c r="BR175" s="473"/>
      <c r="BS175" s="473"/>
      <c r="BT175" s="473"/>
      <c r="BU175" s="473"/>
      <c r="BV175" s="473"/>
      <c r="BW175" s="473"/>
      <c r="BX175" s="473"/>
      <c r="BY175" s="473"/>
      <c r="BZ175" s="473"/>
      <c r="CA175" s="473"/>
      <c r="CB175" s="473"/>
      <c r="CC175" s="473"/>
      <c r="CD175" s="473"/>
      <c r="CE175" s="473"/>
      <c r="CF175" s="473"/>
      <c r="CG175" s="473"/>
      <c r="CH175" s="473"/>
      <c r="CI175" s="473"/>
      <c r="CJ175" s="473"/>
      <c r="CK175" s="473"/>
      <c r="CL175" s="473"/>
      <c r="CM175" s="473"/>
      <c r="CN175" s="473"/>
      <c r="CO175" s="473"/>
      <c r="CP175" s="473"/>
      <c r="CQ175" s="473"/>
      <c r="CR175" s="473"/>
      <c r="CS175" s="473"/>
      <c r="CT175" s="473"/>
      <c r="CU175" s="473"/>
      <c r="CV175" s="473"/>
      <c r="CW175" s="473"/>
      <c r="CX175" s="473"/>
      <c r="CY175" s="473"/>
      <c r="CZ175" s="473"/>
      <c r="DA175" s="473"/>
      <c r="DB175" s="473"/>
      <c r="DC175" s="473"/>
      <c r="DD175" s="473"/>
      <c r="DE175" s="473"/>
      <c r="DF175" s="473"/>
      <c r="DG175" s="473"/>
      <c r="DH175" s="473"/>
      <c r="DI175" s="473"/>
      <c r="DJ175" s="473"/>
      <c r="DK175" s="473"/>
      <c r="DL175" s="473"/>
      <c r="DM175" s="473"/>
      <c r="DN175" s="473"/>
      <c r="DO175" s="473"/>
      <c r="DP175" s="473"/>
      <c r="DQ175" s="473"/>
      <c r="DR175" s="473"/>
      <c r="DS175" s="473"/>
      <c r="DT175" s="473"/>
      <c r="DU175" s="473"/>
      <c r="DV175" s="473"/>
      <c r="DW175" s="473"/>
      <c r="DX175" s="473"/>
      <c r="DY175" s="473"/>
      <c r="DZ175" s="473"/>
      <c r="EA175" s="473"/>
      <c r="EB175" s="473"/>
      <c r="EC175" s="473"/>
      <c r="ED175" s="473"/>
      <c r="EE175" s="473"/>
      <c r="EF175" s="473"/>
      <c r="EG175" s="473"/>
      <c r="EH175" s="473"/>
      <c r="EI175" s="473"/>
      <c r="EJ175" s="473"/>
      <c r="EK175" s="473"/>
      <c r="EL175" s="473"/>
      <c r="EM175" s="473"/>
      <c r="EN175" s="473"/>
      <c r="EO175" s="473"/>
      <c r="EP175" s="473"/>
      <c r="EQ175" s="473"/>
      <c r="ER175" s="473"/>
      <c r="ES175" s="473"/>
      <c r="ET175" s="473"/>
      <c r="EU175" s="473"/>
      <c r="EV175" s="473"/>
      <c r="EW175" s="473"/>
      <c r="EX175" s="473"/>
      <c r="EY175" s="473"/>
      <c r="EZ175" s="473"/>
      <c r="FA175" s="473"/>
      <c r="FB175" s="473"/>
      <c r="FC175" s="473"/>
      <c r="FD175" s="473"/>
      <c r="FE175" s="473"/>
      <c r="FF175" s="473"/>
      <c r="FG175" s="473"/>
      <c r="FH175" s="473"/>
      <c r="FI175" s="473"/>
      <c r="FJ175" s="473"/>
      <c r="FK175" s="473"/>
      <c r="FL175" s="473"/>
      <c r="FM175" s="473"/>
      <c r="FN175" s="473"/>
      <c r="FO175" s="473"/>
      <c r="FP175" s="473"/>
      <c r="FQ175" s="473"/>
      <c r="FR175" s="473"/>
      <c r="FS175" s="473"/>
      <c r="FT175" s="473"/>
      <c r="FU175" s="473"/>
      <c r="FV175" s="473"/>
      <c r="FW175" s="473"/>
      <c r="FX175" s="473"/>
      <c r="FY175" s="473"/>
      <c r="FZ175" s="473"/>
      <c r="GA175" s="473"/>
      <c r="GB175" s="473"/>
      <c r="GC175" s="473"/>
      <c r="GD175" s="473"/>
      <c r="GE175" s="473"/>
      <c r="GF175" s="473"/>
      <c r="GG175" s="473"/>
      <c r="GH175" s="473"/>
      <c r="GI175" s="473"/>
      <c r="GJ175" s="473"/>
      <c r="GK175" s="473"/>
      <c r="GL175" s="473"/>
      <c r="GM175" s="473"/>
      <c r="GN175" s="473"/>
      <c r="GO175" s="473"/>
      <c r="GP175" s="473"/>
      <c r="GQ175" s="473"/>
      <c r="GR175" s="473"/>
      <c r="GS175" s="473"/>
      <c r="GT175" s="473"/>
      <c r="GU175" s="473"/>
      <c r="GV175" s="473"/>
      <c r="GW175" s="473"/>
      <c r="GX175" s="473"/>
      <c r="GY175" s="473"/>
      <c r="GZ175" s="473"/>
      <c r="HA175" s="473"/>
      <c r="HB175" s="473"/>
      <c r="HC175" s="473"/>
      <c r="HD175" s="473"/>
      <c r="HE175" s="473"/>
      <c r="HF175" s="473"/>
      <c r="HG175" s="473"/>
      <c r="HH175" s="473"/>
      <c r="HI175" s="473"/>
      <c r="HJ175" s="473"/>
      <c r="HK175" s="473"/>
      <c r="HL175" s="473"/>
      <c r="HM175" s="473"/>
      <c r="HN175" s="473"/>
      <c r="HO175" s="473"/>
      <c r="HP175" s="473"/>
      <c r="HQ175" s="473"/>
      <c r="HR175" s="473"/>
      <c r="HS175" s="473"/>
      <c r="HT175" s="473"/>
      <c r="HU175" s="473"/>
      <c r="HV175" s="473"/>
      <c r="HW175" s="473"/>
      <c r="HX175" s="473"/>
      <c r="HY175" s="473"/>
      <c r="HZ175" s="473"/>
      <c r="IA175" s="473"/>
      <c r="IB175" s="473"/>
      <c r="IC175" s="473"/>
      <c r="ID175" s="473"/>
      <c r="IE175" s="473"/>
      <c r="IF175" s="473"/>
      <c r="IG175" s="473"/>
      <c r="IH175" s="473"/>
      <c r="II175" s="473"/>
      <c r="IJ175" s="473"/>
      <c r="IK175" s="473"/>
      <c r="IL175" s="473"/>
      <c r="IM175" s="473"/>
      <c r="IN175" s="473"/>
      <c r="IO175" s="473"/>
      <c r="IP175" s="473"/>
      <c r="IQ175" s="473"/>
      <c r="IR175" s="473"/>
      <c r="IS175" s="473"/>
      <c r="IT175" s="473"/>
      <c r="IU175" s="473"/>
      <c r="IV175" s="473"/>
      <c r="IW175" s="473"/>
    </row>
    <row r="176" spans="1:257" ht="13" x14ac:dyDescent="0.25">
      <c r="A176" s="275"/>
      <c r="B176" s="361" t="s">
        <v>2506</v>
      </c>
      <c r="C176" s="275"/>
      <c r="D176" s="805"/>
      <c r="E176" s="375"/>
      <c r="F176" s="1002"/>
      <c r="G176" s="806"/>
      <c r="H176" s="548"/>
      <c r="I176" s="548"/>
      <c r="J176" s="473"/>
      <c r="K176" s="473"/>
      <c r="L176" s="473"/>
      <c r="M176" s="473"/>
      <c r="N176" s="473"/>
      <c r="O176" s="473"/>
      <c r="P176" s="473"/>
      <c r="Q176" s="473"/>
      <c r="R176" s="473"/>
      <c r="S176" s="473"/>
      <c r="T176" s="473"/>
      <c r="U176" s="473"/>
      <c r="V176" s="473"/>
      <c r="W176" s="473"/>
      <c r="X176" s="473"/>
      <c r="Y176" s="473"/>
      <c r="Z176" s="473"/>
      <c r="AA176" s="473"/>
      <c r="AB176" s="473"/>
      <c r="AC176" s="473"/>
      <c r="AD176" s="473"/>
      <c r="AE176" s="473"/>
      <c r="AF176" s="473"/>
      <c r="AG176" s="473"/>
      <c r="AH176" s="473"/>
      <c r="AI176" s="473"/>
      <c r="AJ176" s="473"/>
      <c r="AK176" s="473"/>
      <c r="AL176" s="473"/>
      <c r="AM176" s="473"/>
      <c r="AN176" s="473"/>
      <c r="AO176" s="473"/>
      <c r="AP176" s="473"/>
      <c r="AQ176" s="473"/>
      <c r="AR176" s="473"/>
      <c r="AS176" s="473"/>
      <c r="AT176" s="473"/>
      <c r="AU176" s="473"/>
      <c r="AV176" s="473"/>
      <c r="AW176" s="473"/>
      <c r="AX176" s="473"/>
      <c r="AY176" s="473"/>
      <c r="AZ176" s="473"/>
      <c r="BA176" s="473"/>
      <c r="BB176" s="473"/>
      <c r="BC176" s="473"/>
      <c r="BD176" s="473"/>
      <c r="BE176" s="473"/>
      <c r="BF176" s="473"/>
      <c r="BG176" s="473"/>
      <c r="BH176" s="473"/>
      <c r="BI176" s="473"/>
      <c r="BJ176" s="473"/>
      <c r="BK176" s="473"/>
      <c r="BL176" s="473"/>
      <c r="BM176" s="473"/>
      <c r="BN176" s="473"/>
      <c r="BO176" s="473"/>
      <c r="BP176" s="473"/>
      <c r="BQ176" s="473"/>
      <c r="BR176" s="473"/>
      <c r="BS176" s="473"/>
      <c r="BT176" s="473"/>
      <c r="BU176" s="473"/>
      <c r="BV176" s="473"/>
      <c r="BW176" s="473"/>
      <c r="BX176" s="473"/>
      <c r="BY176" s="473"/>
      <c r="BZ176" s="473"/>
      <c r="CA176" s="473"/>
      <c r="CB176" s="473"/>
      <c r="CC176" s="473"/>
      <c r="CD176" s="473"/>
      <c r="CE176" s="473"/>
      <c r="CF176" s="473"/>
      <c r="CG176" s="473"/>
      <c r="CH176" s="473"/>
      <c r="CI176" s="473"/>
      <c r="CJ176" s="473"/>
      <c r="CK176" s="473"/>
      <c r="CL176" s="473"/>
      <c r="CM176" s="473"/>
      <c r="CN176" s="473"/>
      <c r="CO176" s="473"/>
      <c r="CP176" s="473"/>
      <c r="CQ176" s="473"/>
      <c r="CR176" s="473"/>
      <c r="CS176" s="473"/>
      <c r="CT176" s="473"/>
      <c r="CU176" s="473"/>
      <c r="CV176" s="473"/>
      <c r="CW176" s="473"/>
      <c r="CX176" s="473"/>
      <c r="CY176" s="473"/>
      <c r="CZ176" s="473"/>
      <c r="DA176" s="473"/>
      <c r="DB176" s="473"/>
      <c r="DC176" s="473"/>
      <c r="DD176" s="473"/>
      <c r="DE176" s="473"/>
      <c r="DF176" s="473"/>
      <c r="DG176" s="473"/>
      <c r="DH176" s="473"/>
      <c r="DI176" s="473"/>
      <c r="DJ176" s="473"/>
      <c r="DK176" s="473"/>
      <c r="DL176" s="473"/>
      <c r="DM176" s="473"/>
      <c r="DN176" s="473"/>
      <c r="DO176" s="473"/>
      <c r="DP176" s="473"/>
      <c r="DQ176" s="473"/>
      <c r="DR176" s="473"/>
      <c r="DS176" s="473"/>
      <c r="DT176" s="473"/>
      <c r="DU176" s="473"/>
      <c r="DV176" s="473"/>
      <c r="DW176" s="473"/>
      <c r="DX176" s="473"/>
      <c r="DY176" s="473"/>
      <c r="DZ176" s="473"/>
      <c r="EA176" s="473"/>
      <c r="EB176" s="473"/>
      <c r="EC176" s="473"/>
      <c r="ED176" s="473"/>
      <c r="EE176" s="473"/>
      <c r="EF176" s="473"/>
      <c r="EG176" s="473"/>
      <c r="EH176" s="473"/>
      <c r="EI176" s="473"/>
      <c r="EJ176" s="473"/>
      <c r="EK176" s="473"/>
      <c r="EL176" s="473"/>
      <c r="EM176" s="473"/>
      <c r="EN176" s="473"/>
      <c r="EO176" s="473"/>
      <c r="EP176" s="473"/>
      <c r="EQ176" s="473"/>
      <c r="ER176" s="473"/>
      <c r="ES176" s="473"/>
      <c r="ET176" s="473"/>
      <c r="EU176" s="473"/>
      <c r="EV176" s="473"/>
      <c r="EW176" s="473"/>
      <c r="EX176" s="473"/>
      <c r="EY176" s="473"/>
      <c r="EZ176" s="473"/>
      <c r="FA176" s="473"/>
      <c r="FB176" s="473"/>
      <c r="FC176" s="473"/>
      <c r="FD176" s="473"/>
      <c r="FE176" s="473"/>
      <c r="FF176" s="473"/>
      <c r="FG176" s="473"/>
      <c r="FH176" s="473"/>
      <c r="FI176" s="473"/>
      <c r="FJ176" s="473"/>
      <c r="FK176" s="473"/>
      <c r="FL176" s="473"/>
      <c r="FM176" s="473"/>
      <c r="FN176" s="473"/>
      <c r="FO176" s="473"/>
      <c r="FP176" s="473"/>
      <c r="FQ176" s="473"/>
      <c r="FR176" s="473"/>
      <c r="FS176" s="473"/>
      <c r="FT176" s="473"/>
      <c r="FU176" s="473"/>
      <c r="FV176" s="473"/>
      <c r="FW176" s="473"/>
      <c r="FX176" s="473"/>
      <c r="FY176" s="473"/>
      <c r="FZ176" s="473"/>
      <c r="GA176" s="473"/>
      <c r="GB176" s="473"/>
      <c r="GC176" s="473"/>
      <c r="GD176" s="473"/>
      <c r="GE176" s="473"/>
      <c r="GF176" s="473"/>
      <c r="GG176" s="473"/>
      <c r="GH176" s="473"/>
      <c r="GI176" s="473"/>
      <c r="GJ176" s="473"/>
      <c r="GK176" s="473"/>
      <c r="GL176" s="473"/>
      <c r="GM176" s="473"/>
      <c r="GN176" s="473"/>
      <c r="GO176" s="473"/>
      <c r="GP176" s="473"/>
      <c r="GQ176" s="473"/>
      <c r="GR176" s="473"/>
      <c r="GS176" s="473"/>
      <c r="GT176" s="473"/>
      <c r="GU176" s="473"/>
      <c r="GV176" s="473"/>
      <c r="GW176" s="473"/>
      <c r="GX176" s="473"/>
      <c r="GY176" s="473"/>
      <c r="GZ176" s="473"/>
      <c r="HA176" s="473"/>
      <c r="HB176" s="473"/>
      <c r="HC176" s="473"/>
      <c r="HD176" s="473"/>
      <c r="HE176" s="473"/>
      <c r="HF176" s="473"/>
      <c r="HG176" s="473"/>
      <c r="HH176" s="473"/>
      <c r="HI176" s="473"/>
      <c r="HJ176" s="473"/>
      <c r="HK176" s="473"/>
      <c r="HL176" s="473"/>
      <c r="HM176" s="473"/>
      <c r="HN176" s="473"/>
      <c r="HO176" s="473"/>
      <c r="HP176" s="473"/>
      <c r="HQ176" s="473"/>
      <c r="HR176" s="473"/>
      <c r="HS176" s="473"/>
      <c r="HT176" s="473"/>
      <c r="HU176" s="473"/>
      <c r="HV176" s="473"/>
      <c r="HW176" s="473"/>
      <c r="HX176" s="473"/>
      <c r="HY176" s="473"/>
      <c r="HZ176" s="473"/>
      <c r="IA176" s="473"/>
      <c r="IB176" s="473"/>
      <c r="IC176" s="473"/>
      <c r="ID176" s="473"/>
      <c r="IE176" s="473"/>
      <c r="IF176" s="473"/>
      <c r="IG176" s="473"/>
      <c r="IH176" s="473"/>
      <c r="II176" s="473"/>
      <c r="IJ176" s="473"/>
      <c r="IK176" s="473"/>
      <c r="IL176" s="473"/>
      <c r="IM176" s="473"/>
      <c r="IN176" s="473"/>
      <c r="IO176" s="473"/>
      <c r="IP176" s="473"/>
      <c r="IQ176" s="473"/>
      <c r="IR176" s="473"/>
      <c r="IS176" s="473"/>
      <c r="IT176" s="473"/>
      <c r="IU176" s="473"/>
      <c r="IV176" s="473"/>
      <c r="IW176" s="473"/>
    </row>
    <row r="177" spans="1:8" ht="25.15" customHeight="1" x14ac:dyDescent="0.25">
      <c r="A177" s="275"/>
      <c r="B177" s="361"/>
      <c r="C177" s="275"/>
      <c r="D177" s="805"/>
      <c r="E177" s="375"/>
      <c r="F177" s="1002"/>
      <c r="G177" s="806"/>
      <c r="H177" s="548"/>
    </row>
    <row r="178" spans="1:8" ht="13" x14ac:dyDescent="0.25">
      <c r="A178" s="275"/>
      <c r="B178" s="361" t="s">
        <v>792</v>
      </c>
      <c r="C178" s="275"/>
      <c r="D178" s="805"/>
      <c r="E178" s="375"/>
      <c r="F178" s="1002"/>
      <c r="G178" s="806"/>
      <c r="H178" s="548"/>
    </row>
    <row r="179" spans="1:8" x14ac:dyDescent="0.25">
      <c r="A179" s="275"/>
      <c r="B179" s="352"/>
      <c r="C179" s="275"/>
      <c r="D179" s="805"/>
      <c r="E179" s="375"/>
      <c r="F179" s="1002"/>
      <c r="G179" s="806"/>
    </row>
    <row r="180" spans="1:8" x14ac:dyDescent="0.25">
      <c r="A180" s="275"/>
      <c r="B180" s="365" t="s">
        <v>972</v>
      </c>
      <c r="C180" s="275"/>
      <c r="D180" s="805"/>
      <c r="E180" s="375"/>
      <c r="F180" s="1002">
        <f>+F65</f>
        <v>0</v>
      </c>
      <c r="G180" s="806"/>
    </row>
    <row r="181" spans="1:8" x14ac:dyDescent="0.25">
      <c r="A181" s="275"/>
      <c r="B181" s="365"/>
      <c r="C181" s="275"/>
      <c r="D181" s="805"/>
      <c r="E181" s="375"/>
      <c r="F181" s="1002"/>
      <c r="G181" s="806"/>
    </row>
    <row r="182" spans="1:8" x14ac:dyDescent="0.25">
      <c r="A182" s="275"/>
      <c r="B182" s="365" t="s">
        <v>973</v>
      </c>
      <c r="C182" s="275"/>
      <c r="D182" s="805"/>
      <c r="E182" s="375"/>
      <c r="F182" s="1002">
        <f>+F121</f>
        <v>0</v>
      </c>
      <c r="G182" s="806"/>
    </row>
    <row r="183" spans="1:8" x14ac:dyDescent="0.25">
      <c r="A183" s="275"/>
      <c r="B183" s="365"/>
      <c r="C183" s="275"/>
      <c r="D183" s="805"/>
      <c r="E183" s="375"/>
      <c r="F183" s="1002"/>
      <c r="G183" s="806"/>
    </row>
    <row r="184" spans="1:8" x14ac:dyDescent="0.25">
      <c r="A184" s="275"/>
      <c r="B184" s="365" t="s">
        <v>974</v>
      </c>
      <c r="C184" s="275"/>
      <c r="D184" s="805"/>
      <c r="E184" s="375"/>
      <c r="F184" s="1002">
        <f>+F173</f>
        <v>0</v>
      </c>
      <c r="G184" s="806"/>
    </row>
    <row r="185" spans="1:8" x14ac:dyDescent="0.25">
      <c r="A185" s="275"/>
      <c r="B185" s="365"/>
      <c r="C185" s="275"/>
      <c r="D185" s="805"/>
      <c r="E185" s="375"/>
      <c r="F185" s="1002"/>
      <c r="G185" s="806"/>
    </row>
    <row r="186" spans="1:8" x14ac:dyDescent="0.25">
      <c r="A186" s="275"/>
      <c r="B186" s="365"/>
      <c r="C186" s="275"/>
      <c r="D186" s="805"/>
      <c r="E186" s="375"/>
      <c r="F186" s="1002"/>
      <c r="G186" s="806"/>
    </row>
    <row r="187" spans="1:8" x14ac:dyDescent="0.25">
      <c r="A187" s="275"/>
      <c r="B187" s="352"/>
      <c r="C187" s="275"/>
      <c r="D187" s="338"/>
      <c r="E187" s="283"/>
      <c r="F187" s="762"/>
      <c r="G187" s="308"/>
    </row>
    <row r="188" spans="1:8" x14ac:dyDescent="0.25">
      <c r="A188" s="275"/>
      <c r="B188" s="352"/>
      <c r="C188" s="275"/>
      <c r="D188" s="338"/>
      <c r="E188" s="283"/>
      <c r="F188" s="762"/>
      <c r="G188" s="308"/>
    </row>
    <row r="189" spans="1:8" x14ac:dyDescent="0.25">
      <c r="A189" s="275"/>
      <c r="B189" s="352"/>
      <c r="C189" s="275"/>
      <c r="D189" s="338"/>
      <c r="E189" s="283"/>
      <c r="F189" s="762"/>
      <c r="G189" s="308"/>
    </row>
    <row r="190" spans="1:8" x14ac:dyDescent="0.25">
      <c r="A190" s="275"/>
      <c r="B190" s="352"/>
      <c r="C190" s="275"/>
      <c r="D190" s="338"/>
      <c r="E190" s="283"/>
      <c r="F190" s="762"/>
      <c r="G190" s="308"/>
    </row>
    <row r="191" spans="1:8" x14ac:dyDescent="0.25">
      <c r="A191" s="275"/>
      <c r="B191" s="352"/>
      <c r="C191" s="275"/>
      <c r="D191" s="338"/>
      <c r="E191" s="283"/>
      <c r="F191" s="762"/>
      <c r="G191" s="308"/>
    </row>
    <row r="192" spans="1:8" x14ac:dyDescent="0.25">
      <c r="A192" s="275"/>
      <c r="B192" s="352"/>
      <c r="C192" s="275"/>
      <c r="D192" s="338"/>
      <c r="E192" s="283"/>
      <c r="F192" s="762"/>
      <c r="G192" s="308"/>
    </row>
    <row r="193" spans="1:7" x14ac:dyDescent="0.25">
      <c r="A193" s="275"/>
      <c r="B193" s="352"/>
      <c r="C193" s="275"/>
      <c r="D193" s="338"/>
      <c r="E193" s="283"/>
      <c r="F193" s="762"/>
      <c r="G193" s="308"/>
    </row>
    <row r="194" spans="1:7" x14ac:dyDescent="0.25">
      <c r="A194" s="275"/>
      <c r="B194" s="352"/>
      <c r="C194" s="275"/>
      <c r="D194" s="338"/>
      <c r="E194" s="283"/>
      <c r="F194" s="762"/>
      <c r="G194" s="308"/>
    </row>
    <row r="195" spans="1:7" x14ac:dyDescent="0.25">
      <c r="A195" s="275"/>
      <c r="B195" s="352"/>
      <c r="C195" s="275"/>
      <c r="D195" s="338"/>
      <c r="E195" s="283"/>
      <c r="F195" s="762"/>
      <c r="G195" s="308"/>
    </row>
    <row r="196" spans="1:7" x14ac:dyDescent="0.25">
      <c r="A196" s="275"/>
      <c r="B196" s="352"/>
      <c r="C196" s="275"/>
      <c r="D196" s="338"/>
      <c r="E196" s="283"/>
      <c r="F196" s="762"/>
      <c r="G196" s="308"/>
    </row>
    <row r="197" spans="1:7" x14ac:dyDescent="0.25">
      <c r="A197" s="275"/>
      <c r="B197" s="352"/>
      <c r="C197" s="275"/>
      <c r="D197" s="338"/>
      <c r="E197" s="283"/>
      <c r="F197" s="762"/>
      <c r="G197" s="308"/>
    </row>
    <row r="198" spans="1:7" x14ac:dyDescent="0.25">
      <c r="A198" s="275"/>
      <c r="B198" s="352"/>
      <c r="C198" s="275"/>
      <c r="D198" s="338"/>
      <c r="E198" s="283"/>
      <c r="F198" s="762"/>
      <c r="G198" s="308"/>
    </row>
    <row r="199" spans="1:7" x14ac:dyDescent="0.25">
      <c r="A199" s="275"/>
      <c r="B199" s="352"/>
      <c r="C199" s="275"/>
      <c r="D199" s="338"/>
      <c r="E199" s="283"/>
      <c r="F199" s="762"/>
      <c r="G199" s="308"/>
    </row>
    <row r="200" spans="1:7" x14ac:dyDescent="0.25">
      <c r="A200" s="275"/>
      <c r="B200" s="352"/>
      <c r="C200" s="275"/>
      <c r="D200" s="338"/>
      <c r="E200" s="283"/>
      <c r="F200" s="762"/>
      <c r="G200" s="308"/>
    </row>
    <row r="201" spans="1:7" x14ac:dyDescent="0.25">
      <c r="A201" s="275"/>
      <c r="B201" s="352"/>
      <c r="C201" s="275"/>
      <c r="D201" s="338"/>
      <c r="E201" s="283"/>
      <c r="F201" s="762"/>
      <c r="G201" s="308"/>
    </row>
    <row r="202" spans="1:7" x14ac:dyDescent="0.25">
      <c r="A202" s="275"/>
      <c r="B202" s="352"/>
      <c r="C202" s="275"/>
      <c r="D202" s="338"/>
      <c r="E202" s="283"/>
      <c r="F202" s="762"/>
      <c r="G202" s="308"/>
    </row>
    <row r="203" spans="1:7" x14ac:dyDescent="0.25">
      <c r="A203" s="275"/>
      <c r="B203" s="352"/>
      <c r="C203" s="275"/>
      <c r="D203" s="338"/>
      <c r="E203" s="283"/>
      <c r="F203" s="762"/>
      <c r="G203" s="308"/>
    </row>
    <row r="204" spans="1:7" x14ac:dyDescent="0.25">
      <c r="A204" s="275"/>
      <c r="B204" s="352"/>
      <c r="C204" s="275"/>
      <c r="D204" s="338"/>
      <c r="E204" s="283"/>
      <c r="F204" s="762"/>
      <c r="G204" s="308"/>
    </row>
    <row r="205" spans="1:7" x14ac:dyDescent="0.25">
      <c r="A205" s="275"/>
      <c r="B205" s="268"/>
      <c r="C205" s="275"/>
      <c r="D205" s="275"/>
      <c r="E205" s="366"/>
      <c r="F205" s="1003"/>
      <c r="G205" s="584"/>
    </row>
    <row r="206" spans="1:7" x14ac:dyDescent="0.25">
      <c r="A206" s="275"/>
      <c r="B206" s="268"/>
      <c r="C206" s="275"/>
      <c r="D206" s="275"/>
      <c r="E206" s="366"/>
      <c r="F206" s="1003"/>
      <c r="G206" s="584"/>
    </row>
    <row r="207" spans="1:7" x14ac:dyDescent="0.25">
      <c r="A207" s="275"/>
      <c r="B207" s="268"/>
      <c r="C207" s="275"/>
      <c r="D207" s="275"/>
      <c r="E207" s="366"/>
      <c r="F207" s="1003"/>
      <c r="G207" s="584"/>
    </row>
    <row r="208" spans="1:7" x14ac:dyDescent="0.25">
      <c r="A208" s="275"/>
      <c r="B208" s="268"/>
      <c r="C208" s="275"/>
      <c r="D208" s="275"/>
      <c r="E208" s="366"/>
      <c r="F208" s="1003"/>
      <c r="G208" s="584"/>
    </row>
    <row r="209" spans="1:7" x14ac:dyDescent="0.25">
      <c r="A209" s="275"/>
      <c r="B209" s="268"/>
      <c r="C209" s="275"/>
      <c r="D209" s="275"/>
      <c r="E209" s="366"/>
      <c r="F209" s="1003"/>
      <c r="G209" s="584"/>
    </row>
    <row r="210" spans="1:7" x14ac:dyDescent="0.25">
      <c r="A210" s="275"/>
      <c r="B210" s="268"/>
      <c r="C210" s="275"/>
      <c r="D210" s="275"/>
      <c r="E210" s="366"/>
      <c r="F210" s="1003"/>
      <c r="G210" s="584"/>
    </row>
    <row r="211" spans="1:7" x14ac:dyDescent="0.25">
      <c r="A211" s="275"/>
      <c r="B211" s="268"/>
      <c r="C211" s="275"/>
      <c r="D211" s="275"/>
      <c r="E211" s="366"/>
      <c r="F211" s="1003"/>
      <c r="G211" s="584"/>
    </row>
    <row r="212" spans="1:7" x14ac:dyDescent="0.25">
      <c r="A212" s="275"/>
      <c r="B212" s="268"/>
      <c r="C212" s="275"/>
      <c r="D212" s="275"/>
      <c r="E212" s="366"/>
      <c r="F212" s="1003"/>
      <c r="G212" s="584"/>
    </row>
    <row r="213" spans="1:7" x14ac:dyDescent="0.25">
      <c r="A213" s="275"/>
      <c r="B213" s="268"/>
      <c r="C213" s="275"/>
      <c r="D213" s="275"/>
      <c r="E213" s="366"/>
      <c r="F213" s="1003"/>
      <c r="G213" s="584"/>
    </row>
    <row r="214" spans="1:7" x14ac:dyDescent="0.25">
      <c r="A214" s="275"/>
      <c r="B214" s="268"/>
      <c r="C214" s="275"/>
      <c r="D214" s="275"/>
      <c r="E214" s="366"/>
      <c r="F214" s="1003"/>
      <c r="G214" s="584"/>
    </row>
    <row r="215" spans="1:7" x14ac:dyDescent="0.25">
      <c r="A215" s="275"/>
      <c r="B215" s="268"/>
      <c r="C215" s="275"/>
      <c r="D215" s="275"/>
      <c r="E215" s="366"/>
      <c r="F215" s="1003"/>
      <c r="G215" s="584"/>
    </row>
    <row r="216" spans="1:7" x14ac:dyDescent="0.25">
      <c r="A216" s="275"/>
      <c r="B216" s="268"/>
      <c r="C216" s="275"/>
      <c r="D216" s="275"/>
      <c r="E216" s="366"/>
      <c r="F216" s="1003"/>
      <c r="G216" s="584"/>
    </row>
    <row r="217" spans="1:7" x14ac:dyDescent="0.25">
      <c r="A217" s="275"/>
      <c r="B217" s="268"/>
      <c r="C217" s="275"/>
      <c r="D217" s="275"/>
      <c r="E217" s="366"/>
      <c r="F217" s="1003"/>
      <c r="G217" s="584"/>
    </row>
    <row r="218" spans="1:7" x14ac:dyDescent="0.25">
      <c r="A218" s="275"/>
      <c r="B218" s="268"/>
      <c r="C218" s="275"/>
      <c r="D218" s="275"/>
      <c r="E218" s="366"/>
      <c r="F218" s="1003"/>
      <c r="G218" s="584"/>
    </row>
    <row r="219" spans="1:7" x14ac:dyDescent="0.25">
      <c r="A219" s="275"/>
      <c r="B219" s="268"/>
      <c r="C219" s="275"/>
      <c r="D219" s="275"/>
      <c r="E219" s="366"/>
      <c r="F219" s="1003"/>
      <c r="G219" s="584"/>
    </row>
    <row r="220" spans="1:7" x14ac:dyDescent="0.25">
      <c r="A220" s="275"/>
      <c r="B220" s="268"/>
      <c r="C220" s="275"/>
      <c r="D220" s="275"/>
      <c r="E220" s="366"/>
      <c r="F220" s="1003"/>
      <c r="G220" s="584"/>
    </row>
    <row r="221" spans="1:7" x14ac:dyDescent="0.25">
      <c r="A221" s="275"/>
      <c r="B221" s="268"/>
      <c r="C221" s="275"/>
      <c r="D221" s="275"/>
      <c r="E221" s="366"/>
      <c r="F221" s="1003"/>
      <c r="G221" s="584"/>
    </row>
    <row r="222" spans="1:7" x14ac:dyDescent="0.25">
      <c r="A222" s="275"/>
      <c r="B222" s="268"/>
      <c r="C222" s="275"/>
      <c r="D222" s="275"/>
      <c r="E222" s="366"/>
      <c r="F222" s="1003"/>
      <c r="G222" s="584"/>
    </row>
    <row r="223" spans="1:7" x14ac:dyDescent="0.25">
      <c r="A223" s="275"/>
      <c r="B223" s="268"/>
      <c r="C223" s="275"/>
      <c r="D223" s="275"/>
      <c r="E223" s="366"/>
      <c r="F223" s="1003"/>
      <c r="G223" s="584"/>
    </row>
    <row r="224" spans="1:7" x14ac:dyDescent="0.25">
      <c r="A224" s="275"/>
      <c r="B224" s="268"/>
      <c r="C224" s="275"/>
      <c r="D224" s="275"/>
      <c r="E224" s="366"/>
      <c r="F224" s="1003"/>
      <c r="G224" s="584"/>
    </row>
    <row r="225" spans="1:7" x14ac:dyDescent="0.25">
      <c r="A225" s="275"/>
      <c r="B225" s="268"/>
      <c r="C225" s="275"/>
      <c r="D225" s="275"/>
      <c r="E225" s="366"/>
      <c r="F225" s="1003"/>
      <c r="G225" s="584"/>
    </row>
    <row r="226" spans="1:7" x14ac:dyDescent="0.25">
      <c r="A226" s="275"/>
      <c r="B226" s="268"/>
      <c r="C226" s="275"/>
      <c r="D226" s="275"/>
      <c r="E226" s="366"/>
      <c r="F226" s="1003"/>
      <c r="G226" s="584"/>
    </row>
    <row r="227" spans="1:7" x14ac:dyDescent="0.25">
      <c r="A227" s="275"/>
      <c r="B227" s="268"/>
      <c r="C227" s="275"/>
      <c r="D227" s="275"/>
      <c r="E227" s="366"/>
      <c r="F227" s="1003"/>
      <c r="G227" s="584"/>
    </row>
    <row r="228" spans="1:7" x14ac:dyDescent="0.25">
      <c r="A228" s="275"/>
      <c r="B228" s="268"/>
      <c r="C228" s="275"/>
      <c r="D228" s="275"/>
      <c r="E228" s="366"/>
      <c r="F228" s="1003"/>
      <c r="G228" s="584"/>
    </row>
    <row r="229" spans="1:7" x14ac:dyDescent="0.25">
      <c r="A229" s="275"/>
      <c r="B229" s="268"/>
      <c r="C229" s="275"/>
      <c r="D229" s="275"/>
      <c r="E229" s="366"/>
      <c r="F229" s="1003"/>
      <c r="G229" s="584"/>
    </row>
    <row r="230" spans="1:7" x14ac:dyDescent="0.25">
      <c r="A230" s="275"/>
      <c r="B230" s="268"/>
      <c r="C230" s="275"/>
      <c r="D230" s="275"/>
      <c r="E230" s="366"/>
      <c r="F230" s="1003"/>
      <c r="G230" s="584"/>
    </row>
    <row r="231" spans="1:7" x14ac:dyDescent="0.25">
      <c r="A231" s="275"/>
      <c r="B231" s="268"/>
      <c r="C231" s="275"/>
      <c r="D231" s="275"/>
      <c r="E231" s="366"/>
      <c r="F231" s="1003"/>
      <c r="G231" s="584"/>
    </row>
    <row r="232" spans="1:7" x14ac:dyDescent="0.25">
      <c r="A232" s="275"/>
      <c r="B232" s="268"/>
      <c r="C232" s="275"/>
      <c r="D232" s="275"/>
      <c r="E232" s="366"/>
      <c r="F232" s="1003"/>
      <c r="G232" s="584"/>
    </row>
    <row r="233" spans="1:7" x14ac:dyDescent="0.25">
      <c r="A233" s="275"/>
      <c r="B233" s="268"/>
      <c r="C233" s="275"/>
      <c r="D233" s="275"/>
      <c r="E233" s="366"/>
      <c r="F233" s="1003"/>
      <c r="G233" s="584"/>
    </row>
    <row r="234" spans="1:7" x14ac:dyDescent="0.25">
      <c r="A234" s="275"/>
      <c r="B234" s="268"/>
      <c r="C234" s="275"/>
      <c r="D234" s="275"/>
      <c r="E234" s="366"/>
      <c r="F234" s="1003"/>
      <c r="G234" s="584"/>
    </row>
    <row r="235" spans="1:7" x14ac:dyDescent="0.25">
      <c r="A235" s="275"/>
      <c r="B235" s="268"/>
      <c r="C235" s="275"/>
      <c r="D235" s="275"/>
      <c r="E235" s="366"/>
      <c r="F235" s="1003"/>
      <c r="G235" s="584"/>
    </row>
    <row r="236" spans="1:7" ht="13" thickBot="1" x14ac:dyDescent="0.3">
      <c r="A236" s="275"/>
      <c r="B236" s="268"/>
      <c r="C236" s="275"/>
      <c r="D236" s="275"/>
      <c r="E236" s="366"/>
      <c r="F236" s="1003"/>
      <c r="G236" s="584"/>
    </row>
    <row r="237" spans="1:7" ht="26.25" customHeight="1" thickTop="1" x14ac:dyDescent="0.25">
      <c r="A237" s="2507" t="s">
        <v>509</v>
      </c>
      <c r="B237" s="2507"/>
      <c r="C237" s="2507"/>
      <c r="D237" s="2507"/>
      <c r="E237" s="2507"/>
      <c r="F237" s="1455">
        <f>SUM(F179:F185)</f>
        <v>0</v>
      </c>
      <c r="G237" s="807"/>
    </row>
    <row r="238" spans="1:7" x14ac:dyDescent="0.25">
      <c r="E238" s="809"/>
      <c r="F238" s="1004"/>
      <c r="G238" s="809"/>
    </row>
    <row r="239" spans="1:7" x14ac:dyDescent="0.25">
      <c r="E239" s="809"/>
      <c r="F239" s="1004"/>
      <c r="G239" s="809"/>
    </row>
    <row r="240" spans="1:7" x14ac:dyDescent="0.25">
      <c r="E240" s="809"/>
      <c r="F240" s="1004"/>
      <c r="G240" s="809"/>
    </row>
    <row r="241" spans="5:7" ht="25.15" customHeight="1" x14ac:dyDescent="0.25">
      <c r="E241" s="809"/>
      <c r="F241" s="1004"/>
      <c r="G241" s="809"/>
    </row>
    <row r="242" spans="5:7" x14ac:dyDescent="0.25">
      <c r="E242" s="809"/>
      <c r="F242" s="1004"/>
      <c r="G242" s="809"/>
    </row>
    <row r="243" spans="5:7" x14ac:dyDescent="0.25">
      <c r="E243" s="809"/>
      <c r="F243" s="1004"/>
      <c r="G243" s="809"/>
    </row>
    <row r="244" spans="5:7" x14ac:dyDescent="0.25">
      <c r="E244" s="809"/>
      <c r="F244" s="1004"/>
      <c r="G244" s="809"/>
    </row>
    <row r="245" spans="5:7" x14ac:dyDescent="0.25">
      <c r="E245" s="809"/>
      <c r="F245" s="1004"/>
      <c r="G245" s="809"/>
    </row>
    <row r="246" spans="5:7" x14ac:dyDescent="0.25">
      <c r="E246" s="809"/>
      <c r="F246" s="1004"/>
      <c r="G246" s="809"/>
    </row>
    <row r="247" spans="5:7" x14ac:dyDescent="0.25">
      <c r="E247" s="809"/>
      <c r="F247" s="1004"/>
      <c r="G247" s="809"/>
    </row>
    <row r="248" spans="5:7" x14ac:dyDescent="0.25">
      <c r="E248" s="809"/>
      <c r="F248" s="1004"/>
      <c r="G248" s="809"/>
    </row>
    <row r="249" spans="5:7" x14ac:dyDescent="0.25">
      <c r="E249" s="809"/>
      <c r="F249" s="1004"/>
      <c r="G249" s="809"/>
    </row>
    <row r="250" spans="5:7" x14ac:dyDescent="0.25">
      <c r="E250" s="809"/>
      <c r="F250" s="1004"/>
      <c r="G250" s="809"/>
    </row>
    <row r="251" spans="5:7" x14ac:dyDescent="0.25">
      <c r="E251" s="809"/>
      <c r="F251" s="1004"/>
      <c r="G251" s="809"/>
    </row>
    <row r="252" spans="5:7" x14ac:dyDescent="0.25">
      <c r="E252" s="809"/>
      <c r="F252" s="1004"/>
      <c r="G252" s="809"/>
    </row>
    <row r="253" spans="5:7" x14ac:dyDescent="0.25">
      <c r="E253" s="809"/>
      <c r="F253" s="1004"/>
      <c r="G253" s="809"/>
    </row>
    <row r="254" spans="5:7" x14ac:dyDescent="0.25">
      <c r="E254" s="809"/>
      <c r="F254" s="1004"/>
      <c r="G254" s="809"/>
    </row>
    <row r="255" spans="5:7" x14ac:dyDescent="0.25">
      <c r="E255" s="809"/>
      <c r="F255" s="1004"/>
      <c r="G255" s="809"/>
    </row>
    <row r="256" spans="5:7" x14ac:dyDescent="0.25">
      <c r="E256" s="809"/>
      <c r="F256" s="1004"/>
      <c r="G256" s="809"/>
    </row>
    <row r="257" spans="5:7" x14ac:dyDescent="0.25">
      <c r="E257" s="809"/>
      <c r="F257" s="1004"/>
      <c r="G257" s="809"/>
    </row>
    <row r="258" spans="5:7" x14ac:dyDescent="0.25">
      <c r="E258" s="809"/>
      <c r="F258" s="1004"/>
      <c r="G258" s="809"/>
    </row>
    <row r="259" spans="5:7" x14ac:dyDescent="0.25">
      <c r="E259" s="809"/>
      <c r="F259" s="1004"/>
      <c r="G259" s="809"/>
    </row>
    <row r="260" spans="5:7" x14ac:dyDescent="0.25">
      <c r="E260" s="809"/>
      <c r="F260" s="1004"/>
      <c r="G260" s="809"/>
    </row>
    <row r="261" spans="5:7" x14ac:dyDescent="0.25">
      <c r="E261" s="809"/>
      <c r="F261" s="1004"/>
      <c r="G261" s="809"/>
    </row>
    <row r="262" spans="5:7" x14ac:dyDescent="0.25">
      <c r="E262" s="809"/>
      <c r="F262" s="1004"/>
      <c r="G262" s="809"/>
    </row>
    <row r="263" spans="5:7" x14ac:dyDescent="0.25">
      <c r="E263" s="809"/>
      <c r="F263" s="1004"/>
      <c r="G263" s="809"/>
    </row>
    <row r="264" spans="5:7" x14ac:dyDescent="0.25">
      <c r="E264" s="809"/>
      <c r="F264" s="1004"/>
      <c r="G264" s="809"/>
    </row>
    <row r="265" spans="5:7" x14ac:dyDescent="0.25">
      <c r="E265" s="809"/>
      <c r="F265" s="1004"/>
      <c r="G265" s="809"/>
    </row>
    <row r="266" spans="5:7" x14ac:dyDescent="0.25">
      <c r="E266" s="809"/>
      <c r="F266" s="1004"/>
      <c r="G266" s="809"/>
    </row>
    <row r="267" spans="5:7" x14ac:dyDescent="0.25">
      <c r="E267" s="809"/>
      <c r="F267" s="1004"/>
      <c r="G267" s="809"/>
    </row>
    <row r="268" spans="5:7" x14ac:dyDescent="0.25">
      <c r="E268" s="809"/>
      <c r="F268" s="1004"/>
      <c r="G268" s="809"/>
    </row>
    <row r="269" spans="5:7" x14ac:dyDescent="0.25">
      <c r="E269" s="809"/>
      <c r="F269" s="1004"/>
      <c r="G269" s="809"/>
    </row>
    <row r="270" spans="5:7" x14ac:dyDescent="0.25">
      <c r="E270" s="809"/>
      <c r="F270" s="1004"/>
      <c r="G270" s="809"/>
    </row>
    <row r="271" spans="5:7" x14ac:dyDescent="0.25">
      <c r="E271" s="809"/>
      <c r="F271" s="1004"/>
      <c r="G271" s="809"/>
    </row>
    <row r="272" spans="5:7" x14ac:dyDescent="0.25">
      <c r="E272" s="809"/>
      <c r="F272" s="1004"/>
      <c r="G272" s="809"/>
    </row>
    <row r="273" spans="5:7" x14ac:dyDescent="0.25">
      <c r="E273" s="809"/>
      <c r="F273" s="1004"/>
      <c r="G273" s="809"/>
    </row>
    <row r="274" spans="5:7" x14ac:dyDescent="0.25">
      <c r="E274" s="809"/>
      <c r="F274" s="1004"/>
      <c r="G274" s="809"/>
    </row>
    <row r="275" spans="5:7" x14ac:dyDescent="0.25">
      <c r="E275" s="809"/>
      <c r="F275" s="1004"/>
      <c r="G275" s="809"/>
    </row>
    <row r="276" spans="5:7" x14ac:dyDescent="0.25">
      <c r="E276" s="809"/>
      <c r="F276" s="1004"/>
      <c r="G276" s="809"/>
    </row>
    <row r="277" spans="5:7" x14ac:dyDescent="0.25">
      <c r="E277" s="809"/>
      <c r="F277" s="1004"/>
      <c r="G277" s="809"/>
    </row>
    <row r="278" spans="5:7" x14ac:dyDescent="0.25">
      <c r="E278" s="809"/>
      <c r="F278" s="1004"/>
      <c r="G278" s="809"/>
    </row>
    <row r="279" spans="5:7" x14ac:dyDescent="0.25">
      <c r="E279" s="809"/>
      <c r="F279" s="1004"/>
      <c r="G279" s="809"/>
    </row>
    <row r="280" spans="5:7" x14ac:dyDescent="0.25">
      <c r="E280" s="809"/>
      <c r="F280" s="1004"/>
      <c r="G280" s="809"/>
    </row>
    <row r="281" spans="5:7" x14ac:dyDescent="0.25">
      <c r="E281" s="809"/>
      <c r="F281" s="1004"/>
      <c r="G281" s="809"/>
    </row>
    <row r="282" spans="5:7" x14ac:dyDescent="0.25">
      <c r="E282" s="809"/>
      <c r="F282" s="1004"/>
      <c r="G282" s="809"/>
    </row>
    <row r="283" spans="5:7" x14ac:dyDescent="0.25">
      <c r="E283" s="809"/>
      <c r="F283" s="1004"/>
      <c r="G283" s="809"/>
    </row>
    <row r="284" spans="5:7" x14ac:dyDescent="0.25">
      <c r="E284" s="809"/>
      <c r="F284" s="1004"/>
      <c r="G284" s="809"/>
    </row>
    <row r="285" spans="5:7" x14ac:dyDescent="0.25">
      <c r="E285" s="809"/>
      <c r="F285" s="1004"/>
      <c r="G285" s="809"/>
    </row>
    <row r="286" spans="5:7" x14ac:dyDescent="0.25">
      <c r="E286" s="809"/>
      <c r="F286" s="1004"/>
      <c r="G286" s="809"/>
    </row>
    <row r="287" spans="5:7" x14ac:dyDescent="0.25">
      <c r="E287" s="809"/>
      <c r="F287" s="1004"/>
      <c r="G287" s="809"/>
    </row>
    <row r="288" spans="5:7" x14ac:dyDescent="0.25">
      <c r="E288" s="809"/>
      <c r="F288" s="1004"/>
      <c r="G288" s="809"/>
    </row>
    <row r="289" spans="5:7" x14ac:dyDescent="0.25">
      <c r="E289" s="809"/>
      <c r="F289" s="1004"/>
      <c r="G289" s="809"/>
    </row>
    <row r="290" spans="5:7" x14ac:dyDescent="0.25">
      <c r="E290" s="809"/>
      <c r="F290" s="1004"/>
      <c r="G290" s="809"/>
    </row>
    <row r="291" spans="5:7" x14ac:dyDescent="0.25">
      <c r="E291" s="809"/>
      <c r="F291" s="1004"/>
      <c r="G291" s="809"/>
    </row>
    <row r="292" spans="5:7" x14ac:dyDescent="0.25">
      <c r="E292" s="809"/>
      <c r="F292" s="1004"/>
      <c r="G292" s="809"/>
    </row>
    <row r="293" spans="5:7" x14ac:dyDescent="0.25">
      <c r="E293" s="809"/>
      <c r="F293" s="1004"/>
      <c r="G293" s="809"/>
    </row>
    <row r="294" spans="5:7" x14ac:dyDescent="0.25">
      <c r="E294" s="809"/>
      <c r="F294" s="1004"/>
      <c r="G294" s="809"/>
    </row>
    <row r="295" spans="5:7" x14ac:dyDescent="0.25">
      <c r="E295" s="809"/>
      <c r="F295" s="1004"/>
      <c r="G295" s="809"/>
    </row>
    <row r="296" spans="5:7" x14ac:dyDescent="0.25">
      <c r="E296" s="809"/>
      <c r="F296" s="1004"/>
      <c r="G296" s="809"/>
    </row>
    <row r="297" spans="5:7" x14ac:dyDescent="0.25">
      <c r="E297" s="809"/>
      <c r="F297" s="1004"/>
      <c r="G297" s="809"/>
    </row>
    <row r="298" spans="5:7" x14ac:dyDescent="0.25">
      <c r="E298" s="809"/>
      <c r="F298" s="1004"/>
      <c r="G298" s="809"/>
    </row>
    <row r="299" spans="5:7" x14ac:dyDescent="0.25">
      <c r="E299" s="809"/>
      <c r="F299" s="1004"/>
      <c r="G299" s="809"/>
    </row>
    <row r="300" spans="5:7" x14ac:dyDescent="0.25">
      <c r="E300" s="809"/>
      <c r="F300" s="1004"/>
      <c r="G300" s="809"/>
    </row>
    <row r="301" spans="5:7" x14ac:dyDescent="0.25">
      <c r="E301" s="809"/>
      <c r="F301" s="1004"/>
      <c r="G301" s="809"/>
    </row>
    <row r="302" spans="5:7" x14ac:dyDescent="0.25">
      <c r="E302" s="809"/>
      <c r="F302" s="1004"/>
      <c r="G302" s="809"/>
    </row>
    <row r="303" spans="5:7" x14ac:dyDescent="0.25">
      <c r="E303" s="809"/>
      <c r="F303" s="1004"/>
      <c r="G303" s="809"/>
    </row>
    <row r="304" spans="5:7" x14ac:dyDescent="0.25">
      <c r="E304" s="809"/>
      <c r="F304" s="1004"/>
      <c r="G304" s="809"/>
    </row>
    <row r="305" spans="5:7" x14ac:dyDescent="0.25">
      <c r="E305" s="809"/>
      <c r="F305" s="1004"/>
      <c r="G305" s="809"/>
    </row>
    <row r="306" spans="5:7" x14ac:dyDescent="0.25">
      <c r="E306" s="809"/>
      <c r="F306" s="1004"/>
      <c r="G306" s="809"/>
    </row>
    <row r="307" spans="5:7" x14ac:dyDescent="0.25">
      <c r="E307" s="809"/>
      <c r="F307" s="1004"/>
      <c r="G307" s="809"/>
    </row>
    <row r="308" spans="5:7" x14ac:dyDescent="0.25">
      <c r="E308" s="809"/>
      <c r="F308" s="1004"/>
      <c r="G308" s="809"/>
    </row>
    <row r="309" spans="5:7" x14ac:dyDescent="0.25">
      <c r="E309" s="809"/>
      <c r="F309" s="1004"/>
      <c r="G309" s="809"/>
    </row>
    <row r="310" spans="5:7" x14ac:dyDescent="0.25">
      <c r="E310" s="809"/>
      <c r="F310" s="1004"/>
      <c r="G310" s="809"/>
    </row>
    <row r="311" spans="5:7" x14ac:dyDescent="0.25">
      <c r="E311" s="809"/>
      <c r="F311" s="1004"/>
      <c r="G311" s="809"/>
    </row>
    <row r="312" spans="5:7" x14ac:dyDescent="0.25">
      <c r="E312" s="809"/>
      <c r="F312" s="1004"/>
      <c r="G312" s="809"/>
    </row>
    <row r="313" spans="5:7" x14ac:dyDescent="0.25">
      <c r="E313" s="809"/>
      <c r="F313" s="1004"/>
      <c r="G313" s="809"/>
    </row>
    <row r="314" spans="5:7" x14ac:dyDescent="0.25">
      <c r="E314" s="809"/>
      <c r="F314" s="1004"/>
      <c r="G314" s="809"/>
    </row>
    <row r="315" spans="5:7" x14ac:dyDescent="0.25">
      <c r="E315" s="809"/>
      <c r="F315" s="1004"/>
      <c r="G315" s="809"/>
    </row>
    <row r="316" spans="5:7" x14ac:dyDescent="0.25">
      <c r="E316" s="809"/>
      <c r="F316" s="1004"/>
      <c r="G316" s="809"/>
    </row>
    <row r="317" spans="5:7" x14ac:dyDescent="0.25">
      <c r="E317" s="809"/>
      <c r="F317" s="1004"/>
      <c r="G317" s="809"/>
    </row>
    <row r="318" spans="5:7" x14ac:dyDescent="0.25">
      <c r="E318" s="809"/>
      <c r="F318" s="1004"/>
      <c r="G318" s="809"/>
    </row>
    <row r="319" spans="5:7" x14ac:dyDescent="0.25">
      <c r="E319" s="809"/>
      <c r="F319" s="1004"/>
      <c r="G319" s="809"/>
    </row>
    <row r="320" spans="5:7" x14ac:dyDescent="0.25">
      <c r="E320" s="809"/>
      <c r="F320" s="1004"/>
      <c r="G320" s="809"/>
    </row>
    <row r="321" spans="5:7" x14ac:dyDescent="0.25">
      <c r="E321" s="809"/>
      <c r="F321" s="1004"/>
      <c r="G321" s="809"/>
    </row>
    <row r="322" spans="5:7" x14ac:dyDescent="0.25">
      <c r="E322" s="809"/>
      <c r="F322" s="1004"/>
      <c r="G322" s="809"/>
    </row>
    <row r="323" spans="5:7" x14ac:dyDescent="0.25">
      <c r="E323" s="809"/>
      <c r="F323" s="1004"/>
      <c r="G323" s="809"/>
    </row>
    <row r="324" spans="5:7" x14ac:dyDescent="0.25">
      <c r="E324" s="809"/>
      <c r="F324" s="1004"/>
      <c r="G324" s="809"/>
    </row>
    <row r="325" spans="5:7" x14ac:dyDescent="0.25">
      <c r="E325" s="809"/>
      <c r="F325" s="1004"/>
      <c r="G325" s="809"/>
    </row>
    <row r="326" spans="5:7" x14ac:dyDescent="0.25">
      <c r="E326" s="809"/>
      <c r="F326" s="1004"/>
      <c r="G326" s="809"/>
    </row>
    <row r="327" spans="5:7" x14ac:dyDescent="0.25">
      <c r="E327" s="809"/>
      <c r="F327" s="1004"/>
      <c r="G327" s="809"/>
    </row>
    <row r="328" spans="5:7" x14ac:dyDescent="0.25">
      <c r="E328" s="809"/>
      <c r="F328" s="1004"/>
      <c r="G328" s="809"/>
    </row>
    <row r="329" spans="5:7" x14ac:dyDescent="0.25">
      <c r="E329" s="809"/>
      <c r="F329" s="1004"/>
      <c r="G329" s="809"/>
    </row>
    <row r="330" spans="5:7" x14ac:dyDescent="0.25">
      <c r="E330" s="809"/>
      <c r="F330" s="1004"/>
      <c r="G330" s="809"/>
    </row>
    <row r="331" spans="5:7" x14ac:dyDescent="0.25">
      <c r="E331" s="809"/>
      <c r="F331" s="1004"/>
      <c r="G331" s="809"/>
    </row>
    <row r="332" spans="5:7" x14ac:dyDescent="0.25">
      <c r="E332" s="809"/>
      <c r="F332" s="1004"/>
      <c r="G332" s="809"/>
    </row>
    <row r="333" spans="5:7" x14ac:dyDescent="0.25">
      <c r="E333" s="809"/>
      <c r="F333" s="1004"/>
      <c r="G333" s="809"/>
    </row>
    <row r="334" spans="5:7" x14ac:dyDescent="0.25">
      <c r="E334" s="809"/>
      <c r="F334" s="1004"/>
      <c r="G334" s="809"/>
    </row>
    <row r="335" spans="5:7" x14ac:dyDescent="0.25">
      <c r="E335" s="809"/>
      <c r="F335" s="1004"/>
      <c r="G335" s="809"/>
    </row>
    <row r="336" spans="5:7" x14ac:dyDescent="0.25">
      <c r="E336" s="809"/>
      <c r="F336" s="1004"/>
      <c r="G336" s="809"/>
    </row>
    <row r="337" spans="5:7" x14ac:dyDescent="0.25">
      <c r="E337" s="809"/>
      <c r="F337" s="1004"/>
      <c r="G337" s="809"/>
    </row>
    <row r="338" spans="5:7" x14ac:dyDescent="0.25">
      <c r="E338" s="809"/>
      <c r="F338" s="1004"/>
      <c r="G338" s="809"/>
    </row>
    <row r="339" spans="5:7" x14ac:dyDescent="0.25">
      <c r="E339" s="809"/>
      <c r="F339" s="1004"/>
      <c r="G339" s="809"/>
    </row>
    <row r="340" spans="5:7" x14ac:dyDescent="0.25">
      <c r="E340" s="809"/>
      <c r="F340" s="1004"/>
      <c r="G340" s="809"/>
    </row>
    <row r="341" spans="5:7" x14ac:dyDescent="0.25">
      <c r="E341" s="809"/>
      <c r="F341" s="1004"/>
      <c r="G341" s="809"/>
    </row>
    <row r="342" spans="5:7" x14ac:dyDescent="0.25">
      <c r="E342" s="809"/>
      <c r="F342" s="1004"/>
      <c r="G342" s="809"/>
    </row>
    <row r="343" spans="5:7" x14ac:dyDescent="0.25">
      <c r="E343" s="809"/>
      <c r="F343" s="1004"/>
      <c r="G343" s="809"/>
    </row>
    <row r="344" spans="5:7" x14ac:dyDescent="0.25">
      <c r="E344" s="809"/>
      <c r="F344" s="1004"/>
      <c r="G344" s="809"/>
    </row>
    <row r="345" spans="5:7" x14ac:dyDescent="0.25">
      <c r="E345" s="809"/>
      <c r="F345" s="1004"/>
      <c r="G345" s="809"/>
    </row>
    <row r="346" spans="5:7" x14ac:dyDescent="0.25">
      <c r="E346" s="809"/>
      <c r="F346" s="1004"/>
      <c r="G346" s="809"/>
    </row>
    <row r="347" spans="5:7" x14ac:dyDescent="0.25">
      <c r="E347" s="809"/>
      <c r="F347" s="1004"/>
      <c r="G347" s="809"/>
    </row>
    <row r="348" spans="5:7" x14ac:dyDescent="0.25">
      <c r="E348" s="809"/>
      <c r="F348" s="1004"/>
      <c r="G348" s="809"/>
    </row>
    <row r="349" spans="5:7" x14ac:dyDescent="0.25">
      <c r="E349" s="809"/>
      <c r="F349" s="1004"/>
      <c r="G349" s="809"/>
    </row>
    <row r="350" spans="5:7" x14ac:dyDescent="0.25">
      <c r="E350" s="809"/>
      <c r="F350" s="1004"/>
      <c r="G350" s="809"/>
    </row>
    <row r="351" spans="5:7" x14ac:dyDescent="0.25">
      <c r="E351" s="809"/>
      <c r="F351" s="1004"/>
      <c r="G351" s="809"/>
    </row>
    <row r="352" spans="5:7" x14ac:dyDescent="0.25">
      <c r="E352" s="809"/>
      <c r="F352" s="1004"/>
      <c r="G352" s="809"/>
    </row>
    <row r="353" spans="5:7" x14ac:dyDescent="0.25">
      <c r="E353" s="809"/>
      <c r="F353" s="1004"/>
      <c r="G353" s="809"/>
    </row>
    <row r="354" spans="5:7" x14ac:dyDescent="0.25">
      <c r="E354" s="809"/>
      <c r="F354" s="1004"/>
      <c r="G354" s="809"/>
    </row>
    <row r="355" spans="5:7" x14ac:dyDescent="0.25">
      <c r="E355" s="809"/>
      <c r="F355" s="1004"/>
      <c r="G355" s="809"/>
    </row>
    <row r="356" spans="5:7" x14ac:dyDescent="0.25">
      <c r="E356" s="809"/>
      <c r="F356" s="1004"/>
      <c r="G356" s="809"/>
    </row>
    <row r="357" spans="5:7" x14ac:dyDescent="0.25">
      <c r="E357" s="809"/>
      <c r="F357" s="1004"/>
      <c r="G357" s="809"/>
    </row>
    <row r="358" spans="5:7" x14ac:dyDescent="0.25">
      <c r="E358" s="809"/>
      <c r="F358" s="1004"/>
      <c r="G358" s="809"/>
    </row>
    <row r="359" spans="5:7" x14ac:dyDescent="0.25">
      <c r="E359" s="809"/>
      <c r="F359" s="1004"/>
      <c r="G359" s="809"/>
    </row>
    <row r="360" spans="5:7" x14ac:dyDescent="0.25">
      <c r="E360" s="809"/>
      <c r="F360" s="1004"/>
      <c r="G360" s="809"/>
    </row>
    <row r="361" spans="5:7" x14ac:dyDescent="0.25">
      <c r="E361" s="809"/>
      <c r="F361" s="1004"/>
      <c r="G361" s="809"/>
    </row>
    <row r="362" spans="5:7" x14ac:dyDescent="0.25">
      <c r="E362" s="809"/>
      <c r="F362" s="1004"/>
      <c r="G362" s="809"/>
    </row>
    <row r="363" spans="5:7" x14ac:dyDescent="0.25">
      <c r="E363" s="809"/>
      <c r="F363" s="1004"/>
      <c r="G363" s="809"/>
    </row>
    <row r="364" spans="5:7" x14ac:dyDescent="0.25">
      <c r="E364" s="809"/>
      <c r="F364" s="1004"/>
      <c r="G364" s="809"/>
    </row>
    <row r="365" spans="5:7" x14ac:dyDescent="0.25">
      <c r="E365" s="809"/>
      <c r="F365" s="1004"/>
      <c r="G365" s="809"/>
    </row>
    <row r="366" spans="5:7" x14ac:dyDescent="0.25">
      <c r="E366" s="809"/>
      <c r="F366" s="1004"/>
      <c r="G366" s="809"/>
    </row>
    <row r="367" spans="5:7" x14ac:dyDescent="0.25">
      <c r="E367" s="809"/>
      <c r="F367" s="1004"/>
      <c r="G367" s="809"/>
    </row>
    <row r="368" spans="5:7" x14ac:dyDescent="0.25">
      <c r="E368" s="809"/>
      <c r="F368" s="1004"/>
      <c r="G368" s="809"/>
    </row>
    <row r="369" spans="5:7" x14ac:dyDescent="0.25">
      <c r="E369" s="809"/>
      <c r="F369" s="1004"/>
      <c r="G369" s="809"/>
    </row>
    <row r="370" spans="5:7" x14ac:dyDescent="0.25">
      <c r="E370" s="809"/>
      <c r="F370" s="1004"/>
      <c r="G370" s="809"/>
    </row>
    <row r="371" spans="5:7" x14ac:dyDescent="0.25">
      <c r="E371" s="809"/>
      <c r="F371" s="1004"/>
      <c r="G371" s="809"/>
    </row>
    <row r="372" spans="5:7" x14ac:dyDescent="0.25">
      <c r="E372" s="809"/>
      <c r="F372" s="1004"/>
      <c r="G372" s="809"/>
    </row>
    <row r="373" spans="5:7" x14ac:dyDescent="0.25">
      <c r="E373" s="809"/>
      <c r="F373" s="1004"/>
      <c r="G373" s="809"/>
    </row>
    <row r="374" spans="5:7" x14ac:dyDescent="0.25">
      <c r="E374" s="809"/>
      <c r="F374" s="1004"/>
      <c r="G374" s="809"/>
    </row>
    <row r="375" spans="5:7" x14ac:dyDescent="0.25">
      <c r="E375" s="809"/>
      <c r="F375" s="1004"/>
      <c r="G375" s="809"/>
    </row>
    <row r="376" spans="5:7" x14ac:dyDescent="0.25">
      <c r="E376" s="809"/>
      <c r="F376" s="1004"/>
      <c r="G376" s="809"/>
    </row>
    <row r="377" spans="5:7" x14ac:dyDescent="0.25">
      <c r="E377" s="809"/>
      <c r="F377" s="1004"/>
      <c r="G377" s="809"/>
    </row>
    <row r="378" spans="5:7" x14ac:dyDescent="0.25">
      <c r="E378" s="809"/>
      <c r="F378" s="1004"/>
      <c r="G378" s="809"/>
    </row>
    <row r="379" spans="5:7" x14ac:dyDescent="0.25">
      <c r="E379" s="809"/>
      <c r="F379" s="1004"/>
      <c r="G379" s="809"/>
    </row>
    <row r="380" spans="5:7" x14ac:dyDescent="0.25">
      <c r="E380" s="809"/>
      <c r="F380" s="1004"/>
      <c r="G380" s="809"/>
    </row>
    <row r="381" spans="5:7" x14ac:dyDescent="0.25">
      <c r="E381" s="809"/>
      <c r="F381" s="1004"/>
      <c r="G381" s="809"/>
    </row>
    <row r="382" spans="5:7" x14ac:dyDescent="0.25">
      <c r="E382" s="809"/>
      <c r="F382" s="1004"/>
      <c r="G382" s="809"/>
    </row>
    <row r="383" spans="5:7" x14ac:dyDescent="0.25">
      <c r="E383" s="809"/>
      <c r="F383" s="1004"/>
      <c r="G383" s="809"/>
    </row>
    <row r="384" spans="5:7" x14ac:dyDescent="0.25">
      <c r="E384" s="809"/>
      <c r="F384" s="1004"/>
      <c r="G384" s="809"/>
    </row>
    <row r="385" spans="5:7" x14ac:dyDescent="0.25">
      <c r="E385" s="809"/>
      <c r="F385" s="1004"/>
      <c r="G385" s="809"/>
    </row>
    <row r="386" spans="5:7" x14ac:dyDescent="0.25">
      <c r="E386" s="809"/>
      <c r="F386" s="1004"/>
      <c r="G386" s="809"/>
    </row>
    <row r="387" spans="5:7" x14ac:dyDescent="0.25">
      <c r="E387" s="809"/>
      <c r="F387" s="1004"/>
      <c r="G387" s="809"/>
    </row>
    <row r="388" spans="5:7" x14ac:dyDescent="0.25">
      <c r="E388" s="809"/>
      <c r="F388" s="1004"/>
      <c r="G388" s="809"/>
    </row>
    <row r="389" spans="5:7" x14ac:dyDescent="0.25">
      <c r="E389" s="809"/>
      <c r="F389" s="1004"/>
      <c r="G389" s="809"/>
    </row>
    <row r="390" spans="5:7" x14ac:dyDescent="0.25">
      <c r="E390" s="809"/>
      <c r="F390" s="1004"/>
      <c r="G390" s="809"/>
    </row>
    <row r="391" spans="5:7" x14ac:dyDescent="0.25">
      <c r="E391" s="809"/>
      <c r="F391" s="1004"/>
      <c r="G391" s="809"/>
    </row>
    <row r="392" spans="5:7" x14ac:dyDescent="0.25">
      <c r="E392" s="809"/>
      <c r="F392" s="1004"/>
      <c r="G392" s="809"/>
    </row>
    <row r="393" spans="5:7" x14ac:dyDescent="0.25">
      <c r="E393" s="809"/>
      <c r="F393" s="1004"/>
      <c r="G393" s="809"/>
    </row>
    <row r="394" spans="5:7" x14ac:dyDescent="0.25">
      <c r="E394" s="809"/>
      <c r="F394" s="1004"/>
      <c r="G394" s="809"/>
    </row>
    <row r="395" spans="5:7" x14ac:dyDescent="0.25">
      <c r="E395" s="809"/>
      <c r="F395" s="1004"/>
      <c r="G395" s="809"/>
    </row>
    <row r="396" spans="5:7" x14ac:dyDescent="0.25">
      <c r="E396" s="809"/>
      <c r="F396" s="1004"/>
      <c r="G396" s="809"/>
    </row>
    <row r="397" spans="5:7" x14ac:dyDescent="0.25">
      <c r="E397" s="809"/>
      <c r="F397" s="1004"/>
      <c r="G397" s="809"/>
    </row>
    <row r="398" spans="5:7" x14ac:dyDescent="0.25">
      <c r="E398" s="809"/>
      <c r="F398" s="1004"/>
      <c r="G398" s="809"/>
    </row>
    <row r="399" spans="5:7" x14ac:dyDescent="0.25">
      <c r="E399" s="809"/>
      <c r="F399" s="1004"/>
      <c r="G399" s="809"/>
    </row>
    <row r="400" spans="5:7" x14ac:dyDescent="0.25">
      <c r="E400" s="809"/>
      <c r="F400" s="1004"/>
      <c r="G400" s="809"/>
    </row>
    <row r="401" spans="5:7" x14ac:dyDescent="0.25">
      <c r="E401" s="809"/>
      <c r="F401" s="1004"/>
      <c r="G401" s="809"/>
    </row>
    <row r="402" spans="5:7" x14ac:dyDescent="0.25">
      <c r="E402" s="809"/>
      <c r="F402" s="1004"/>
      <c r="G402" s="809"/>
    </row>
    <row r="403" spans="5:7" x14ac:dyDescent="0.25">
      <c r="E403" s="809"/>
      <c r="F403" s="1004"/>
      <c r="G403" s="809"/>
    </row>
    <row r="404" spans="5:7" x14ac:dyDescent="0.25">
      <c r="E404" s="809"/>
      <c r="F404" s="1004"/>
      <c r="G404" s="809"/>
    </row>
    <row r="405" spans="5:7" x14ac:dyDescent="0.25">
      <c r="E405" s="809"/>
      <c r="F405" s="1004"/>
      <c r="G405" s="809"/>
    </row>
    <row r="406" spans="5:7" x14ac:dyDescent="0.25">
      <c r="E406" s="809"/>
      <c r="F406" s="1004"/>
      <c r="G406" s="809"/>
    </row>
    <row r="407" spans="5:7" x14ac:dyDescent="0.25">
      <c r="E407" s="809"/>
      <c r="F407" s="1004"/>
      <c r="G407" s="809"/>
    </row>
    <row r="408" spans="5:7" x14ac:dyDescent="0.25">
      <c r="E408" s="809"/>
      <c r="F408" s="1004"/>
      <c r="G408" s="809"/>
    </row>
    <row r="409" spans="5:7" x14ac:dyDescent="0.25">
      <c r="E409" s="809"/>
      <c r="F409" s="1004"/>
      <c r="G409" s="809"/>
    </row>
    <row r="410" spans="5:7" x14ac:dyDescent="0.25">
      <c r="E410" s="809"/>
      <c r="F410" s="1004"/>
      <c r="G410" s="809"/>
    </row>
    <row r="411" spans="5:7" x14ac:dyDescent="0.25">
      <c r="E411" s="809"/>
      <c r="F411" s="1004"/>
      <c r="G411" s="809"/>
    </row>
    <row r="412" spans="5:7" x14ac:dyDescent="0.25">
      <c r="E412" s="809"/>
      <c r="F412" s="1004"/>
      <c r="G412" s="809"/>
    </row>
    <row r="413" spans="5:7" x14ac:dyDescent="0.25">
      <c r="E413" s="809"/>
      <c r="F413" s="1004"/>
      <c r="G413" s="809"/>
    </row>
    <row r="414" spans="5:7" x14ac:dyDescent="0.25">
      <c r="E414" s="809"/>
      <c r="F414" s="1004"/>
      <c r="G414" s="809"/>
    </row>
    <row r="415" spans="5:7" x14ac:dyDescent="0.25">
      <c r="E415" s="809"/>
      <c r="F415" s="1004"/>
      <c r="G415" s="809"/>
    </row>
    <row r="416" spans="5:7" x14ac:dyDescent="0.25">
      <c r="E416" s="809"/>
      <c r="F416" s="1004"/>
      <c r="G416" s="809"/>
    </row>
    <row r="417" spans="5:7" x14ac:dyDescent="0.25">
      <c r="E417" s="809"/>
      <c r="F417" s="1004"/>
      <c r="G417" s="809"/>
    </row>
    <row r="418" spans="5:7" x14ac:dyDescent="0.25">
      <c r="E418" s="809"/>
      <c r="F418" s="1004"/>
      <c r="G418" s="809"/>
    </row>
    <row r="419" spans="5:7" x14ac:dyDescent="0.25">
      <c r="E419" s="809"/>
      <c r="F419" s="1004"/>
      <c r="G419" s="809"/>
    </row>
    <row r="420" spans="5:7" x14ac:dyDescent="0.25">
      <c r="E420" s="809"/>
      <c r="F420" s="1004"/>
      <c r="G420" s="809"/>
    </row>
    <row r="421" spans="5:7" x14ac:dyDescent="0.25">
      <c r="E421" s="809"/>
      <c r="F421" s="1004"/>
      <c r="G421" s="809"/>
    </row>
    <row r="422" spans="5:7" x14ac:dyDescent="0.25">
      <c r="E422" s="809"/>
      <c r="F422" s="1004"/>
      <c r="G422" s="809"/>
    </row>
    <row r="423" spans="5:7" x14ac:dyDescent="0.25">
      <c r="E423" s="809"/>
      <c r="F423" s="1004"/>
      <c r="G423" s="809"/>
    </row>
    <row r="424" spans="5:7" x14ac:dyDescent="0.25">
      <c r="E424" s="809"/>
      <c r="F424" s="1004"/>
      <c r="G424" s="809"/>
    </row>
    <row r="425" spans="5:7" x14ac:dyDescent="0.25">
      <c r="E425" s="809"/>
      <c r="F425" s="1004"/>
      <c r="G425" s="809"/>
    </row>
    <row r="426" spans="5:7" x14ac:dyDescent="0.25">
      <c r="E426" s="809"/>
      <c r="F426" s="1004"/>
      <c r="G426" s="809"/>
    </row>
    <row r="427" spans="5:7" x14ac:dyDescent="0.25">
      <c r="E427" s="809"/>
      <c r="F427" s="1004"/>
      <c r="G427" s="809"/>
    </row>
    <row r="428" spans="5:7" x14ac:dyDescent="0.25">
      <c r="E428" s="809"/>
      <c r="F428" s="1004"/>
      <c r="G428" s="809"/>
    </row>
    <row r="429" spans="5:7" x14ac:dyDescent="0.25">
      <c r="E429" s="809"/>
      <c r="F429" s="1004"/>
      <c r="G429" s="809"/>
    </row>
    <row r="430" spans="5:7" x14ac:dyDescent="0.25">
      <c r="E430" s="809"/>
      <c r="F430" s="1004"/>
      <c r="G430" s="809"/>
    </row>
    <row r="431" spans="5:7" x14ac:dyDescent="0.25">
      <c r="E431" s="809"/>
      <c r="F431" s="1004"/>
      <c r="G431" s="809"/>
    </row>
    <row r="432" spans="5:7" x14ac:dyDescent="0.25">
      <c r="E432" s="809"/>
      <c r="F432" s="1004"/>
      <c r="G432" s="809"/>
    </row>
    <row r="433" spans="5:7" x14ac:dyDescent="0.25">
      <c r="E433" s="809"/>
      <c r="F433" s="1004"/>
      <c r="G433" s="809"/>
    </row>
    <row r="434" spans="5:7" x14ac:dyDescent="0.25">
      <c r="E434" s="809"/>
      <c r="F434" s="1004"/>
      <c r="G434" s="809"/>
    </row>
    <row r="435" spans="5:7" x14ac:dyDescent="0.25">
      <c r="E435" s="809"/>
      <c r="F435" s="1004"/>
      <c r="G435" s="809"/>
    </row>
    <row r="436" spans="5:7" x14ac:dyDescent="0.25">
      <c r="E436" s="809"/>
      <c r="F436" s="1004"/>
      <c r="G436" s="809"/>
    </row>
    <row r="437" spans="5:7" x14ac:dyDescent="0.25">
      <c r="E437" s="809"/>
      <c r="F437" s="1004"/>
      <c r="G437" s="809"/>
    </row>
    <row r="438" spans="5:7" x14ac:dyDescent="0.25">
      <c r="E438" s="809"/>
      <c r="F438" s="1004"/>
      <c r="G438" s="809"/>
    </row>
    <row r="439" spans="5:7" x14ac:dyDescent="0.25">
      <c r="E439" s="809"/>
      <c r="F439" s="1004"/>
      <c r="G439" s="809"/>
    </row>
    <row r="440" spans="5:7" x14ac:dyDescent="0.25">
      <c r="E440" s="809"/>
      <c r="F440" s="1004"/>
      <c r="G440" s="809"/>
    </row>
    <row r="441" spans="5:7" x14ac:dyDescent="0.25">
      <c r="E441" s="809"/>
      <c r="F441" s="1004"/>
      <c r="G441" s="809"/>
    </row>
    <row r="442" spans="5:7" x14ac:dyDescent="0.25">
      <c r="E442" s="809"/>
      <c r="F442" s="1004"/>
      <c r="G442" s="809"/>
    </row>
    <row r="443" spans="5:7" x14ac:dyDescent="0.25">
      <c r="E443" s="809"/>
      <c r="F443" s="1004"/>
      <c r="G443" s="809"/>
    </row>
    <row r="444" spans="5:7" x14ac:dyDescent="0.25">
      <c r="E444" s="809"/>
      <c r="F444" s="1004"/>
      <c r="G444" s="809"/>
    </row>
    <row r="445" spans="5:7" x14ac:dyDescent="0.25">
      <c r="E445" s="809"/>
      <c r="F445" s="1004"/>
      <c r="G445" s="809"/>
    </row>
    <row r="446" spans="5:7" x14ac:dyDescent="0.25">
      <c r="E446" s="809"/>
      <c r="F446" s="1004"/>
      <c r="G446" s="809"/>
    </row>
    <row r="447" spans="5:7" x14ac:dyDescent="0.25">
      <c r="E447" s="809"/>
      <c r="F447" s="1004"/>
      <c r="G447" s="809"/>
    </row>
    <row r="448" spans="5:7" x14ac:dyDescent="0.25">
      <c r="E448" s="809"/>
      <c r="F448" s="1004"/>
      <c r="G448" s="809"/>
    </row>
    <row r="449" spans="5:7" x14ac:dyDescent="0.25">
      <c r="E449" s="809"/>
      <c r="F449" s="1004"/>
      <c r="G449" s="809"/>
    </row>
    <row r="450" spans="5:7" x14ac:dyDescent="0.25">
      <c r="E450" s="809"/>
      <c r="F450" s="1004"/>
      <c r="G450" s="809"/>
    </row>
    <row r="451" spans="5:7" x14ac:dyDescent="0.25">
      <c r="E451" s="809"/>
      <c r="F451" s="1004"/>
      <c r="G451" s="809"/>
    </row>
    <row r="452" spans="5:7" x14ac:dyDescent="0.25">
      <c r="E452" s="809"/>
      <c r="F452" s="1004"/>
      <c r="G452" s="809"/>
    </row>
    <row r="453" spans="5:7" x14ac:dyDescent="0.25">
      <c r="E453" s="809"/>
      <c r="F453" s="1004"/>
      <c r="G453" s="809"/>
    </row>
    <row r="454" spans="5:7" x14ac:dyDescent="0.25">
      <c r="E454" s="809"/>
      <c r="F454" s="1004"/>
      <c r="G454" s="809"/>
    </row>
    <row r="455" spans="5:7" x14ac:dyDescent="0.25">
      <c r="E455" s="809"/>
      <c r="F455" s="1004"/>
      <c r="G455" s="809"/>
    </row>
    <row r="456" spans="5:7" x14ac:dyDescent="0.25">
      <c r="E456" s="809"/>
      <c r="F456" s="1004"/>
      <c r="G456" s="809"/>
    </row>
    <row r="457" spans="5:7" x14ac:dyDescent="0.25">
      <c r="E457" s="809"/>
      <c r="F457" s="1004"/>
      <c r="G457" s="809"/>
    </row>
    <row r="458" spans="5:7" x14ac:dyDescent="0.25">
      <c r="E458" s="809"/>
      <c r="F458" s="1004"/>
      <c r="G458" s="809"/>
    </row>
    <row r="459" spans="5:7" x14ac:dyDescent="0.25">
      <c r="E459" s="809"/>
      <c r="F459" s="1004"/>
      <c r="G459" s="809"/>
    </row>
    <row r="460" spans="5:7" x14ac:dyDescent="0.25">
      <c r="E460" s="809"/>
      <c r="F460" s="1004"/>
      <c r="G460" s="809"/>
    </row>
    <row r="461" spans="5:7" x14ac:dyDescent="0.25">
      <c r="E461" s="809"/>
      <c r="F461" s="1004"/>
      <c r="G461" s="809"/>
    </row>
    <row r="462" spans="5:7" x14ac:dyDescent="0.25">
      <c r="E462" s="809"/>
      <c r="F462" s="1004"/>
      <c r="G462" s="809"/>
    </row>
    <row r="463" spans="5:7" x14ac:dyDescent="0.25">
      <c r="E463" s="809"/>
      <c r="F463" s="1004"/>
      <c r="G463" s="809"/>
    </row>
    <row r="464" spans="5:7" x14ac:dyDescent="0.25">
      <c r="E464" s="809"/>
      <c r="F464" s="1004"/>
      <c r="G464" s="809"/>
    </row>
    <row r="465" spans="5:7" x14ac:dyDescent="0.25">
      <c r="E465" s="809"/>
      <c r="F465" s="1004"/>
      <c r="G465" s="809"/>
    </row>
    <row r="466" spans="5:7" x14ac:dyDescent="0.25">
      <c r="E466" s="809"/>
      <c r="F466" s="1004"/>
      <c r="G466" s="809"/>
    </row>
    <row r="467" spans="5:7" x14ac:dyDescent="0.25">
      <c r="E467" s="809"/>
      <c r="F467" s="1004"/>
      <c r="G467" s="809"/>
    </row>
    <row r="468" spans="5:7" x14ac:dyDescent="0.25">
      <c r="E468" s="809"/>
      <c r="F468" s="1004"/>
      <c r="G468" s="809"/>
    </row>
    <row r="469" spans="5:7" x14ac:dyDescent="0.25">
      <c r="E469" s="809"/>
      <c r="F469" s="1004"/>
      <c r="G469" s="809"/>
    </row>
    <row r="470" spans="5:7" x14ac:dyDescent="0.25">
      <c r="E470" s="809"/>
      <c r="F470" s="1004"/>
      <c r="G470" s="809"/>
    </row>
    <row r="471" spans="5:7" x14ac:dyDescent="0.25">
      <c r="E471" s="809"/>
      <c r="F471" s="1004"/>
      <c r="G471" s="809"/>
    </row>
    <row r="472" spans="5:7" x14ac:dyDescent="0.25">
      <c r="E472" s="809"/>
      <c r="F472" s="1004"/>
      <c r="G472" s="809"/>
    </row>
    <row r="473" spans="5:7" x14ac:dyDescent="0.25">
      <c r="E473" s="809"/>
      <c r="F473" s="1004"/>
      <c r="G473" s="809"/>
    </row>
    <row r="474" spans="5:7" x14ac:dyDescent="0.25">
      <c r="E474" s="809"/>
      <c r="F474" s="1004"/>
      <c r="G474" s="809"/>
    </row>
    <row r="475" spans="5:7" x14ac:dyDescent="0.25">
      <c r="E475" s="809"/>
      <c r="F475" s="1004"/>
      <c r="G475" s="809"/>
    </row>
    <row r="476" spans="5:7" x14ac:dyDescent="0.25">
      <c r="E476" s="809"/>
      <c r="F476" s="1004"/>
      <c r="G476" s="809"/>
    </row>
    <row r="477" spans="5:7" x14ac:dyDescent="0.25">
      <c r="E477" s="809"/>
      <c r="F477" s="1004"/>
      <c r="G477" s="809"/>
    </row>
    <row r="478" spans="5:7" x14ac:dyDescent="0.25">
      <c r="E478" s="809"/>
      <c r="F478" s="1004"/>
      <c r="G478" s="809"/>
    </row>
    <row r="479" spans="5:7" x14ac:dyDescent="0.25">
      <c r="E479" s="809"/>
      <c r="F479" s="1004"/>
      <c r="G479" s="809"/>
    </row>
    <row r="480" spans="5:7" x14ac:dyDescent="0.25">
      <c r="E480" s="809"/>
      <c r="F480" s="1004"/>
      <c r="G480" s="809"/>
    </row>
    <row r="481" spans="5:7" x14ac:dyDescent="0.25">
      <c r="E481" s="809"/>
      <c r="F481" s="1004"/>
      <c r="G481" s="809"/>
    </row>
    <row r="482" spans="5:7" x14ac:dyDescent="0.25">
      <c r="E482" s="809"/>
      <c r="F482" s="1004"/>
      <c r="G482" s="809"/>
    </row>
    <row r="483" spans="5:7" x14ac:dyDescent="0.25">
      <c r="E483" s="809"/>
      <c r="F483" s="1004"/>
      <c r="G483" s="809"/>
    </row>
    <row r="484" spans="5:7" x14ac:dyDescent="0.25">
      <c r="E484" s="809"/>
      <c r="F484" s="1004"/>
      <c r="G484" s="809"/>
    </row>
    <row r="485" spans="5:7" x14ac:dyDescent="0.25">
      <c r="E485" s="809"/>
      <c r="F485" s="1004"/>
      <c r="G485" s="809"/>
    </row>
    <row r="486" spans="5:7" x14ac:dyDescent="0.25">
      <c r="E486" s="809"/>
      <c r="F486" s="1004"/>
      <c r="G486" s="809"/>
    </row>
    <row r="487" spans="5:7" x14ac:dyDescent="0.25">
      <c r="E487" s="809"/>
      <c r="F487" s="1004"/>
      <c r="G487" s="809"/>
    </row>
    <row r="488" spans="5:7" x14ac:dyDescent="0.25">
      <c r="E488" s="809"/>
      <c r="F488" s="1004"/>
      <c r="G488" s="809"/>
    </row>
    <row r="489" spans="5:7" x14ac:dyDescent="0.25">
      <c r="E489" s="809"/>
      <c r="F489" s="1004"/>
      <c r="G489" s="809"/>
    </row>
    <row r="490" spans="5:7" x14ac:dyDescent="0.25">
      <c r="E490" s="809"/>
      <c r="F490" s="1004"/>
      <c r="G490" s="809"/>
    </row>
    <row r="491" spans="5:7" x14ac:dyDescent="0.25">
      <c r="E491" s="809"/>
      <c r="F491" s="1004"/>
      <c r="G491" s="809"/>
    </row>
    <row r="492" spans="5:7" x14ac:dyDescent="0.25">
      <c r="E492" s="809"/>
      <c r="F492" s="1004"/>
      <c r="G492" s="809"/>
    </row>
    <row r="493" spans="5:7" x14ac:dyDescent="0.25">
      <c r="E493" s="809"/>
      <c r="F493" s="1004"/>
      <c r="G493" s="809"/>
    </row>
    <row r="494" spans="5:7" x14ac:dyDescent="0.25">
      <c r="E494" s="809"/>
      <c r="F494" s="1004"/>
      <c r="G494" s="809"/>
    </row>
    <row r="495" spans="5:7" x14ac:dyDescent="0.25">
      <c r="E495" s="809"/>
      <c r="F495" s="1004"/>
      <c r="G495" s="809"/>
    </row>
    <row r="496" spans="5:7" x14ac:dyDescent="0.25">
      <c r="E496" s="809"/>
      <c r="F496" s="1004"/>
      <c r="G496" s="809"/>
    </row>
    <row r="497" spans="5:7" x14ac:dyDescent="0.25">
      <c r="E497" s="809"/>
      <c r="F497" s="1004"/>
      <c r="G497" s="809"/>
    </row>
    <row r="498" spans="5:7" x14ac:dyDescent="0.25">
      <c r="E498" s="809"/>
      <c r="F498" s="1004"/>
      <c r="G498" s="809"/>
    </row>
    <row r="499" spans="5:7" x14ac:dyDescent="0.25">
      <c r="E499" s="809"/>
      <c r="F499" s="1004"/>
      <c r="G499" s="809"/>
    </row>
    <row r="500" spans="5:7" x14ac:dyDescent="0.25">
      <c r="E500" s="809"/>
      <c r="F500" s="1004"/>
      <c r="G500" s="809"/>
    </row>
    <row r="501" spans="5:7" x14ac:dyDescent="0.25">
      <c r="E501" s="809"/>
      <c r="F501" s="1004"/>
      <c r="G501" s="809"/>
    </row>
    <row r="502" spans="5:7" x14ac:dyDescent="0.25">
      <c r="E502" s="809"/>
      <c r="F502" s="1004"/>
      <c r="G502" s="809"/>
    </row>
    <row r="503" spans="5:7" x14ac:dyDescent="0.25">
      <c r="E503" s="809"/>
      <c r="F503" s="1004"/>
      <c r="G503" s="809"/>
    </row>
    <row r="504" spans="5:7" x14ac:dyDescent="0.25">
      <c r="E504" s="809"/>
      <c r="F504" s="1004"/>
      <c r="G504" s="809"/>
    </row>
    <row r="505" spans="5:7" x14ac:dyDescent="0.25">
      <c r="E505" s="809"/>
      <c r="F505" s="1004"/>
      <c r="G505" s="809"/>
    </row>
    <row r="506" spans="5:7" x14ac:dyDescent="0.25">
      <c r="E506" s="809"/>
      <c r="F506" s="1004"/>
      <c r="G506" s="809"/>
    </row>
    <row r="507" spans="5:7" x14ac:dyDescent="0.25">
      <c r="E507" s="809"/>
      <c r="F507" s="1004"/>
      <c r="G507" s="809"/>
    </row>
    <row r="508" spans="5:7" x14ac:dyDescent="0.25">
      <c r="E508" s="809"/>
      <c r="F508" s="1004"/>
      <c r="G508" s="809"/>
    </row>
    <row r="509" spans="5:7" x14ac:dyDescent="0.25">
      <c r="E509" s="809"/>
      <c r="F509" s="1004"/>
      <c r="G509" s="809"/>
    </row>
    <row r="510" spans="5:7" x14ac:dyDescent="0.25">
      <c r="E510" s="809"/>
      <c r="F510" s="1004"/>
      <c r="G510" s="809"/>
    </row>
    <row r="511" spans="5:7" x14ac:dyDescent="0.25">
      <c r="E511" s="809"/>
      <c r="F511" s="1004"/>
      <c r="G511" s="809"/>
    </row>
    <row r="512" spans="5:7" x14ac:dyDescent="0.25">
      <c r="E512" s="809"/>
      <c r="F512" s="1004"/>
      <c r="G512" s="809"/>
    </row>
    <row r="513" spans="5:7" x14ac:dyDescent="0.25">
      <c r="E513" s="809"/>
      <c r="F513" s="1004"/>
      <c r="G513" s="809"/>
    </row>
    <row r="514" spans="5:7" x14ac:dyDescent="0.25">
      <c r="E514" s="809"/>
      <c r="F514" s="1004"/>
      <c r="G514" s="809"/>
    </row>
    <row r="515" spans="5:7" x14ac:dyDescent="0.25">
      <c r="E515" s="809"/>
      <c r="F515" s="1004"/>
      <c r="G515" s="809"/>
    </row>
    <row r="516" spans="5:7" x14ac:dyDescent="0.25">
      <c r="E516" s="809"/>
      <c r="F516" s="1004"/>
      <c r="G516" s="809"/>
    </row>
    <row r="517" spans="5:7" x14ac:dyDescent="0.25">
      <c r="E517" s="809"/>
      <c r="F517" s="1004"/>
      <c r="G517" s="809"/>
    </row>
    <row r="518" spans="5:7" x14ac:dyDescent="0.25">
      <c r="E518" s="809"/>
      <c r="F518" s="1004"/>
      <c r="G518" s="809"/>
    </row>
    <row r="519" spans="5:7" x14ac:dyDescent="0.25">
      <c r="E519" s="809"/>
      <c r="F519" s="1004"/>
      <c r="G519" s="809"/>
    </row>
    <row r="520" spans="5:7" x14ac:dyDescent="0.25">
      <c r="E520" s="809"/>
      <c r="F520" s="1004"/>
      <c r="G520" s="809"/>
    </row>
    <row r="521" spans="5:7" x14ac:dyDescent="0.25">
      <c r="E521" s="809"/>
      <c r="F521" s="1004"/>
      <c r="G521" s="809"/>
    </row>
    <row r="522" spans="5:7" x14ac:dyDescent="0.25">
      <c r="E522" s="809"/>
      <c r="F522" s="1004"/>
      <c r="G522" s="809"/>
    </row>
    <row r="523" spans="5:7" x14ac:dyDescent="0.25">
      <c r="E523" s="809"/>
      <c r="F523" s="1004"/>
      <c r="G523" s="809"/>
    </row>
    <row r="524" spans="5:7" x14ac:dyDescent="0.25">
      <c r="E524" s="809"/>
      <c r="F524" s="1004"/>
      <c r="G524" s="809"/>
    </row>
    <row r="525" spans="5:7" x14ac:dyDescent="0.25">
      <c r="E525" s="809"/>
      <c r="F525" s="1004"/>
      <c r="G525" s="809"/>
    </row>
    <row r="526" spans="5:7" x14ac:dyDescent="0.25">
      <c r="E526" s="809"/>
      <c r="F526" s="1004"/>
      <c r="G526" s="809"/>
    </row>
    <row r="527" spans="5:7" x14ac:dyDescent="0.25">
      <c r="E527" s="809"/>
      <c r="F527" s="1004"/>
      <c r="G527" s="809"/>
    </row>
    <row r="528" spans="5:7" x14ac:dyDescent="0.25">
      <c r="E528" s="809"/>
      <c r="F528" s="1004"/>
      <c r="G528" s="809"/>
    </row>
    <row r="529" spans="5:7" x14ac:dyDescent="0.25">
      <c r="E529" s="809"/>
      <c r="F529" s="1004"/>
      <c r="G529" s="809"/>
    </row>
    <row r="530" spans="5:7" x14ac:dyDescent="0.25">
      <c r="E530" s="809"/>
      <c r="F530" s="1004"/>
      <c r="G530" s="809"/>
    </row>
    <row r="531" spans="5:7" x14ac:dyDescent="0.25">
      <c r="E531" s="809"/>
      <c r="F531" s="1004"/>
      <c r="G531" s="809"/>
    </row>
    <row r="532" spans="5:7" x14ac:dyDescent="0.25">
      <c r="E532" s="809"/>
      <c r="F532" s="1004"/>
      <c r="G532" s="809"/>
    </row>
    <row r="533" spans="5:7" x14ac:dyDescent="0.25">
      <c r="E533" s="809"/>
      <c r="F533" s="1004"/>
      <c r="G533" s="809"/>
    </row>
    <row r="534" spans="5:7" x14ac:dyDescent="0.25">
      <c r="E534" s="809"/>
      <c r="F534" s="1004"/>
      <c r="G534" s="809"/>
    </row>
    <row r="535" spans="5:7" x14ac:dyDescent="0.25">
      <c r="E535" s="809"/>
      <c r="F535" s="1004"/>
      <c r="G535" s="809"/>
    </row>
    <row r="536" spans="5:7" x14ac:dyDescent="0.25">
      <c r="E536" s="809"/>
      <c r="F536" s="1004"/>
      <c r="G536" s="809"/>
    </row>
    <row r="537" spans="5:7" x14ac:dyDescent="0.25">
      <c r="E537" s="809"/>
      <c r="F537" s="1004"/>
      <c r="G537" s="809"/>
    </row>
    <row r="538" spans="5:7" x14ac:dyDescent="0.25">
      <c r="E538" s="809"/>
      <c r="F538" s="1004"/>
      <c r="G538" s="809"/>
    </row>
    <row r="539" spans="5:7" x14ac:dyDescent="0.25">
      <c r="E539" s="809"/>
      <c r="F539" s="1004"/>
      <c r="G539" s="809"/>
    </row>
    <row r="540" spans="5:7" x14ac:dyDescent="0.25">
      <c r="E540" s="809"/>
      <c r="F540" s="1004"/>
      <c r="G540" s="809"/>
    </row>
    <row r="541" spans="5:7" x14ac:dyDescent="0.25">
      <c r="E541" s="809"/>
      <c r="F541" s="1004"/>
      <c r="G541" s="809"/>
    </row>
    <row r="542" spans="5:7" x14ac:dyDescent="0.25">
      <c r="E542" s="809"/>
      <c r="F542" s="1004"/>
      <c r="G542" s="809"/>
    </row>
    <row r="543" spans="5:7" x14ac:dyDescent="0.25">
      <c r="E543" s="809"/>
      <c r="F543" s="1004"/>
      <c r="G543" s="809"/>
    </row>
    <row r="544" spans="5:7" x14ac:dyDescent="0.25">
      <c r="E544" s="809"/>
      <c r="F544" s="1004"/>
      <c r="G544" s="809"/>
    </row>
    <row r="545" spans="5:7" x14ac:dyDescent="0.25">
      <c r="E545" s="809"/>
      <c r="F545" s="1004"/>
      <c r="G545" s="809"/>
    </row>
    <row r="546" spans="5:7" x14ac:dyDescent="0.25">
      <c r="E546" s="809"/>
      <c r="F546" s="1004"/>
      <c r="G546" s="809"/>
    </row>
    <row r="547" spans="5:7" x14ac:dyDescent="0.25">
      <c r="E547" s="809"/>
      <c r="F547" s="1004"/>
      <c r="G547" s="809"/>
    </row>
    <row r="548" spans="5:7" x14ac:dyDescent="0.25">
      <c r="E548" s="809"/>
      <c r="F548" s="1004"/>
      <c r="G548" s="809"/>
    </row>
    <row r="549" spans="5:7" x14ac:dyDescent="0.25">
      <c r="E549" s="809"/>
      <c r="F549" s="1004"/>
      <c r="G549" s="809"/>
    </row>
    <row r="550" spans="5:7" x14ac:dyDescent="0.25">
      <c r="E550" s="809"/>
      <c r="F550" s="1004"/>
      <c r="G550" s="809"/>
    </row>
    <row r="551" spans="5:7" x14ac:dyDescent="0.25">
      <c r="E551" s="809"/>
      <c r="F551" s="1004"/>
      <c r="G551" s="809"/>
    </row>
    <row r="552" spans="5:7" x14ac:dyDescent="0.25">
      <c r="E552" s="809"/>
      <c r="F552" s="1004"/>
      <c r="G552" s="809"/>
    </row>
    <row r="553" spans="5:7" x14ac:dyDescent="0.25">
      <c r="E553" s="809"/>
      <c r="F553" s="1004"/>
      <c r="G553" s="809"/>
    </row>
    <row r="554" spans="5:7" x14ac:dyDescent="0.25">
      <c r="E554" s="809"/>
      <c r="F554" s="1004"/>
      <c r="G554" s="809"/>
    </row>
    <row r="555" spans="5:7" x14ac:dyDescent="0.25">
      <c r="E555" s="809"/>
      <c r="F555" s="1004"/>
      <c r="G555" s="809"/>
    </row>
    <row r="556" spans="5:7" x14ac:dyDescent="0.25">
      <c r="E556" s="809"/>
      <c r="F556" s="1004"/>
      <c r="G556" s="809"/>
    </row>
    <row r="557" spans="5:7" x14ac:dyDescent="0.25">
      <c r="E557" s="809"/>
      <c r="F557" s="1004"/>
      <c r="G557" s="809"/>
    </row>
    <row r="558" spans="5:7" x14ac:dyDescent="0.25">
      <c r="E558" s="809"/>
      <c r="F558" s="1004"/>
      <c r="G558" s="809"/>
    </row>
    <row r="559" spans="5:7" x14ac:dyDescent="0.25">
      <c r="E559" s="809"/>
      <c r="F559" s="1004"/>
      <c r="G559" s="809"/>
    </row>
    <row r="560" spans="5:7" x14ac:dyDescent="0.25">
      <c r="E560" s="809"/>
      <c r="F560" s="1004"/>
      <c r="G560" s="809"/>
    </row>
    <row r="561" spans="5:7" x14ac:dyDescent="0.25">
      <c r="E561" s="809"/>
      <c r="F561" s="1004"/>
      <c r="G561" s="809"/>
    </row>
    <row r="562" spans="5:7" x14ac:dyDescent="0.25">
      <c r="E562" s="809"/>
      <c r="F562" s="1004"/>
      <c r="G562" s="809"/>
    </row>
    <row r="563" spans="5:7" x14ac:dyDescent="0.25">
      <c r="E563" s="809"/>
      <c r="F563" s="1004"/>
      <c r="G563" s="809"/>
    </row>
    <row r="564" spans="5:7" x14ac:dyDescent="0.25">
      <c r="E564" s="809"/>
      <c r="F564" s="1004"/>
      <c r="G564" s="809"/>
    </row>
    <row r="565" spans="5:7" x14ac:dyDescent="0.25">
      <c r="E565" s="809"/>
      <c r="F565" s="1004"/>
      <c r="G565" s="809"/>
    </row>
    <row r="566" spans="5:7" x14ac:dyDescent="0.25">
      <c r="E566" s="809"/>
      <c r="F566" s="1004"/>
      <c r="G566" s="809"/>
    </row>
    <row r="567" spans="5:7" x14ac:dyDescent="0.25">
      <c r="E567" s="809"/>
      <c r="F567" s="1004"/>
      <c r="G567" s="809"/>
    </row>
    <row r="568" spans="5:7" x14ac:dyDescent="0.25">
      <c r="E568" s="809"/>
      <c r="F568" s="1004"/>
      <c r="G568" s="809"/>
    </row>
    <row r="569" spans="5:7" x14ac:dyDescent="0.25">
      <c r="E569" s="809"/>
      <c r="F569" s="1004"/>
      <c r="G569" s="809"/>
    </row>
    <row r="570" spans="5:7" x14ac:dyDescent="0.25">
      <c r="E570" s="809"/>
      <c r="F570" s="1004"/>
      <c r="G570" s="809"/>
    </row>
    <row r="571" spans="5:7" x14ac:dyDescent="0.25">
      <c r="E571" s="809"/>
      <c r="F571" s="1004"/>
      <c r="G571" s="809"/>
    </row>
    <row r="572" spans="5:7" x14ac:dyDescent="0.25">
      <c r="E572" s="809"/>
      <c r="F572" s="1004"/>
      <c r="G572" s="809"/>
    </row>
    <row r="573" spans="5:7" x14ac:dyDescent="0.25">
      <c r="E573" s="809"/>
      <c r="F573" s="1004"/>
      <c r="G573" s="809"/>
    </row>
    <row r="574" spans="5:7" x14ac:dyDescent="0.25">
      <c r="E574" s="809"/>
      <c r="F574" s="1004"/>
      <c r="G574" s="809"/>
    </row>
    <row r="575" spans="5:7" x14ac:dyDescent="0.25">
      <c r="E575" s="809"/>
      <c r="F575" s="1004"/>
      <c r="G575" s="809"/>
    </row>
    <row r="576" spans="5:7" x14ac:dyDescent="0.25">
      <c r="E576" s="809"/>
      <c r="F576" s="1004"/>
      <c r="G576" s="809"/>
    </row>
    <row r="577" spans="5:8" x14ac:dyDescent="0.25">
      <c r="E577" s="809"/>
      <c r="F577" s="1004"/>
      <c r="G577" s="809"/>
    </row>
    <row r="578" spans="5:8" x14ac:dyDescent="0.25">
      <c r="E578" s="809"/>
      <c r="F578" s="1004"/>
      <c r="G578" s="809"/>
    </row>
    <row r="579" spans="5:8" x14ac:dyDescent="0.25">
      <c r="E579" s="809"/>
      <c r="F579" s="1004"/>
      <c r="G579" s="809"/>
    </row>
    <row r="580" spans="5:8" x14ac:dyDescent="0.25">
      <c r="E580" s="809"/>
      <c r="F580" s="1004"/>
      <c r="G580" s="809"/>
    </row>
    <row r="581" spans="5:8" x14ac:dyDescent="0.25">
      <c r="E581" s="809"/>
      <c r="F581" s="1004"/>
      <c r="G581" s="809"/>
    </row>
    <row r="582" spans="5:8" x14ac:dyDescent="0.25">
      <c r="E582" s="809"/>
      <c r="F582" s="1004"/>
      <c r="G582" s="809"/>
    </row>
    <row r="583" spans="5:8" x14ac:dyDescent="0.25">
      <c r="E583" s="809"/>
      <c r="F583" s="1004"/>
      <c r="G583" s="809"/>
    </row>
    <row r="584" spans="5:8" x14ac:dyDescent="0.25">
      <c r="E584" s="809"/>
      <c r="F584" s="1004"/>
      <c r="G584" s="809"/>
    </row>
    <row r="585" spans="5:8" x14ac:dyDescent="0.25">
      <c r="E585" s="809"/>
      <c r="F585" s="1004"/>
      <c r="G585" s="809"/>
      <c r="H585" s="557"/>
    </row>
    <row r="586" spans="5:8" x14ac:dyDescent="0.25">
      <c r="E586" s="809"/>
      <c r="F586" s="1004"/>
      <c r="G586" s="809"/>
    </row>
    <row r="587" spans="5:8" x14ac:dyDescent="0.25">
      <c r="E587" s="809"/>
      <c r="F587" s="1004"/>
      <c r="G587" s="809"/>
    </row>
    <row r="588" spans="5:8" x14ac:dyDescent="0.25">
      <c r="E588" s="809"/>
      <c r="F588" s="1004"/>
      <c r="G588" s="809"/>
    </row>
    <row r="589" spans="5:8" x14ac:dyDescent="0.25">
      <c r="E589" s="809"/>
      <c r="F589" s="1004"/>
      <c r="G589" s="809"/>
    </row>
    <row r="590" spans="5:8" x14ac:dyDescent="0.25">
      <c r="E590" s="809"/>
      <c r="F590" s="1004"/>
      <c r="G590" s="809"/>
    </row>
    <row r="591" spans="5:8" x14ac:dyDescent="0.25">
      <c r="E591" s="809"/>
      <c r="F591" s="1004"/>
      <c r="G591" s="809"/>
    </row>
    <row r="592" spans="5:8" x14ac:dyDescent="0.25">
      <c r="E592" s="809"/>
      <c r="F592" s="1004"/>
      <c r="G592" s="809"/>
    </row>
    <row r="593" spans="5:7" x14ac:dyDescent="0.25">
      <c r="E593" s="809"/>
      <c r="F593" s="1004"/>
      <c r="G593" s="809"/>
    </row>
    <row r="594" spans="5:7" x14ac:dyDescent="0.25">
      <c r="E594" s="809"/>
      <c r="F594" s="1004"/>
      <c r="G594" s="809"/>
    </row>
    <row r="595" spans="5:7" x14ac:dyDescent="0.25">
      <c r="E595" s="809"/>
      <c r="F595" s="1004"/>
      <c r="G595" s="809"/>
    </row>
    <row r="596" spans="5:7" x14ac:dyDescent="0.25">
      <c r="E596" s="809"/>
      <c r="F596" s="1004"/>
      <c r="G596" s="809"/>
    </row>
    <row r="597" spans="5:7" x14ac:dyDescent="0.25">
      <c r="E597" s="809"/>
      <c r="F597" s="1004"/>
      <c r="G597" s="809"/>
    </row>
    <row r="598" spans="5:7" x14ac:dyDescent="0.25">
      <c r="E598" s="809"/>
      <c r="F598" s="1004"/>
      <c r="G598" s="809"/>
    </row>
    <row r="599" spans="5:7" x14ac:dyDescent="0.25">
      <c r="E599" s="809"/>
      <c r="F599" s="1004"/>
      <c r="G599" s="809"/>
    </row>
    <row r="600" spans="5:7" x14ac:dyDescent="0.25">
      <c r="E600" s="809"/>
      <c r="F600" s="1004"/>
      <c r="G600" s="809"/>
    </row>
    <row r="601" spans="5:7" x14ac:dyDescent="0.25">
      <c r="E601" s="809"/>
      <c r="F601" s="1004"/>
      <c r="G601" s="809"/>
    </row>
    <row r="602" spans="5:7" x14ac:dyDescent="0.25">
      <c r="E602" s="809"/>
      <c r="F602" s="1004"/>
      <c r="G602" s="809"/>
    </row>
    <row r="603" spans="5:7" x14ac:dyDescent="0.25">
      <c r="E603" s="809"/>
      <c r="F603" s="1004"/>
      <c r="G603" s="809"/>
    </row>
    <row r="604" spans="5:7" x14ac:dyDescent="0.25">
      <c r="E604" s="809"/>
      <c r="F604" s="1004"/>
      <c r="G604" s="809"/>
    </row>
    <row r="605" spans="5:7" x14ac:dyDescent="0.25">
      <c r="E605" s="809"/>
      <c r="F605" s="1004"/>
      <c r="G605" s="809"/>
    </row>
    <row r="606" spans="5:7" x14ac:dyDescent="0.25">
      <c r="E606" s="809"/>
      <c r="F606" s="1004"/>
      <c r="G606" s="809"/>
    </row>
    <row r="607" spans="5:7" x14ac:dyDescent="0.25">
      <c r="E607" s="809"/>
      <c r="F607" s="1004"/>
      <c r="G607" s="809"/>
    </row>
    <row r="608" spans="5:7" x14ac:dyDescent="0.25">
      <c r="E608" s="809"/>
      <c r="F608" s="1004"/>
      <c r="G608" s="809"/>
    </row>
    <row r="609" spans="5:7" x14ac:dyDescent="0.25">
      <c r="E609" s="809"/>
      <c r="F609" s="1004"/>
      <c r="G609" s="809"/>
    </row>
    <row r="610" spans="5:7" x14ac:dyDescent="0.25">
      <c r="E610" s="809"/>
      <c r="F610" s="1004"/>
      <c r="G610" s="809"/>
    </row>
    <row r="611" spans="5:7" x14ac:dyDescent="0.25">
      <c r="E611" s="809"/>
      <c r="F611" s="1004"/>
      <c r="G611" s="809"/>
    </row>
    <row r="612" spans="5:7" x14ac:dyDescent="0.25">
      <c r="E612" s="809"/>
      <c r="F612" s="1004"/>
      <c r="G612" s="809"/>
    </row>
    <row r="613" spans="5:7" x14ac:dyDescent="0.25">
      <c r="E613" s="809"/>
      <c r="F613" s="1004"/>
      <c r="G613" s="809"/>
    </row>
    <row r="614" spans="5:7" x14ac:dyDescent="0.25">
      <c r="E614" s="809"/>
      <c r="F614" s="1004"/>
      <c r="G614" s="809"/>
    </row>
    <row r="615" spans="5:7" x14ac:dyDescent="0.25">
      <c r="E615" s="809"/>
      <c r="F615" s="1004"/>
      <c r="G615" s="809"/>
    </row>
    <row r="616" spans="5:7" x14ac:dyDescent="0.25">
      <c r="E616" s="809"/>
      <c r="F616" s="1004"/>
      <c r="G616" s="809"/>
    </row>
    <row r="617" spans="5:7" x14ac:dyDescent="0.25">
      <c r="E617" s="809"/>
      <c r="F617" s="1004"/>
      <c r="G617" s="809"/>
    </row>
    <row r="618" spans="5:7" x14ac:dyDescent="0.25">
      <c r="E618" s="809"/>
      <c r="F618" s="1004"/>
      <c r="G618" s="809"/>
    </row>
    <row r="619" spans="5:7" x14ac:dyDescent="0.25">
      <c r="E619" s="809"/>
      <c r="F619" s="1004"/>
      <c r="G619" s="809"/>
    </row>
    <row r="620" spans="5:7" x14ac:dyDescent="0.25">
      <c r="E620" s="809"/>
      <c r="F620" s="1004"/>
      <c r="G620" s="809"/>
    </row>
    <row r="621" spans="5:7" x14ac:dyDescent="0.25">
      <c r="E621" s="809"/>
      <c r="F621" s="1004"/>
      <c r="G621" s="809"/>
    </row>
    <row r="622" spans="5:7" x14ac:dyDescent="0.25">
      <c r="E622" s="809"/>
      <c r="F622" s="1004"/>
      <c r="G622" s="809"/>
    </row>
    <row r="623" spans="5:7" x14ac:dyDescent="0.25">
      <c r="E623" s="809"/>
      <c r="F623" s="1004"/>
      <c r="G623" s="809"/>
    </row>
    <row r="624" spans="5:7" x14ac:dyDescent="0.25">
      <c r="E624" s="809"/>
      <c r="F624" s="1004"/>
      <c r="G624" s="809"/>
    </row>
    <row r="625" spans="5:7" x14ac:dyDescent="0.25">
      <c r="E625" s="809"/>
      <c r="F625" s="1004"/>
      <c r="G625" s="809"/>
    </row>
    <row r="626" spans="5:7" x14ac:dyDescent="0.25">
      <c r="E626" s="809"/>
      <c r="F626" s="1004"/>
      <c r="G626" s="809"/>
    </row>
    <row r="627" spans="5:7" x14ac:dyDescent="0.25">
      <c r="E627" s="809"/>
      <c r="F627" s="1004"/>
      <c r="G627" s="809"/>
    </row>
    <row r="628" spans="5:7" x14ac:dyDescent="0.25">
      <c r="E628" s="809"/>
      <c r="F628" s="1004"/>
      <c r="G628" s="809"/>
    </row>
    <row r="629" spans="5:7" x14ac:dyDescent="0.25">
      <c r="E629" s="809"/>
      <c r="F629" s="1004"/>
      <c r="G629" s="809"/>
    </row>
    <row r="630" spans="5:7" x14ac:dyDescent="0.25">
      <c r="E630" s="809"/>
      <c r="F630" s="1004"/>
      <c r="G630" s="809"/>
    </row>
    <row r="631" spans="5:7" x14ac:dyDescent="0.25">
      <c r="E631" s="809"/>
      <c r="F631" s="1004"/>
      <c r="G631" s="809"/>
    </row>
    <row r="632" spans="5:7" x14ac:dyDescent="0.25">
      <c r="E632" s="809"/>
      <c r="F632" s="1004"/>
      <c r="G632" s="809"/>
    </row>
    <row r="633" spans="5:7" x14ac:dyDescent="0.25">
      <c r="E633" s="809"/>
      <c r="F633" s="1004"/>
      <c r="G633" s="809"/>
    </row>
    <row r="634" spans="5:7" x14ac:dyDescent="0.25">
      <c r="E634" s="809"/>
      <c r="F634" s="1004"/>
      <c r="G634" s="809"/>
    </row>
    <row r="635" spans="5:7" x14ac:dyDescent="0.25">
      <c r="E635" s="809"/>
      <c r="F635" s="1004"/>
      <c r="G635" s="809"/>
    </row>
    <row r="636" spans="5:7" x14ac:dyDescent="0.25">
      <c r="E636" s="809"/>
      <c r="F636" s="1004"/>
      <c r="G636" s="809"/>
    </row>
    <row r="637" spans="5:7" x14ac:dyDescent="0.25">
      <c r="E637" s="809"/>
      <c r="F637" s="1004"/>
      <c r="G637" s="809"/>
    </row>
    <row r="638" spans="5:7" x14ac:dyDescent="0.25">
      <c r="E638" s="809"/>
      <c r="F638" s="1004"/>
      <c r="G638" s="809"/>
    </row>
    <row r="639" spans="5:7" x14ac:dyDescent="0.25">
      <c r="E639" s="809"/>
      <c r="F639" s="1004"/>
      <c r="G639" s="809"/>
    </row>
    <row r="640" spans="5:7" x14ac:dyDescent="0.25">
      <c r="E640" s="809"/>
      <c r="F640" s="1004"/>
      <c r="G640" s="809"/>
    </row>
    <row r="641" spans="5:7" x14ac:dyDescent="0.25">
      <c r="E641" s="809"/>
      <c r="F641" s="1004"/>
      <c r="G641" s="809"/>
    </row>
    <row r="642" spans="5:7" x14ac:dyDescent="0.25">
      <c r="E642" s="809"/>
      <c r="F642" s="1004"/>
      <c r="G642" s="809"/>
    </row>
    <row r="643" spans="5:7" x14ac:dyDescent="0.25">
      <c r="E643" s="809"/>
      <c r="F643" s="1004"/>
      <c r="G643" s="809"/>
    </row>
    <row r="644" spans="5:7" x14ac:dyDescent="0.25">
      <c r="E644" s="809"/>
      <c r="F644" s="1004"/>
      <c r="G644" s="809"/>
    </row>
    <row r="645" spans="5:7" x14ac:dyDescent="0.25">
      <c r="E645" s="809"/>
      <c r="F645" s="1004"/>
      <c r="G645" s="809"/>
    </row>
    <row r="646" spans="5:7" x14ac:dyDescent="0.25">
      <c r="E646" s="809"/>
      <c r="F646" s="1004"/>
      <c r="G646" s="809"/>
    </row>
    <row r="647" spans="5:7" x14ac:dyDescent="0.25">
      <c r="E647" s="809"/>
      <c r="F647" s="1004"/>
      <c r="G647" s="809"/>
    </row>
    <row r="648" spans="5:7" x14ac:dyDescent="0.25">
      <c r="E648" s="809"/>
      <c r="F648" s="1004"/>
      <c r="G648" s="809"/>
    </row>
    <row r="649" spans="5:7" x14ac:dyDescent="0.25">
      <c r="E649" s="809"/>
      <c r="F649" s="1004"/>
      <c r="G649" s="809"/>
    </row>
    <row r="650" spans="5:7" x14ac:dyDescent="0.25">
      <c r="E650" s="809"/>
      <c r="F650" s="1004"/>
      <c r="G650" s="809"/>
    </row>
    <row r="651" spans="5:7" x14ac:dyDescent="0.25">
      <c r="E651" s="809"/>
      <c r="F651" s="1004"/>
      <c r="G651" s="809"/>
    </row>
    <row r="652" spans="5:7" x14ac:dyDescent="0.25">
      <c r="E652" s="809"/>
      <c r="F652" s="1004"/>
      <c r="G652" s="809"/>
    </row>
    <row r="653" spans="5:7" x14ac:dyDescent="0.25">
      <c r="E653" s="809"/>
      <c r="F653" s="1004"/>
      <c r="G653" s="809"/>
    </row>
    <row r="654" spans="5:7" x14ac:dyDescent="0.25">
      <c r="E654" s="809"/>
      <c r="F654" s="1004"/>
      <c r="G654" s="809"/>
    </row>
    <row r="655" spans="5:7" x14ac:dyDescent="0.25">
      <c r="E655" s="809"/>
      <c r="F655" s="1004"/>
      <c r="G655" s="809"/>
    </row>
    <row r="656" spans="5:7" x14ac:dyDescent="0.25">
      <c r="E656" s="809"/>
      <c r="F656" s="1004"/>
      <c r="G656" s="809"/>
    </row>
    <row r="657" spans="5:7" x14ac:dyDescent="0.25">
      <c r="E657" s="809"/>
      <c r="F657" s="1004"/>
      <c r="G657" s="809"/>
    </row>
    <row r="658" spans="5:7" x14ac:dyDescent="0.25">
      <c r="E658" s="809"/>
      <c r="F658" s="1004"/>
      <c r="G658" s="809"/>
    </row>
    <row r="659" spans="5:7" x14ac:dyDescent="0.25">
      <c r="E659" s="809"/>
      <c r="F659" s="1004"/>
      <c r="G659" s="809"/>
    </row>
    <row r="660" spans="5:7" x14ac:dyDescent="0.25">
      <c r="E660" s="809"/>
      <c r="F660" s="1004"/>
      <c r="G660" s="809"/>
    </row>
    <row r="661" spans="5:7" x14ac:dyDescent="0.25">
      <c r="E661" s="809"/>
      <c r="F661" s="1004"/>
      <c r="G661" s="809"/>
    </row>
    <row r="662" spans="5:7" x14ac:dyDescent="0.25">
      <c r="E662" s="809"/>
      <c r="F662" s="1004"/>
      <c r="G662" s="809"/>
    </row>
    <row r="663" spans="5:7" x14ac:dyDescent="0.25">
      <c r="E663" s="809"/>
      <c r="F663" s="1004"/>
      <c r="G663" s="809"/>
    </row>
    <row r="664" spans="5:7" x14ac:dyDescent="0.25">
      <c r="E664" s="809"/>
      <c r="F664" s="1004"/>
      <c r="G664" s="809"/>
    </row>
    <row r="665" spans="5:7" x14ac:dyDescent="0.25">
      <c r="E665" s="809"/>
      <c r="F665" s="1004"/>
      <c r="G665" s="809"/>
    </row>
    <row r="666" spans="5:7" x14ac:dyDescent="0.25">
      <c r="E666" s="809"/>
      <c r="F666" s="1004"/>
      <c r="G666" s="809"/>
    </row>
    <row r="667" spans="5:7" x14ac:dyDescent="0.25">
      <c r="E667" s="809"/>
      <c r="F667" s="1004"/>
      <c r="G667" s="809"/>
    </row>
    <row r="668" spans="5:7" x14ac:dyDescent="0.25">
      <c r="E668" s="809"/>
      <c r="F668" s="1004"/>
      <c r="G668" s="809"/>
    </row>
    <row r="669" spans="5:7" x14ac:dyDescent="0.25">
      <c r="E669" s="809"/>
      <c r="F669" s="1004"/>
      <c r="G669" s="809"/>
    </row>
    <row r="670" spans="5:7" x14ac:dyDescent="0.25">
      <c r="E670" s="809"/>
      <c r="F670" s="1004"/>
      <c r="G670" s="809"/>
    </row>
    <row r="671" spans="5:7" x14ac:dyDescent="0.25">
      <c r="E671" s="809"/>
      <c r="F671" s="1004"/>
      <c r="G671" s="809"/>
    </row>
    <row r="672" spans="5:7" x14ac:dyDescent="0.25">
      <c r="E672" s="809"/>
      <c r="F672" s="1004"/>
      <c r="G672" s="809"/>
    </row>
    <row r="673" spans="5:7" x14ac:dyDescent="0.25">
      <c r="E673" s="809"/>
      <c r="F673" s="1004"/>
      <c r="G673" s="809"/>
    </row>
    <row r="674" spans="5:7" x14ac:dyDescent="0.25">
      <c r="E674" s="809"/>
      <c r="F674" s="1004"/>
      <c r="G674" s="809"/>
    </row>
    <row r="675" spans="5:7" x14ac:dyDescent="0.25">
      <c r="E675" s="809"/>
      <c r="F675" s="1004"/>
      <c r="G675" s="809"/>
    </row>
    <row r="676" spans="5:7" x14ac:dyDescent="0.25">
      <c r="E676" s="809"/>
      <c r="F676" s="1004"/>
      <c r="G676" s="809"/>
    </row>
    <row r="677" spans="5:7" x14ac:dyDescent="0.25">
      <c r="E677" s="809"/>
      <c r="F677" s="1004"/>
      <c r="G677" s="809"/>
    </row>
    <row r="678" spans="5:7" x14ac:dyDescent="0.25">
      <c r="E678" s="809"/>
      <c r="F678" s="1004"/>
      <c r="G678" s="809"/>
    </row>
    <row r="679" spans="5:7" x14ac:dyDescent="0.25">
      <c r="E679" s="809"/>
      <c r="F679" s="1004"/>
      <c r="G679" s="809"/>
    </row>
    <row r="680" spans="5:7" x14ac:dyDescent="0.25">
      <c r="E680" s="809"/>
      <c r="F680" s="1004"/>
      <c r="G680" s="809"/>
    </row>
    <row r="681" spans="5:7" x14ac:dyDescent="0.25">
      <c r="E681" s="809"/>
      <c r="F681" s="1004"/>
      <c r="G681" s="809"/>
    </row>
    <row r="682" spans="5:7" x14ac:dyDescent="0.25">
      <c r="E682" s="809"/>
      <c r="F682" s="1004"/>
      <c r="G682" s="809"/>
    </row>
    <row r="683" spans="5:7" x14ac:dyDescent="0.25">
      <c r="E683" s="809"/>
      <c r="F683" s="1004"/>
      <c r="G683" s="809"/>
    </row>
    <row r="684" spans="5:7" x14ac:dyDescent="0.25">
      <c r="E684" s="809"/>
      <c r="F684" s="1004"/>
      <c r="G684" s="809"/>
    </row>
    <row r="685" spans="5:7" x14ac:dyDescent="0.25">
      <c r="E685" s="809"/>
      <c r="F685" s="1004"/>
      <c r="G685" s="809"/>
    </row>
    <row r="686" spans="5:7" x14ac:dyDescent="0.25">
      <c r="E686" s="809"/>
      <c r="F686" s="1004"/>
      <c r="G686" s="809"/>
    </row>
    <row r="687" spans="5:7" x14ac:dyDescent="0.25">
      <c r="E687" s="809"/>
      <c r="F687" s="1004"/>
      <c r="G687" s="809"/>
    </row>
    <row r="688" spans="5:7" x14ac:dyDescent="0.25">
      <c r="E688" s="809"/>
      <c r="F688" s="1004"/>
      <c r="G688" s="809"/>
    </row>
    <row r="689" spans="5:7" x14ac:dyDescent="0.25">
      <c r="E689" s="809"/>
      <c r="F689" s="1004"/>
      <c r="G689" s="809"/>
    </row>
    <row r="690" spans="5:7" x14ac:dyDescent="0.25">
      <c r="E690" s="809"/>
      <c r="F690" s="1004"/>
      <c r="G690" s="809"/>
    </row>
    <row r="691" spans="5:7" x14ac:dyDescent="0.25">
      <c r="E691" s="809"/>
      <c r="F691" s="1004"/>
      <c r="G691" s="809"/>
    </row>
    <row r="692" spans="5:7" x14ac:dyDescent="0.25">
      <c r="E692" s="809"/>
      <c r="F692" s="1004"/>
      <c r="G692" s="809"/>
    </row>
    <row r="693" spans="5:7" x14ac:dyDescent="0.25">
      <c r="E693" s="809"/>
      <c r="F693" s="1004"/>
      <c r="G693" s="809"/>
    </row>
    <row r="694" spans="5:7" x14ac:dyDescent="0.25">
      <c r="E694" s="809"/>
      <c r="F694" s="1004"/>
      <c r="G694" s="809"/>
    </row>
    <row r="695" spans="5:7" x14ac:dyDescent="0.25">
      <c r="E695" s="809"/>
      <c r="F695" s="1004"/>
      <c r="G695" s="809"/>
    </row>
    <row r="696" spans="5:7" x14ac:dyDescent="0.25">
      <c r="E696" s="809"/>
      <c r="F696" s="1004"/>
      <c r="G696" s="809"/>
    </row>
    <row r="697" spans="5:7" x14ac:dyDescent="0.25">
      <c r="E697" s="809"/>
      <c r="F697" s="1004"/>
      <c r="G697" s="809"/>
    </row>
    <row r="698" spans="5:7" x14ac:dyDescent="0.25">
      <c r="E698" s="809"/>
      <c r="F698" s="1004"/>
      <c r="G698" s="809"/>
    </row>
    <row r="699" spans="5:7" x14ac:dyDescent="0.25">
      <c r="E699" s="809"/>
      <c r="F699" s="1004"/>
      <c r="G699" s="809"/>
    </row>
    <row r="700" spans="5:7" x14ac:dyDescent="0.25">
      <c r="E700" s="809"/>
      <c r="F700" s="1004"/>
      <c r="G700" s="809"/>
    </row>
    <row r="701" spans="5:7" x14ac:dyDescent="0.25">
      <c r="E701" s="809"/>
      <c r="F701" s="1004"/>
      <c r="G701" s="809"/>
    </row>
    <row r="702" spans="5:7" x14ac:dyDescent="0.25">
      <c r="E702" s="809"/>
      <c r="F702" s="1004"/>
      <c r="G702" s="809"/>
    </row>
    <row r="703" spans="5:7" x14ac:dyDescent="0.25">
      <c r="E703" s="809"/>
      <c r="F703" s="1004"/>
      <c r="G703" s="809"/>
    </row>
    <row r="704" spans="5:7" x14ac:dyDescent="0.25">
      <c r="E704" s="809"/>
      <c r="F704" s="1004"/>
      <c r="G704" s="809"/>
    </row>
    <row r="705" spans="5:7" x14ac:dyDescent="0.25">
      <c r="E705" s="809"/>
      <c r="F705" s="1004"/>
      <c r="G705" s="809"/>
    </row>
    <row r="706" spans="5:7" x14ac:dyDescent="0.25">
      <c r="E706" s="809"/>
      <c r="F706" s="1004"/>
      <c r="G706" s="809"/>
    </row>
    <row r="707" spans="5:7" x14ac:dyDescent="0.25">
      <c r="E707" s="809"/>
      <c r="F707" s="1004"/>
      <c r="G707" s="809"/>
    </row>
    <row r="708" spans="5:7" x14ac:dyDescent="0.25">
      <c r="E708" s="809"/>
      <c r="F708" s="1004"/>
      <c r="G708" s="809"/>
    </row>
    <row r="709" spans="5:7" x14ac:dyDescent="0.25">
      <c r="E709" s="809"/>
      <c r="F709" s="1004"/>
      <c r="G709" s="809"/>
    </row>
    <row r="710" spans="5:7" x14ac:dyDescent="0.25">
      <c r="E710" s="809"/>
      <c r="F710" s="1004"/>
      <c r="G710" s="809"/>
    </row>
    <row r="711" spans="5:7" x14ac:dyDescent="0.25">
      <c r="E711" s="809"/>
      <c r="F711" s="1004"/>
      <c r="G711" s="809"/>
    </row>
    <row r="712" spans="5:7" x14ac:dyDescent="0.25">
      <c r="E712" s="809"/>
      <c r="F712" s="1004"/>
      <c r="G712" s="809"/>
    </row>
    <row r="713" spans="5:7" x14ac:dyDescent="0.25">
      <c r="E713" s="809"/>
      <c r="F713" s="1004"/>
      <c r="G713" s="809"/>
    </row>
    <row r="714" spans="5:7" x14ac:dyDescent="0.25">
      <c r="E714" s="809"/>
      <c r="F714" s="1004"/>
      <c r="G714" s="809"/>
    </row>
    <row r="715" spans="5:7" x14ac:dyDescent="0.25">
      <c r="E715" s="809"/>
      <c r="F715" s="1004"/>
      <c r="G715" s="809"/>
    </row>
    <row r="716" spans="5:7" x14ac:dyDescent="0.25">
      <c r="E716" s="809"/>
      <c r="F716" s="1004"/>
      <c r="G716" s="809"/>
    </row>
    <row r="717" spans="5:7" x14ac:dyDescent="0.25">
      <c r="E717" s="809"/>
      <c r="F717" s="1004"/>
      <c r="G717" s="809"/>
    </row>
    <row r="718" spans="5:7" x14ac:dyDescent="0.25">
      <c r="E718" s="809"/>
      <c r="F718" s="1004"/>
      <c r="G718" s="809"/>
    </row>
    <row r="719" spans="5:7" x14ac:dyDescent="0.25">
      <c r="E719" s="809"/>
      <c r="F719" s="1004"/>
      <c r="G719" s="809"/>
    </row>
    <row r="720" spans="5:7" x14ac:dyDescent="0.25">
      <c r="E720" s="809"/>
      <c r="F720" s="1004"/>
      <c r="G720" s="809"/>
    </row>
    <row r="721" spans="5:7" x14ac:dyDescent="0.25">
      <c r="E721" s="809"/>
      <c r="F721" s="1004"/>
      <c r="G721" s="809"/>
    </row>
    <row r="722" spans="5:7" x14ac:dyDescent="0.25">
      <c r="E722" s="809"/>
      <c r="F722" s="1004"/>
      <c r="G722" s="809"/>
    </row>
    <row r="723" spans="5:7" x14ac:dyDescent="0.25">
      <c r="E723" s="809"/>
      <c r="F723" s="1004"/>
      <c r="G723" s="809"/>
    </row>
    <row r="724" spans="5:7" x14ac:dyDescent="0.25">
      <c r="E724" s="809"/>
      <c r="F724" s="1004"/>
      <c r="G724" s="809"/>
    </row>
    <row r="725" spans="5:7" x14ac:dyDescent="0.25">
      <c r="E725" s="809"/>
      <c r="F725" s="1004"/>
      <c r="G725" s="809"/>
    </row>
    <row r="726" spans="5:7" x14ac:dyDescent="0.25">
      <c r="E726" s="809"/>
      <c r="F726" s="1004"/>
      <c r="G726" s="809"/>
    </row>
    <row r="727" spans="5:7" x14ac:dyDescent="0.25">
      <c r="E727" s="809"/>
      <c r="F727" s="1004"/>
      <c r="G727" s="809"/>
    </row>
    <row r="728" spans="5:7" x14ac:dyDescent="0.25">
      <c r="E728" s="809"/>
      <c r="F728" s="1004"/>
      <c r="G728" s="809"/>
    </row>
    <row r="729" spans="5:7" x14ac:dyDescent="0.25">
      <c r="E729" s="809"/>
      <c r="F729" s="1004"/>
      <c r="G729" s="809"/>
    </row>
    <row r="730" spans="5:7" x14ac:dyDescent="0.25">
      <c r="E730" s="809"/>
      <c r="F730" s="1004"/>
      <c r="G730" s="809"/>
    </row>
    <row r="731" spans="5:7" x14ac:dyDescent="0.25">
      <c r="E731" s="809"/>
      <c r="F731" s="1004"/>
      <c r="G731" s="809"/>
    </row>
    <row r="732" spans="5:7" x14ac:dyDescent="0.25">
      <c r="E732" s="809"/>
      <c r="F732" s="1004"/>
      <c r="G732" s="809"/>
    </row>
    <row r="733" spans="5:7" x14ac:dyDescent="0.25">
      <c r="E733" s="809"/>
      <c r="F733" s="1004"/>
      <c r="G733" s="809"/>
    </row>
    <row r="734" spans="5:7" x14ac:dyDescent="0.25">
      <c r="E734" s="809"/>
      <c r="F734" s="1004"/>
      <c r="G734" s="809"/>
    </row>
    <row r="735" spans="5:7" x14ac:dyDescent="0.25">
      <c r="E735" s="809"/>
      <c r="F735" s="1004"/>
      <c r="G735" s="809"/>
    </row>
    <row r="736" spans="5:7" x14ac:dyDescent="0.25">
      <c r="E736" s="809"/>
      <c r="F736" s="1004"/>
      <c r="G736" s="809"/>
    </row>
    <row r="737" spans="5:7" x14ac:dyDescent="0.25">
      <c r="E737" s="809"/>
      <c r="F737" s="1004"/>
      <c r="G737" s="809"/>
    </row>
    <row r="738" spans="5:7" x14ac:dyDescent="0.25">
      <c r="E738" s="809"/>
      <c r="F738" s="1004"/>
      <c r="G738" s="809"/>
    </row>
    <row r="739" spans="5:7" x14ac:dyDescent="0.25">
      <c r="E739" s="809"/>
      <c r="F739" s="1004"/>
      <c r="G739" s="809"/>
    </row>
    <row r="740" spans="5:7" x14ac:dyDescent="0.25">
      <c r="E740" s="809"/>
      <c r="F740" s="1004"/>
      <c r="G740" s="809"/>
    </row>
    <row r="741" spans="5:7" x14ac:dyDescent="0.25">
      <c r="E741" s="809"/>
      <c r="F741" s="1004"/>
      <c r="G741" s="809"/>
    </row>
    <row r="742" spans="5:7" x14ac:dyDescent="0.25">
      <c r="E742" s="809"/>
      <c r="F742" s="1004"/>
      <c r="G742" s="809"/>
    </row>
    <row r="743" spans="5:7" x14ac:dyDescent="0.25">
      <c r="E743" s="809"/>
      <c r="F743" s="1004"/>
      <c r="G743" s="809"/>
    </row>
    <row r="744" spans="5:7" x14ac:dyDescent="0.25">
      <c r="E744" s="809"/>
      <c r="F744" s="1004"/>
      <c r="G744" s="809"/>
    </row>
    <row r="745" spans="5:7" x14ac:dyDescent="0.25">
      <c r="E745" s="809"/>
      <c r="F745" s="1004"/>
      <c r="G745" s="809"/>
    </row>
    <row r="746" spans="5:7" x14ac:dyDescent="0.25">
      <c r="E746" s="809"/>
      <c r="F746" s="1004"/>
      <c r="G746" s="809"/>
    </row>
    <row r="747" spans="5:7" x14ac:dyDescent="0.25">
      <c r="E747" s="809"/>
      <c r="F747" s="1004"/>
      <c r="G747" s="809"/>
    </row>
    <row r="748" spans="5:7" x14ac:dyDescent="0.25">
      <c r="E748" s="809"/>
      <c r="F748" s="1004"/>
      <c r="G748" s="809"/>
    </row>
    <row r="749" spans="5:7" x14ac:dyDescent="0.25">
      <c r="E749" s="809"/>
      <c r="F749" s="1004"/>
      <c r="G749" s="809"/>
    </row>
    <row r="750" spans="5:7" x14ac:dyDescent="0.25">
      <c r="E750" s="809"/>
      <c r="F750" s="1004"/>
      <c r="G750" s="809"/>
    </row>
    <row r="751" spans="5:7" x14ac:dyDescent="0.25">
      <c r="E751" s="809"/>
      <c r="F751" s="1004"/>
      <c r="G751" s="809"/>
    </row>
    <row r="752" spans="5:7" x14ac:dyDescent="0.25">
      <c r="E752" s="809"/>
      <c r="F752" s="1004"/>
      <c r="G752" s="809"/>
    </row>
    <row r="753" spans="5:7" x14ac:dyDescent="0.25">
      <c r="E753" s="809"/>
      <c r="F753" s="1004"/>
      <c r="G753" s="809"/>
    </row>
    <row r="754" spans="5:7" x14ac:dyDescent="0.25">
      <c r="E754" s="809"/>
      <c r="F754" s="1004"/>
      <c r="G754" s="809"/>
    </row>
    <row r="755" spans="5:7" x14ac:dyDescent="0.25">
      <c r="E755" s="809"/>
      <c r="F755" s="1004"/>
      <c r="G755" s="809"/>
    </row>
    <row r="756" spans="5:7" x14ac:dyDescent="0.25">
      <c r="E756" s="809"/>
      <c r="F756" s="1004"/>
      <c r="G756" s="809"/>
    </row>
    <row r="757" spans="5:7" x14ac:dyDescent="0.25">
      <c r="E757" s="809"/>
      <c r="F757" s="1004"/>
      <c r="G757" s="809"/>
    </row>
    <row r="758" spans="5:7" x14ac:dyDescent="0.25">
      <c r="E758" s="809"/>
      <c r="F758" s="1004"/>
      <c r="G758" s="809"/>
    </row>
    <row r="759" spans="5:7" x14ac:dyDescent="0.25">
      <c r="E759" s="809"/>
      <c r="F759" s="1004"/>
      <c r="G759" s="809"/>
    </row>
    <row r="760" spans="5:7" x14ac:dyDescent="0.25">
      <c r="E760" s="809"/>
      <c r="F760" s="1004"/>
      <c r="G760" s="809"/>
    </row>
    <row r="761" spans="5:7" x14ac:dyDescent="0.25">
      <c r="E761" s="809"/>
      <c r="F761" s="1004"/>
      <c r="G761" s="809"/>
    </row>
    <row r="762" spans="5:7" x14ac:dyDescent="0.25">
      <c r="E762" s="809"/>
      <c r="F762" s="1004"/>
      <c r="G762" s="809"/>
    </row>
    <row r="763" spans="5:7" x14ac:dyDescent="0.25">
      <c r="E763" s="809"/>
      <c r="F763" s="1004"/>
      <c r="G763" s="809"/>
    </row>
    <row r="764" spans="5:7" x14ac:dyDescent="0.25">
      <c r="E764" s="809"/>
      <c r="F764" s="1004"/>
      <c r="G764" s="809"/>
    </row>
    <row r="765" spans="5:7" x14ac:dyDescent="0.25">
      <c r="E765" s="809"/>
      <c r="F765" s="1004"/>
      <c r="G765" s="809"/>
    </row>
    <row r="766" spans="5:7" x14ac:dyDescent="0.25">
      <c r="E766" s="809"/>
      <c r="F766" s="1004"/>
      <c r="G766" s="809"/>
    </row>
    <row r="767" spans="5:7" x14ac:dyDescent="0.25">
      <c r="E767" s="809"/>
      <c r="F767" s="1004"/>
      <c r="G767" s="809"/>
    </row>
    <row r="768" spans="5:7" x14ac:dyDescent="0.25">
      <c r="E768" s="809"/>
      <c r="F768" s="1004"/>
      <c r="G768" s="809"/>
    </row>
    <row r="769" spans="5:7" x14ac:dyDescent="0.25">
      <c r="E769" s="809"/>
      <c r="F769" s="1004"/>
      <c r="G769" s="809"/>
    </row>
    <row r="770" spans="5:7" x14ac:dyDescent="0.25">
      <c r="E770" s="809"/>
      <c r="F770" s="1004"/>
      <c r="G770" s="809"/>
    </row>
    <row r="771" spans="5:7" x14ac:dyDescent="0.25">
      <c r="E771" s="809"/>
      <c r="F771" s="1004"/>
      <c r="G771" s="809"/>
    </row>
    <row r="772" spans="5:7" x14ac:dyDescent="0.25">
      <c r="E772" s="809"/>
      <c r="F772" s="1004"/>
      <c r="G772" s="809"/>
    </row>
    <row r="773" spans="5:7" x14ac:dyDescent="0.25">
      <c r="E773" s="809"/>
      <c r="F773" s="1004"/>
      <c r="G773" s="809"/>
    </row>
    <row r="774" spans="5:7" x14ac:dyDescent="0.25">
      <c r="E774" s="809"/>
      <c r="F774" s="1004"/>
      <c r="G774" s="809"/>
    </row>
    <row r="775" spans="5:7" x14ac:dyDescent="0.25">
      <c r="E775" s="809"/>
      <c r="F775" s="1004"/>
      <c r="G775" s="809"/>
    </row>
    <row r="776" spans="5:7" x14ac:dyDescent="0.25">
      <c r="E776" s="809"/>
      <c r="F776" s="1004"/>
      <c r="G776" s="809"/>
    </row>
    <row r="777" spans="5:7" x14ac:dyDescent="0.25">
      <c r="E777" s="809"/>
      <c r="F777" s="1004"/>
      <c r="G777" s="809"/>
    </row>
    <row r="778" spans="5:7" x14ac:dyDescent="0.25">
      <c r="E778" s="809"/>
      <c r="F778" s="1004"/>
      <c r="G778" s="809"/>
    </row>
    <row r="779" spans="5:7" x14ac:dyDescent="0.25">
      <c r="E779" s="809"/>
      <c r="F779" s="1004"/>
      <c r="G779" s="809"/>
    </row>
    <row r="780" spans="5:7" x14ac:dyDescent="0.25">
      <c r="E780" s="809"/>
      <c r="F780" s="1004"/>
      <c r="G780" s="809"/>
    </row>
    <row r="781" spans="5:7" x14ac:dyDescent="0.25">
      <c r="E781" s="809"/>
      <c r="F781" s="1004"/>
      <c r="G781" s="809"/>
    </row>
    <row r="782" spans="5:7" x14ac:dyDescent="0.25">
      <c r="E782" s="809"/>
      <c r="F782" s="1004"/>
      <c r="G782" s="809"/>
    </row>
    <row r="783" spans="5:7" x14ac:dyDescent="0.25">
      <c r="E783" s="809"/>
      <c r="F783" s="1004"/>
      <c r="G783" s="809"/>
    </row>
    <row r="784" spans="5:7" x14ac:dyDescent="0.25">
      <c r="E784" s="809"/>
      <c r="F784" s="1004"/>
      <c r="G784" s="809"/>
    </row>
    <row r="785" spans="5:7" x14ac:dyDescent="0.25">
      <c r="E785" s="809"/>
      <c r="F785" s="1004"/>
      <c r="G785" s="809"/>
    </row>
    <row r="786" spans="5:7" x14ac:dyDescent="0.25">
      <c r="E786" s="809"/>
      <c r="F786" s="1004"/>
      <c r="G786" s="809"/>
    </row>
    <row r="787" spans="5:7" x14ac:dyDescent="0.25">
      <c r="E787" s="809"/>
      <c r="F787" s="1004"/>
      <c r="G787" s="809"/>
    </row>
    <row r="788" spans="5:7" x14ac:dyDescent="0.25">
      <c r="E788" s="809"/>
      <c r="F788" s="1004"/>
      <c r="G788" s="809"/>
    </row>
    <row r="789" spans="5:7" x14ac:dyDescent="0.25">
      <c r="E789" s="809"/>
      <c r="F789" s="1004"/>
      <c r="G789" s="809"/>
    </row>
    <row r="790" spans="5:7" x14ac:dyDescent="0.25">
      <c r="E790" s="809"/>
      <c r="F790" s="1004"/>
      <c r="G790" s="809"/>
    </row>
    <row r="791" spans="5:7" x14ac:dyDescent="0.25">
      <c r="E791" s="809"/>
      <c r="F791" s="1004"/>
      <c r="G791" s="809"/>
    </row>
    <row r="792" spans="5:7" x14ac:dyDescent="0.25">
      <c r="E792" s="809"/>
      <c r="F792" s="1004"/>
      <c r="G792" s="809"/>
    </row>
    <row r="793" spans="5:7" x14ac:dyDescent="0.25">
      <c r="E793" s="809"/>
      <c r="F793" s="1004"/>
      <c r="G793" s="809"/>
    </row>
    <row r="794" spans="5:7" x14ac:dyDescent="0.25">
      <c r="E794" s="809"/>
      <c r="F794" s="1004"/>
      <c r="G794" s="809"/>
    </row>
    <row r="795" spans="5:7" x14ac:dyDescent="0.25">
      <c r="E795" s="809"/>
      <c r="F795" s="1004"/>
      <c r="G795" s="809"/>
    </row>
    <row r="796" spans="5:7" x14ac:dyDescent="0.25">
      <c r="E796" s="809"/>
      <c r="F796" s="1004"/>
      <c r="G796" s="809"/>
    </row>
    <row r="797" spans="5:7" x14ac:dyDescent="0.25">
      <c r="E797" s="809"/>
      <c r="F797" s="1004"/>
      <c r="G797" s="809"/>
    </row>
    <row r="798" spans="5:7" x14ac:dyDescent="0.25">
      <c r="E798" s="809"/>
      <c r="F798" s="1004"/>
      <c r="G798" s="809"/>
    </row>
    <row r="799" spans="5:7" x14ac:dyDescent="0.25">
      <c r="E799" s="809"/>
      <c r="F799" s="1004"/>
      <c r="G799" s="809"/>
    </row>
    <row r="800" spans="5:7" x14ac:dyDescent="0.25">
      <c r="E800" s="809"/>
      <c r="F800" s="1004"/>
      <c r="G800" s="809"/>
    </row>
    <row r="801" spans="5:7" x14ac:dyDescent="0.25">
      <c r="E801" s="809"/>
      <c r="F801" s="1004"/>
      <c r="G801" s="809"/>
    </row>
    <row r="802" spans="5:7" x14ac:dyDescent="0.25">
      <c r="E802" s="809"/>
      <c r="F802" s="1004"/>
      <c r="G802" s="809"/>
    </row>
    <row r="803" spans="5:7" x14ac:dyDescent="0.25">
      <c r="E803" s="809"/>
      <c r="F803" s="1004"/>
      <c r="G803" s="809"/>
    </row>
    <row r="804" spans="5:7" x14ac:dyDescent="0.25">
      <c r="E804" s="809"/>
      <c r="F804" s="1004"/>
      <c r="G804" s="809"/>
    </row>
    <row r="805" spans="5:7" x14ac:dyDescent="0.25">
      <c r="E805" s="809"/>
      <c r="F805" s="1004"/>
      <c r="G805" s="809"/>
    </row>
    <row r="806" spans="5:7" x14ac:dyDescent="0.25">
      <c r="E806" s="809"/>
      <c r="F806" s="1004"/>
      <c r="G806" s="809"/>
    </row>
    <row r="807" spans="5:7" x14ac:dyDescent="0.25">
      <c r="E807" s="809"/>
      <c r="F807" s="1004"/>
      <c r="G807" s="809"/>
    </row>
    <row r="808" spans="5:7" x14ac:dyDescent="0.25">
      <c r="E808" s="809"/>
      <c r="F808" s="1004"/>
      <c r="G808" s="809"/>
    </row>
    <row r="809" spans="5:7" x14ac:dyDescent="0.25">
      <c r="E809" s="809"/>
      <c r="F809" s="1004"/>
      <c r="G809" s="809"/>
    </row>
    <row r="810" spans="5:7" x14ac:dyDescent="0.25">
      <c r="E810" s="809"/>
      <c r="F810" s="1004"/>
      <c r="G810" s="809"/>
    </row>
    <row r="811" spans="5:7" x14ac:dyDescent="0.25">
      <c r="E811" s="809"/>
      <c r="F811" s="1004"/>
      <c r="G811" s="809"/>
    </row>
    <row r="812" spans="5:7" x14ac:dyDescent="0.25">
      <c r="E812" s="809"/>
      <c r="F812" s="1004"/>
      <c r="G812" s="809"/>
    </row>
    <row r="813" spans="5:7" x14ac:dyDescent="0.25">
      <c r="E813" s="809"/>
      <c r="F813" s="1004"/>
      <c r="G813" s="809"/>
    </row>
    <row r="814" spans="5:7" x14ac:dyDescent="0.25">
      <c r="E814" s="809"/>
      <c r="F814" s="1004"/>
      <c r="G814" s="809"/>
    </row>
    <row r="815" spans="5:7" x14ac:dyDescent="0.25">
      <c r="E815" s="809"/>
      <c r="F815" s="1004"/>
      <c r="G815" s="809"/>
    </row>
    <row r="816" spans="5:7" x14ac:dyDescent="0.25">
      <c r="E816" s="809"/>
      <c r="F816" s="1004"/>
      <c r="G816" s="809"/>
    </row>
    <row r="817" spans="5:7" x14ac:dyDescent="0.25">
      <c r="E817" s="809"/>
      <c r="F817" s="1004"/>
      <c r="G817" s="809"/>
    </row>
    <row r="818" spans="5:7" x14ac:dyDescent="0.25">
      <c r="E818" s="809"/>
      <c r="F818" s="1004"/>
      <c r="G818" s="809"/>
    </row>
    <row r="819" spans="5:7" x14ac:dyDescent="0.25">
      <c r="E819" s="809"/>
      <c r="F819" s="1004"/>
      <c r="G819" s="809"/>
    </row>
    <row r="820" spans="5:7" x14ac:dyDescent="0.25">
      <c r="E820" s="809"/>
      <c r="F820" s="1004"/>
      <c r="G820" s="809"/>
    </row>
    <row r="821" spans="5:7" x14ac:dyDescent="0.25">
      <c r="E821" s="809"/>
      <c r="F821" s="1004"/>
      <c r="G821" s="809"/>
    </row>
    <row r="822" spans="5:7" x14ac:dyDescent="0.25">
      <c r="E822" s="809"/>
      <c r="F822" s="1004"/>
      <c r="G822" s="809"/>
    </row>
    <row r="823" spans="5:7" x14ac:dyDescent="0.25">
      <c r="E823" s="809"/>
      <c r="F823" s="1004"/>
      <c r="G823" s="809"/>
    </row>
    <row r="824" spans="5:7" x14ac:dyDescent="0.25">
      <c r="E824" s="809"/>
      <c r="F824" s="1004"/>
      <c r="G824" s="809"/>
    </row>
    <row r="825" spans="5:7" x14ac:dyDescent="0.25">
      <c r="E825" s="809"/>
      <c r="F825" s="1004"/>
      <c r="G825" s="809"/>
    </row>
    <row r="826" spans="5:7" x14ac:dyDescent="0.25">
      <c r="E826" s="809"/>
      <c r="F826" s="1004"/>
      <c r="G826" s="809"/>
    </row>
    <row r="827" spans="5:7" x14ac:dyDescent="0.25">
      <c r="E827" s="809"/>
      <c r="F827" s="1004"/>
      <c r="G827" s="809"/>
    </row>
    <row r="828" spans="5:7" x14ac:dyDescent="0.25">
      <c r="E828" s="809"/>
      <c r="F828" s="1004"/>
      <c r="G828" s="809"/>
    </row>
    <row r="829" spans="5:7" x14ac:dyDescent="0.25">
      <c r="E829" s="809"/>
      <c r="F829" s="1004"/>
      <c r="G829" s="809"/>
    </row>
    <row r="830" spans="5:7" x14ac:dyDescent="0.25">
      <c r="E830" s="809"/>
      <c r="F830" s="1004"/>
      <c r="G830" s="809"/>
    </row>
    <row r="831" spans="5:7" x14ac:dyDescent="0.25">
      <c r="E831" s="809"/>
      <c r="F831" s="1004"/>
      <c r="G831" s="809"/>
    </row>
    <row r="832" spans="5:7" x14ac:dyDescent="0.25">
      <c r="E832" s="809"/>
      <c r="F832" s="1004"/>
      <c r="G832" s="809"/>
    </row>
    <row r="833" spans="5:7" x14ac:dyDescent="0.25">
      <c r="E833" s="809"/>
      <c r="F833" s="1004"/>
      <c r="G833" s="809"/>
    </row>
    <row r="834" spans="5:7" x14ac:dyDescent="0.25">
      <c r="E834" s="809"/>
      <c r="F834" s="1004"/>
      <c r="G834" s="809"/>
    </row>
    <row r="835" spans="5:7" x14ac:dyDescent="0.25">
      <c r="E835" s="809"/>
      <c r="F835" s="1004"/>
      <c r="G835" s="809"/>
    </row>
    <row r="836" spans="5:7" x14ac:dyDescent="0.25">
      <c r="E836" s="809"/>
      <c r="F836" s="1004"/>
      <c r="G836" s="809"/>
    </row>
    <row r="837" spans="5:7" x14ac:dyDescent="0.25">
      <c r="E837" s="809"/>
      <c r="F837" s="1004"/>
      <c r="G837" s="809"/>
    </row>
    <row r="838" spans="5:7" x14ac:dyDescent="0.25">
      <c r="E838" s="809"/>
      <c r="F838" s="1004"/>
      <c r="G838" s="809"/>
    </row>
    <row r="839" spans="5:7" x14ac:dyDescent="0.25">
      <c r="E839" s="809"/>
      <c r="F839" s="1004"/>
      <c r="G839" s="809"/>
    </row>
    <row r="840" spans="5:7" x14ac:dyDescent="0.25">
      <c r="E840" s="809"/>
      <c r="F840" s="1004"/>
      <c r="G840" s="809"/>
    </row>
    <row r="841" spans="5:7" x14ac:dyDescent="0.25">
      <c r="E841" s="809"/>
      <c r="F841" s="1004"/>
      <c r="G841" s="809"/>
    </row>
    <row r="842" spans="5:7" x14ac:dyDescent="0.25">
      <c r="E842" s="809"/>
      <c r="F842" s="1004"/>
      <c r="G842" s="809"/>
    </row>
    <row r="843" spans="5:7" x14ac:dyDescent="0.25">
      <c r="E843" s="809"/>
      <c r="F843" s="1004"/>
      <c r="G843" s="809"/>
    </row>
    <row r="844" spans="5:7" x14ac:dyDescent="0.25">
      <c r="E844" s="809"/>
      <c r="F844" s="1004"/>
      <c r="G844" s="809"/>
    </row>
    <row r="845" spans="5:7" x14ac:dyDescent="0.25">
      <c r="E845" s="809"/>
      <c r="F845" s="1004"/>
      <c r="G845" s="809"/>
    </row>
    <row r="846" spans="5:7" x14ac:dyDescent="0.25">
      <c r="E846" s="809"/>
      <c r="F846" s="1004"/>
      <c r="G846" s="809"/>
    </row>
    <row r="847" spans="5:7" x14ac:dyDescent="0.25">
      <c r="E847" s="809"/>
      <c r="F847" s="1004"/>
      <c r="G847" s="809"/>
    </row>
    <row r="848" spans="5:7" x14ac:dyDescent="0.25">
      <c r="E848" s="809"/>
      <c r="F848" s="1004"/>
      <c r="G848" s="809"/>
    </row>
    <row r="849" spans="5:7" x14ac:dyDescent="0.25">
      <c r="E849" s="809"/>
      <c r="F849" s="1004"/>
      <c r="G849" s="809"/>
    </row>
    <row r="850" spans="5:7" x14ac:dyDescent="0.25">
      <c r="E850" s="809"/>
      <c r="F850" s="1004"/>
      <c r="G850" s="809"/>
    </row>
    <row r="851" spans="5:7" x14ac:dyDescent="0.25">
      <c r="E851" s="809"/>
      <c r="F851" s="1004"/>
      <c r="G851" s="809"/>
    </row>
    <row r="852" spans="5:7" x14ac:dyDescent="0.25">
      <c r="E852" s="809"/>
      <c r="F852" s="1004"/>
      <c r="G852" s="809"/>
    </row>
    <row r="853" spans="5:7" x14ac:dyDescent="0.25">
      <c r="E853" s="809"/>
      <c r="F853" s="1004"/>
      <c r="G853" s="809"/>
    </row>
    <row r="854" spans="5:7" x14ac:dyDescent="0.25">
      <c r="E854" s="809"/>
      <c r="F854" s="1004"/>
      <c r="G854" s="809"/>
    </row>
    <row r="855" spans="5:7" x14ac:dyDescent="0.25">
      <c r="E855" s="809"/>
      <c r="F855" s="1004"/>
      <c r="G855" s="809"/>
    </row>
    <row r="856" spans="5:7" x14ac:dyDescent="0.25">
      <c r="E856" s="809"/>
      <c r="F856" s="1004"/>
      <c r="G856" s="809"/>
    </row>
    <row r="857" spans="5:7" x14ac:dyDescent="0.25">
      <c r="E857" s="809"/>
      <c r="F857" s="1004"/>
      <c r="G857" s="809"/>
    </row>
    <row r="858" spans="5:7" x14ac:dyDescent="0.25">
      <c r="E858" s="809"/>
      <c r="F858" s="1004"/>
      <c r="G858" s="809"/>
    </row>
    <row r="859" spans="5:7" x14ac:dyDescent="0.25">
      <c r="E859" s="809"/>
      <c r="F859" s="1004"/>
      <c r="G859" s="809"/>
    </row>
    <row r="860" spans="5:7" x14ac:dyDescent="0.25">
      <c r="E860" s="809"/>
      <c r="F860" s="1004"/>
      <c r="G860" s="809"/>
    </row>
    <row r="861" spans="5:7" x14ac:dyDescent="0.25">
      <c r="E861" s="809"/>
      <c r="F861" s="1004"/>
      <c r="G861" s="809"/>
    </row>
    <row r="862" spans="5:7" x14ac:dyDescent="0.25">
      <c r="E862" s="809"/>
      <c r="F862" s="1004"/>
      <c r="G862" s="809"/>
    </row>
    <row r="863" spans="5:7" x14ac:dyDescent="0.25">
      <c r="E863" s="809"/>
      <c r="F863" s="1004"/>
      <c r="G863" s="809"/>
    </row>
    <row r="864" spans="5:7" x14ac:dyDescent="0.25">
      <c r="E864" s="809"/>
      <c r="F864" s="1004"/>
      <c r="G864" s="809"/>
    </row>
    <row r="865" spans="5:7" x14ac:dyDescent="0.25">
      <c r="E865" s="809"/>
      <c r="F865" s="1004"/>
      <c r="G865" s="809"/>
    </row>
    <row r="866" spans="5:7" x14ac:dyDescent="0.25">
      <c r="E866" s="809"/>
      <c r="F866" s="1004"/>
      <c r="G866" s="809"/>
    </row>
    <row r="867" spans="5:7" x14ac:dyDescent="0.25">
      <c r="E867" s="809"/>
      <c r="F867" s="1004"/>
      <c r="G867" s="809"/>
    </row>
    <row r="868" spans="5:7" x14ac:dyDescent="0.25">
      <c r="E868" s="809"/>
      <c r="F868" s="1004"/>
      <c r="G868" s="809"/>
    </row>
    <row r="869" spans="5:7" x14ac:dyDescent="0.25">
      <c r="E869" s="809"/>
      <c r="F869" s="1004"/>
      <c r="G869" s="809"/>
    </row>
    <row r="870" spans="5:7" x14ac:dyDescent="0.25">
      <c r="E870" s="809"/>
      <c r="F870" s="1004"/>
      <c r="G870" s="809"/>
    </row>
    <row r="871" spans="5:7" x14ac:dyDescent="0.25">
      <c r="E871" s="809"/>
      <c r="F871" s="1004"/>
      <c r="G871" s="809"/>
    </row>
    <row r="872" spans="5:7" x14ac:dyDescent="0.25">
      <c r="E872" s="809"/>
      <c r="F872" s="1004"/>
      <c r="G872" s="809"/>
    </row>
    <row r="873" spans="5:7" x14ac:dyDescent="0.25">
      <c r="E873" s="809"/>
      <c r="F873" s="1004"/>
      <c r="G873" s="809"/>
    </row>
    <row r="874" spans="5:7" x14ac:dyDescent="0.25">
      <c r="E874" s="809"/>
      <c r="F874" s="1004"/>
      <c r="G874" s="809"/>
    </row>
    <row r="875" spans="5:7" x14ac:dyDescent="0.25">
      <c r="E875" s="809"/>
      <c r="F875" s="1004"/>
      <c r="G875" s="809"/>
    </row>
    <row r="876" spans="5:7" x14ac:dyDescent="0.25">
      <c r="E876" s="809"/>
      <c r="F876" s="1004"/>
      <c r="G876" s="809"/>
    </row>
    <row r="877" spans="5:7" x14ac:dyDescent="0.25">
      <c r="E877" s="809"/>
      <c r="F877" s="1004"/>
      <c r="G877" s="809"/>
    </row>
    <row r="878" spans="5:7" x14ac:dyDescent="0.25">
      <c r="E878" s="809"/>
      <c r="F878" s="1004"/>
      <c r="G878" s="809"/>
    </row>
    <row r="879" spans="5:7" x14ac:dyDescent="0.25">
      <c r="E879" s="809"/>
      <c r="F879" s="1004"/>
      <c r="G879" s="809"/>
    </row>
    <row r="880" spans="5:7" x14ac:dyDescent="0.25">
      <c r="E880" s="809"/>
      <c r="F880" s="1004"/>
      <c r="G880" s="809"/>
    </row>
    <row r="881" spans="5:7" x14ac:dyDescent="0.25">
      <c r="E881" s="809"/>
      <c r="F881" s="1004"/>
      <c r="G881" s="809"/>
    </row>
    <row r="882" spans="5:7" x14ac:dyDescent="0.25">
      <c r="E882" s="809"/>
      <c r="F882" s="1004"/>
      <c r="G882" s="809"/>
    </row>
    <row r="883" spans="5:7" x14ac:dyDescent="0.25">
      <c r="E883" s="809"/>
      <c r="F883" s="1004"/>
      <c r="G883" s="809"/>
    </row>
    <row r="884" spans="5:7" x14ac:dyDescent="0.25">
      <c r="E884" s="809"/>
      <c r="F884" s="1004"/>
      <c r="G884" s="809"/>
    </row>
    <row r="885" spans="5:7" x14ac:dyDescent="0.25">
      <c r="E885" s="809"/>
      <c r="F885" s="1004"/>
      <c r="G885" s="809"/>
    </row>
    <row r="886" spans="5:7" x14ac:dyDescent="0.25">
      <c r="E886" s="809"/>
      <c r="F886" s="1004"/>
      <c r="G886" s="809"/>
    </row>
    <row r="887" spans="5:7" x14ac:dyDescent="0.25">
      <c r="E887" s="809"/>
      <c r="F887" s="1004"/>
      <c r="G887" s="809"/>
    </row>
    <row r="888" spans="5:7" x14ac:dyDescent="0.25">
      <c r="E888" s="809"/>
      <c r="F888" s="1004"/>
      <c r="G888" s="809"/>
    </row>
    <row r="889" spans="5:7" x14ac:dyDescent="0.25">
      <c r="E889" s="809"/>
      <c r="F889" s="1004"/>
      <c r="G889" s="809"/>
    </row>
    <row r="890" spans="5:7" x14ac:dyDescent="0.25">
      <c r="E890" s="809"/>
      <c r="F890" s="1004"/>
      <c r="G890" s="809"/>
    </row>
    <row r="891" spans="5:7" x14ac:dyDescent="0.25">
      <c r="E891" s="809"/>
      <c r="F891" s="1004"/>
      <c r="G891" s="809"/>
    </row>
    <row r="892" spans="5:7" x14ac:dyDescent="0.25">
      <c r="E892" s="809"/>
      <c r="F892" s="1004"/>
      <c r="G892" s="809"/>
    </row>
    <row r="893" spans="5:7" x14ac:dyDescent="0.25">
      <c r="E893" s="809"/>
      <c r="F893" s="1004"/>
      <c r="G893" s="809"/>
    </row>
    <row r="894" spans="5:7" x14ac:dyDescent="0.25">
      <c r="E894" s="809"/>
      <c r="F894" s="1004"/>
      <c r="G894" s="809"/>
    </row>
    <row r="895" spans="5:7" x14ac:dyDescent="0.25">
      <c r="E895" s="809"/>
      <c r="F895" s="1004"/>
      <c r="G895" s="809"/>
    </row>
    <row r="896" spans="5:7" x14ac:dyDescent="0.25">
      <c r="E896" s="809"/>
      <c r="F896" s="1004"/>
      <c r="G896" s="809"/>
    </row>
    <row r="897" spans="5:7" x14ac:dyDescent="0.25">
      <c r="E897" s="809"/>
      <c r="F897" s="1004"/>
      <c r="G897" s="809"/>
    </row>
    <row r="898" spans="5:7" x14ac:dyDescent="0.25">
      <c r="E898" s="809"/>
      <c r="F898" s="1004"/>
      <c r="G898" s="809"/>
    </row>
    <row r="899" spans="5:7" x14ac:dyDescent="0.25">
      <c r="E899" s="809"/>
      <c r="F899" s="1004"/>
      <c r="G899" s="809"/>
    </row>
    <row r="900" spans="5:7" x14ac:dyDescent="0.25">
      <c r="E900" s="809"/>
      <c r="F900" s="1004"/>
      <c r="G900" s="809"/>
    </row>
    <row r="901" spans="5:7" x14ac:dyDescent="0.25">
      <c r="E901" s="809"/>
      <c r="F901" s="1004"/>
      <c r="G901" s="809"/>
    </row>
    <row r="902" spans="5:7" x14ac:dyDescent="0.25">
      <c r="E902" s="809"/>
      <c r="F902" s="1004"/>
      <c r="G902" s="809"/>
    </row>
    <row r="903" spans="5:7" x14ac:dyDescent="0.25">
      <c r="E903" s="809"/>
      <c r="F903" s="1004"/>
      <c r="G903" s="809"/>
    </row>
    <row r="904" spans="5:7" x14ac:dyDescent="0.25">
      <c r="E904" s="809"/>
      <c r="F904" s="1004"/>
      <c r="G904" s="809"/>
    </row>
    <row r="905" spans="5:7" x14ac:dyDescent="0.25">
      <c r="E905" s="809"/>
      <c r="F905" s="1004"/>
      <c r="G905" s="809"/>
    </row>
    <row r="906" spans="5:7" x14ac:dyDescent="0.25">
      <c r="E906" s="809"/>
      <c r="F906" s="1004"/>
      <c r="G906" s="809"/>
    </row>
    <row r="907" spans="5:7" x14ac:dyDescent="0.25">
      <c r="E907" s="809"/>
      <c r="F907" s="1004"/>
      <c r="G907" s="809"/>
    </row>
    <row r="908" spans="5:7" x14ac:dyDescent="0.25">
      <c r="E908" s="809"/>
      <c r="F908" s="1004"/>
      <c r="G908" s="809"/>
    </row>
    <row r="909" spans="5:7" x14ac:dyDescent="0.25">
      <c r="E909" s="809"/>
      <c r="F909" s="1004"/>
      <c r="G909" s="809"/>
    </row>
    <row r="910" spans="5:7" x14ac:dyDescent="0.25">
      <c r="E910" s="809"/>
      <c r="F910" s="1004"/>
      <c r="G910" s="809"/>
    </row>
    <row r="911" spans="5:7" x14ac:dyDescent="0.25">
      <c r="E911" s="809"/>
      <c r="F911" s="1004"/>
      <c r="G911" s="809"/>
    </row>
    <row r="912" spans="5:7" x14ac:dyDescent="0.25">
      <c r="E912" s="809"/>
      <c r="F912" s="1004"/>
      <c r="G912" s="809"/>
    </row>
    <row r="913" spans="5:7" x14ac:dyDescent="0.25">
      <c r="E913" s="809"/>
      <c r="F913" s="1004"/>
      <c r="G913" s="809"/>
    </row>
    <row r="914" spans="5:7" x14ac:dyDescent="0.25">
      <c r="E914" s="809"/>
      <c r="F914" s="1004"/>
      <c r="G914" s="809"/>
    </row>
    <row r="915" spans="5:7" x14ac:dyDescent="0.25">
      <c r="E915" s="809"/>
      <c r="F915" s="1004"/>
      <c r="G915" s="809"/>
    </row>
    <row r="916" spans="5:7" x14ac:dyDescent="0.25">
      <c r="E916" s="809"/>
      <c r="F916" s="1004"/>
      <c r="G916" s="809"/>
    </row>
    <row r="917" spans="5:7" x14ac:dyDescent="0.25">
      <c r="E917" s="809"/>
      <c r="F917" s="1004"/>
      <c r="G917" s="809"/>
    </row>
    <row r="918" spans="5:7" x14ac:dyDescent="0.25">
      <c r="E918" s="809"/>
      <c r="F918" s="1004"/>
      <c r="G918" s="809"/>
    </row>
    <row r="919" spans="5:7" x14ac:dyDescent="0.25">
      <c r="E919" s="809"/>
      <c r="F919" s="1004"/>
      <c r="G919" s="809"/>
    </row>
    <row r="920" spans="5:7" x14ac:dyDescent="0.25">
      <c r="E920" s="809"/>
      <c r="F920" s="1004"/>
      <c r="G920" s="809"/>
    </row>
    <row r="921" spans="5:7" x14ac:dyDescent="0.25">
      <c r="E921" s="809"/>
      <c r="F921" s="1004"/>
      <c r="G921" s="809"/>
    </row>
    <row r="922" spans="5:7" x14ac:dyDescent="0.25">
      <c r="E922" s="809"/>
      <c r="F922" s="1004"/>
      <c r="G922" s="809"/>
    </row>
    <row r="923" spans="5:7" x14ac:dyDescent="0.25">
      <c r="E923" s="809"/>
      <c r="F923" s="1004"/>
      <c r="G923" s="809"/>
    </row>
    <row r="924" spans="5:7" x14ac:dyDescent="0.25">
      <c r="E924" s="809"/>
      <c r="F924" s="1004"/>
      <c r="G924" s="809"/>
    </row>
    <row r="925" spans="5:7" x14ac:dyDescent="0.25">
      <c r="E925" s="809"/>
      <c r="F925" s="1004"/>
      <c r="G925" s="809"/>
    </row>
    <row r="926" spans="5:7" x14ac:dyDescent="0.25">
      <c r="E926" s="809"/>
      <c r="F926" s="1004"/>
      <c r="G926" s="809"/>
    </row>
    <row r="927" spans="5:7" x14ac:dyDescent="0.25">
      <c r="E927" s="809"/>
      <c r="F927" s="1004"/>
      <c r="G927" s="809"/>
    </row>
    <row r="928" spans="5:7" x14ac:dyDescent="0.25">
      <c r="E928" s="809"/>
      <c r="F928" s="1004"/>
      <c r="G928" s="809"/>
    </row>
    <row r="929" spans="5:7" x14ac:dyDescent="0.25">
      <c r="E929" s="809"/>
      <c r="F929" s="1004"/>
      <c r="G929" s="809"/>
    </row>
    <row r="930" spans="5:7" x14ac:dyDescent="0.25">
      <c r="E930" s="809"/>
      <c r="F930" s="1004"/>
      <c r="G930" s="809"/>
    </row>
    <row r="931" spans="5:7" x14ac:dyDescent="0.25">
      <c r="E931" s="809"/>
      <c r="F931" s="1004"/>
      <c r="G931" s="809"/>
    </row>
    <row r="932" spans="5:7" x14ac:dyDescent="0.25">
      <c r="E932" s="809"/>
      <c r="F932" s="1004"/>
      <c r="G932" s="809"/>
    </row>
    <row r="933" spans="5:7" x14ac:dyDescent="0.25">
      <c r="E933" s="809"/>
      <c r="F933" s="1004"/>
      <c r="G933" s="809"/>
    </row>
    <row r="934" spans="5:7" x14ac:dyDescent="0.25">
      <c r="E934" s="809"/>
      <c r="F934" s="1004"/>
      <c r="G934" s="809"/>
    </row>
    <row r="935" spans="5:7" x14ac:dyDescent="0.25">
      <c r="E935" s="809"/>
      <c r="F935" s="1004"/>
      <c r="G935" s="809"/>
    </row>
    <row r="936" spans="5:7" x14ac:dyDescent="0.25">
      <c r="E936" s="809"/>
      <c r="F936" s="1004"/>
      <c r="G936" s="809"/>
    </row>
    <row r="937" spans="5:7" x14ac:dyDescent="0.25">
      <c r="E937" s="809"/>
      <c r="F937" s="1004"/>
      <c r="G937" s="809"/>
    </row>
    <row r="938" spans="5:7" x14ac:dyDescent="0.25">
      <c r="E938" s="809"/>
      <c r="F938" s="1004"/>
      <c r="G938" s="809"/>
    </row>
    <row r="939" spans="5:7" x14ac:dyDescent="0.25">
      <c r="E939" s="809"/>
      <c r="F939" s="1004"/>
      <c r="G939" s="809"/>
    </row>
    <row r="940" spans="5:7" x14ac:dyDescent="0.25">
      <c r="E940" s="809"/>
      <c r="F940" s="1004"/>
      <c r="G940" s="809"/>
    </row>
    <row r="941" spans="5:7" x14ac:dyDescent="0.25">
      <c r="E941" s="809"/>
      <c r="F941" s="1004"/>
      <c r="G941" s="809"/>
    </row>
    <row r="942" spans="5:7" x14ac:dyDescent="0.25">
      <c r="E942" s="809"/>
      <c r="F942" s="1004"/>
      <c r="G942" s="809"/>
    </row>
    <row r="943" spans="5:7" x14ac:dyDescent="0.25">
      <c r="E943" s="809"/>
      <c r="F943" s="1004"/>
      <c r="G943" s="809"/>
    </row>
    <row r="944" spans="5:7" x14ac:dyDescent="0.25">
      <c r="E944" s="809"/>
      <c r="F944" s="1004"/>
      <c r="G944" s="809"/>
    </row>
    <row r="945" spans="5:7" x14ac:dyDescent="0.25">
      <c r="E945" s="809"/>
      <c r="F945" s="1004"/>
      <c r="G945" s="809"/>
    </row>
    <row r="946" spans="5:7" x14ac:dyDescent="0.25">
      <c r="E946" s="809"/>
      <c r="F946" s="1004"/>
      <c r="G946" s="809"/>
    </row>
    <row r="947" spans="5:7" x14ac:dyDescent="0.25">
      <c r="E947" s="809"/>
      <c r="F947" s="1004"/>
      <c r="G947" s="809"/>
    </row>
    <row r="948" spans="5:7" x14ac:dyDescent="0.25">
      <c r="E948" s="809"/>
      <c r="F948" s="1004"/>
      <c r="G948" s="809"/>
    </row>
    <row r="949" spans="5:7" x14ac:dyDescent="0.25">
      <c r="E949" s="809"/>
      <c r="F949" s="1004"/>
      <c r="G949" s="809"/>
    </row>
    <row r="950" spans="5:7" x14ac:dyDescent="0.25">
      <c r="E950" s="809"/>
      <c r="F950" s="1004"/>
      <c r="G950" s="809"/>
    </row>
    <row r="951" spans="5:7" x14ac:dyDescent="0.25">
      <c r="E951" s="809"/>
      <c r="F951" s="1004"/>
      <c r="G951" s="809"/>
    </row>
    <row r="952" spans="5:7" x14ac:dyDescent="0.25">
      <c r="E952" s="809"/>
      <c r="F952" s="1004"/>
      <c r="G952" s="809"/>
    </row>
    <row r="953" spans="5:7" x14ac:dyDescent="0.25">
      <c r="E953" s="809"/>
      <c r="F953" s="1004"/>
      <c r="G953" s="809"/>
    </row>
    <row r="954" spans="5:7" x14ac:dyDescent="0.25">
      <c r="E954" s="809"/>
      <c r="F954" s="1004"/>
      <c r="G954" s="809"/>
    </row>
    <row r="955" spans="5:7" x14ac:dyDescent="0.25">
      <c r="E955" s="809"/>
      <c r="F955" s="1004"/>
      <c r="G955" s="809"/>
    </row>
    <row r="956" spans="5:7" x14ac:dyDescent="0.25">
      <c r="E956" s="809"/>
      <c r="F956" s="1004"/>
      <c r="G956" s="809"/>
    </row>
    <row r="957" spans="5:7" x14ac:dyDescent="0.25">
      <c r="E957" s="809"/>
      <c r="F957" s="1004"/>
      <c r="G957" s="809"/>
    </row>
    <row r="958" spans="5:7" x14ac:dyDescent="0.25">
      <c r="E958" s="809"/>
      <c r="F958" s="1004"/>
      <c r="G958" s="809"/>
    </row>
    <row r="959" spans="5:7" x14ac:dyDescent="0.25">
      <c r="E959" s="809"/>
      <c r="F959" s="1004"/>
      <c r="G959" s="809"/>
    </row>
    <row r="960" spans="5:7" x14ac:dyDescent="0.25">
      <c r="E960" s="809"/>
      <c r="F960" s="1004"/>
      <c r="G960" s="809"/>
    </row>
    <row r="961" spans="5:7" x14ac:dyDescent="0.25">
      <c r="E961" s="809"/>
      <c r="F961" s="1004"/>
      <c r="G961" s="809"/>
    </row>
    <row r="962" spans="5:7" x14ac:dyDescent="0.25">
      <c r="E962" s="809"/>
      <c r="F962" s="1004"/>
      <c r="G962" s="809"/>
    </row>
    <row r="963" spans="5:7" x14ac:dyDescent="0.25">
      <c r="E963" s="809"/>
      <c r="F963" s="1004"/>
      <c r="G963" s="809"/>
    </row>
    <row r="964" spans="5:7" x14ac:dyDescent="0.25">
      <c r="E964" s="809"/>
      <c r="F964" s="1004"/>
      <c r="G964" s="809"/>
    </row>
    <row r="965" spans="5:7" x14ac:dyDescent="0.25">
      <c r="E965" s="809"/>
      <c r="F965" s="1004"/>
      <c r="G965" s="809"/>
    </row>
    <row r="966" spans="5:7" x14ac:dyDescent="0.25">
      <c r="E966" s="809"/>
      <c r="F966" s="1004"/>
      <c r="G966" s="809"/>
    </row>
    <row r="967" spans="5:7" x14ac:dyDescent="0.25">
      <c r="E967" s="809"/>
      <c r="F967" s="1004"/>
      <c r="G967" s="809"/>
    </row>
    <row r="968" spans="5:7" x14ac:dyDescent="0.25">
      <c r="E968" s="809"/>
      <c r="F968" s="1004"/>
      <c r="G968" s="809"/>
    </row>
    <row r="969" spans="5:7" x14ac:dyDescent="0.25">
      <c r="E969" s="809"/>
      <c r="F969" s="1004"/>
      <c r="G969" s="809"/>
    </row>
    <row r="970" spans="5:7" x14ac:dyDescent="0.25">
      <c r="E970" s="809"/>
      <c r="F970" s="1004"/>
      <c r="G970" s="809"/>
    </row>
    <row r="971" spans="5:7" x14ac:dyDescent="0.25">
      <c r="E971" s="809"/>
      <c r="F971" s="1004"/>
      <c r="G971" s="809"/>
    </row>
    <row r="972" spans="5:7" x14ac:dyDescent="0.25">
      <c r="E972" s="809"/>
      <c r="F972" s="1004"/>
      <c r="G972" s="809"/>
    </row>
    <row r="973" spans="5:7" x14ac:dyDescent="0.25">
      <c r="E973" s="809"/>
      <c r="F973" s="1004"/>
      <c r="G973" s="809"/>
    </row>
    <row r="974" spans="5:7" x14ac:dyDescent="0.25">
      <c r="E974" s="809"/>
      <c r="F974" s="1004"/>
      <c r="G974" s="809"/>
    </row>
    <row r="975" spans="5:7" x14ac:dyDescent="0.25">
      <c r="E975" s="809"/>
      <c r="F975" s="1004"/>
      <c r="G975" s="809"/>
    </row>
    <row r="976" spans="5:7" x14ac:dyDescent="0.25">
      <c r="E976" s="809"/>
      <c r="F976" s="1004"/>
      <c r="G976" s="809"/>
    </row>
    <row r="977" spans="5:7" x14ac:dyDescent="0.25">
      <c r="E977" s="809"/>
      <c r="F977" s="1004"/>
      <c r="G977" s="809"/>
    </row>
    <row r="978" spans="5:7" x14ac:dyDescent="0.25">
      <c r="E978" s="809"/>
      <c r="F978" s="1004"/>
      <c r="G978" s="809"/>
    </row>
    <row r="979" spans="5:7" x14ac:dyDescent="0.25">
      <c r="E979" s="809"/>
      <c r="F979" s="1004"/>
      <c r="G979" s="809"/>
    </row>
    <row r="980" spans="5:7" x14ac:dyDescent="0.25">
      <c r="E980" s="809"/>
      <c r="F980" s="1004"/>
      <c r="G980" s="809"/>
    </row>
    <row r="981" spans="5:7" x14ac:dyDescent="0.25">
      <c r="E981" s="809"/>
      <c r="F981" s="1004"/>
      <c r="G981" s="809"/>
    </row>
    <row r="982" spans="5:7" x14ac:dyDescent="0.25">
      <c r="E982" s="809"/>
      <c r="F982" s="1004"/>
      <c r="G982" s="809"/>
    </row>
    <row r="983" spans="5:7" x14ac:dyDescent="0.25">
      <c r="E983" s="809"/>
      <c r="F983" s="1004"/>
      <c r="G983" s="809"/>
    </row>
    <row r="984" spans="5:7" x14ac:dyDescent="0.25">
      <c r="E984" s="809"/>
      <c r="F984" s="1004"/>
      <c r="G984" s="809"/>
    </row>
    <row r="985" spans="5:7" x14ac:dyDescent="0.25">
      <c r="E985" s="809"/>
      <c r="F985" s="1004"/>
      <c r="G985" s="809"/>
    </row>
    <row r="986" spans="5:7" x14ac:dyDescent="0.25">
      <c r="E986" s="809"/>
      <c r="F986" s="1004"/>
      <c r="G986" s="809"/>
    </row>
    <row r="987" spans="5:7" x14ac:dyDescent="0.25">
      <c r="E987" s="809"/>
      <c r="F987" s="1004"/>
      <c r="G987" s="809"/>
    </row>
    <row r="988" spans="5:7" x14ac:dyDescent="0.25">
      <c r="E988" s="809"/>
      <c r="F988" s="1004"/>
      <c r="G988" s="809"/>
    </row>
    <row r="989" spans="5:7" x14ac:dyDescent="0.25">
      <c r="E989" s="809"/>
      <c r="F989" s="1004"/>
      <c r="G989" s="809"/>
    </row>
    <row r="990" spans="5:7" x14ac:dyDescent="0.25">
      <c r="E990" s="809"/>
      <c r="F990" s="1004"/>
      <c r="G990" s="809"/>
    </row>
    <row r="991" spans="5:7" x14ac:dyDescent="0.25">
      <c r="E991" s="809"/>
      <c r="F991" s="1004"/>
      <c r="G991" s="809"/>
    </row>
    <row r="992" spans="5:7" x14ac:dyDescent="0.25">
      <c r="E992" s="809"/>
      <c r="F992" s="1004"/>
      <c r="G992" s="809"/>
    </row>
    <row r="993" spans="5:7" x14ac:dyDescent="0.25">
      <c r="E993" s="809"/>
      <c r="F993" s="1004"/>
      <c r="G993" s="809"/>
    </row>
    <row r="994" spans="5:7" x14ac:dyDescent="0.25">
      <c r="E994" s="809"/>
      <c r="F994" s="1004"/>
      <c r="G994" s="809"/>
    </row>
    <row r="995" spans="5:7" x14ac:dyDescent="0.25">
      <c r="E995" s="809"/>
      <c r="F995" s="1004"/>
      <c r="G995" s="809"/>
    </row>
    <row r="996" spans="5:7" x14ac:dyDescent="0.25">
      <c r="E996" s="809"/>
      <c r="F996" s="1004"/>
      <c r="G996" s="809"/>
    </row>
    <row r="997" spans="5:7" x14ac:dyDescent="0.25">
      <c r="E997" s="809"/>
      <c r="F997" s="1004"/>
      <c r="G997" s="809"/>
    </row>
    <row r="998" spans="5:7" x14ac:dyDescent="0.25">
      <c r="E998" s="809"/>
      <c r="F998" s="1004"/>
      <c r="G998" s="809"/>
    </row>
    <row r="999" spans="5:7" x14ac:dyDescent="0.25">
      <c r="E999" s="809"/>
      <c r="F999" s="1004"/>
      <c r="G999" s="809"/>
    </row>
    <row r="1000" spans="5:7" x14ac:dyDescent="0.25">
      <c r="E1000" s="809"/>
      <c r="F1000" s="1004"/>
      <c r="G1000" s="809"/>
    </row>
    <row r="1001" spans="5:7" x14ac:dyDescent="0.25">
      <c r="E1001" s="809"/>
      <c r="F1001" s="1004"/>
      <c r="G1001" s="809"/>
    </row>
    <row r="1002" spans="5:7" x14ac:dyDescent="0.25">
      <c r="E1002" s="809"/>
      <c r="F1002" s="1004"/>
      <c r="G1002" s="809"/>
    </row>
    <row r="1003" spans="5:7" x14ac:dyDescent="0.25">
      <c r="E1003" s="809"/>
      <c r="F1003" s="1004"/>
      <c r="G1003" s="809"/>
    </row>
    <row r="1004" spans="5:7" x14ac:dyDescent="0.25">
      <c r="E1004" s="809"/>
      <c r="F1004" s="1004"/>
      <c r="G1004" s="809"/>
    </row>
    <row r="1005" spans="5:7" x14ac:dyDescent="0.25">
      <c r="E1005" s="809"/>
      <c r="F1005" s="1004"/>
      <c r="G1005" s="809"/>
    </row>
    <row r="1006" spans="5:7" x14ac:dyDescent="0.25">
      <c r="E1006" s="809"/>
      <c r="F1006" s="1004"/>
      <c r="G1006" s="809"/>
    </row>
    <row r="1007" spans="5:7" x14ac:dyDescent="0.25">
      <c r="E1007" s="809"/>
      <c r="F1007" s="1004"/>
      <c r="G1007" s="809"/>
    </row>
    <row r="1008" spans="5:7" x14ac:dyDescent="0.25">
      <c r="E1008" s="809"/>
      <c r="F1008" s="1004"/>
      <c r="G1008" s="809"/>
    </row>
    <row r="1009" spans="5:7" x14ac:dyDescent="0.25">
      <c r="E1009" s="809"/>
      <c r="F1009" s="1004"/>
      <c r="G1009" s="809"/>
    </row>
    <row r="1010" spans="5:7" x14ac:dyDescent="0.25">
      <c r="E1010" s="809"/>
      <c r="F1010" s="1004"/>
      <c r="G1010" s="809"/>
    </row>
    <row r="1011" spans="5:7" x14ac:dyDescent="0.25">
      <c r="E1011" s="809"/>
      <c r="F1011" s="1004"/>
      <c r="G1011" s="809"/>
    </row>
    <row r="1012" spans="5:7" x14ac:dyDescent="0.25">
      <c r="E1012" s="809"/>
      <c r="F1012" s="1004"/>
      <c r="G1012" s="809"/>
    </row>
    <row r="1013" spans="5:7" x14ac:dyDescent="0.25">
      <c r="E1013" s="809"/>
      <c r="F1013" s="1004"/>
      <c r="G1013" s="809"/>
    </row>
    <row r="1014" spans="5:7" x14ac:dyDescent="0.25">
      <c r="E1014" s="809"/>
      <c r="F1014" s="1004"/>
      <c r="G1014" s="809"/>
    </row>
    <row r="1015" spans="5:7" x14ac:dyDescent="0.25">
      <c r="E1015" s="809"/>
      <c r="F1015" s="1004"/>
      <c r="G1015" s="809"/>
    </row>
    <row r="1016" spans="5:7" x14ac:dyDescent="0.25">
      <c r="E1016" s="809"/>
      <c r="F1016" s="1004"/>
      <c r="G1016" s="809"/>
    </row>
    <row r="1017" spans="5:7" x14ac:dyDescent="0.25">
      <c r="E1017" s="809"/>
      <c r="F1017" s="1004"/>
      <c r="G1017" s="809"/>
    </row>
    <row r="1018" spans="5:7" x14ac:dyDescent="0.25">
      <c r="E1018" s="809"/>
      <c r="F1018" s="1004"/>
      <c r="G1018" s="809"/>
    </row>
    <row r="1019" spans="5:7" x14ac:dyDescent="0.25">
      <c r="E1019" s="809"/>
      <c r="F1019" s="1004"/>
      <c r="G1019" s="809"/>
    </row>
    <row r="1020" spans="5:7" x14ac:dyDescent="0.25">
      <c r="E1020" s="809"/>
      <c r="F1020" s="1004"/>
      <c r="G1020" s="809"/>
    </row>
    <row r="1021" spans="5:7" x14ac:dyDescent="0.25">
      <c r="E1021" s="809"/>
      <c r="F1021" s="1004"/>
      <c r="G1021" s="809"/>
    </row>
    <row r="1022" spans="5:7" x14ac:dyDescent="0.25">
      <c r="E1022" s="809"/>
      <c r="F1022" s="1004"/>
      <c r="G1022" s="809"/>
    </row>
    <row r="1023" spans="5:7" x14ac:dyDescent="0.25">
      <c r="E1023" s="809"/>
      <c r="F1023" s="1004"/>
      <c r="G1023" s="809"/>
    </row>
    <row r="1024" spans="5:7" x14ac:dyDescent="0.25">
      <c r="E1024" s="809"/>
      <c r="F1024" s="1004"/>
      <c r="G1024" s="809"/>
    </row>
    <row r="1025" spans="5:7" x14ac:dyDescent="0.25">
      <c r="E1025" s="809"/>
      <c r="F1025" s="1004"/>
      <c r="G1025" s="809"/>
    </row>
    <row r="1026" spans="5:7" x14ac:dyDescent="0.25">
      <c r="E1026" s="809"/>
      <c r="F1026" s="1004"/>
      <c r="G1026" s="809"/>
    </row>
    <row r="1027" spans="5:7" x14ac:dyDescent="0.25">
      <c r="E1027" s="809"/>
      <c r="F1027" s="1004"/>
      <c r="G1027" s="809"/>
    </row>
    <row r="1028" spans="5:7" x14ac:dyDescent="0.25">
      <c r="E1028" s="809"/>
      <c r="F1028" s="1004"/>
      <c r="G1028" s="809"/>
    </row>
    <row r="1029" spans="5:7" x14ac:dyDescent="0.25">
      <c r="E1029" s="809"/>
      <c r="F1029" s="1004"/>
      <c r="G1029" s="809"/>
    </row>
    <row r="1030" spans="5:7" x14ac:dyDescent="0.25">
      <c r="E1030" s="809"/>
      <c r="F1030" s="1004"/>
      <c r="G1030" s="809"/>
    </row>
    <row r="1031" spans="5:7" x14ac:dyDescent="0.25">
      <c r="E1031" s="809"/>
      <c r="F1031" s="1004"/>
      <c r="G1031" s="809"/>
    </row>
    <row r="1032" spans="5:7" x14ac:dyDescent="0.25">
      <c r="E1032" s="809"/>
      <c r="F1032" s="1004"/>
      <c r="G1032" s="809"/>
    </row>
    <row r="1033" spans="5:7" x14ac:dyDescent="0.25">
      <c r="E1033" s="809"/>
      <c r="F1033" s="1004"/>
      <c r="G1033" s="809"/>
    </row>
    <row r="1034" spans="5:7" x14ac:dyDescent="0.25">
      <c r="E1034" s="809"/>
      <c r="F1034" s="1004"/>
      <c r="G1034" s="809"/>
    </row>
    <row r="1035" spans="5:7" x14ac:dyDescent="0.25">
      <c r="E1035" s="809"/>
      <c r="F1035" s="1004"/>
      <c r="G1035" s="809"/>
    </row>
    <row r="1036" spans="5:7" x14ac:dyDescent="0.25">
      <c r="E1036" s="809"/>
      <c r="F1036" s="1004"/>
      <c r="G1036" s="809"/>
    </row>
    <row r="1037" spans="5:7" x14ac:dyDescent="0.25">
      <c r="E1037" s="809"/>
      <c r="F1037" s="1004"/>
      <c r="G1037" s="809"/>
    </row>
    <row r="1038" spans="5:7" x14ac:dyDescent="0.25">
      <c r="E1038" s="809"/>
      <c r="F1038" s="1004"/>
      <c r="G1038" s="809"/>
    </row>
    <row r="1039" spans="5:7" x14ac:dyDescent="0.25">
      <c r="E1039" s="809"/>
      <c r="F1039" s="1004"/>
      <c r="G1039" s="809"/>
    </row>
    <row r="1040" spans="5:7" x14ac:dyDescent="0.25">
      <c r="E1040" s="809"/>
      <c r="F1040" s="1004"/>
      <c r="G1040" s="809"/>
    </row>
    <row r="1041" spans="5:7" x14ac:dyDescent="0.25">
      <c r="E1041" s="809"/>
      <c r="F1041" s="1004"/>
      <c r="G1041" s="809"/>
    </row>
    <row r="1042" spans="5:7" x14ac:dyDescent="0.25">
      <c r="E1042" s="809"/>
      <c r="F1042" s="1004"/>
      <c r="G1042" s="809"/>
    </row>
    <row r="1043" spans="5:7" x14ac:dyDescent="0.25">
      <c r="E1043" s="809"/>
      <c r="F1043" s="1004"/>
      <c r="G1043" s="809"/>
    </row>
    <row r="1044" spans="5:7" x14ac:dyDescent="0.25">
      <c r="E1044" s="809"/>
      <c r="F1044" s="1004"/>
      <c r="G1044" s="809"/>
    </row>
    <row r="1045" spans="5:7" x14ac:dyDescent="0.25">
      <c r="E1045" s="809"/>
      <c r="F1045" s="1004"/>
      <c r="G1045" s="809"/>
    </row>
    <row r="1046" spans="5:7" x14ac:dyDescent="0.25">
      <c r="E1046" s="809"/>
      <c r="F1046" s="1004"/>
      <c r="G1046" s="809"/>
    </row>
    <row r="1047" spans="5:7" x14ac:dyDescent="0.25">
      <c r="E1047" s="809"/>
      <c r="F1047" s="1004"/>
      <c r="G1047" s="809"/>
    </row>
    <row r="1048" spans="5:7" x14ac:dyDescent="0.25">
      <c r="E1048" s="809"/>
      <c r="F1048" s="1004"/>
      <c r="G1048" s="809"/>
    </row>
    <row r="1049" spans="5:7" x14ac:dyDescent="0.25">
      <c r="E1049" s="809"/>
      <c r="F1049" s="1004"/>
      <c r="G1049" s="809"/>
    </row>
    <row r="1050" spans="5:7" x14ac:dyDescent="0.25">
      <c r="E1050" s="809"/>
      <c r="F1050" s="1004"/>
      <c r="G1050" s="809"/>
    </row>
    <row r="1051" spans="5:7" x14ac:dyDescent="0.25">
      <c r="E1051" s="809"/>
      <c r="F1051" s="1004"/>
      <c r="G1051" s="809"/>
    </row>
    <row r="1052" spans="5:7" x14ac:dyDescent="0.25">
      <c r="E1052" s="809"/>
      <c r="F1052" s="1004"/>
      <c r="G1052" s="809"/>
    </row>
    <row r="1053" spans="5:7" x14ac:dyDescent="0.25">
      <c r="E1053" s="809"/>
      <c r="F1053" s="1004"/>
      <c r="G1053" s="809"/>
    </row>
    <row r="1054" spans="5:7" x14ac:dyDescent="0.25">
      <c r="E1054" s="809"/>
      <c r="F1054" s="1004"/>
      <c r="G1054" s="809"/>
    </row>
    <row r="1055" spans="5:7" x14ac:dyDescent="0.25">
      <c r="E1055" s="809"/>
      <c r="F1055" s="1004"/>
      <c r="G1055" s="809"/>
    </row>
    <row r="1056" spans="5:7" x14ac:dyDescent="0.25">
      <c r="E1056" s="809"/>
      <c r="F1056" s="1004"/>
      <c r="G1056" s="809"/>
    </row>
    <row r="1057" spans="5:7" x14ac:dyDescent="0.25">
      <c r="E1057" s="809"/>
      <c r="F1057" s="1004"/>
      <c r="G1057" s="809"/>
    </row>
    <row r="1058" spans="5:7" x14ac:dyDescent="0.25">
      <c r="E1058" s="809"/>
      <c r="F1058" s="1004"/>
      <c r="G1058" s="809"/>
    </row>
    <row r="1059" spans="5:7" x14ac:dyDescent="0.25">
      <c r="E1059" s="809"/>
      <c r="F1059" s="1004"/>
      <c r="G1059" s="809"/>
    </row>
    <row r="1060" spans="5:7" x14ac:dyDescent="0.25">
      <c r="E1060" s="809"/>
      <c r="F1060" s="1004"/>
      <c r="G1060" s="809"/>
    </row>
    <row r="1061" spans="5:7" x14ac:dyDescent="0.25">
      <c r="E1061" s="809"/>
      <c r="F1061" s="1004"/>
      <c r="G1061" s="809"/>
    </row>
    <row r="1062" spans="5:7" x14ac:dyDescent="0.25">
      <c r="E1062" s="809"/>
      <c r="F1062" s="1004"/>
      <c r="G1062" s="809"/>
    </row>
    <row r="1063" spans="5:7" x14ac:dyDescent="0.25">
      <c r="E1063" s="809"/>
      <c r="F1063" s="1004"/>
      <c r="G1063" s="809"/>
    </row>
    <row r="1064" spans="5:7" x14ac:dyDescent="0.25">
      <c r="E1064" s="809"/>
      <c r="F1064" s="1004"/>
      <c r="G1064" s="809"/>
    </row>
    <row r="1065" spans="5:7" x14ac:dyDescent="0.25">
      <c r="E1065" s="809"/>
      <c r="F1065" s="1004"/>
      <c r="G1065" s="809"/>
    </row>
    <row r="1066" spans="5:7" x14ac:dyDescent="0.25">
      <c r="E1066" s="809"/>
      <c r="F1066" s="1004"/>
      <c r="G1066" s="809"/>
    </row>
    <row r="1067" spans="5:7" x14ac:dyDescent="0.25">
      <c r="E1067" s="809"/>
      <c r="F1067" s="1004"/>
      <c r="G1067" s="809"/>
    </row>
    <row r="1068" spans="5:7" x14ac:dyDescent="0.25">
      <c r="E1068" s="809"/>
      <c r="F1068" s="1004"/>
      <c r="G1068" s="809"/>
    </row>
    <row r="1069" spans="5:7" x14ac:dyDescent="0.25">
      <c r="E1069" s="809"/>
      <c r="F1069" s="1004"/>
      <c r="G1069" s="809"/>
    </row>
    <row r="1070" spans="5:7" x14ac:dyDescent="0.25">
      <c r="E1070" s="809"/>
      <c r="F1070" s="1004"/>
      <c r="G1070" s="809"/>
    </row>
    <row r="1071" spans="5:7" x14ac:dyDescent="0.25">
      <c r="E1071" s="809"/>
      <c r="F1071" s="1004"/>
      <c r="G1071" s="809"/>
    </row>
    <row r="1072" spans="5:7" x14ac:dyDescent="0.25">
      <c r="E1072" s="809"/>
      <c r="F1072" s="1004"/>
      <c r="G1072" s="809"/>
    </row>
    <row r="1073" spans="5:7" x14ac:dyDescent="0.25">
      <c r="E1073" s="809"/>
      <c r="F1073" s="1004"/>
      <c r="G1073" s="809"/>
    </row>
    <row r="1074" spans="5:7" x14ac:dyDescent="0.25">
      <c r="E1074" s="809"/>
      <c r="F1074" s="1004"/>
      <c r="G1074" s="809"/>
    </row>
    <row r="1075" spans="5:7" x14ac:dyDescent="0.25">
      <c r="E1075" s="809"/>
      <c r="F1075" s="1004"/>
      <c r="G1075" s="809"/>
    </row>
    <row r="1076" spans="5:7" x14ac:dyDescent="0.25">
      <c r="E1076" s="809"/>
      <c r="F1076" s="1004"/>
      <c r="G1076" s="809"/>
    </row>
    <row r="1077" spans="5:7" x14ac:dyDescent="0.25">
      <c r="E1077" s="809"/>
      <c r="F1077" s="1004"/>
      <c r="G1077" s="809"/>
    </row>
    <row r="1078" spans="5:7" x14ac:dyDescent="0.25">
      <c r="E1078" s="809"/>
      <c r="F1078" s="1004"/>
      <c r="G1078" s="809"/>
    </row>
    <row r="1079" spans="5:7" x14ac:dyDescent="0.25">
      <c r="E1079" s="809"/>
      <c r="F1079" s="1004"/>
      <c r="G1079" s="809"/>
    </row>
    <row r="1080" spans="5:7" x14ac:dyDescent="0.25">
      <c r="E1080" s="809"/>
      <c r="F1080" s="1004"/>
      <c r="G1080" s="809"/>
    </row>
    <row r="1081" spans="5:7" x14ac:dyDescent="0.25">
      <c r="E1081" s="809"/>
      <c r="F1081" s="1004"/>
      <c r="G1081" s="809"/>
    </row>
    <row r="1082" spans="5:7" x14ac:dyDescent="0.25">
      <c r="E1082" s="809"/>
      <c r="F1082" s="1004"/>
      <c r="G1082" s="809"/>
    </row>
    <row r="1083" spans="5:7" x14ac:dyDescent="0.25">
      <c r="E1083" s="809"/>
      <c r="F1083" s="1004"/>
      <c r="G1083" s="809"/>
    </row>
    <row r="1084" spans="5:7" x14ac:dyDescent="0.25">
      <c r="E1084" s="809"/>
      <c r="F1084" s="1004"/>
      <c r="G1084" s="809"/>
    </row>
    <row r="1085" spans="5:7" x14ac:dyDescent="0.25">
      <c r="E1085" s="809"/>
      <c r="F1085" s="1004"/>
      <c r="G1085" s="809"/>
    </row>
    <row r="1086" spans="5:7" x14ac:dyDescent="0.25">
      <c r="E1086" s="809"/>
      <c r="F1086" s="1004"/>
      <c r="G1086" s="809"/>
    </row>
    <row r="1087" spans="5:7" x14ac:dyDescent="0.25">
      <c r="E1087" s="809"/>
      <c r="F1087" s="1004"/>
      <c r="G1087" s="809"/>
    </row>
    <row r="1088" spans="5:7" x14ac:dyDescent="0.25">
      <c r="E1088" s="809"/>
      <c r="F1088" s="1004"/>
      <c r="G1088" s="809"/>
    </row>
    <row r="1089" spans="5:7" x14ac:dyDescent="0.25">
      <c r="E1089" s="809"/>
      <c r="F1089" s="1004"/>
      <c r="G1089" s="809"/>
    </row>
    <row r="1090" spans="5:7" x14ac:dyDescent="0.25">
      <c r="E1090" s="809"/>
      <c r="F1090" s="1004"/>
      <c r="G1090" s="809"/>
    </row>
    <row r="1091" spans="5:7" x14ac:dyDescent="0.25">
      <c r="E1091" s="809"/>
      <c r="F1091" s="1004"/>
      <c r="G1091" s="809"/>
    </row>
    <row r="1092" spans="5:7" x14ac:dyDescent="0.25">
      <c r="E1092" s="809"/>
      <c r="F1092" s="1004"/>
      <c r="G1092" s="809"/>
    </row>
    <row r="1093" spans="5:7" x14ac:dyDescent="0.25">
      <c r="E1093" s="809"/>
      <c r="F1093" s="1004"/>
      <c r="G1093" s="809"/>
    </row>
    <row r="1094" spans="5:7" x14ac:dyDescent="0.25">
      <c r="E1094" s="809"/>
      <c r="F1094" s="1004"/>
      <c r="G1094" s="809"/>
    </row>
    <row r="1095" spans="5:7" x14ac:dyDescent="0.25">
      <c r="E1095" s="809"/>
      <c r="F1095" s="1004"/>
      <c r="G1095" s="809"/>
    </row>
    <row r="1096" spans="5:7" x14ac:dyDescent="0.25">
      <c r="E1096" s="809"/>
      <c r="F1096" s="1004"/>
      <c r="G1096" s="809"/>
    </row>
    <row r="1097" spans="5:7" x14ac:dyDescent="0.25">
      <c r="E1097" s="809"/>
      <c r="F1097" s="1004"/>
      <c r="G1097" s="809"/>
    </row>
    <row r="1098" spans="5:7" x14ac:dyDescent="0.25">
      <c r="E1098" s="809"/>
      <c r="F1098" s="1004"/>
      <c r="G1098" s="809"/>
    </row>
    <row r="1099" spans="5:7" x14ac:dyDescent="0.25">
      <c r="E1099" s="809"/>
      <c r="F1099" s="1004"/>
      <c r="G1099" s="809"/>
    </row>
    <row r="1100" spans="5:7" x14ac:dyDescent="0.25">
      <c r="E1100" s="809"/>
      <c r="F1100" s="1004"/>
      <c r="G1100" s="809"/>
    </row>
    <row r="1101" spans="5:7" x14ac:dyDescent="0.25">
      <c r="E1101" s="809"/>
      <c r="F1101" s="1004"/>
      <c r="G1101" s="809"/>
    </row>
    <row r="1102" spans="5:7" x14ac:dyDescent="0.25">
      <c r="E1102" s="809"/>
      <c r="F1102" s="1004"/>
      <c r="G1102" s="809"/>
    </row>
    <row r="1103" spans="5:7" x14ac:dyDescent="0.25">
      <c r="E1103" s="809"/>
      <c r="F1103" s="1004"/>
      <c r="G1103" s="809"/>
    </row>
    <row r="1104" spans="5:7" x14ac:dyDescent="0.25">
      <c r="E1104" s="809"/>
      <c r="F1104" s="1004"/>
      <c r="G1104" s="809"/>
    </row>
    <row r="1105" spans="5:7" x14ac:dyDescent="0.25">
      <c r="E1105" s="809"/>
      <c r="F1105" s="1004"/>
      <c r="G1105" s="809"/>
    </row>
    <row r="1106" spans="5:7" x14ac:dyDescent="0.25">
      <c r="E1106" s="809"/>
      <c r="F1106" s="1004"/>
      <c r="G1106" s="809"/>
    </row>
    <row r="1107" spans="5:7" x14ac:dyDescent="0.25">
      <c r="E1107" s="809"/>
      <c r="F1107" s="1004"/>
      <c r="G1107" s="809"/>
    </row>
    <row r="1108" spans="5:7" x14ac:dyDescent="0.25">
      <c r="E1108" s="809"/>
      <c r="F1108" s="1004"/>
      <c r="G1108" s="809"/>
    </row>
    <row r="1109" spans="5:7" x14ac:dyDescent="0.25">
      <c r="E1109" s="809"/>
      <c r="F1109" s="1004"/>
      <c r="G1109" s="809"/>
    </row>
    <row r="1110" spans="5:7" x14ac:dyDescent="0.25">
      <c r="E1110" s="809"/>
      <c r="F1110" s="1004"/>
      <c r="G1110" s="809"/>
    </row>
    <row r="1111" spans="5:7" x14ac:dyDescent="0.25">
      <c r="E1111" s="809"/>
      <c r="F1111" s="1004"/>
      <c r="G1111" s="809"/>
    </row>
    <row r="1112" spans="5:7" x14ac:dyDescent="0.25">
      <c r="E1112" s="809"/>
      <c r="F1112" s="1004"/>
      <c r="G1112" s="809"/>
    </row>
    <row r="1113" spans="5:7" x14ac:dyDescent="0.25">
      <c r="E1113" s="809"/>
      <c r="F1113" s="1004"/>
      <c r="G1113" s="809"/>
    </row>
    <row r="1114" spans="5:7" x14ac:dyDescent="0.25">
      <c r="E1114" s="809"/>
      <c r="F1114" s="1004"/>
      <c r="G1114" s="809"/>
    </row>
    <row r="1115" spans="5:7" x14ac:dyDescent="0.25">
      <c r="E1115" s="809"/>
      <c r="F1115" s="1004"/>
      <c r="G1115" s="809"/>
    </row>
    <row r="1116" spans="5:7" x14ac:dyDescent="0.25">
      <c r="E1116" s="809"/>
      <c r="F1116" s="1004"/>
      <c r="G1116" s="809"/>
    </row>
    <row r="1117" spans="5:7" x14ac:dyDescent="0.25">
      <c r="E1117" s="809"/>
      <c r="F1117" s="1004"/>
      <c r="G1117" s="809"/>
    </row>
    <row r="1118" spans="5:7" x14ac:dyDescent="0.25">
      <c r="E1118" s="809"/>
      <c r="F1118" s="1004"/>
      <c r="G1118" s="809"/>
    </row>
    <row r="1119" spans="5:7" x14ac:dyDescent="0.25">
      <c r="E1119" s="809"/>
      <c r="F1119" s="1004"/>
      <c r="G1119" s="809"/>
    </row>
    <row r="1120" spans="5:7" x14ac:dyDescent="0.25">
      <c r="E1120" s="809"/>
      <c r="F1120" s="1004"/>
      <c r="G1120" s="809"/>
    </row>
    <row r="1121" spans="5:7" x14ac:dyDescent="0.25">
      <c r="E1121" s="809"/>
      <c r="F1121" s="1004"/>
      <c r="G1121" s="809"/>
    </row>
    <row r="1122" spans="5:7" x14ac:dyDescent="0.25">
      <c r="E1122" s="809"/>
      <c r="F1122" s="1004"/>
      <c r="G1122" s="809"/>
    </row>
    <row r="1123" spans="5:7" x14ac:dyDescent="0.25">
      <c r="E1123" s="809"/>
      <c r="F1123" s="1004"/>
      <c r="G1123" s="809"/>
    </row>
    <row r="1124" spans="5:7" x14ac:dyDescent="0.25">
      <c r="E1124" s="809"/>
      <c r="F1124" s="1004"/>
      <c r="G1124" s="809"/>
    </row>
    <row r="1125" spans="5:7" x14ac:dyDescent="0.25">
      <c r="E1125" s="809"/>
      <c r="F1125" s="1004"/>
      <c r="G1125" s="809"/>
    </row>
    <row r="1126" spans="5:7" x14ac:dyDescent="0.25">
      <c r="E1126" s="809"/>
      <c r="F1126" s="1004"/>
      <c r="G1126" s="809"/>
    </row>
    <row r="1127" spans="5:7" x14ac:dyDescent="0.25">
      <c r="E1127" s="809"/>
      <c r="F1127" s="1004"/>
      <c r="G1127" s="809"/>
    </row>
    <row r="1128" spans="5:7" x14ac:dyDescent="0.25">
      <c r="E1128" s="809"/>
      <c r="F1128" s="1004"/>
      <c r="G1128" s="809"/>
    </row>
    <row r="1129" spans="5:7" x14ac:dyDescent="0.25">
      <c r="E1129" s="809"/>
      <c r="F1129" s="1004"/>
      <c r="G1129" s="809"/>
    </row>
    <row r="1130" spans="5:7" x14ac:dyDescent="0.25">
      <c r="E1130" s="809"/>
      <c r="F1130" s="1004"/>
      <c r="G1130" s="809"/>
    </row>
    <row r="1131" spans="5:7" x14ac:dyDescent="0.25">
      <c r="E1131" s="809"/>
      <c r="F1131" s="1004"/>
      <c r="G1131" s="809"/>
    </row>
    <row r="1132" spans="5:7" x14ac:dyDescent="0.25">
      <c r="E1132" s="809"/>
      <c r="F1132" s="1004"/>
      <c r="G1132" s="809"/>
    </row>
    <row r="1133" spans="5:7" x14ac:dyDescent="0.25">
      <c r="E1133" s="809"/>
      <c r="F1133" s="1004"/>
      <c r="G1133" s="809"/>
    </row>
    <row r="1134" spans="5:7" x14ac:dyDescent="0.25">
      <c r="E1134" s="809"/>
      <c r="F1134" s="1004"/>
      <c r="G1134" s="809"/>
    </row>
    <row r="1135" spans="5:7" x14ac:dyDescent="0.25">
      <c r="E1135" s="809"/>
      <c r="F1135" s="1004"/>
      <c r="G1135" s="809"/>
    </row>
    <row r="1136" spans="5:7" x14ac:dyDescent="0.25">
      <c r="E1136" s="809"/>
      <c r="F1136" s="1004"/>
      <c r="G1136" s="809"/>
    </row>
    <row r="1137" spans="5:7" x14ac:dyDescent="0.25">
      <c r="E1137" s="809"/>
      <c r="F1137" s="1004"/>
      <c r="G1137" s="809"/>
    </row>
    <row r="1138" spans="5:7" x14ac:dyDescent="0.25">
      <c r="E1138" s="809"/>
      <c r="F1138" s="1004"/>
      <c r="G1138" s="809"/>
    </row>
    <row r="1139" spans="5:7" x14ac:dyDescent="0.25">
      <c r="E1139" s="809"/>
      <c r="F1139" s="1004"/>
      <c r="G1139" s="809"/>
    </row>
    <row r="1140" spans="5:7" x14ac:dyDescent="0.25">
      <c r="E1140" s="809"/>
      <c r="F1140" s="1004"/>
      <c r="G1140" s="809"/>
    </row>
    <row r="1141" spans="5:7" x14ac:dyDescent="0.25">
      <c r="E1141" s="809"/>
      <c r="F1141" s="1004"/>
      <c r="G1141" s="809"/>
    </row>
    <row r="1142" spans="5:7" x14ac:dyDescent="0.25">
      <c r="E1142" s="809"/>
      <c r="F1142" s="1004"/>
      <c r="G1142" s="809"/>
    </row>
    <row r="1143" spans="5:7" x14ac:dyDescent="0.25">
      <c r="E1143" s="809"/>
      <c r="F1143" s="1004"/>
      <c r="G1143" s="809"/>
    </row>
    <row r="1144" spans="5:7" x14ac:dyDescent="0.25">
      <c r="E1144" s="809"/>
      <c r="F1144" s="1004"/>
      <c r="G1144" s="809"/>
    </row>
    <row r="1145" spans="5:7" x14ac:dyDescent="0.25">
      <c r="E1145" s="809"/>
      <c r="F1145" s="1004"/>
      <c r="G1145" s="809"/>
    </row>
    <row r="1146" spans="5:7" x14ac:dyDescent="0.25">
      <c r="E1146" s="809"/>
      <c r="F1146" s="1004"/>
      <c r="G1146" s="809"/>
    </row>
    <row r="1147" spans="5:7" x14ac:dyDescent="0.25">
      <c r="E1147" s="809"/>
      <c r="F1147" s="1004"/>
      <c r="G1147" s="809"/>
    </row>
    <row r="1148" spans="5:7" x14ac:dyDescent="0.25">
      <c r="E1148" s="809"/>
      <c r="F1148" s="1004"/>
      <c r="G1148" s="809"/>
    </row>
    <row r="1149" spans="5:7" x14ac:dyDescent="0.25">
      <c r="E1149" s="809"/>
      <c r="F1149" s="1004"/>
      <c r="G1149" s="809"/>
    </row>
    <row r="1150" spans="5:7" x14ac:dyDescent="0.25">
      <c r="E1150" s="809"/>
      <c r="F1150" s="1004"/>
      <c r="G1150" s="809"/>
    </row>
    <row r="1151" spans="5:7" x14ac:dyDescent="0.25">
      <c r="E1151" s="809"/>
      <c r="F1151" s="1004"/>
      <c r="G1151" s="809"/>
    </row>
    <row r="1152" spans="5:7" x14ac:dyDescent="0.25">
      <c r="E1152" s="809"/>
      <c r="F1152" s="1004"/>
      <c r="G1152" s="809"/>
    </row>
    <row r="1153" spans="5:7" x14ac:dyDescent="0.25">
      <c r="E1153" s="809"/>
      <c r="F1153" s="1004"/>
      <c r="G1153" s="809"/>
    </row>
    <row r="1154" spans="5:7" x14ac:dyDescent="0.25">
      <c r="E1154" s="809"/>
      <c r="F1154" s="1004"/>
      <c r="G1154" s="809"/>
    </row>
    <row r="1155" spans="5:7" x14ac:dyDescent="0.25">
      <c r="E1155" s="809"/>
      <c r="F1155" s="1004"/>
      <c r="G1155" s="809"/>
    </row>
    <row r="1156" spans="5:7" x14ac:dyDescent="0.25">
      <c r="E1156" s="809"/>
      <c r="F1156" s="1004"/>
      <c r="G1156" s="809"/>
    </row>
    <row r="1157" spans="5:7" x14ac:dyDescent="0.25">
      <c r="E1157" s="809"/>
      <c r="F1157" s="1004"/>
      <c r="G1157" s="809"/>
    </row>
    <row r="1158" spans="5:7" x14ac:dyDescent="0.25">
      <c r="E1158" s="809"/>
      <c r="F1158" s="1004"/>
      <c r="G1158" s="809"/>
    </row>
    <row r="1159" spans="5:7" x14ac:dyDescent="0.25">
      <c r="E1159" s="809"/>
      <c r="F1159" s="1004"/>
      <c r="G1159" s="809"/>
    </row>
    <row r="1160" spans="5:7" x14ac:dyDescent="0.25">
      <c r="E1160" s="809"/>
      <c r="F1160" s="1004"/>
      <c r="G1160" s="809"/>
    </row>
    <row r="1161" spans="5:7" x14ac:dyDescent="0.25">
      <c r="E1161" s="809"/>
      <c r="F1161" s="1004"/>
      <c r="G1161" s="809"/>
    </row>
    <row r="1162" spans="5:7" x14ac:dyDescent="0.25">
      <c r="E1162" s="809"/>
      <c r="F1162" s="1004"/>
      <c r="G1162" s="809"/>
    </row>
    <row r="1163" spans="5:7" x14ac:dyDescent="0.25">
      <c r="E1163" s="809"/>
      <c r="F1163" s="1004"/>
      <c r="G1163" s="809"/>
    </row>
    <row r="1164" spans="5:7" x14ac:dyDescent="0.25">
      <c r="E1164" s="809"/>
      <c r="F1164" s="1004"/>
      <c r="G1164" s="809"/>
    </row>
    <row r="1165" spans="5:7" x14ac:dyDescent="0.25">
      <c r="E1165" s="809"/>
      <c r="F1165" s="1004"/>
      <c r="G1165" s="809"/>
    </row>
    <row r="1166" spans="5:7" x14ac:dyDescent="0.25">
      <c r="E1166" s="809"/>
      <c r="F1166" s="1004"/>
      <c r="G1166" s="809"/>
    </row>
    <row r="1167" spans="5:7" x14ac:dyDescent="0.25">
      <c r="E1167" s="809"/>
      <c r="F1167" s="1004"/>
      <c r="G1167" s="809"/>
    </row>
    <row r="1168" spans="5:7" x14ac:dyDescent="0.25">
      <c r="E1168" s="809"/>
      <c r="F1168" s="1004"/>
      <c r="G1168" s="809"/>
    </row>
    <row r="1169" spans="5:7" x14ac:dyDescent="0.25">
      <c r="E1169" s="809"/>
      <c r="F1169" s="1004"/>
      <c r="G1169" s="809"/>
    </row>
    <row r="1170" spans="5:7" x14ac:dyDescent="0.25">
      <c r="E1170" s="809"/>
      <c r="F1170" s="1004"/>
      <c r="G1170" s="809"/>
    </row>
    <row r="1171" spans="5:7" x14ac:dyDescent="0.25">
      <c r="E1171" s="809"/>
      <c r="F1171" s="1004"/>
      <c r="G1171" s="809"/>
    </row>
    <row r="1172" spans="5:7" x14ac:dyDescent="0.25">
      <c r="E1172" s="809"/>
      <c r="F1172" s="1004"/>
      <c r="G1172" s="809"/>
    </row>
    <row r="1173" spans="5:7" x14ac:dyDescent="0.25">
      <c r="E1173" s="809"/>
      <c r="F1173" s="1004"/>
      <c r="G1173" s="809"/>
    </row>
    <row r="1174" spans="5:7" x14ac:dyDescent="0.25">
      <c r="E1174" s="809"/>
      <c r="F1174" s="1004"/>
      <c r="G1174" s="809"/>
    </row>
    <row r="1175" spans="5:7" x14ac:dyDescent="0.25">
      <c r="E1175" s="809"/>
      <c r="F1175" s="1004"/>
      <c r="G1175" s="809"/>
    </row>
    <row r="1176" spans="5:7" x14ac:dyDescent="0.25">
      <c r="E1176" s="809"/>
      <c r="F1176" s="1004"/>
      <c r="G1176" s="809"/>
    </row>
    <row r="1177" spans="5:7" x14ac:dyDescent="0.25">
      <c r="E1177" s="809"/>
      <c r="F1177" s="1004"/>
      <c r="G1177" s="809"/>
    </row>
    <row r="1178" spans="5:7" x14ac:dyDescent="0.25">
      <c r="E1178" s="809"/>
      <c r="F1178" s="1004"/>
      <c r="G1178" s="809"/>
    </row>
    <row r="1179" spans="5:7" x14ac:dyDescent="0.25">
      <c r="E1179" s="809"/>
      <c r="F1179" s="1004"/>
      <c r="G1179" s="809"/>
    </row>
    <row r="1180" spans="5:7" x14ac:dyDescent="0.25">
      <c r="E1180" s="809"/>
      <c r="F1180" s="1004"/>
      <c r="G1180" s="809"/>
    </row>
    <row r="1181" spans="5:7" x14ac:dyDescent="0.25">
      <c r="E1181" s="809"/>
      <c r="F1181" s="1004"/>
      <c r="G1181" s="809"/>
    </row>
    <row r="1182" spans="5:7" x14ac:dyDescent="0.25">
      <c r="E1182" s="809"/>
      <c r="F1182" s="1004"/>
      <c r="G1182" s="809"/>
    </row>
    <row r="1183" spans="5:7" x14ac:dyDescent="0.25">
      <c r="E1183" s="809"/>
      <c r="F1183" s="1004"/>
      <c r="G1183" s="809"/>
    </row>
    <row r="1184" spans="5:7" x14ac:dyDescent="0.25">
      <c r="E1184" s="809"/>
      <c r="F1184" s="1004"/>
      <c r="G1184" s="809"/>
    </row>
    <row r="1185" spans="5:7" x14ac:dyDescent="0.25">
      <c r="E1185" s="809"/>
      <c r="F1185" s="1004"/>
      <c r="G1185" s="809"/>
    </row>
    <row r="1186" spans="5:7" x14ac:dyDescent="0.25">
      <c r="E1186" s="809"/>
      <c r="F1186" s="1004"/>
      <c r="G1186" s="809"/>
    </row>
    <row r="1187" spans="5:7" x14ac:dyDescent="0.25">
      <c r="E1187" s="809"/>
      <c r="F1187" s="1004"/>
      <c r="G1187" s="809"/>
    </row>
    <row r="1188" spans="5:7" x14ac:dyDescent="0.25">
      <c r="E1188" s="809"/>
      <c r="F1188" s="1004"/>
      <c r="G1188" s="809"/>
    </row>
    <row r="1189" spans="5:7" x14ac:dyDescent="0.25">
      <c r="E1189" s="809"/>
      <c r="F1189" s="1004"/>
      <c r="G1189" s="809"/>
    </row>
    <row r="1190" spans="5:7" x14ac:dyDescent="0.25">
      <c r="E1190" s="809"/>
      <c r="F1190" s="1004"/>
      <c r="G1190" s="809"/>
    </row>
    <row r="1191" spans="5:7" x14ac:dyDescent="0.25">
      <c r="E1191" s="809"/>
      <c r="F1191" s="1004"/>
      <c r="G1191" s="809"/>
    </row>
    <row r="1192" spans="5:7" x14ac:dyDescent="0.25">
      <c r="E1192" s="809"/>
      <c r="F1192" s="1004"/>
      <c r="G1192" s="809"/>
    </row>
    <row r="1193" spans="5:7" x14ac:dyDescent="0.25">
      <c r="E1193" s="809"/>
      <c r="F1193" s="1004"/>
      <c r="G1193" s="809"/>
    </row>
    <row r="1194" spans="5:7" x14ac:dyDescent="0.25">
      <c r="E1194" s="809"/>
      <c r="F1194" s="1004"/>
      <c r="G1194" s="809"/>
    </row>
    <row r="1195" spans="5:7" x14ac:dyDescent="0.25">
      <c r="E1195" s="809"/>
      <c r="F1195" s="1004"/>
      <c r="G1195" s="809"/>
    </row>
    <row r="1196" spans="5:7" x14ac:dyDescent="0.25">
      <c r="E1196" s="809"/>
      <c r="F1196" s="1004"/>
      <c r="G1196" s="809"/>
    </row>
    <row r="1197" spans="5:7" x14ac:dyDescent="0.25">
      <c r="E1197" s="809"/>
      <c r="F1197" s="1004"/>
      <c r="G1197" s="809"/>
    </row>
    <row r="1198" spans="5:7" x14ac:dyDescent="0.25">
      <c r="E1198" s="809"/>
      <c r="F1198" s="1004"/>
      <c r="G1198" s="809"/>
    </row>
    <row r="1199" spans="5:7" x14ac:dyDescent="0.25">
      <c r="E1199" s="809"/>
      <c r="F1199" s="1004"/>
      <c r="G1199" s="809"/>
    </row>
    <row r="1200" spans="5:7" x14ac:dyDescent="0.25">
      <c r="E1200" s="809"/>
      <c r="F1200" s="1004"/>
      <c r="G1200" s="809"/>
    </row>
    <row r="1201" spans="5:7" x14ac:dyDescent="0.25">
      <c r="E1201" s="809"/>
      <c r="F1201" s="1004"/>
      <c r="G1201" s="809"/>
    </row>
    <row r="1202" spans="5:7" x14ac:dyDescent="0.25">
      <c r="E1202" s="809"/>
      <c r="F1202" s="1004"/>
      <c r="G1202" s="809"/>
    </row>
    <row r="1203" spans="5:7" x14ac:dyDescent="0.25">
      <c r="E1203" s="809"/>
      <c r="F1203" s="1004"/>
      <c r="G1203" s="809"/>
    </row>
    <row r="1204" spans="5:7" x14ac:dyDescent="0.25">
      <c r="E1204" s="809"/>
      <c r="F1204" s="1004"/>
      <c r="G1204" s="809"/>
    </row>
    <row r="1205" spans="5:7" x14ac:dyDescent="0.25">
      <c r="E1205" s="809"/>
      <c r="F1205" s="1004"/>
      <c r="G1205" s="809"/>
    </row>
    <row r="1206" spans="5:7" x14ac:dyDescent="0.25">
      <c r="E1206" s="809"/>
      <c r="F1206" s="1004"/>
      <c r="G1206" s="809"/>
    </row>
    <row r="1207" spans="5:7" x14ac:dyDescent="0.25">
      <c r="E1207" s="809"/>
      <c r="F1207" s="1004"/>
      <c r="G1207" s="809"/>
    </row>
    <row r="1208" spans="5:7" x14ac:dyDescent="0.25">
      <c r="E1208" s="809"/>
      <c r="F1208" s="1004"/>
      <c r="G1208" s="809"/>
    </row>
    <row r="1209" spans="5:7" x14ac:dyDescent="0.25">
      <c r="E1209" s="809"/>
      <c r="F1209" s="1004"/>
      <c r="G1209" s="809"/>
    </row>
    <row r="1210" spans="5:7" x14ac:dyDescent="0.25">
      <c r="E1210" s="809"/>
      <c r="F1210" s="1004"/>
      <c r="G1210" s="809"/>
    </row>
    <row r="1211" spans="5:7" x14ac:dyDescent="0.25">
      <c r="E1211" s="809"/>
      <c r="F1211" s="1004"/>
      <c r="G1211" s="809"/>
    </row>
    <row r="1212" spans="5:7" x14ac:dyDescent="0.25">
      <c r="E1212" s="809"/>
      <c r="F1212" s="1004"/>
      <c r="G1212" s="809"/>
    </row>
    <row r="1213" spans="5:7" x14ac:dyDescent="0.25">
      <c r="E1213" s="809"/>
      <c r="F1213" s="1004"/>
      <c r="G1213" s="809"/>
    </row>
    <row r="1214" spans="5:7" x14ac:dyDescent="0.25">
      <c r="E1214" s="809"/>
      <c r="F1214" s="1004"/>
      <c r="G1214" s="809"/>
    </row>
    <row r="1215" spans="5:7" x14ac:dyDescent="0.25">
      <c r="E1215" s="809"/>
      <c r="F1215" s="1004"/>
      <c r="G1215" s="809"/>
    </row>
    <row r="1216" spans="5:7" x14ac:dyDescent="0.25">
      <c r="E1216" s="809"/>
      <c r="F1216" s="1004"/>
      <c r="G1216" s="809"/>
    </row>
    <row r="1217" spans="5:7" x14ac:dyDescent="0.25">
      <c r="E1217" s="809"/>
      <c r="F1217" s="1004"/>
      <c r="G1217" s="809"/>
    </row>
    <row r="1218" spans="5:7" x14ac:dyDescent="0.25">
      <c r="E1218" s="809"/>
      <c r="F1218" s="1004"/>
      <c r="G1218" s="809"/>
    </row>
    <row r="1219" spans="5:7" x14ac:dyDescent="0.25">
      <c r="E1219" s="809"/>
      <c r="F1219" s="1004"/>
      <c r="G1219" s="809"/>
    </row>
    <row r="1220" spans="5:7" x14ac:dyDescent="0.25">
      <c r="E1220" s="809"/>
      <c r="F1220" s="1004"/>
      <c r="G1220" s="809"/>
    </row>
    <row r="1221" spans="5:7" x14ac:dyDescent="0.25">
      <c r="E1221" s="809"/>
      <c r="F1221" s="1004"/>
      <c r="G1221" s="809"/>
    </row>
    <row r="1222" spans="5:7" x14ac:dyDescent="0.25">
      <c r="E1222" s="809"/>
      <c r="F1222" s="1004"/>
      <c r="G1222" s="809"/>
    </row>
    <row r="1223" spans="5:7" x14ac:dyDescent="0.25">
      <c r="E1223" s="809"/>
      <c r="F1223" s="1004"/>
      <c r="G1223" s="809"/>
    </row>
    <row r="1224" spans="5:7" x14ac:dyDescent="0.25">
      <c r="E1224" s="809"/>
      <c r="F1224" s="1004"/>
      <c r="G1224" s="809"/>
    </row>
    <row r="1225" spans="5:7" x14ac:dyDescent="0.25">
      <c r="E1225" s="809"/>
      <c r="F1225" s="1004"/>
      <c r="G1225" s="809"/>
    </row>
    <row r="1226" spans="5:7" x14ac:dyDescent="0.25">
      <c r="E1226" s="809"/>
      <c r="F1226" s="1004"/>
      <c r="G1226" s="809"/>
    </row>
    <row r="1227" spans="5:7" x14ac:dyDescent="0.25">
      <c r="E1227" s="809"/>
      <c r="F1227" s="1004"/>
      <c r="G1227" s="809"/>
    </row>
    <row r="1228" spans="5:7" x14ac:dyDescent="0.25">
      <c r="E1228" s="809"/>
      <c r="F1228" s="1004"/>
      <c r="G1228" s="809"/>
    </row>
    <row r="1229" spans="5:7" x14ac:dyDescent="0.25">
      <c r="E1229" s="809"/>
      <c r="F1229" s="1004"/>
      <c r="G1229" s="809"/>
    </row>
    <row r="1230" spans="5:7" x14ac:dyDescent="0.25">
      <c r="E1230" s="809"/>
      <c r="F1230" s="1004"/>
      <c r="G1230" s="809"/>
    </row>
    <row r="1231" spans="5:7" x14ac:dyDescent="0.25">
      <c r="E1231" s="809"/>
      <c r="F1231" s="1004"/>
      <c r="G1231" s="809"/>
    </row>
    <row r="1232" spans="5:7" x14ac:dyDescent="0.25">
      <c r="E1232" s="809"/>
      <c r="F1232" s="1004"/>
      <c r="G1232" s="809"/>
    </row>
    <row r="1233" spans="5:7" x14ac:dyDescent="0.25">
      <c r="E1233" s="809"/>
      <c r="F1233" s="1004"/>
      <c r="G1233" s="809"/>
    </row>
    <row r="1234" spans="5:7" x14ac:dyDescent="0.25">
      <c r="E1234" s="809"/>
      <c r="F1234" s="1004"/>
      <c r="G1234" s="809"/>
    </row>
    <row r="1235" spans="5:7" x14ac:dyDescent="0.25">
      <c r="E1235" s="809"/>
      <c r="F1235" s="1004"/>
      <c r="G1235" s="809"/>
    </row>
    <row r="1236" spans="5:7" x14ac:dyDescent="0.25">
      <c r="E1236" s="809"/>
      <c r="F1236" s="1004"/>
      <c r="G1236" s="809"/>
    </row>
    <row r="1237" spans="5:7" x14ac:dyDescent="0.25">
      <c r="E1237" s="809"/>
      <c r="F1237" s="1004"/>
      <c r="G1237" s="809"/>
    </row>
    <row r="1238" spans="5:7" x14ac:dyDescent="0.25">
      <c r="E1238" s="809"/>
      <c r="F1238" s="1004"/>
      <c r="G1238" s="809"/>
    </row>
    <row r="1239" spans="5:7" x14ac:dyDescent="0.25">
      <c r="E1239" s="809"/>
      <c r="F1239" s="1004"/>
      <c r="G1239" s="809"/>
    </row>
    <row r="1240" spans="5:7" x14ac:dyDescent="0.25">
      <c r="E1240" s="809"/>
      <c r="F1240" s="1004"/>
      <c r="G1240" s="809"/>
    </row>
    <row r="1241" spans="5:7" x14ac:dyDescent="0.25">
      <c r="E1241" s="809"/>
      <c r="F1241" s="1004"/>
      <c r="G1241" s="809"/>
    </row>
    <row r="1242" spans="5:7" x14ac:dyDescent="0.25">
      <c r="E1242" s="809"/>
      <c r="F1242" s="1004"/>
      <c r="G1242" s="809"/>
    </row>
    <row r="1243" spans="5:7" x14ac:dyDescent="0.25">
      <c r="E1243" s="809"/>
      <c r="F1243" s="1004"/>
      <c r="G1243" s="809"/>
    </row>
    <row r="1244" spans="5:7" x14ac:dyDescent="0.25">
      <c r="E1244" s="809"/>
      <c r="F1244" s="1004"/>
      <c r="G1244" s="809"/>
    </row>
    <row r="1245" spans="5:7" x14ac:dyDescent="0.25">
      <c r="E1245" s="809"/>
      <c r="F1245" s="1004"/>
      <c r="G1245" s="809"/>
    </row>
    <row r="1246" spans="5:7" x14ac:dyDescent="0.25">
      <c r="E1246" s="809"/>
      <c r="F1246" s="1004"/>
      <c r="G1246" s="809"/>
    </row>
    <row r="1247" spans="5:7" x14ac:dyDescent="0.25">
      <c r="E1247" s="809"/>
      <c r="F1247" s="1004"/>
      <c r="G1247" s="809"/>
    </row>
    <row r="1248" spans="5:7" x14ac:dyDescent="0.25">
      <c r="E1248" s="809"/>
      <c r="F1248" s="1004"/>
      <c r="G1248" s="809"/>
    </row>
    <row r="1249" spans="5:7" x14ac:dyDescent="0.25">
      <c r="E1249" s="809"/>
      <c r="F1249" s="1004"/>
      <c r="G1249" s="809"/>
    </row>
    <row r="1250" spans="5:7" x14ac:dyDescent="0.25">
      <c r="E1250" s="809"/>
      <c r="F1250" s="1004"/>
      <c r="G1250" s="809"/>
    </row>
    <row r="1251" spans="5:7" x14ac:dyDescent="0.25">
      <c r="E1251" s="809"/>
      <c r="F1251" s="1004"/>
      <c r="G1251" s="809"/>
    </row>
    <row r="1252" spans="5:7" x14ac:dyDescent="0.25">
      <c r="E1252" s="809"/>
      <c r="F1252" s="1004"/>
      <c r="G1252" s="809"/>
    </row>
    <row r="1253" spans="5:7" x14ac:dyDescent="0.25">
      <c r="E1253" s="809"/>
      <c r="F1253" s="1004"/>
      <c r="G1253" s="809"/>
    </row>
    <row r="1254" spans="5:7" x14ac:dyDescent="0.25">
      <c r="E1254" s="809"/>
      <c r="F1254" s="1004"/>
      <c r="G1254" s="809"/>
    </row>
    <row r="1255" spans="5:7" x14ac:dyDescent="0.25">
      <c r="E1255" s="809"/>
      <c r="F1255" s="1004"/>
      <c r="G1255" s="809"/>
    </row>
    <row r="1256" spans="5:7" x14ac:dyDescent="0.25">
      <c r="E1256" s="809"/>
      <c r="F1256" s="1004"/>
      <c r="G1256" s="809"/>
    </row>
    <row r="1257" spans="5:7" x14ac:dyDescent="0.25">
      <c r="E1257" s="809"/>
      <c r="F1257" s="1004"/>
      <c r="G1257" s="809"/>
    </row>
    <row r="1258" spans="5:7" x14ac:dyDescent="0.25">
      <c r="E1258" s="809"/>
      <c r="F1258" s="1004"/>
      <c r="G1258" s="809"/>
    </row>
    <row r="1259" spans="5:7" x14ac:dyDescent="0.25">
      <c r="E1259" s="809"/>
      <c r="F1259" s="1004"/>
      <c r="G1259" s="809"/>
    </row>
    <row r="1260" spans="5:7" x14ac:dyDescent="0.25">
      <c r="E1260" s="809"/>
      <c r="F1260" s="1004"/>
      <c r="G1260" s="809"/>
    </row>
    <row r="1261" spans="5:7" x14ac:dyDescent="0.25">
      <c r="E1261" s="809"/>
      <c r="F1261" s="1004"/>
      <c r="G1261" s="809"/>
    </row>
    <row r="1262" spans="5:7" x14ac:dyDescent="0.25">
      <c r="E1262" s="809"/>
      <c r="F1262" s="1004"/>
      <c r="G1262" s="809"/>
    </row>
    <row r="1263" spans="5:7" x14ac:dyDescent="0.25">
      <c r="E1263" s="809"/>
      <c r="F1263" s="1004"/>
      <c r="G1263" s="809"/>
    </row>
    <row r="1264" spans="5:7" x14ac:dyDescent="0.25">
      <c r="E1264" s="809"/>
      <c r="F1264" s="1004"/>
      <c r="G1264" s="809"/>
    </row>
    <row r="1265" spans="5:7" x14ac:dyDescent="0.25">
      <c r="E1265" s="809"/>
      <c r="F1265" s="1004"/>
      <c r="G1265" s="809"/>
    </row>
    <row r="1266" spans="5:7" x14ac:dyDescent="0.25">
      <c r="E1266" s="809"/>
      <c r="F1266" s="1004"/>
      <c r="G1266" s="809"/>
    </row>
    <row r="1267" spans="5:7" x14ac:dyDescent="0.25">
      <c r="E1267" s="809"/>
      <c r="F1267" s="1004"/>
      <c r="G1267" s="809"/>
    </row>
    <row r="1268" spans="5:7" x14ac:dyDescent="0.25">
      <c r="E1268" s="809"/>
      <c r="F1268" s="1004"/>
      <c r="G1268" s="809"/>
    </row>
    <row r="1269" spans="5:7" x14ac:dyDescent="0.25">
      <c r="E1269" s="809"/>
      <c r="F1269" s="1004"/>
      <c r="G1269" s="809"/>
    </row>
    <row r="1270" spans="5:7" x14ac:dyDescent="0.25">
      <c r="E1270" s="809"/>
      <c r="F1270" s="1004"/>
      <c r="G1270" s="809"/>
    </row>
    <row r="1271" spans="5:7" x14ac:dyDescent="0.25">
      <c r="E1271" s="809"/>
      <c r="F1271" s="1004"/>
      <c r="G1271" s="809"/>
    </row>
    <row r="1272" spans="5:7" x14ac:dyDescent="0.25">
      <c r="E1272" s="809"/>
      <c r="F1272" s="1004"/>
      <c r="G1272" s="809"/>
    </row>
    <row r="1273" spans="5:7" x14ac:dyDescent="0.25">
      <c r="E1273" s="809"/>
      <c r="F1273" s="1004"/>
      <c r="G1273" s="809"/>
    </row>
    <row r="1274" spans="5:7" x14ac:dyDescent="0.25">
      <c r="E1274" s="809"/>
      <c r="F1274" s="1004"/>
      <c r="G1274" s="809"/>
    </row>
    <row r="1275" spans="5:7" x14ac:dyDescent="0.25">
      <c r="E1275" s="809"/>
      <c r="F1275" s="1004"/>
      <c r="G1275" s="809"/>
    </row>
    <row r="1276" spans="5:7" x14ac:dyDescent="0.25">
      <c r="E1276" s="809"/>
      <c r="F1276" s="1004"/>
      <c r="G1276" s="809"/>
    </row>
    <row r="1277" spans="5:7" x14ac:dyDescent="0.25">
      <c r="E1277" s="809"/>
      <c r="F1277" s="1004"/>
      <c r="G1277" s="809"/>
    </row>
    <row r="1278" spans="5:7" x14ac:dyDescent="0.25">
      <c r="E1278" s="809"/>
      <c r="F1278" s="1004"/>
      <c r="G1278" s="809"/>
    </row>
    <row r="1279" spans="5:7" x14ac:dyDescent="0.25">
      <c r="E1279" s="809"/>
      <c r="F1279" s="1004"/>
      <c r="G1279" s="809"/>
    </row>
    <row r="1280" spans="5:7" x14ac:dyDescent="0.25">
      <c r="E1280" s="809"/>
      <c r="F1280" s="1004"/>
      <c r="G1280" s="809"/>
    </row>
    <row r="1281" spans="5:7" x14ac:dyDescent="0.25">
      <c r="E1281" s="809"/>
      <c r="F1281" s="1004"/>
      <c r="G1281" s="809"/>
    </row>
    <row r="1282" spans="5:7" x14ac:dyDescent="0.25">
      <c r="E1282" s="809"/>
      <c r="F1282" s="1004"/>
      <c r="G1282" s="809"/>
    </row>
    <row r="1283" spans="5:7" x14ac:dyDescent="0.25">
      <c r="E1283" s="809"/>
      <c r="F1283" s="1004"/>
      <c r="G1283" s="809"/>
    </row>
    <row r="1284" spans="5:7" x14ac:dyDescent="0.25">
      <c r="E1284" s="809"/>
      <c r="F1284" s="1004"/>
      <c r="G1284" s="809"/>
    </row>
    <row r="1285" spans="5:7" x14ac:dyDescent="0.25">
      <c r="E1285" s="809"/>
      <c r="F1285" s="1004"/>
      <c r="G1285" s="809"/>
    </row>
    <row r="1286" spans="5:7" x14ac:dyDescent="0.25">
      <c r="E1286" s="809"/>
      <c r="F1286" s="1004"/>
      <c r="G1286" s="809"/>
    </row>
    <row r="1287" spans="5:7" x14ac:dyDescent="0.25">
      <c r="E1287" s="809"/>
      <c r="F1287" s="1004"/>
      <c r="G1287" s="809"/>
    </row>
    <row r="1288" spans="5:7" x14ac:dyDescent="0.25">
      <c r="E1288" s="809"/>
      <c r="F1288" s="1004"/>
      <c r="G1288" s="809"/>
    </row>
    <row r="1289" spans="5:7" x14ac:dyDescent="0.25">
      <c r="E1289" s="809"/>
      <c r="F1289" s="1004"/>
      <c r="G1289" s="809"/>
    </row>
    <row r="1290" spans="5:7" x14ac:dyDescent="0.25">
      <c r="E1290" s="809"/>
      <c r="F1290" s="1004"/>
      <c r="G1290" s="809"/>
    </row>
    <row r="1291" spans="5:7" x14ac:dyDescent="0.25">
      <c r="E1291" s="809"/>
      <c r="F1291" s="1004"/>
      <c r="G1291" s="809"/>
    </row>
    <row r="1292" spans="5:7" x14ac:dyDescent="0.25">
      <c r="E1292" s="809"/>
      <c r="F1292" s="1004"/>
      <c r="G1292" s="809"/>
    </row>
    <row r="1293" spans="5:7" x14ac:dyDescent="0.25">
      <c r="E1293" s="809"/>
      <c r="F1293" s="1004"/>
      <c r="G1293" s="809"/>
    </row>
    <row r="1294" spans="5:7" x14ac:dyDescent="0.25">
      <c r="E1294" s="809"/>
      <c r="F1294" s="1004"/>
      <c r="G1294" s="809"/>
    </row>
    <row r="1295" spans="5:7" x14ac:dyDescent="0.25">
      <c r="E1295" s="809"/>
      <c r="F1295" s="1004"/>
      <c r="G1295" s="809"/>
    </row>
    <row r="1296" spans="5:7" x14ac:dyDescent="0.25">
      <c r="E1296" s="809"/>
      <c r="F1296" s="1004"/>
      <c r="G1296" s="809"/>
    </row>
    <row r="1297" spans="5:7" x14ac:dyDescent="0.25">
      <c r="E1297" s="809"/>
      <c r="F1297" s="1004"/>
      <c r="G1297" s="809"/>
    </row>
    <row r="1298" spans="5:7" x14ac:dyDescent="0.25">
      <c r="E1298" s="809"/>
      <c r="F1298" s="1004"/>
      <c r="G1298" s="809"/>
    </row>
    <row r="1299" spans="5:7" x14ac:dyDescent="0.25">
      <c r="E1299" s="809"/>
      <c r="F1299" s="1004"/>
      <c r="G1299" s="809"/>
    </row>
    <row r="1300" spans="5:7" x14ac:dyDescent="0.25">
      <c r="E1300" s="809"/>
      <c r="F1300" s="1004"/>
      <c r="G1300" s="809"/>
    </row>
    <row r="1301" spans="5:7" x14ac:dyDescent="0.25">
      <c r="E1301" s="809"/>
      <c r="F1301" s="1004"/>
      <c r="G1301" s="809"/>
    </row>
    <row r="1302" spans="5:7" x14ac:dyDescent="0.25">
      <c r="E1302" s="809"/>
      <c r="F1302" s="1004"/>
      <c r="G1302" s="809"/>
    </row>
    <row r="1303" spans="5:7" x14ac:dyDescent="0.25">
      <c r="E1303" s="809"/>
      <c r="F1303" s="1004"/>
      <c r="G1303" s="809"/>
    </row>
    <row r="1304" spans="5:7" x14ac:dyDescent="0.25">
      <c r="E1304" s="809"/>
      <c r="F1304" s="1004"/>
      <c r="G1304" s="809"/>
    </row>
    <row r="1305" spans="5:7" x14ac:dyDescent="0.25">
      <c r="E1305" s="809"/>
      <c r="F1305" s="1004"/>
      <c r="G1305" s="809"/>
    </row>
    <row r="1306" spans="5:7" x14ac:dyDescent="0.25">
      <c r="E1306" s="809"/>
      <c r="F1306" s="1004"/>
      <c r="G1306" s="809"/>
    </row>
    <row r="1307" spans="5:7" x14ac:dyDescent="0.25">
      <c r="E1307" s="809"/>
      <c r="F1307" s="1004"/>
      <c r="G1307" s="809"/>
    </row>
    <row r="1308" spans="5:7" x14ac:dyDescent="0.25">
      <c r="E1308" s="809"/>
      <c r="F1308" s="1004"/>
      <c r="G1308" s="809"/>
    </row>
    <row r="1309" spans="5:7" x14ac:dyDescent="0.25">
      <c r="E1309" s="809"/>
      <c r="F1309" s="1004"/>
      <c r="G1309" s="809"/>
    </row>
    <row r="1310" spans="5:7" x14ac:dyDescent="0.25">
      <c r="E1310" s="809"/>
      <c r="F1310" s="1004"/>
      <c r="G1310" s="809"/>
    </row>
    <row r="1311" spans="5:7" x14ac:dyDescent="0.25">
      <c r="E1311" s="809"/>
      <c r="F1311" s="1004"/>
      <c r="G1311" s="809"/>
    </row>
    <row r="1312" spans="5:7" x14ac:dyDescent="0.25">
      <c r="E1312" s="809"/>
      <c r="F1312" s="1004"/>
      <c r="G1312" s="809"/>
    </row>
    <row r="1313" spans="5:7" x14ac:dyDescent="0.25">
      <c r="E1313" s="809"/>
      <c r="F1313" s="1004"/>
      <c r="G1313" s="809"/>
    </row>
    <row r="1314" spans="5:7" x14ac:dyDescent="0.25">
      <c r="E1314" s="809"/>
      <c r="F1314" s="1004"/>
      <c r="G1314" s="809"/>
    </row>
    <row r="1315" spans="5:7" x14ac:dyDescent="0.25">
      <c r="E1315" s="809"/>
      <c r="F1315" s="1004"/>
      <c r="G1315" s="809"/>
    </row>
    <row r="1316" spans="5:7" x14ac:dyDescent="0.25">
      <c r="E1316" s="809"/>
      <c r="F1316" s="1004"/>
      <c r="G1316" s="809"/>
    </row>
    <row r="1317" spans="5:7" x14ac:dyDescent="0.25">
      <c r="E1317" s="809"/>
      <c r="F1317" s="1004"/>
      <c r="G1317" s="809"/>
    </row>
    <row r="1318" spans="5:7" x14ac:dyDescent="0.25">
      <c r="E1318" s="809"/>
      <c r="F1318" s="1004"/>
      <c r="G1318" s="809"/>
    </row>
    <row r="1319" spans="5:7" x14ac:dyDescent="0.25">
      <c r="E1319" s="809"/>
      <c r="F1319" s="1004"/>
      <c r="G1319" s="809"/>
    </row>
    <row r="1320" spans="5:7" x14ac:dyDescent="0.25">
      <c r="E1320" s="809"/>
      <c r="F1320" s="1004"/>
      <c r="G1320" s="809"/>
    </row>
    <row r="1321" spans="5:7" x14ac:dyDescent="0.25">
      <c r="E1321" s="809"/>
      <c r="F1321" s="1004"/>
      <c r="G1321" s="809"/>
    </row>
    <row r="1322" spans="5:7" x14ac:dyDescent="0.25">
      <c r="E1322" s="809"/>
      <c r="F1322" s="1004"/>
      <c r="G1322" s="809"/>
    </row>
    <row r="1323" spans="5:7" x14ac:dyDescent="0.25">
      <c r="E1323" s="809"/>
      <c r="F1323" s="1004"/>
      <c r="G1323" s="809"/>
    </row>
    <row r="1324" spans="5:7" x14ac:dyDescent="0.25">
      <c r="E1324" s="809"/>
      <c r="F1324" s="1004"/>
      <c r="G1324" s="809"/>
    </row>
    <row r="1325" spans="5:7" x14ac:dyDescent="0.25">
      <c r="E1325" s="809"/>
      <c r="F1325" s="1004"/>
      <c r="G1325" s="809"/>
    </row>
    <row r="1326" spans="5:7" x14ac:dyDescent="0.25">
      <c r="E1326" s="809"/>
      <c r="F1326" s="1004"/>
      <c r="G1326" s="809"/>
    </row>
    <row r="1327" spans="5:7" x14ac:dyDescent="0.25">
      <c r="E1327" s="809"/>
      <c r="F1327" s="1004"/>
      <c r="G1327" s="809"/>
    </row>
    <row r="1328" spans="5:7" x14ac:dyDescent="0.25">
      <c r="E1328" s="809"/>
      <c r="F1328" s="1004"/>
      <c r="G1328" s="809"/>
    </row>
    <row r="1329" spans="5:7" x14ac:dyDescent="0.25">
      <c r="E1329" s="809"/>
      <c r="F1329" s="1004"/>
      <c r="G1329" s="809"/>
    </row>
    <row r="1330" spans="5:7" x14ac:dyDescent="0.25">
      <c r="E1330" s="809"/>
      <c r="F1330" s="1004"/>
      <c r="G1330" s="809"/>
    </row>
    <row r="1331" spans="5:7" x14ac:dyDescent="0.25">
      <c r="E1331" s="809"/>
      <c r="F1331" s="1004"/>
      <c r="G1331" s="809"/>
    </row>
    <row r="1332" spans="5:7" x14ac:dyDescent="0.25">
      <c r="E1332" s="809"/>
      <c r="F1332" s="1004"/>
      <c r="G1332" s="809"/>
    </row>
    <row r="1333" spans="5:7" x14ac:dyDescent="0.25">
      <c r="E1333" s="809"/>
      <c r="F1333" s="1004"/>
      <c r="G1333" s="809"/>
    </row>
    <row r="1334" spans="5:7" x14ac:dyDescent="0.25">
      <c r="E1334" s="809"/>
      <c r="F1334" s="1004"/>
      <c r="G1334" s="809"/>
    </row>
    <row r="1335" spans="5:7" x14ac:dyDescent="0.25">
      <c r="E1335" s="809"/>
      <c r="F1335" s="1004"/>
      <c r="G1335" s="809"/>
    </row>
    <row r="1336" spans="5:7" x14ac:dyDescent="0.25">
      <c r="E1336" s="809"/>
      <c r="F1336" s="1004"/>
      <c r="G1336" s="809"/>
    </row>
    <row r="1337" spans="5:7" x14ac:dyDescent="0.25">
      <c r="E1337" s="809"/>
      <c r="F1337" s="1004"/>
      <c r="G1337" s="809"/>
    </row>
    <row r="1338" spans="5:7" x14ac:dyDescent="0.25">
      <c r="E1338" s="809"/>
      <c r="F1338" s="1004"/>
      <c r="G1338" s="809"/>
    </row>
    <row r="1339" spans="5:7" x14ac:dyDescent="0.25">
      <c r="E1339" s="809"/>
      <c r="F1339" s="1004"/>
      <c r="G1339" s="809"/>
    </row>
    <row r="1340" spans="5:7" x14ac:dyDescent="0.25">
      <c r="E1340" s="809"/>
      <c r="F1340" s="1004"/>
      <c r="G1340" s="809"/>
    </row>
    <row r="1341" spans="5:7" x14ac:dyDescent="0.25">
      <c r="E1341" s="809"/>
      <c r="F1341" s="1004"/>
      <c r="G1341" s="809"/>
    </row>
    <row r="1342" spans="5:7" x14ac:dyDescent="0.25">
      <c r="E1342" s="809"/>
      <c r="F1342" s="1004"/>
      <c r="G1342" s="809"/>
    </row>
    <row r="1343" spans="5:7" x14ac:dyDescent="0.25">
      <c r="E1343" s="809"/>
      <c r="F1343" s="1004"/>
      <c r="G1343" s="809"/>
    </row>
    <row r="1344" spans="5:7" x14ac:dyDescent="0.25">
      <c r="E1344" s="809"/>
      <c r="F1344" s="1004"/>
      <c r="G1344" s="809"/>
    </row>
    <row r="1345" spans="5:7" x14ac:dyDescent="0.25">
      <c r="E1345" s="809"/>
      <c r="F1345" s="1004"/>
      <c r="G1345" s="809"/>
    </row>
    <row r="1346" spans="5:7" x14ac:dyDescent="0.25">
      <c r="E1346" s="809"/>
      <c r="F1346" s="1004"/>
      <c r="G1346" s="809"/>
    </row>
    <row r="1347" spans="5:7" x14ac:dyDescent="0.25">
      <c r="E1347" s="809"/>
      <c r="F1347" s="1004"/>
      <c r="G1347" s="809"/>
    </row>
    <row r="1348" spans="5:7" x14ac:dyDescent="0.25">
      <c r="E1348" s="809"/>
      <c r="F1348" s="1004"/>
      <c r="G1348" s="809"/>
    </row>
    <row r="1349" spans="5:7" x14ac:dyDescent="0.25">
      <c r="E1349" s="809"/>
      <c r="F1349" s="1004"/>
      <c r="G1349" s="809"/>
    </row>
    <row r="1350" spans="5:7" x14ac:dyDescent="0.25">
      <c r="E1350" s="809"/>
      <c r="F1350" s="1004"/>
      <c r="G1350" s="809"/>
    </row>
    <row r="1351" spans="5:7" x14ac:dyDescent="0.25">
      <c r="E1351" s="809"/>
      <c r="F1351" s="1004"/>
      <c r="G1351" s="809"/>
    </row>
    <row r="1352" spans="5:7" x14ac:dyDescent="0.25">
      <c r="E1352" s="809"/>
      <c r="F1352" s="1004"/>
      <c r="G1352" s="809"/>
    </row>
    <row r="1353" spans="5:7" x14ac:dyDescent="0.25">
      <c r="E1353" s="809"/>
      <c r="F1353" s="1004"/>
      <c r="G1353" s="809"/>
    </row>
    <row r="1354" spans="5:7" x14ac:dyDescent="0.25">
      <c r="E1354" s="809"/>
      <c r="F1354" s="1004"/>
      <c r="G1354" s="809"/>
    </row>
    <row r="1355" spans="5:7" x14ac:dyDescent="0.25">
      <c r="E1355" s="809"/>
      <c r="F1355" s="1004"/>
      <c r="G1355" s="809"/>
    </row>
    <row r="1356" spans="5:7" x14ac:dyDescent="0.25">
      <c r="E1356" s="809"/>
      <c r="F1356" s="1004"/>
      <c r="G1356" s="809"/>
    </row>
    <row r="1357" spans="5:7" x14ac:dyDescent="0.25">
      <c r="E1357" s="809"/>
      <c r="F1357" s="1004"/>
      <c r="G1357" s="809"/>
    </row>
    <row r="1358" spans="5:7" x14ac:dyDescent="0.25">
      <c r="E1358" s="809"/>
      <c r="F1358" s="1004"/>
      <c r="G1358" s="809"/>
    </row>
    <row r="1359" spans="5:7" x14ac:dyDescent="0.25">
      <c r="E1359" s="809"/>
      <c r="F1359" s="1004"/>
      <c r="G1359" s="809"/>
    </row>
    <row r="1360" spans="5:7" x14ac:dyDescent="0.25">
      <c r="E1360" s="809"/>
      <c r="F1360" s="1004"/>
      <c r="G1360" s="809"/>
    </row>
    <row r="1361" spans="5:7" x14ac:dyDescent="0.25">
      <c r="E1361" s="809"/>
      <c r="F1361" s="1004"/>
      <c r="G1361" s="809"/>
    </row>
    <row r="1362" spans="5:7" x14ac:dyDescent="0.25">
      <c r="E1362" s="809"/>
      <c r="F1362" s="1004"/>
      <c r="G1362" s="809"/>
    </row>
    <row r="1363" spans="5:7" x14ac:dyDescent="0.25">
      <c r="E1363" s="809"/>
      <c r="F1363" s="1004"/>
      <c r="G1363" s="809"/>
    </row>
    <row r="1364" spans="5:7" x14ac:dyDescent="0.25">
      <c r="E1364" s="809"/>
      <c r="F1364" s="1004"/>
      <c r="G1364" s="809"/>
    </row>
    <row r="1365" spans="5:7" x14ac:dyDescent="0.25">
      <c r="E1365" s="809"/>
      <c r="F1365" s="1004"/>
      <c r="G1365" s="809"/>
    </row>
    <row r="1366" spans="5:7" x14ac:dyDescent="0.25">
      <c r="E1366" s="809"/>
      <c r="F1366" s="1004"/>
      <c r="G1366" s="809"/>
    </row>
    <row r="1367" spans="5:7" x14ac:dyDescent="0.25">
      <c r="E1367" s="809"/>
      <c r="F1367" s="1004"/>
      <c r="G1367" s="809"/>
    </row>
    <row r="1368" spans="5:7" x14ac:dyDescent="0.25">
      <c r="E1368" s="809"/>
      <c r="F1368" s="1004"/>
      <c r="G1368" s="809"/>
    </row>
    <row r="1369" spans="5:7" x14ac:dyDescent="0.25">
      <c r="E1369" s="809"/>
      <c r="F1369" s="1004"/>
      <c r="G1369" s="809"/>
    </row>
    <row r="1370" spans="5:7" x14ac:dyDescent="0.25">
      <c r="E1370" s="809"/>
      <c r="F1370" s="1004"/>
      <c r="G1370" s="809"/>
    </row>
    <row r="1371" spans="5:7" x14ac:dyDescent="0.25">
      <c r="E1371" s="809"/>
      <c r="F1371" s="1004"/>
      <c r="G1371" s="809"/>
    </row>
    <row r="1372" spans="5:7" x14ac:dyDescent="0.25">
      <c r="E1372" s="809"/>
      <c r="F1372" s="1004"/>
      <c r="G1372" s="809"/>
    </row>
    <row r="1373" spans="5:7" x14ac:dyDescent="0.25">
      <c r="E1373" s="809"/>
      <c r="F1373" s="1004"/>
      <c r="G1373" s="809"/>
    </row>
    <row r="1374" spans="5:7" x14ac:dyDescent="0.25">
      <c r="E1374" s="809"/>
      <c r="F1374" s="1004"/>
      <c r="G1374" s="809"/>
    </row>
    <row r="1375" spans="5:7" x14ac:dyDescent="0.25">
      <c r="E1375" s="809"/>
      <c r="F1375" s="1004"/>
      <c r="G1375" s="809"/>
    </row>
    <row r="1376" spans="5:7" x14ac:dyDescent="0.25">
      <c r="E1376" s="809"/>
      <c r="F1376" s="1004"/>
      <c r="G1376" s="809"/>
    </row>
    <row r="1377" spans="5:7" x14ac:dyDescent="0.25">
      <c r="E1377" s="809"/>
      <c r="F1377" s="1004"/>
      <c r="G1377" s="809"/>
    </row>
    <row r="1378" spans="5:7" x14ac:dyDescent="0.25">
      <c r="E1378" s="809"/>
      <c r="F1378" s="1004"/>
      <c r="G1378" s="809"/>
    </row>
    <row r="1379" spans="5:7" x14ac:dyDescent="0.25">
      <c r="E1379" s="809"/>
      <c r="F1379" s="1004"/>
      <c r="G1379" s="809"/>
    </row>
    <row r="1380" spans="5:7" x14ac:dyDescent="0.25">
      <c r="E1380" s="809"/>
      <c r="F1380" s="1004"/>
      <c r="G1380" s="809"/>
    </row>
    <row r="1381" spans="5:7" x14ac:dyDescent="0.25">
      <c r="E1381" s="809"/>
      <c r="F1381" s="1004"/>
      <c r="G1381" s="809"/>
    </row>
    <row r="1382" spans="5:7" x14ac:dyDescent="0.25">
      <c r="E1382" s="809"/>
      <c r="F1382" s="1004"/>
      <c r="G1382" s="809"/>
    </row>
    <row r="1383" spans="5:7" x14ac:dyDescent="0.25">
      <c r="E1383" s="809"/>
      <c r="F1383" s="1004"/>
      <c r="G1383" s="809"/>
    </row>
    <row r="1384" spans="5:7" x14ac:dyDescent="0.25">
      <c r="E1384" s="809"/>
      <c r="F1384" s="1004"/>
      <c r="G1384" s="809"/>
    </row>
    <row r="1385" spans="5:7" x14ac:dyDescent="0.25">
      <c r="E1385" s="809"/>
      <c r="F1385" s="1004"/>
      <c r="G1385" s="809"/>
    </row>
    <row r="1386" spans="5:7" x14ac:dyDescent="0.25">
      <c r="E1386" s="809"/>
      <c r="F1386" s="1004"/>
      <c r="G1386" s="809"/>
    </row>
    <row r="1387" spans="5:7" x14ac:dyDescent="0.25">
      <c r="E1387" s="809"/>
      <c r="F1387" s="1004"/>
      <c r="G1387" s="809"/>
    </row>
    <row r="1388" spans="5:7" x14ac:dyDescent="0.25">
      <c r="E1388" s="809"/>
      <c r="F1388" s="1004"/>
      <c r="G1388" s="809"/>
    </row>
    <row r="1389" spans="5:7" x14ac:dyDescent="0.25">
      <c r="E1389" s="809"/>
      <c r="F1389" s="1004"/>
      <c r="G1389" s="809"/>
    </row>
    <row r="1390" spans="5:7" x14ac:dyDescent="0.25">
      <c r="E1390" s="809"/>
      <c r="F1390" s="1004"/>
      <c r="G1390" s="809"/>
    </row>
    <row r="1391" spans="5:7" x14ac:dyDescent="0.25">
      <c r="E1391" s="809"/>
      <c r="F1391" s="1004"/>
      <c r="G1391" s="809"/>
    </row>
    <row r="1392" spans="5:7" x14ac:dyDescent="0.25">
      <c r="E1392" s="809"/>
      <c r="F1392" s="1004"/>
      <c r="G1392" s="809"/>
    </row>
    <row r="1393" spans="5:7" x14ac:dyDescent="0.25">
      <c r="E1393" s="809"/>
      <c r="F1393" s="1004"/>
      <c r="G1393" s="809"/>
    </row>
    <row r="1394" spans="5:7" x14ac:dyDescent="0.25">
      <c r="E1394" s="809"/>
      <c r="F1394" s="1004"/>
      <c r="G1394" s="809"/>
    </row>
    <row r="1395" spans="5:7" x14ac:dyDescent="0.25">
      <c r="E1395" s="809"/>
      <c r="F1395" s="1004"/>
      <c r="G1395" s="809"/>
    </row>
    <row r="1396" spans="5:7" x14ac:dyDescent="0.25">
      <c r="E1396" s="809"/>
      <c r="F1396" s="1004"/>
      <c r="G1396" s="809"/>
    </row>
    <row r="1397" spans="5:7" x14ac:dyDescent="0.25">
      <c r="E1397" s="809"/>
      <c r="F1397" s="1004"/>
      <c r="G1397" s="809"/>
    </row>
    <row r="1398" spans="5:7" x14ac:dyDescent="0.25">
      <c r="E1398" s="809"/>
      <c r="F1398" s="1004"/>
      <c r="G1398" s="809"/>
    </row>
    <row r="1399" spans="5:7" x14ac:dyDescent="0.25">
      <c r="E1399" s="809"/>
      <c r="F1399" s="1004"/>
      <c r="G1399" s="809"/>
    </row>
    <row r="1400" spans="5:7" x14ac:dyDescent="0.25">
      <c r="E1400" s="809"/>
      <c r="F1400" s="1004"/>
      <c r="G1400" s="809"/>
    </row>
    <row r="1401" spans="5:7" x14ac:dyDescent="0.25">
      <c r="E1401" s="809"/>
      <c r="F1401" s="1004"/>
      <c r="G1401" s="809"/>
    </row>
    <row r="1402" spans="5:7" x14ac:dyDescent="0.25">
      <c r="E1402" s="809"/>
      <c r="F1402" s="1004"/>
      <c r="G1402" s="809"/>
    </row>
    <row r="1403" spans="5:7" x14ac:dyDescent="0.25">
      <c r="E1403" s="809"/>
      <c r="F1403" s="1004"/>
      <c r="G1403" s="809"/>
    </row>
    <row r="1404" spans="5:7" x14ac:dyDescent="0.25">
      <c r="E1404" s="809"/>
      <c r="F1404" s="1004"/>
      <c r="G1404" s="809"/>
    </row>
    <row r="1405" spans="5:7" x14ac:dyDescent="0.25">
      <c r="E1405" s="809"/>
      <c r="F1405" s="1004"/>
      <c r="G1405" s="809"/>
    </row>
    <row r="1406" spans="5:7" x14ac:dyDescent="0.25">
      <c r="E1406" s="809"/>
      <c r="F1406" s="1004"/>
      <c r="G1406" s="809"/>
    </row>
    <row r="1407" spans="5:7" x14ac:dyDescent="0.25">
      <c r="E1407" s="809"/>
      <c r="F1407" s="1004"/>
      <c r="G1407" s="809"/>
    </row>
    <row r="1408" spans="5:7" x14ac:dyDescent="0.25">
      <c r="E1408" s="809"/>
      <c r="F1408" s="1004"/>
      <c r="G1408" s="809"/>
    </row>
    <row r="1409" spans="5:7" x14ac:dyDescent="0.25">
      <c r="E1409" s="809"/>
      <c r="F1409" s="1004"/>
      <c r="G1409" s="809"/>
    </row>
    <row r="1410" spans="5:7" x14ac:dyDescent="0.25">
      <c r="E1410" s="809"/>
      <c r="F1410" s="1004"/>
      <c r="G1410" s="809"/>
    </row>
    <row r="1411" spans="5:7" x14ac:dyDescent="0.25">
      <c r="E1411" s="809"/>
      <c r="F1411" s="1004"/>
      <c r="G1411" s="809"/>
    </row>
    <row r="1412" spans="5:7" x14ac:dyDescent="0.25">
      <c r="E1412" s="809"/>
      <c r="F1412" s="1004"/>
      <c r="G1412" s="809"/>
    </row>
    <row r="1413" spans="5:7" x14ac:dyDescent="0.25">
      <c r="E1413" s="809"/>
      <c r="F1413" s="1004"/>
      <c r="G1413" s="809"/>
    </row>
    <row r="1414" spans="5:7" x14ac:dyDescent="0.25">
      <c r="E1414" s="809"/>
      <c r="F1414" s="1004"/>
      <c r="G1414" s="809"/>
    </row>
    <row r="1415" spans="5:7" x14ac:dyDescent="0.25">
      <c r="E1415" s="809"/>
      <c r="F1415" s="1004"/>
      <c r="G1415" s="809"/>
    </row>
    <row r="1416" spans="5:7" x14ac:dyDescent="0.25">
      <c r="E1416" s="809"/>
      <c r="F1416" s="1004"/>
      <c r="G1416" s="809"/>
    </row>
    <row r="1417" spans="5:7" x14ac:dyDescent="0.25">
      <c r="E1417" s="809"/>
      <c r="F1417" s="1004"/>
      <c r="G1417" s="809"/>
    </row>
    <row r="1418" spans="5:7" x14ac:dyDescent="0.25">
      <c r="E1418" s="809"/>
      <c r="F1418" s="1004"/>
      <c r="G1418" s="809"/>
    </row>
    <row r="1419" spans="5:7" x14ac:dyDescent="0.25">
      <c r="E1419" s="809"/>
      <c r="F1419" s="1004"/>
      <c r="G1419" s="809"/>
    </row>
    <row r="1420" spans="5:7" x14ac:dyDescent="0.25">
      <c r="E1420" s="809"/>
      <c r="F1420" s="1004"/>
      <c r="G1420" s="809"/>
    </row>
    <row r="1421" spans="5:7" x14ac:dyDescent="0.25">
      <c r="E1421" s="809"/>
      <c r="F1421" s="1004"/>
      <c r="G1421" s="809"/>
    </row>
    <row r="1422" spans="5:7" x14ac:dyDescent="0.25">
      <c r="E1422" s="809"/>
      <c r="F1422" s="1004"/>
      <c r="G1422" s="809"/>
    </row>
    <row r="1423" spans="5:7" x14ac:dyDescent="0.25">
      <c r="E1423" s="809"/>
      <c r="F1423" s="1004"/>
      <c r="G1423" s="809"/>
    </row>
    <row r="1424" spans="5:7" x14ac:dyDescent="0.25">
      <c r="E1424" s="809"/>
      <c r="F1424" s="1004"/>
      <c r="G1424" s="809"/>
    </row>
    <row r="1425" spans="5:7" x14ac:dyDescent="0.25">
      <c r="E1425" s="809"/>
      <c r="F1425" s="1004"/>
      <c r="G1425" s="809"/>
    </row>
    <row r="1426" spans="5:7" x14ac:dyDescent="0.25">
      <c r="E1426" s="809"/>
      <c r="F1426" s="1004"/>
      <c r="G1426" s="809"/>
    </row>
    <row r="1427" spans="5:7" x14ac:dyDescent="0.25">
      <c r="E1427" s="809"/>
      <c r="F1427" s="1004"/>
      <c r="G1427" s="809"/>
    </row>
    <row r="1428" spans="5:7" x14ac:dyDescent="0.25">
      <c r="E1428" s="809"/>
      <c r="F1428" s="1004"/>
      <c r="G1428" s="809"/>
    </row>
    <row r="1429" spans="5:7" x14ac:dyDescent="0.25">
      <c r="E1429" s="809"/>
      <c r="F1429" s="1004"/>
      <c r="G1429" s="809"/>
    </row>
    <row r="1430" spans="5:7" x14ac:dyDescent="0.25">
      <c r="E1430" s="809"/>
      <c r="F1430" s="1004"/>
      <c r="G1430" s="809"/>
    </row>
    <row r="1431" spans="5:7" x14ac:dyDescent="0.25">
      <c r="E1431" s="809"/>
      <c r="F1431" s="1004"/>
      <c r="G1431" s="809"/>
    </row>
    <row r="1432" spans="5:7" x14ac:dyDescent="0.25">
      <c r="E1432" s="809"/>
      <c r="F1432" s="1004"/>
      <c r="G1432" s="809"/>
    </row>
    <row r="1433" spans="5:7" x14ac:dyDescent="0.25">
      <c r="E1433" s="809"/>
      <c r="F1433" s="1004"/>
      <c r="G1433" s="809"/>
    </row>
    <row r="1434" spans="5:7" x14ac:dyDescent="0.25">
      <c r="E1434" s="809"/>
      <c r="F1434" s="1004"/>
      <c r="G1434" s="809"/>
    </row>
    <row r="1435" spans="5:7" x14ac:dyDescent="0.25">
      <c r="E1435" s="809"/>
      <c r="F1435" s="1004"/>
      <c r="G1435" s="809"/>
    </row>
    <row r="1436" spans="5:7" x14ac:dyDescent="0.25">
      <c r="E1436" s="809"/>
      <c r="F1436" s="1004"/>
      <c r="G1436" s="809"/>
    </row>
    <row r="1437" spans="5:7" x14ac:dyDescent="0.25">
      <c r="E1437" s="809"/>
      <c r="F1437" s="1004"/>
      <c r="G1437" s="809"/>
    </row>
    <row r="1438" spans="5:7" x14ac:dyDescent="0.25">
      <c r="E1438" s="809"/>
      <c r="F1438" s="1004"/>
      <c r="G1438" s="809"/>
    </row>
    <row r="1439" spans="5:7" x14ac:dyDescent="0.25">
      <c r="E1439" s="809"/>
      <c r="F1439" s="1004"/>
      <c r="G1439" s="809"/>
    </row>
    <row r="1440" spans="5:7" x14ac:dyDescent="0.25">
      <c r="E1440" s="809"/>
      <c r="F1440" s="1004"/>
      <c r="G1440" s="809"/>
    </row>
    <row r="1441" spans="5:7" x14ac:dyDescent="0.25">
      <c r="E1441" s="809"/>
      <c r="F1441" s="1004"/>
      <c r="G1441" s="809"/>
    </row>
    <row r="1442" spans="5:7" x14ac:dyDescent="0.25">
      <c r="E1442" s="809"/>
      <c r="F1442" s="1004"/>
      <c r="G1442" s="809"/>
    </row>
    <row r="1443" spans="5:7" x14ac:dyDescent="0.25">
      <c r="E1443" s="809"/>
      <c r="F1443" s="1004"/>
      <c r="G1443" s="809"/>
    </row>
    <row r="1444" spans="5:7" x14ac:dyDescent="0.25">
      <c r="E1444" s="809"/>
      <c r="F1444" s="1004"/>
      <c r="G1444" s="809"/>
    </row>
    <row r="1445" spans="5:7" x14ac:dyDescent="0.25">
      <c r="E1445" s="809"/>
      <c r="F1445" s="1004"/>
      <c r="G1445" s="809"/>
    </row>
    <row r="1446" spans="5:7" x14ac:dyDescent="0.25">
      <c r="E1446" s="809"/>
      <c r="F1446" s="1004"/>
      <c r="G1446" s="809"/>
    </row>
    <row r="1447" spans="5:7" x14ac:dyDescent="0.25">
      <c r="E1447" s="809"/>
      <c r="F1447" s="1004"/>
      <c r="G1447" s="809"/>
    </row>
    <row r="1448" spans="5:7" x14ac:dyDescent="0.25">
      <c r="E1448" s="809"/>
      <c r="F1448" s="1004"/>
      <c r="G1448" s="809"/>
    </row>
    <row r="1449" spans="5:7" x14ac:dyDescent="0.25">
      <c r="E1449" s="809"/>
      <c r="F1449" s="1004"/>
      <c r="G1449" s="809"/>
    </row>
    <row r="1450" spans="5:7" x14ac:dyDescent="0.25">
      <c r="E1450" s="809"/>
      <c r="F1450" s="1004"/>
      <c r="G1450" s="809"/>
    </row>
    <row r="1451" spans="5:7" x14ac:dyDescent="0.25">
      <c r="E1451" s="809"/>
      <c r="F1451" s="1004"/>
      <c r="G1451" s="809"/>
    </row>
    <row r="1452" spans="5:7" x14ac:dyDescent="0.25">
      <c r="E1452" s="809"/>
      <c r="F1452" s="1004"/>
      <c r="G1452" s="809"/>
    </row>
    <row r="1453" spans="5:7" x14ac:dyDescent="0.25">
      <c r="E1453" s="809"/>
      <c r="F1453" s="1004"/>
      <c r="G1453" s="809"/>
    </row>
    <row r="1454" spans="5:7" x14ac:dyDescent="0.25">
      <c r="E1454" s="809"/>
      <c r="F1454" s="1004"/>
      <c r="G1454" s="809"/>
    </row>
    <row r="1455" spans="5:7" x14ac:dyDescent="0.25">
      <c r="E1455" s="809"/>
      <c r="F1455" s="1004"/>
      <c r="G1455" s="809"/>
    </row>
    <row r="1456" spans="5:7" x14ac:dyDescent="0.25">
      <c r="E1456" s="809"/>
      <c r="F1456" s="1004"/>
      <c r="G1456" s="809"/>
    </row>
    <row r="1457" spans="5:7" x14ac:dyDescent="0.25">
      <c r="E1457" s="809"/>
      <c r="F1457" s="1004"/>
      <c r="G1457" s="809"/>
    </row>
    <row r="1458" spans="5:7" x14ac:dyDescent="0.25">
      <c r="E1458" s="809"/>
      <c r="F1458" s="1004"/>
      <c r="G1458" s="809"/>
    </row>
    <row r="1459" spans="5:7" x14ac:dyDescent="0.25">
      <c r="E1459" s="809"/>
      <c r="F1459" s="1004"/>
      <c r="G1459" s="809"/>
    </row>
    <row r="1460" spans="5:7" x14ac:dyDescent="0.25">
      <c r="E1460" s="809"/>
      <c r="F1460" s="1004"/>
      <c r="G1460" s="809"/>
    </row>
    <row r="1461" spans="5:7" x14ac:dyDescent="0.25">
      <c r="E1461" s="809"/>
      <c r="F1461" s="1004"/>
      <c r="G1461" s="809"/>
    </row>
    <row r="1462" spans="5:7" x14ac:dyDescent="0.25">
      <c r="E1462" s="809"/>
      <c r="F1462" s="1004"/>
      <c r="G1462" s="809"/>
    </row>
    <row r="1463" spans="5:7" x14ac:dyDescent="0.25">
      <c r="E1463" s="809"/>
      <c r="F1463" s="1004"/>
      <c r="G1463" s="809"/>
    </row>
    <row r="1464" spans="5:7" x14ac:dyDescent="0.25">
      <c r="E1464" s="809"/>
      <c r="F1464" s="1004"/>
      <c r="G1464" s="809"/>
    </row>
    <row r="1465" spans="5:7" x14ac:dyDescent="0.25">
      <c r="E1465" s="809"/>
      <c r="F1465" s="1004"/>
      <c r="G1465" s="809"/>
    </row>
    <row r="1466" spans="5:7" x14ac:dyDescent="0.25">
      <c r="E1466" s="809"/>
      <c r="F1466" s="1004"/>
      <c r="G1466" s="809"/>
    </row>
    <row r="1467" spans="5:7" x14ac:dyDescent="0.25">
      <c r="E1467" s="809"/>
      <c r="F1467" s="1004"/>
      <c r="G1467" s="809"/>
    </row>
    <row r="1468" spans="5:7" x14ac:dyDescent="0.25">
      <c r="E1468" s="809"/>
      <c r="F1468" s="1004"/>
      <c r="G1468" s="809"/>
    </row>
    <row r="1469" spans="5:7" x14ac:dyDescent="0.25">
      <c r="E1469" s="809"/>
      <c r="F1469" s="1004"/>
      <c r="G1469" s="809"/>
    </row>
    <row r="1470" spans="5:7" x14ac:dyDescent="0.25">
      <c r="E1470" s="809"/>
      <c r="F1470" s="1004"/>
      <c r="G1470" s="809"/>
    </row>
    <row r="1471" spans="5:7" x14ac:dyDescent="0.25">
      <c r="E1471" s="809"/>
      <c r="F1471" s="1004"/>
      <c r="G1471" s="809"/>
    </row>
    <row r="1472" spans="5:7" x14ac:dyDescent="0.25">
      <c r="E1472" s="809"/>
      <c r="F1472" s="1004"/>
      <c r="G1472" s="809"/>
    </row>
    <row r="1473" spans="5:7" x14ac:dyDescent="0.25">
      <c r="E1473" s="809"/>
      <c r="F1473" s="1004"/>
      <c r="G1473" s="809"/>
    </row>
    <row r="1474" spans="5:7" x14ac:dyDescent="0.25">
      <c r="E1474" s="809"/>
      <c r="F1474" s="1004"/>
      <c r="G1474" s="809"/>
    </row>
    <row r="1475" spans="5:7" x14ac:dyDescent="0.25">
      <c r="E1475" s="809"/>
      <c r="F1475" s="1004"/>
      <c r="G1475" s="809"/>
    </row>
    <row r="1476" spans="5:7" x14ac:dyDescent="0.25">
      <c r="E1476" s="809"/>
      <c r="F1476" s="1004"/>
      <c r="G1476" s="809"/>
    </row>
    <row r="1477" spans="5:7" x14ac:dyDescent="0.25">
      <c r="E1477" s="809"/>
      <c r="F1477" s="1004"/>
      <c r="G1477" s="809"/>
    </row>
    <row r="1478" spans="5:7" x14ac:dyDescent="0.25">
      <c r="E1478" s="809"/>
      <c r="F1478" s="1004"/>
      <c r="G1478" s="809"/>
    </row>
    <row r="1479" spans="5:7" x14ac:dyDescent="0.25">
      <c r="E1479" s="809"/>
      <c r="F1479" s="1004"/>
      <c r="G1479" s="809"/>
    </row>
    <row r="1480" spans="5:7" x14ac:dyDescent="0.25">
      <c r="E1480" s="809"/>
      <c r="F1480" s="1004"/>
      <c r="G1480" s="809"/>
    </row>
    <row r="1481" spans="5:7" x14ac:dyDescent="0.25">
      <c r="E1481" s="809"/>
      <c r="F1481" s="1004"/>
      <c r="G1481" s="809"/>
    </row>
    <row r="1482" spans="5:7" x14ac:dyDescent="0.25">
      <c r="E1482" s="809"/>
      <c r="F1482" s="1004"/>
      <c r="G1482" s="809"/>
    </row>
    <row r="1483" spans="5:7" x14ac:dyDescent="0.25">
      <c r="E1483" s="809"/>
      <c r="F1483" s="1004"/>
      <c r="G1483" s="809"/>
    </row>
    <row r="1484" spans="5:7" x14ac:dyDescent="0.25">
      <c r="E1484" s="809"/>
      <c r="F1484" s="1004"/>
      <c r="G1484" s="809"/>
    </row>
    <row r="1485" spans="5:7" x14ac:dyDescent="0.25">
      <c r="E1485" s="809"/>
      <c r="F1485" s="1004"/>
      <c r="G1485" s="809"/>
    </row>
    <row r="1486" spans="5:7" x14ac:dyDescent="0.25">
      <c r="E1486" s="809"/>
      <c r="F1486" s="1004"/>
      <c r="G1486" s="809"/>
    </row>
    <row r="1487" spans="5:7" x14ac:dyDescent="0.25">
      <c r="E1487" s="809"/>
      <c r="F1487" s="1004"/>
      <c r="G1487" s="809"/>
    </row>
    <row r="1488" spans="5:7" x14ac:dyDescent="0.25">
      <c r="E1488" s="809"/>
      <c r="F1488" s="1004"/>
      <c r="G1488" s="809"/>
    </row>
    <row r="1489" spans="5:7" x14ac:dyDescent="0.25">
      <c r="E1489" s="809"/>
      <c r="F1489" s="1004"/>
      <c r="G1489" s="809"/>
    </row>
    <row r="1490" spans="5:7" x14ac:dyDescent="0.25">
      <c r="E1490" s="809"/>
      <c r="F1490" s="1004"/>
      <c r="G1490" s="809"/>
    </row>
    <row r="1491" spans="5:7" x14ac:dyDescent="0.25">
      <c r="E1491" s="809"/>
      <c r="F1491" s="1004"/>
      <c r="G1491" s="809"/>
    </row>
    <row r="1492" spans="5:7" x14ac:dyDescent="0.25">
      <c r="E1492" s="809"/>
      <c r="F1492" s="1004"/>
      <c r="G1492" s="809"/>
    </row>
    <row r="1493" spans="5:7" x14ac:dyDescent="0.25">
      <c r="E1493" s="809"/>
      <c r="F1493" s="1004"/>
      <c r="G1493" s="809"/>
    </row>
    <row r="1494" spans="5:7" x14ac:dyDescent="0.25">
      <c r="E1494" s="809"/>
      <c r="F1494" s="1004"/>
      <c r="G1494" s="809"/>
    </row>
    <row r="1495" spans="5:7" x14ac:dyDescent="0.25">
      <c r="E1495" s="809"/>
      <c r="F1495" s="1004"/>
      <c r="G1495" s="809"/>
    </row>
    <row r="1496" spans="5:7" x14ac:dyDescent="0.25">
      <c r="E1496" s="809"/>
      <c r="F1496" s="1004"/>
      <c r="G1496" s="809"/>
    </row>
    <row r="1497" spans="5:7" x14ac:dyDescent="0.25">
      <c r="E1497" s="809"/>
      <c r="F1497" s="1004"/>
      <c r="G1497" s="809"/>
    </row>
    <row r="1498" spans="5:7" x14ac:dyDescent="0.25">
      <c r="E1498" s="809"/>
      <c r="F1498" s="1004"/>
      <c r="G1498" s="809"/>
    </row>
    <row r="1499" spans="5:7" x14ac:dyDescent="0.25">
      <c r="E1499" s="809"/>
      <c r="F1499" s="1004"/>
      <c r="G1499" s="809"/>
    </row>
    <row r="1500" spans="5:7" x14ac:dyDescent="0.25">
      <c r="E1500" s="809"/>
      <c r="F1500" s="1004"/>
      <c r="G1500" s="809"/>
    </row>
    <row r="1501" spans="5:7" x14ac:dyDescent="0.25">
      <c r="E1501" s="809"/>
      <c r="F1501" s="1004"/>
      <c r="G1501" s="809"/>
    </row>
    <row r="1502" spans="5:7" x14ac:dyDescent="0.25">
      <c r="E1502" s="809"/>
      <c r="F1502" s="1004"/>
      <c r="G1502" s="809"/>
    </row>
    <row r="1503" spans="5:7" x14ac:dyDescent="0.25">
      <c r="E1503" s="809"/>
      <c r="F1503" s="1004"/>
      <c r="G1503" s="809"/>
    </row>
    <row r="1504" spans="5:7" x14ac:dyDescent="0.25">
      <c r="E1504" s="809"/>
      <c r="F1504" s="1004"/>
      <c r="G1504" s="809"/>
    </row>
    <row r="1505" spans="5:7" x14ac:dyDescent="0.25">
      <c r="E1505" s="809"/>
      <c r="F1505" s="1004"/>
      <c r="G1505" s="809"/>
    </row>
    <row r="1506" spans="5:7" x14ac:dyDescent="0.25">
      <c r="E1506" s="809"/>
      <c r="F1506" s="1004"/>
      <c r="G1506" s="809"/>
    </row>
    <row r="1507" spans="5:7" x14ac:dyDescent="0.25">
      <c r="E1507" s="809"/>
      <c r="F1507" s="1004"/>
      <c r="G1507" s="809"/>
    </row>
    <row r="1508" spans="5:7" x14ac:dyDescent="0.25">
      <c r="E1508" s="809"/>
      <c r="F1508" s="1004"/>
      <c r="G1508" s="809"/>
    </row>
    <row r="1509" spans="5:7" x14ac:dyDescent="0.25">
      <c r="E1509" s="809"/>
      <c r="F1509" s="1004"/>
      <c r="G1509" s="809"/>
    </row>
    <row r="1510" spans="5:7" x14ac:dyDescent="0.25">
      <c r="E1510" s="809"/>
      <c r="F1510" s="1004"/>
      <c r="G1510" s="809"/>
    </row>
    <row r="1511" spans="5:7" x14ac:dyDescent="0.25">
      <c r="E1511" s="809"/>
      <c r="F1511" s="1004"/>
      <c r="G1511" s="809"/>
    </row>
    <row r="1512" spans="5:7" x14ac:dyDescent="0.25">
      <c r="E1512" s="809"/>
      <c r="F1512" s="1004"/>
      <c r="G1512" s="809"/>
    </row>
    <row r="1513" spans="5:7" x14ac:dyDescent="0.25">
      <c r="E1513" s="809"/>
      <c r="F1513" s="1004"/>
      <c r="G1513" s="809"/>
    </row>
    <row r="1514" spans="5:7" x14ac:dyDescent="0.25">
      <c r="E1514" s="809"/>
      <c r="F1514" s="1004"/>
      <c r="G1514" s="809"/>
    </row>
    <row r="1515" spans="5:7" x14ac:dyDescent="0.25">
      <c r="E1515" s="809"/>
      <c r="F1515" s="1004"/>
      <c r="G1515" s="809"/>
    </row>
    <row r="1516" spans="5:7" x14ac:dyDescent="0.25">
      <c r="E1516" s="809"/>
      <c r="F1516" s="1004"/>
      <c r="G1516" s="809"/>
    </row>
    <row r="1517" spans="5:7" x14ac:dyDescent="0.25">
      <c r="E1517" s="809"/>
      <c r="F1517" s="1004"/>
      <c r="G1517" s="809"/>
    </row>
    <row r="1518" spans="5:7" x14ac:dyDescent="0.25">
      <c r="E1518" s="809"/>
      <c r="F1518" s="1004"/>
      <c r="G1518" s="809"/>
    </row>
    <row r="1519" spans="5:7" x14ac:dyDescent="0.25">
      <c r="E1519" s="809"/>
      <c r="F1519" s="1004"/>
      <c r="G1519" s="809"/>
    </row>
    <row r="1520" spans="5:7" x14ac:dyDescent="0.25">
      <c r="E1520" s="809"/>
      <c r="F1520" s="1004"/>
      <c r="G1520" s="809"/>
    </row>
    <row r="1521" spans="5:7" x14ac:dyDescent="0.25">
      <c r="E1521" s="809"/>
      <c r="F1521" s="1004"/>
      <c r="G1521" s="809"/>
    </row>
    <row r="1522" spans="5:7" x14ac:dyDescent="0.25">
      <c r="E1522" s="809"/>
      <c r="F1522" s="1004"/>
      <c r="G1522" s="809"/>
    </row>
    <row r="1523" spans="5:7" x14ac:dyDescent="0.25">
      <c r="E1523" s="809"/>
      <c r="F1523" s="1004"/>
      <c r="G1523" s="809"/>
    </row>
    <row r="1524" spans="5:7" x14ac:dyDescent="0.25">
      <c r="E1524" s="809"/>
      <c r="F1524" s="1004"/>
      <c r="G1524" s="809"/>
    </row>
    <row r="1525" spans="5:7" x14ac:dyDescent="0.25">
      <c r="E1525" s="809"/>
      <c r="F1525" s="1004"/>
      <c r="G1525" s="809"/>
    </row>
    <row r="1526" spans="5:7" x14ac:dyDescent="0.25">
      <c r="E1526" s="809"/>
      <c r="F1526" s="1004"/>
      <c r="G1526" s="809"/>
    </row>
    <row r="1527" spans="5:7" x14ac:dyDescent="0.25">
      <c r="E1527" s="809"/>
      <c r="F1527" s="1004"/>
      <c r="G1527" s="809"/>
    </row>
    <row r="1528" spans="5:7" x14ac:dyDescent="0.25">
      <c r="E1528" s="809"/>
      <c r="F1528" s="1004"/>
      <c r="G1528" s="809"/>
    </row>
    <row r="1529" spans="5:7" x14ac:dyDescent="0.25">
      <c r="E1529" s="809"/>
      <c r="F1529" s="1004"/>
      <c r="G1529" s="809"/>
    </row>
    <row r="1530" spans="5:7" x14ac:dyDescent="0.25">
      <c r="E1530" s="809"/>
      <c r="F1530" s="1004"/>
      <c r="G1530" s="809"/>
    </row>
    <row r="1531" spans="5:7" x14ac:dyDescent="0.25">
      <c r="E1531" s="809"/>
      <c r="F1531" s="1004"/>
      <c r="G1531" s="809"/>
    </row>
    <row r="1532" spans="5:7" x14ac:dyDescent="0.25">
      <c r="E1532" s="809"/>
      <c r="F1532" s="1004"/>
      <c r="G1532" s="809"/>
    </row>
    <row r="1533" spans="5:7" x14ac:dyDescent="0.25">
      <c r="E1533" s="809"/>
      <c r="F1533" s="1004"/>
      <c r="G1533" s="809"/>
    </row>
    <row r="1534" spans="5:7" x14ac:dyDescent="0.25">
      <c r="E1534" s="809"/>
      <c r="F1534" s="1004"/>
      <c r="G1534" s="809"/>
    </row>
    <row r="1535" spans="5:7" x14ac:dyDescent="0.25">
      <c r="E1535" s="809"/>
      <c r="F1535" s="1004"/>
      <c r="G1535" s="809"/>
    </row>
    <row r="1536" spans="5:7" x14ac:dyDescent="0.25">
      <c r="E1536" s="809"/>
      <c r="F1536" s="1004"/>
      <c r="G1536" s="809"/>
    </row>
    <row r="1537" spans="5:7" x14ac:dyDescent="0.25">
      <c r="E1537" s="809"/>
      <c r="F1537" s="1004"/>
      <c r="G1537" s="809"/>
    </row>
    <row r="1538" spans="5:7" x14ac:dyDescent="0.25">
      <c r="E1538" s="809"/>
      <c r="F1538" s="1004"/>
      <c r="G1538" s="809"/>
    </row>
    <row r="1539" spans="5:7" x14ac:dyDescent="0.25">
      <c r="E1539" s="809"/>
      <c r="F1539" s="1004"/>
      <c r="G1539" s="809"/>
    </row>
    <row r="1540" spans="5:7" x14ac:dyDescent="0.25">
      <c r="E1540" s="809"/>
      <c r="F1540" s="1004"/>
      <c r="G1540" s="809"/>
    </row>
    <row r="1541" spans="5:7" x14ac:dyDescent="0.25">
      <c r="E1541" s="809"/>
      <c r="F1541" s="1004"/>
      <c r="G1541" s="809"/>
    </row>
    <row r="1542" spans="5:7" x14ac:dyDescent="0.25">
      <c r="E1542" s="809"/>
      <c r="F1542" s="1004"/>
      <c r="G1542" s="809"/>
    </row>
    <row r="1543" spans="5:7" x14ac:dyDescent="0.25">
      <c r="E1543" s="809"/>
      <c r="F1543" s="1004"/>
      <c r="G1543" s="809"/>
    </row>
    <row r="1544" spans="5:7" x14ac:dyDescent="0.25">
      <c r="E1544" s="809"/>
      <c r="F1544" s="1004"/>
      <c r="G1544" s="809"/>
    </row>
    <row r="1545" spans="5:7" x14ac:dyDescent="0.25">
      <c r="E1545" s="809"/>
      <c r="F1545" s="1004"/>
      <c r="G1545" s="809"/>
    </row>
    <row r="1546" spans="5:7" x14ac:dyDescent="0.25">
      <c r="E1546" s="809"/>
      <c r="F1546" s="1004"/>
      <c r="G1546" s="809"/>
    </row>
    <row r="1547" spans="5:7" x14ac:dyDescent="0.25">
      <c r="E1547" s="809"/>
      <c r="F1547" s="1004"/>
      <c r="G1547" s="809"/>
    </row>
    <row r="1548" spans="5:7" x14ac:dyDescent="0.25">
      <c r="E1548" s="809"/>
      <c r="F1548" s="1004"/>
      <c r="G1548" s="809"/>
    </row>
    <row r="1549" spans="5:7" x14ac:dyDescent="0.25">
      <c r="E1549" s="809"/>
      <c r="F1549" s="1004"/>
      <c r="G1549" s="809"/>
    </row>
    <row r="1550" spans="5:7" x14ac:dyDescent="0.25">
      <c r="E1550" s="809"/>
      <c r="F1550" s="1004"/>
      <c r="G1550" s="809"/>
    </row>
    <row r="1551" spans="5:7" x14ac:dyDescent="0.25">
      <c r="E1551" s="809"/>
      <c r="F1551" s="1004"/>
      <c r="G1551" s="809"/>
    </row>
    <row r="1552" spans="5:7" x14ac:dyDescent="0.25">
      <c r="E1552" s="809"/>
      <c r="F1552" s="1004"/>
      <c r="G1552" s="809"/>
    </row>
    <row r="1553" spans="5:7" x14ac:dyDescent="0.25">
      <c r="E1553" s="809"/>
      <c r="F1553" s="1004"/>
      <c r="G1553" s="809"/>
    </row>
    <row r="1554" spans="5:7" x14ac:dyDescent="0.25">
      <c r="E1554" s="809"/>
      <c r="F1554" s="1004"/>
      <c r="G1554" s="809"/>
    </row>
    <row r="1555" spans="5:7" x14ac:dyDescent="0.25">
      <c r="E1555" s="809"/>
      <c r="F1555" s="1004"/>
      <c r="G1555" s="809"/>
    </row>
    <row r="1556" spans="5:7" x14ac:dyDescent="0.25">
      <c r="E1556" s="809"/>
      <c r="F1556" s="1004"/>
      <c r="G1556" s="809"/>
    </row>
    <row r="1557" spans="5:7" x14ac:dyDescent="0.25">
      <c r="E1557" s="809"/>
      <c r="F1557" s="1004"/>
      <c r="G1557" s="809"/>
    </row>
    <row r="1558" spans="5:7" x14ac:dyDescent="0.25">
      <c r="E1558" s="809"/>
      <c r="F1558" s="1004"/>
      <c r="G1558" s="809"/>
    </row>
    <row r="1559" spans="5:7" x14ac:dyDescent="0.25">
      <c r="E1559" s="809"/>
      <c r="F1559" s="1004"/>
      <c r="G1559" s="809"/>
    </row>
    <row r="1560" spans="5:7" x14ac:dyDescent="0.25">
      <c r="E1560" s="809"/>
      <c r="F1560" s="1004"/>
      <c r="G1560" s="809"/>
    </row>
    <row r="1561" spans="5:7" x14ac:dyDescent="0.25">
      <c r="E1561" s="809"/>
      <c r="F1561" s="1004"/>
      <c r="G1561" s="809"/>
    </row>
    <row r="1562" spans="5:7" x14ac:dyDescent="0.25">
      <c r="E1562" s="809"/>
      <c r="F1562" s="1004"/>
      <c r="G1562" s="809"/>
    </row>
    <row r="1563" spans="5:7" x14ac:dyDescent="0.25">
      <c r="E1563" s="809"/>
      <c r="F1563" s="1004"/>
      <c r="G1563" s="809"/>
    </row>
    <row r="1564" spans="5:7" x14ac:dyDescent="0.25">
      <c r="E1564" s="809"/>
      <c r="F1564" s="1004"/>
      <c r="G1564" s="809"/>
    </row>
    <row r="1565" spans="5:7" x14ac:dyDescent="0.25">
      <c r="E1565" s="809"/>
      <c r="F1565" s="1004"/>
      <c r="G1565" s="809"/>
    </row>
    <row r="1566" spans="5:7" x14ac:dyDescent="0.25">
      <c r="E1566" s="809"/>
      <c r="F1566" s="1004"/>
      <c r="G1566" s="809"/>
    </row>
    <row r="1567" spans="5:7" x14ac:dyDescent="0.25">
      <c r="E1567" s="809"/>
      <c r="F1567" s="1004"/>
      <c r="G1567" s="809"/>
    </row>
    <row r="1568" spans="5:7" x14ac:dyDescent="0.25">
      <c r="E1568" s="809"/>
      <c r="F1568" s="1004"/>
      <c r="G1568" s="809"/>
    </row>
    <row r="1569" spans="5:7" x14ac:dyDescent="0.25">
      <c r="E1569" s="809"/>
      <c r="F1569" s="1004"/>
      <c r="G1569" s="809"/>
    </row>
    <row r="1570" spans="5:7" x14ac:dyDescent="0.25">
      <c r="E1570" s="809"/>
      <c r="F1570" s="1004"/>
      <c r="G1570" s="809"/>
    </row>
    <row r="1571" spans="5:7" x14ac:dyDescent="0.25">
      <c r="E1571" s="809"/>
      <c r="F1571" s="1004"/>
      <c r="G1571" s="809"/>
    </row>
    <row r="1572" spans="5:7" x14ac:dyDescent="0.25">
      <c r="E1572" s="809"/>
      <c r="F1572" s="1004"/>
      <c r="G1572" s="809"/>
    </row>
    <row r="1573" spans="5:7" x14ac:dyDescent="0.25">
      <c r="E1573" s="809"/>
      <c r="F1573" s="1004"/>
      <c r="G1573" s="809"/>
    </row>
    <row r="1574" spans="5:7" x14ac:dyDescent="0.25">
      <c r="E1574" s="809"/>
      <c r="F1574" s="1004"/>
      <c r="G1574" s="809"/>
    </row>
    <row r="1575" spans="5:7" x14ac:dyDescent="0.25">
      <c r="E1575" s="809"/>
      <c r="F1575" s="1004"/>
      <c r="G1575" s="809"/>
    </row>
    <row r="1576" spans="5:7" x14ac:dyDescent="0.25">
      <c r="E1576" s="809"/>
      <c r="F1576" s="1004"/>
      <c r="G1576" s="809"/>
    </row>
    <row r="1577" spans="5:7" x14ac:dyDescent="0.25">
      <c r="E1577" s="809"/>
      <c r="F1577" s="1004"/>
      <c r="G1577" s="809"/>
    </row>
    <row r="1578" spans="5:7" x14ac:dyDescent="0.25">
      <c r="E1578" s="809"/>
      <c r="F1578" s="1004"/>
      <c r="G1578" s="809"/>
    </row>
    <row r="1579" spans="5:7" x14ac:dyDescent="0.25">
      <c r="E1579" s="809"/>
      <c r="F1579" s="1004"/>
      <c r="G1579" s="809"/>
    </row>
    <row r="1580" spans="5:7" x14ac:dyDescent="0.25">
      <c r="E1580" s="809"/>
      <c r="F1580" s="1004"/>
      <c r="G1580" s="809"/>
    </row>
    <row r="1581" spans="5:7" x14ac:dyDescent="0.25">
      <c r="E1581" s="809"/>
      <c r="F1581" s="1004"/>
      <c r="G1581" s="809"/>
    </row>
    <row r="1582" spans="5:7" x14ac:dyDescent="0.25">
      <c r="E1582" s="809"/>
      <c r="F1582" s="1004"/>
      <c r="G1582" s="809"/>
    </row>
    <row r="1583" spans="5:7" x14ac:dyDescent="0.25">
      <c r="E1583" s="809"/>
      <c r="F1583" s="1004"/>
      <c r="G1583" s="809"/>
    </row>
    <row r="1584" spans="5:7" x14ac:dyDescent="0.25">
      <c r="E1584" s="809"/>
      <c r="F1584" s="1004"/>
      <c r="G1584" s="809"/>
    </row>
    <row r="1585" spans="5:7" x14ac:dyDescent="0.25">
      <c r="E1585" s="809"/>
      <c r="F1585" s="1004"/>
      <c r="G1585" s="809"/>
    </row>
    <row r="1586" spans="5:7" x14ac:dyDescent="0.25">
      <c r="E1586" s="809"/>
      <c r="F1586" s="1004"/>
      <c r="G1586" s="809"/>
    </row>
    <row r="1587" spans="5:7" x14ac:dyDescent="0.25">
      <c r="E1587" s="809"/>
      <c r="F1587" s="1004"/>
      <c r="G1587" s="809"/>
    </row>
    <row r="1588" spans="5:7" x14ac:dyDescent="0.25">
      <c r="E1588" s="809"/>
      <c r="F1588" s="1004"/>
      <c r="G1588" s="809"/>
    </row>
    <row r="1589" spans="5:7" x14ac:dyDescent="0.25">
      <c r="E1589" s="809"/>
      <c r="F1589" s="1004"/>
      <c r="G1589" s="809"/>
    </row>
    <row r="1590" spans="5:7" x14ac:dyDescent="0.25">
      <c r="E1590" s="809"/>
      <c r="F1590" s="1004"/>
      <c r="G1590" s="809"/>
    </row>
    <row r="1591" spans="5:7" x14ac:dyDescent="0.25">
      <c r="E1591" s="809"/>
      <c r="F1591" s="1004"/>
      <c r="G1591" s="809"/>
    </row>
    <row r="1592" spans="5:7" x14ac:dyDescent="0.25">
      <c r="E1592" s="809"/>
      <c r="F1592" s="1004"/>
      <c r="G1592" s="809"/>
    </row>
    <row r="1593" spans="5:7" x14ac:dyDescent="0.25">
      <c r="E1593" s="809"/>
      <c r="F1593" s="1004"/>
      <c r="G1593" s="809"/>
    </row>
    <row r="1594" spans="5:7" x14ac:dyDescent="0.25">
      <c r="E1594" s="809"/>
      <c r="F1594" s="1004"/>
      <c r="G1594" s="809"/>
    </row>
    <row r="1595" spans="5:7" x14ac:dyDescent="0.25">
      <c r="E1595" s="809"/>
      <c r="F1595" s="1004"/>
      <c r="G1595" s="809"/>
    </row>
    <row r="1596" spans="5:7" x14ac:dyDescent="0.25">
      <c r="E1596" s="809"/>
      <c r="F1596" s="1004"/>
      <c r="G1596" s="809"/>
    </row>
    <row r="1597" spans="5:7" x14ac:dyDescent="0.25">
      <c r="E1597" s="809"/>
      <c r="F1597" s="1004"/>
      <c r="G1597" s="809"/>
    </row>
    <row r="1598" spans="5:7" x14ac:dyDescent="0.25">
      <c r="E1598" s="809"/>
      <c r="F1598" s="1004"/>
      <c r="G1598" s="809"/>
    </row>
    <row r="1599" spans="5:7" x14ac:dyDescent="0.25">
      <c r="E1599" s="809"/>
      <c r="F1599" s="1004"/>
      <c r="G1599" s="809"/>
    </row>
    <row r="1600" spans="5:7" x14ac:dyDescent="0.25">
      <c r="E1600" s="809"/>
      <c r="F1600" s="1004"/>
      <c r="G1600" s="809"/>
    </row>
    <row r="1601" spans="5:7" x14ac:dyDescent="0.25">
      <c r="E1601" s="809"/>
      <c r="F1601" s="1004"/>
      <c r="G1601" s="809"/>
    </row>
    <row r="1602" spans="5:7" x14ac:dyDescent="0.25">
      <c r="E1602" s="809"/>
      <c r="F1602" s="1004"/>
      <c r="G1602" s="809"/>
    </row>
    <row r="1603" spans="5:7" x14ac:dyDescent="0.25">
      <c r="E1603" s="809"/>
      <c r="F1603" s="1004"/>
      <c r="G1603" s="809"/>
    </row>
    <row r="1604" spans="5:7" x14ac:dyDescent="0.25">
      <c r="E1604" s="809"/>
      <c r="F1604" s="1004"/>
      <c r="G1604" s="809"/>
    </row>
    <row r="1605" spans="5:7" x14ac:dyDescent="0.25">
      <c r="E1605" s="809"/>
      <c r="F1605" s="1004"/>
      <c r="G1605" s="809"/>
    </row>
    <row r="1606" spans="5:7" x14ac:dyDescent="0.25">
      <c r="E1606" s="809"/>
      <c r="F1606" s="1004"/>
      <c r="G1606" s="809"/>
    </row>
    <row r="1607" spans="5:7" x14ac:dyDescent="0.25">
      <c r="E1607" s="809"/>
      <c r="F1607" s="1004"/>
      <c r="G1607" s="809"/>
    </row>
    <row r="1608" spans="5:7" x14ac:dyDescent="0.25">
      <c r="E1608" s="809"/>
      <c r="F1608" s="1004"/>
      <c r="G1608" s="809"/>
    </row>
    <row r="1609" spans="5:7" x14ac:dyDescent="0.25">
      <c r="E1609" s="809"/>
      <c r="F1609" s="1004"/>
      <c r="G1609" s="809"/>
    </row>
    <row r="1610" spans="5:7" x14ac:dyDescent="0.25">
      <c r="E1610" s="809"/>
      <c r="F1610" s="1004"/>
      <c r="G1610" s="809"/>
    </row>
    <row r="1611" spans="5:7" x14ac:dyDescent="0.25">
      <c r="E1611" s="809"/>
      <c r="F1611" s="1004"/>
      <c r="G1611" s="809"/>
    </row>
    <row r="1612" spans="5:7" x14ac:dyDescent="0.25">
      <c r="E1612" s="809"/>
      <c r="F1612" s="1004"/>
      <c r="G1612" s="809"/>
    </row>
    <row r="1613" spans="5:7" x14ac:dyDescent="0.25">
      <c r="E1613" s="809"/>
      <c r="F1613" s="1004"/>
      <c r="G1613" s="809"/>
    </row>
    <row r="1614" spans="5:7" x14ac:dyDescent="0.25">
      <c r="E1614" s="809"/>
      <c r="F1614" s="1004"/>
      <c r="G1614" s="809"/>
    </row>
    <row r="1615" spans="5:7" x14ac:dyDescent="0.25">
      <c r="E1615" s="809"/>
      <c r="F1615" s="1004"/>
      <c r="G1615" s="809"/>
    </row>
    <row r="1616" spans="5:7" x14ac:dyDescent="0.25">
      <c r="E1616" s="809"/>
      <c r="F1616" s="1004"/>
      <c r="G1616" s="809"/>
    </row>
    <row r="1617" spans="5:7" x14ac:dyDescent="0.25">
      <c r="E1617" s="809"/>
      <c r="F1617" s="1004"/>
      <c r="G1617" s="809"/>
    </row>
    <row r="1618" spans="5:7" x14ac:dyDescent="0.25">
      <c r="E1618" s="809"/>
      <c r="F1618" s="1004"/>
      <c r="G1618" s="809"/>
    </row>
    <row r="1619" spans="5:7" x14ac:dyDescent="0.25">
      <c r="E1619" s="809"/>
      <c r="F1619" s="1004"/>
      <c r="G1619" s="809"/>
    </row>
    <row r="1620" spans="5:7" x14ac:dyDescent="0.25">
      <c r="E1620" s="809"/>
      <c r="F1620" s="1004"/>
      <c r="G1620" s="809"/>
    </row>
    <row r="1621" spans="5:7" x14ac:dyDescent="0.25">
      <c r="E1621" s="809"/>
      <c r="F1621" s="1004"/>
      <c r="G1621" s="809"/>
    </row>
    <row r="1622" spans="5:7" x14ac:dyDescent="0.25">
      <c r="E1622" s="809"/>
      <c r="F1622" s="1004"/>
      <c r="G1622" s="809"/>
    </row>
    <row r="1623" spans="5:7" x14ac:dyDescent="0.25">
      <c r="E1623" s="809"/>
      <c r="F1623" s="1004"/>
      <c r="G1623" s="809"/>
    </row>
    <row r="1624" spans="5:7" x14ac:dyDescent="0.25">
      <c r="E1624" s="809"/>
      <c r="F1624" s="1004"/>
      <c r="G1624" s="809"/>
    </row>
    <row r="1625" spans="5:7" x14ac:dyDescent="0.25">
      <c r="E1625" s="809"/>
      <c r="F1625" s="1004"/>
      <c r="G1625" s="809"/>
    </row>
    <row r="1626" spans="5:7" x14ac:dyDescent="0.25">
      <c r="E1626" s="809"/>
      <c r="F1626" s="1004"/>
      <c r="G1626" s="809"/>
    </row>
    <row r="1627" spans="5:7" x14ac:dyDescent="0.25">
      <c r="E1627" s="809"/>
      <c r="F1627" s="1004"/>
      <c r="G1627" s="809"/>
    </row>
    <row r="1628" spans="5:7" x14ac:dyDescent="0.25">
      <c r="E1628" s="809"/>
      <c r="F1628" s="1004"/>
      <c r="G1628" s="809"/>
    </row>
    <row r="1629" spans="5:7" x14ac:dyDescent="0.25">
      <c r="E1629" s="809"/>
      <c r="F1629" s="1004"/>
      <c r="G1629" s="809"/>
    </row>
    <row r="1630" spans="5:7" x14ac:dyDescent="0.25">
      <c r="E1630" s="809"/>
      <c r="F1630" s="1004"/>
      <c r="G1630" s="809"/>
    </row>
    <row r="1631" spans="5:7" x14ac:dyDescent="0.25">
      <c r="E1631" s="809"/>
      <c r="F1631" s="1004"/>
      <c r="G1631" s="809"/>
    </row>
    <row r="1632" spans="5:7" x14ac:dyDescent="0.25">
      <c r="E1632" s="809"/>
      <c r="F1632" s="1004"/>
      <c r="G1632" s="809"/>
    </row>
    <row r="1633" spans="5:7" x14ac:dyDescent="0.25">
      <c r="E1633" s="809"/>
      <c r="F1633" s="1004"/>
      <c r="G1633" s="809"/>
    </row>
    <row r="1634" spans="5:7" x14ac:dyDescent="0.25">
      <c r="E1634" s="809"/>
      <c r="F1634" s="1004"/>
      <c r="G1634" s="809"/>
    </row>
    <row r="1635" spans="5:7" x14ac:dyDescent="0.25">
      <c r="E1635" s="809"/>
      <c r="F1635" s="1004"/>
      <c r="G1635" s="809"/>
    </row>
    <row r="1636" spans="5:7" x14ac:dyDescent="0.25">
      <c r="E1636" s="809"/>
      <c r="F1636" s="1004"/>
      <c r="G1636" s="809"/>
    </row>
    <row r="1637" spans="5:7" x14ac:dyDescent="0.25">
      <c r="E1637" s="809"/>
      <c r="F1637" s="1004"/>
      <c r="G1637" s="809"/>
    </row>
    <row r="1638" spans="5:7" x14ac:dyDescent="0.25">
      <c r="E1638" s="809"/>
      <c r="F1638" s="1004"/>
      <c r="G1638" s="809"/>
    </row>
    <row r="1639" spans="5:7" x14ac:dyDescent="0.25">
      <c r="E1639" s="809"/>
      <c r="F1639" s="1004"/>
      <c r="G1639" s="809"/>
    </row>
    <row r="1640" spans="5:7" x14ac:dyDescent="0.25">
      <c r="E1640" s="809"/>
      <c r="F1640" s="1004"/>
      <c r="G1640" s="809"/>
    </row>
    <row r="1641" spans="5:7" x14ac:dyDescent="0.25">
      <c r="E1641" s="809"/>
      <c r="F1641" s="1004"/>
      <c r="G1641" s="809"/>
    </row>
    <row r="1642" spans="5:7" x14ac:dyDescent="0.25">
      <c r="E1642" s="809"/>
      <c r="F1642" s="1004"/>
      <c r="G1642" s="809"/>
    </row>
    <row r="1643" spans="5:7" x14ac:dyDescent="0.25">
      <c r="E1643" s="809"/>
      <c r="F1643" s="1004"/>
      <c r="G1643" s="809"/>
    </row>
    <row r="1644" spans="5:7" x14ac:dyDescent="0.25">
      <c r="E1644" s="809"/>
      <c r="F1644" s="1004"/>
      <c r="G1644" s="809"/>
    </row>
    <row r="1645" spans="5:7" x14ac:dyDescent="0.25">
      <c r="E1645" s="809"/>
      <c r="F1645" s="1004"/>
      <c r="G1645" s="809"/>
    </row>
    <row r="1646" spans="5:7" x14ac:dyDescent="0.25">
      <c r="E1646" s="809"/>
      <c r="F1646" s="1004"/>
      <c r="G1646" s="809"/>
    </row>
    <row r="1647" spans="5:7" x14ac:dyDescent="0.25">
      <c r="E1647" s="809"/>
      <c r="F1647" s="1004"/>
      <c r="G1647" s="809"/>
    </row>
    <row r="1648" spans="5:7" x14ac:dyDescent="0.25">
      <c r="E1648" s="809"/>
      <c r="F1648" s="1004"/>
      <c r="G1648" s="809"/>
    </row>
    <row r="1649" spans="5:7" x14ac:dyDescent="0.25">
      <c r="E1649" s="809"/>
      <c r="F1649" s="1004"/>
      <c r="G1649" s="809"/>
    </row>
    <row r="1650" spans="5:7" x14ac:dyDescent="0.25">
      <c r="E1650" s="809"/>
      <c r="F1650" s="1004"/>
      <c r="G1650" s="809"/>
    </row>
    <row r="1651" spans="5:7" x14ac:dyDescent="0.25">
      <c r="E1651" s="809"/>
      <c r="F1651" s="1004"/>
      <c r="G1651" s="809"/>
    </row>
    <row r="1652" spans="5:7" x14ac:dyDescent="0.25">
      <c r="E1652" s="809"/>
      <c r="F1652" s="1004"/>
      <c r="G1652" s="809"/>
    </row>
    <row r="1653" spans="5:7" x14ac:dyDescent="0.25">
      <c r="E1653" s="809"/>
      <c r="F1653" s="1004"/>
      <c r="G1653" s="809"/>
    </row>
    <row r="1654" spans="5:7" x14ac:dyDescent="0.25">
      <c r="E1654" s="809"/>
      <c r="F1654" s="1004"/>
      <c r="G1654" s="809"/>
    </row>
    <row r="1655" spans="5:7" x14ac:dyDescent="0.25">
      <c r="E1655" s="809"/>
      <c r="F1655" s="1004"/>
      <c r="G1655" s="809"/>
    </row>
    <row r="1656" spans="5:7" x14ac:dyDescent="0.25">
      <c r="E1656" s="809"/>
      <c r="F1656" s="1004"/>
      <c r="G1656" s="809"/>
    </row>
    <row r="1657" spans="5:7" x14ac:dyDescent="0.25">
      <c r="E1657" s="809"/>
      <c r="F1657" s="1004"/>
      <c r="G1657" s="809"/>
    </row>
    <row r="1658" spans="5:7" x14ac:dyDescent="0.25">
      <c r="E1658" s="809"/>
      <c r="F1658" s="1004"/>
      <c r="G1658" s="809"/>
    </row>
    <row r="1659" spans="5:7" x14ac:dyDescent="0.25">
      <c r="E1659" s="809"/>
      <c r="F1659" s="1004"/>
      <c r="G1659" s="809"/>
    </row>
    <row r="1660" spans="5:7" x14ac:dyDescent="0.25">
      <c r="E1660" s="809"/>
      <c r="F1660" s="1004"/>
      <c r="G1660" s="809"/>
    </row>
    <row r="1661" spans="5:7" x14ac:dyDescent="0.25">
      <c r="E1661" s="809"/>
      <c r="F1661" s="1004"/>
      <c r="G1661" s="809"/>
    </row>
    <row r="1662" spans="5:7" x14ac:dyDescent="0.25">
      <c r="E1662" s="809"/>
      <c r="F1662" s="1004"/>
      <c r="G1662" s="809"/>
    </row>
    <row r="1663" spans="5:7" x14ac:dyDescent="0.25">
      <c r="E1663" s="809"/>
      <c r="F1663" s="1004"/>
      <c r="G1663" s="809"/>
    </row>
    <row r="1664" spans="5:7" x14ac:dyDescent="0.25">
      <c r="E1664" s="809"/>
      <c r="F1664" s="1004"/>
      <c r="G1664" s="809"/>
    </row>
    <row r="1665" spans="5:7" x14ac:dyDescent="0.25">
      <c r="E1665" s="809"/>
      <c r="F1665" s="1004"/>
      <c r="G1665" s="809"/>
    </row>
    <row r="1666" spans="5:7" x14ac:dyDescent="0.25">
      <c r="E1666" s="809"/>
      <c r="F1666" s="1004"/>
      <c r="G1666" s="809"/>
    </row>
    <row r="1667" spans="5:7" x14ac:dyDescent="0.25">
      <c r="E1667" s="809"/>
      <c r="F1667" s="1004"/>
      <c r="G1667" s="809"/>
    </row>
    <row r="1668" spans="5:7" x14ac:dyDescent="0.25">
      <c r="E1668" s="809"/>
      <c r="F1668" s="1004"/>
      <c r="G1668" s="809"/>
    </row>
    <row r="1669" spans="5:7" x14ac:dyDescent="0.25">
      <c r="E1669" s="809"/>
      <c r="F1669" s="1004"/>
      <c r="G1669" s="809"/>
    </row>
    <row r="1670" spans="5:7" x14ac:dyDescent="0.25">
      <c r="E1670" s="809"/>
      <c r="F1670" s="1004"/>
      <c r="G1670" s="809"/>
    </row>
    <row r="1671" spans="5:7" x14ac:dyDescent="0.25">
      <c r="E1671" s="809"/>
      <c r="F1671" s="1004"/>
      <c r="G1671" s="809"/>
    </row>
    <row r="1672" spans="5:7" x14ac:dyDescent="0.25">
      <c r="E1672" s="809"/>
      <c r="F1672" s="1004"/>
      <c r="G1672" s="809"/>
    </row>
    <row r="1673" spans="5:7" x14ac:dyDescent="0.25">
      <c r="E1673" s="809"/>
      <c r="F1673" s="1004"/>
      <c r="G1673" s="809"/>
    </row>
    <row r="1674" spans="5:7" x14ac:dyDescent="0.25">
      <c r="E1674" s="809"/>
      <c r="F1674" s="1004"/>
      <c r="G1674" s="809"/>
    </row>
    <row r="1675" spans="5:7" x14ac:dyDescent="0.25">
      <c r="E1675" s="809"/>
      <c r="F1675" s="1004"/>
      <c r="G1675" s="809"/>
    </row>
    <row r="1676" spans="5:7" x14ac:dyDescent="0.25">
      <c r="E1676" s="809"/>
      <c r="F1676" s="1004"/>
      <c r="G1676" s="809"/>
    </row>
    <row r="1677" spans="5:7" x14ac:dyDescent="0.25">
      <c r="E1677" s="809"/>
      <c r="F1677" s="1004"/>
      <c r="G1677" s="809"/>
    </row>
    <row r="1678" spans="5:7" x14ac:dyDescent="0.25">
      <c r="E1678" s="809"/>
      <c r="F1678" s="1004"/>
      <c r="G1678" s="809"/>
    </row>
    <row r="1679" spans="5:7" x14ac:dyDescent="0.25">
      <c r="E1679" s="809"/>
      <c r="F1679" s="1004"/>
      <c r="G1679" s="809"/>
    </row>
    <row r="1680" spans="5:7" x14ac:dyDescent="0.25">
      <c r="E1680" s="809"/>
      <c r="F1680" s="1004"/>
      <c r="G1680" s="809"/>
    </row>
    <row r="1681" spans="5:7" x14ac:dyDescent="0.25">
      <c r="E1681" s="809"/>
      <c r="F1681" s="1004"/>
      <c r="G1681" s="809"/>
    </row>
    <row r="1682" spans="5:7" x14ac:dyDescent="0.25">
      <c r="E1682" s="809"/>
      <c r="F1682" s="1004"/>
      <c r="G1682" s="809"/>
    </row>
    <row r="1683" spans="5:7" x14ac:dyDescent="0.25">
      <c r="E1683" s="809"/>
      <c r="F1683" s="1004"/>
      <c r="G1683" s="809"/>
    </row>
    <row r="1684" spans="5:7" x14ac:dyDescent="0.25">
      <c r="E1684" s="809"/>
      <c r="F1684" s="1004"/>
      <c r="G1684" s="809"/>
    </row>
    <row r="1685" spans="5:7" x14ac:dyDescent="0.25">
      <c r="E1685" s="809"/>
      <c r="F1685" s="1004"/>
      <c r="G1685" s="809"/>
    </row>
    <row r="1686" spans="5:7" x14ac:dyDescent="0.25">
      <c r="E1686" s="809"/>
      <c r="F1686" s="1004"/>
      <c r="G1686" s="809"/>
    </row>
    <row r="1687" spans="5:7" x14ac:dyDescent="0.25">
      <c r="E1687" s="809"/>
      <c r="F1687" s="1004"/>
      <c r="G1687" s="809"/>
    </row>
    <row r="1688" spans="5:7" x14ac:dyDescent="0.25">
      <c r="E1688" s="809"/>
      <c r="F1688" s="1004"/>
      <c r="G1688" s="809"/>
    </row>
    <row r="1689" spans="5:7" x14ac:dyDescent="0.25">
      <c r="E1689" s="809"/>
      <c r="F1689" s="1004"/>
      <c r="G1689" s="809"/>
    </row>
    <row r="1690" spans="5:7" x14ac:dyDescent="0.25">
      <c r="E1690" s="809"/>
      <c r="F1690" s="1004"/>
      <c r="G1690" s="809"/>
    </row>
    <row r="1691" spans="5:7" x14ac:dyDescent="0.25">
      <c r="E1691" s="809"/>
      <c r="F1691" s="1004"/>
      <c r="G1691" s="809"/>
    </row>
    <row r="1692" spans="5:7" x14ac:dyDescent="0.25">
      <c r="E1692" s="809"/>
      <c r="F1692" s="1004"/>
      <c r="G1692" s="809"/>
    </row>
    <row r="1693" spans="5:7" x14ac:dyDescent="0.25">
      <c r="E1693" s="809"/>
      <c r="F1693" s="1004"/>
      <c r="G1693" s="809"/>
    </row>
    <row r="1694" spans="5:7" x14ac:dyDescent="0.25">
      <c r="E1694" s="809"/>
      <c r="F1694" s="1004"/>
      <c r="G1694" s="809"/>
    </row>
    <row r="1695" spans="5:7" x14ac:dyDescent="0.25">
      <c r="E1695" s="809"/>
      <c r="F1695" s="1004"/>
      <c r="G1695" s="809"/>
    </row>
    <row r="1696" spans="5:7" x14ac:dyDescent="0.25">
      <c r="E1696" s="809"/>
      <c r="F1696" s="1004"/>
      <c r="G1696" s="809"/>
    </row>
    <row r="1697" spans="5:7" x14ac:dyDescent="0.25">
      <c r="E1697" s="809"/>
      <c r="F1697" s="1004"/>
      <c r="G1697" s="809"/>
    </row>
    <row r="1698" spans="5:7" x14ac:dyDescent="0.25">
      <c r="E1698" s="809"/>
      <c r="F1698" s="1004"/>
      <c r="G1698" s="809"/>
    </row>
    <row r="1699" spans="5:7" x14ac:dyDescent="0.25">
      <c r="E1699" s="809"/>
      <c r="F1699" s="1004"/>
      <c r="G1699" s="809"/>
    </row>
    <row r="1700" spans="5:7" x14ac:dyDescent="0.25">
      <c r="E1700" s="809"/>
      <c r="F1700" s="1004"/>
      <c r="G1700" s="809"/>
    </row>
    <row r="1701" spans="5:7" x14ac:dyDescent="0.25">
      <c r="E1701" s="809"/>
      <c r="F1701" s="1004"/>
      <c r="G1701" s="809"/>
    </row>
    <row r="1702" spans="5:7" x14ac:dyDescent="0.25">
      <c r="E1702" s="809"/>
      <c r="F1702" s="1004"/>
      <c r="G1702" s="809"/>
    </row>
    <row r="1703" spans="5:7" x14ac:dyDescent="0.25">
      <c r="E1703" s="809"/>
      <c r="F1703" s="1004"/>
      <c r="G1703" s="809"/>
    </row>
    <row r="1704" spans="5:7" x14ac:dyDescent="0.25">
      <c r="E1704" s="809"/>
      <c r="F1704" s="1004"/>
      <c r="G1704" s="809"/>
    </row>
    <row r="1705" spans="5:7" x14ac:dyDescent="0.25">
      <c r="E1705" s="809"/>
      <c r="F1705" s="1004"/>
      <c r="G1705" s="809"/>
    </row>
    <row r="1706" spans="5:7" x14ac:dyDescent="0.25">
      <c r="E1706" s="809"/>
      <c r="F1706" s="1004"/>
      <c r="G1706" s="809"/>
    </row>
    <row r="1707" spans="5:7" x14ac:dyDescent="0.25">
      <c r="E1707" s="809"/>
      <c r="F1707" s="1004"/>
      <c r="G1707" s="809"/>
    </row>
    <row r="1708" spans="5:7" x14ac:dyDescent="0.25">
      <c r="E1708" s="809"/>
      <c r="F1708" s="1004"/>
      <c r="G1708" s="809"/>
    </row>
    <row r="1709" spans="5:7" x14ac:dyDescent="0.25">
      <c r="E1709" s="809"/>
      <c r="F1709" s="1004"/>
      <c r="G1709" s="809"/>
    </row>
    <row r="1710" spans="5:7" x14ac:dyDescent="0.25">
      <c r="E1710" s="809"/>
      <c r="F1710" s="1004"/>
      <c r="G1710" s="809"/>
    </row>
    <row r="1711" spans="5:7" x14ac:dyDescent="0.25">
      <c r="E1711" s="809"/>
      <c r="F1711" s="1004"/>
      <c r="G1711" s="809"/>
    </row>
    <row r="1712" spans="5:7" x14ac:dyDescent="0.25">
      <c r="E1712" s="809"/>
      <c r="F1712" s="1004"/>
      <c r="G1712" s="809"/>
    </row>
    <row r="1713" spans="5:7" x14ac:dyDescent="0.25">
      <c r="E1713" s="809"/>
      <c r="F1713" s="1004"/>
      <c r="G1713" s="809"/>
    </row>
    <row r="1714" spans="5:7" x14ac:dyDescent="0.25">
      <c r="E1714" s="809"/>
      <c r="F1714" s="1004"/>
      <c r="G1714" s="809"/>
    </row>
    <row r="1715" spans="5:7" x14ac:dyDescent="0.25">
      <c r="E1715" s="809"/>
      <c r="F1715" s="1004"/>
      <c r="G1715" s="809"/>
    </row>
    <row r="1716" spans="5:7" x14ac:dyDescent="0.25">
      <c r="E1716" s="809"/>
      <c r="F1716" s="1004"/>
      <c r="G1716" s="809"/>
    </row>
    <row r="1717" spans="5:7" x14ac:dyDescent="0.25">
      <c r="E1717" s="809"/>
      <c r="F1717" s="1004"/>
      <c r="G1717" s="809"/>
    </row>
    <row r="1718" spans="5:7" x14ac:dyDescent="0.25">
      <c r="E1718" s="809"/>
      <c r="F1718" s="1004"/>
      <c r="G1718" s="809"/>
    </row>
    <row r="1719" spans="5:7" x14ac:dyDescent="0.25">
      <c r="E1719" s="809"/>
      <c r="F1719" s="1004"/>
      <c r="G1719" s="809"/>
    </row>
    <row r="1720" spans="5:7" x14ac:dyDescent="0.25">
      <c r="E1720" s="809"/>
      <c r="F1720" s="1004"/>
      <c r="G1720" s="809"/>
    </row>
    <row r="1721" spans="5:7" x14ac:dyDescent="0.25">
      <c r="E1721" s="809"/>
      <c r="F1721" s="1004"/>
      <c r="G1721" s="809"/>
    </row>
    <row r="1722" spans="5:7" x14ac:dyDescent="0.25">
      <c r="E1722" s="809"/>
      <c r="F1722" s="1004"/>
      <c r="G1722" s="809"/>
    </row>
    <row r="1723" spans="5:7" x14ac:dyDescent="0.25">
      <c r="E1723" s="809"/>
      <c r="F1723" s="1004"/>
      <c r="G1723" s="809"/>
    </row>
    <row r="1724" spans="5:7" x14ac:dyDescent="0.25">
      <c r="E1724" s="809"/>
      <c r="F1724" s="1004"/>
      <c r="G1724" s="809"/>
    </row>
    <row r="1725" spans="5:7" x14ac:dyDescent="0.25">
      <c r="E1725" s="809"/>
      <c r="F1725" s="1004"/>
      <c r="G1725" s="809"/>
    </row>
    <row r="1726" spans="5:7" x14ac:dyDescent="0.25">
      <c r="E1726" s="809"/>
      <c r="F1726" s="1004"/>
      <c r="G1726" s="809"/>
    </row>
    <row r="1727" spans="5:7" x14ac:dyDescent="0.25">
      <c r="E1727" s="809"/>
      <c r="F1727" s="1004"/>
      <c r="G1727" s="809"/>
    </row>
    <row r="1728" spans="5:7" x14ac:dyDescent="0.25">
      <c r="E1728" s="809"/>
      <c r="F1728" s="1004"/>
      <c r="G1728" s="809"/>
    </row>
    <row r="1729" spans="5:7" x14ac:dyDescent="0.25">
      <c r="E1729" s="809"/>
      <c r="F1729" s="1004"/>
      <c r="G1729" s="809"/>
    </row>
    <row r="1730" spans="5:7" x14ac:dyDescent="0.25">
      <c r="E1730" s="809"/>
      <c r="F1730" s="1004"/>
      <c r="G1730" s="809"/>
    </row>
    <row r="1731" spans="5:7" x14ac:dyDescent="0.25">
      <c r="E1731" s="809"/>
      <c r="F1731" s="1004"/>
      <c r="G1731" s="809"/>
    </row>
    <row r="1732" spans="5:7" x14ac:dyDescent="0.25">
      <c r="E1732" s="809"/>
      <c r="F1732" s="1004"/>
      <c r="G1732" s="809"/>
    </row>
    <row r="1733" spans="5:7" x14ac:dyDescent="0.25">
      <c r="E1733" s="809"/>
      <c r="F1733" s="1004"/>
      <c r="G1733" s="809"/>
    </row>
    <row r="1734" spans="5:7" x14ac:dyDescent="0.25">
      <c r="E1734" s="809"/>
      <c r="F1734" s="1004"/>
      <c r="G1734" s="809"/>
    </row>
    <row r="1735" spans="5:7" x14ac:dyDescent="0.25">
      <c r="E1735" s="809"/>
      <c r="F1735" s="1004"/>
      <c r="G1735" s="809"/>
    </row>
    <row r="1736" spans="5:7" x14ac:dyDescent="0.25">
      <c r="E1736" s="809"/>
      <c r="F1736" s="1004"/>
      <c r="G1736" s="809"/>
    </row>
    <row r="1737" spans="5:7" x14ac:dyDescent="0.25">
      <c r="E1737" s="809"/>
      <c r="F1737" s="1004"/>
      <c r="G1737" s="809"/>
    </row>
    <row r="1738" spans="5:7" x14ac:dyDescent="0.25">
      <c r="E1738" s="809"/>
      <c r="F1738" s="1004"/>
      <c r="G1738" s="809"/>
    </row>
    <row r="1739" spans="5:7" x14ac:dyDescent="0.25">
      <c r="E1739" s="809"/>
      <c r="F1739" s="1004"/>
      <c r="G1739" s="809"/>
    </row>
    <row r="1740" spans="5:7" x14ac:dyDescent="0.25">
      <c r="E1740" s="809"/>
      <c r="F1740" s="1004"/>
      <c r="G1740" s="809"/>
    </row>
    <row r="1741" spans="5:7" x14ac:dyDescent="0.25">
      <c r="E1741" s="809"/>
      <c r="F1741" s="1004"/>
      <c r="G1741" s="809"/>
    </row>
    <row r="1742" spans="5:7" x14ac:dyDescent="0.25">
      <c r="E1742" s="809"/>
      <c r="F1742" s="1004"/>
      <c r="G1742" s="809"/>
    </row>
    <row r="1743" spans="5:7" x14ac:dyDescent="0.25">
      <c r="E1743" s="809"/>
      <c r="F1743" s="1004"/>
      <c r="G1743" s="809"/>
    </row>
    <row r="1744" spans="5:7" x14ac:dyDescent="0.25">
      <c r="E1744" s="809"/>
      <c r="F1744" s="1004"/>
      <c r="G1744" s="809"/>
    </row>
    <row r="1745" spans="5:7" x14ac:dyDescent="0.25">
      <c r="E1745" s="809"/>
      <c r="F1745" s="1004"/>
      <c r="G1745" s="809"/>
    </row>
    <row r="1746" spans="5:7" x14ac:dyDescent="0.25">
      <c r="E1746" s="809"/>
      <c r="F1746" s="1004"/>
      <c r="G1746" s="809"/>
    </row>
    <row r="1747" spans="5:7" x14ac:dyDescent="0.25">
      <c r="E1747" s="809"/>
      <c r="F1747" s="1004"/>
      <c r="G1747" s="809"/>
    </row>
    <row r="1748" spans="5:7" x14ac:dyDescent="0.25">
      <c r="E1748" s="809"/>
      <c r="F1748" s="1004"/>
      <c r="G1748" s="809"/>
    </row>
    <row r="1749" spans="5:7" x14ac:dyDescent="0.25">
      <c r="E1749" s="809"/>
      <c r="F1749" s="1004"/>
      <c r="G1749" s="809"/>
    </row>
    <row r="1750" spans="5:7" x14ac:dyDescent="0.25">
      <c r="E1750" s="809"/>
      <c r="F1750" s="1004"/>
      <c r="G1750" s="809"/>
    </row>
    <row r="1751" spans="5:7" x14ac:dyDescent="0.25">
      <c r="E1751" s="809"/>
      <c r="F1751" s="1004"/>
      <c r="G1751" s="809"/>
    </row>
    <row r="1752" spans="5:7" x14ac:dyDescent="0.25">
      <c r="E1752" s="809"/>
      <c r="F1752" s="1004"/>
      <c r="G1752" s="809"/>
    </row>
    <row r="1753" spans="5:7" x14ac:dyDescent="0.25">
      <c r="E1753" s="809"/>
      <c r="F1753" s="1004"/>
      <c r="G1753" s="809"/>
    </row>
    <row r="1754" spans="5:7" x14ac:dyDescent="0.25">
      <c r="E1754" s="809"/>
      <c r="F1754" s="1004"/>
      <c r="G1754" s="809"/>
    </row>
    <row r="1755" spans="5:7" x14ac:dyDescent="0.25">
      <c r="E1755" s="809"/>
      <c r="F1755" s="1004"/>
      <c r="G1755" s="809"/>
    </row>
    <row r="1756" spans="5:7" x14ac:dyDescent="0.25">
      <c r="E1756" s="809"/>
      <c r="F1756" s="1004"/>
      <c r="G1756" s="809"/>
    </row>
    <row r="1757" spans="5:7" x14ac:dyDescent="0.25">
      <c r="E1757" s="809"/>
      <c r="F1757" s="1004"/>
      <c r="G1757" s="809"/>
    </row>
    <row r="1758" spans="5:7" x14ac:dyDescent="0.25">
      <c r="E1758" s="809"/>
      <c r="F1758" s="1004"/>
      <c r="G1758" s="809"/>
    </row>
    <row r="1759" spans="5:7" x14ac:dyDescent="0.25">
      <c r="E1759" s="809"/>
      <c r="F1759" s="1004"/>
      <c r="G1759" s="809"/>
    </row>
    <row r="1760" spans="5:7" x14ac:dyDescent="0.25">
      <c r="E1760" s="809"/>
      <c r="F1760" s="1004"/>
      <c r="G1760" s="809"/>
    </row>
    <row r="1761" spans="5:7" x14ac:dyDescent="0.25">
      <c r="E1761" s="809"/>
      <c r="F1761" s="1004"/>
      <c r="G1761" s="809"/>
    </row>
    <row r="1762" spans="5:7" x14ac:dyDescent="0.25">
      <c r="E1762" s="809"/>
      <c r="F1762" s="1004"/>
      <c r="G1762" s="809"/>
    </row>
    <row r="1763" spans="5:7" x14ac:dyDescent="0.25">
      <c r="E1763" s="809"/>
      <c r="F1763" s="1004"/>
      <c r="G1763" s="809"/>
    </row>
    <row r="1764" spans="5:7" x14ac:dyDescent="0.25">
      <c r="E1764" s="809"/>
      <c r="F1764" s="1004"/>
      <c r="G1764" s="809"/>
    </row>
    <row r="1765" spans="5:7" x14ac:dyDescent="0.25">
      <c r="E1765" s="809"/>
      <c r="F1765" s="1004"/>
      <c r="G1765" s="809"/>
    </row>
    <row r="1766" spans="5:7" x14ac:dyDescent="0.25">
      <c r="E1766" s="809"/>
      <c r="F1766" s="1004"/>
      <c r="G1766" s="809"/>
    </row>
    <row r="1767" spans="5:7" x14ac:dyDescent="0.25">
      <c r="E1767" s="809"/>
      <c r="F1767" s="1004"/>
      <c r="G1767" s="809"/>
    </row>
    <row r="1768" spans="5:7" x14ac:dyDescent="0.25">
      <c r="E1768" s="809"/>
      <c r="F1768" s="1004"/>
      <c r="G1768" s="809"/>
    </row>
    <row r="1769" spans="5:7" x14ac:dyDescent="0.25">
      <c r="E1769" s="809"/>
      <c r="F1769" s="1004"/>
      <c r="G1769" s="809"/>
    </row>
    <row r="1770" spans="5:7" x14ac:dyDescent="0.25">
      <c r="E1770" s="809"/>
      <c r="F1770" s="1004"/>
      <c r="G1770" s="809"/>
    </row>
    <row r="1771" spans="5:7" x14ac:dyDescent="0.25">
      <c r="E1771" s="809"/>
      <c r="F1771" s="1004"/>
      <c r="G1771" s="809"/>
    </row>
    <row r="1772" spans="5:7" x14ac:dyDescent="0.25">
      <c r="E1772" s="809"/>
      <c r="F1772" s="1004"/>
      <c r="G1772" s="809"/>
    </row>
    <row r="1773" spans="5:7" x14ac:dyDescent="0.25">
      <c r="E1773" s="809"/>
      <c r="F1773" s="1004"/>
      <c r="G1773" s="809"/>
    </row>
    <row r="1774" spans="5:7" x14ac:dyDescent="0.25">
      <c r="E1774" s="809"/>
      <c r="F1774" s="1004"/>
      <c r="G1774" s="809"/>
    </row>
    <row r="1775" spans="5:7" x14ac:dyDescent="0.25">
      <c r="E1775" s="809"/>
      <c r="F1775" s="1004"/>
      <c r="G1775" s="809"/>
    </row>
    <row r="1776" spans="5:7" x14ac:dyDescent="0.25">
      <c r="E1776" s="809"/>
      <c r="F1776" s="1004"/>
      <c r="G1776" s="809"/>
    </row>
    <row r="1777" spans="5:7" x14ac:dyDescent="0.25">
      <c r="E1777" s="809"/>
      <c r="F1777" s="1004"/>
      <c r="G1777" s="809"/>
    </row>
    <row r="1778" spans="5:7" x14ac:dyDescent="0.25">
      <c r="E1778" s="809"/>
      <c r="F1778" s="1004"/>
      <c r="G1778" s="809"/>
    </row>
    <row r="1779" spans="5:7" x14ac:dyDescent="0.25">
      <c r="E1779" s="809"/>
      <c r="F1779" s="1004"/>
      <c r="G1779" s="809"/>
    </row>
    <row r="1780" spans="5:7" x14ac:dyDescent="0.25">
      <c r="E1780" s="809"/>
      <c r="F1780" s="1004"/>
      <c r="G1780" s="809"/>
    </row>
    <row r="1781" spans="5:7" x14ac:dyDescent="0.25">
      <c r="E1781" s="809"/>
      <c r="F1781" s="1004"/>
      <c r="G1781" s="809"/>
    </row>
    <row r="1782" spans="5:7" x14ac:dyDescent="0.25">
      <c r="E1782" s="809"/>
      <c r="F1782" s="1004"/>
      <c r="G1782" s="809"/>
    </row>
    <row r="1783" spans="5:7" x14ac:dyDescent="0.25">
      <c r="E1783" s="809"/>
      <c r="F1783" s="1004"/>
      <c r="G1783" s="809"/>
    </row>
    <row r="1784" spans="5:7" x14ac:dyDescent="0.25">
      <c r="E1784" s="809"/>
      <c r="F1784" s="1004"/>
      <c r="G1784" s="809"/>
    </row>
    <row r="1785" spans="5:7" x14ac:dyDescent="0.25">
      <c r="E1785" s="809"/>
      <c r="F1785" s="1004"/>
      <c r="G1785" s="809"/>
    </row>
    <row r="1786" spans="5:7" x14ac:dyDescent="0.25">
      <c r="E1786" s="809"/>
      <c r="F1786" s="1004"/>
      <c r="G1786" s="809"/>
    </row>
    <row r="1787" spans="5:7" x14ac:dyDescent="0.25">
      <c r="E1787" s="809"/>
      <c r="F1787" s="1004"/>
      <c r="G1787" s="809"/>
    </row>
    <row r="1788" spans="5:7" x14ac:dyDescent="0.25">
      <c r="E1788" s="809"/>
      <c r="F1788" s="1004"/>
      <c r="G1788" s="809"/>
    </row>
    <row r="1789" spans="5:7" x14ac:dyDescent="0.25">
      <c r="E1789" s="809"/>
      <c r="F1789" s="1004"/>
      <c r="G1789" s="809"/>
    </row>
    <row r="1790" spans="5:7" x14ac:dyDescent="0.25">
      <c r="E1790" s="809"/>
      <c r="F1790" s="1004"/>
      <c r="G1790" s="809"/>
    </row>
    <row r="1791" spans="5:7" x14ac:dyDescent="0.25">
      <c r="E1791" s="809"/>
      <c r="F1791" s="1004"/>
      <c r="G1791" s="809"/>
    </row>
    <row r="1792" spans="5:7" x14ac:dyDescent="0.25">
      <c r="E1792" s="809"/>
      <c r="F1792" s="1004"/>
      <c r="G1792" s="809"/>
    </row>
    <row r="1793" spans="5:7" x14ac:dyDescent="0.25">
      <c r="E1793" s="809"/>
      <c r="F1793" s="1004"/>
      <c r="G1793" s="809"/>
    </row>
    <row r="1794" spans="5:7" x14ac:dyDescent="0.25">
      <c r="E1794" s="809"/>
      <c r="F1794" s="1004"/>
      <c r="G1794" s="809"/>
    </row>
    <row r="1795" spans="5:7" x14ac:dyDescent="0.25">
      <c r="E1795" s="809"/>
      <c r="F1795" s="1004"/>
      <c r="G1795" s="809"/>
    </row>
    <row r="1796" spans="5:7" x14ac:dyDescent="0.25">
      <c r="E1796" s="809"/>
      <c r="F1796" s="1004"/>
      <c r="G1796" s="809"/>
    </row>
    <row r="1797" spans="5:7" x14ac:dyDescent="0.25">
      <c r="E1797" s="809"/>
      <c r="F1797" s="1004"/>
      <c r="G1797" s="809"/>
    </row>
    <row r="1798" spans="5:7" x14ac:dyDescent="0.25">
      <c r="E1798" s="809"/>
      <c r="F1798" s="1004"/>
      <c r="G1798" s="809"/>
    </row>
    <row r="1799" spans="5:7" x14ac:dyDescent="0.25">
      <c r="E1799" s="809"/>
      <c r="F1799" s="1004"/>
      <c r="G1799" s="809"/>
    </row>
    <row r="1800" spans="5:7" x14ac:dyDescent="0.25">
      <c r="E1800" s="809"/>
      <c r="F1800" s="1004"/>
      <c r="G1800" s="809"/>
    </row>
    <row r="1801" spans="5:7" x14ac:dyDescent="0.25">
      <c r="E1801" s="809"/>
      <c r="F1801" s="1004"/>
      <c r="G1801" s="809"/>
    </row>
    <row r="1802" spans="5:7" x14ac:dyDescent="0.25">
      <c r="E1802" s="809"/>
      <c r="F1802" s="1004"/>
      <c r="G1802" s="809"/>
    </row>
    <row r="1803" spans="5:7" x14ac:dyDescent="0.25">
      <c r="E1803" s="809"/>
      <c r="F1803" s="1004"/>
      <c r="G1803" s="809"/>
    </row>
    <row r="1804" spans="5:7" x14ac:dyDescent="0.25">
      <c r="E1804" s="809"/>
      <c r="F1804" s="1004"/>
      <c r="G1804" s="809"/>
    </row>
    <row r="1805" spans="5:7" x14ac:dyDescent="0.25">
      <c r="E1805" s="809"/>
      <c r="F1805" s="1004"/>
      <c r="G1805" s="809"/>
    </row>
    <row r="1806" spans="5:7" x14ac:dyDescent="0.25">
      <c r="E1806" s="809"/>
      <c r="F1806" s="1004"/>
      <c r="G1806" s="809"/>
    </row>
    <row r="1807" spans="5:7" x14ac:dyDescent="0.25">
      <c r="E1807" s="809"/>
      <c r="F1807" s="1004"/>
      <c r="G1807" s="809"/>
    </row>
    <row r="1808" spans="5:7" x14ac:dyDescent="0.25">
      <c r="E1808" s="809"/>
      <c r="F1808" s="1004"/>
      <c r="G1808" s="809"/>
    </row>
    <row r="1809" spans="5:7" x14ac:dyDescent="0.25">
      <c r="E1809" s="809"/>
      <c r="F1809" s="1004"/>
      <c r="G1809" s="809"/>
    </row>
    <row r="1810" spans="5:7" x14ac:dyDescent="0.25">
      <c r="E1810" s="809"/>
      <c r="F1810" s="1004"/>
      <c r="G1810" s="809"/>
    </row>
    <row r="1811" spans="5:7" x14ac:dyDescent="0.25">
      <c r="E1811" s="809"/>
      <c r="F1811" s="1004"/>
      <c r="G1811" s="809"/>
    </row>
    <row r="1812" spans="5:7" x14ac:dyDescent="0.25">
      <c r="E1812" s="809"/>
      <c r="F1812" s="1004"/>
      <c r="G1812" s="809"/>
    </row>
    <row r="1813" spans="5:7" x14ac:dyDescent="0.25">
      <c r="E1813" s="809"/>
      <c r="F1813" s="1004"/>
      <c r="G1813" s="809"/>
    </row>
    <row r="1814" spans="5:7" x14ac:dyDescent="0.25">
      <c r="E1814" s="809"/>
      <c r="F1814" s="1004"/>
      <c r="G1814" s="809"/>
    </row>
    <row r="1815" spans="5:7" x14ac:dyDescent="0.25">
      <c r="E1815" s="809"/>
      <c r="F1815" s="1004"/>
      <c r="G1815" s="809"/>
    </row>
    <row r="1816" spans="5:7" x14ac:dyDescent="0.25">
      <c r="E1816" s="809"/>
      <c r="F1816" s="1004"/>
      <c r="G1816" s="809"/>
    </row>
    <row r="1817" spans="5:7" x14ac:dyDescent="0.25">
      <c r="E1817" s="809"/>
      <c r="F1817" s="1004"/>
      <c r="G1817" s="809"/>
    </row>
    <row r="1818" spans="5:7" x14ac:dyDescent="0.25">
      <c r="E1818" s="809"/>
      <c r="F1818" s="1004"/>
      <c r="G1818" s="809"/>
    </row>
    <row r="1819" spans="5:7" x14ac:dyDescent="0.25">
      <c r="E1819" s="809"/>
      <c r="F1819" s="1004"/>
      <c r="G1819" s="809"/>
    </row>
    <row r="1820" spans="5:7" x14ac:dyDescent="0.25">
      <c r="E1820" s="809"/>
      <c r="F1820" s="1004"/>
      <c r="G1820" s="809"/>
    </row>
    <row r="1821" spans="5:7" x14ac:dyDescent="0.25">
      <c r="E1821" s="809"/>
      <c r="F1821" s="1004"/>
      <c r="G1821" s="809"/>
    </row>
    <row r="1822" spans="5:7" x14ac:dyDescent="0.25">
      <c r="E1822" s="809"/>
      <c r="F1822" s="1004"/>
      <c r="G1822" s="809"/>
    </row>
    <row r="1823" spans="5:7" x14ac:dyDescent="0.25">
      <c r="E1823" s="809"/>
      <c r="F1823" s="1004"/>
      <c r="G1823" s="809"/>
    </row>
    <row r="1824" spans="5:7" x14ac:dyDescent="0.25">
      <c r="E1824" s="809"/>
      <c r="F1824" s="1004"/>
      <c r="G1824" s="809"/>
    </row>
    <row r="1825" spans="5:7" x14ac:dyDescent="0.25">
      <c r="E1825" s="809"/>
      <c r="F1825" s="1004"/>
      <c r="G1825" s="809"/>
    </row>
    <row r="1826" spans="5:7" x14ac:dyDescent="0.25">
      <c r="E1826" s="809"/>
      <c r="F1826" s="1004"/>
      <c r="G1826" s="809"/>
    </row>
    <row r="1827" spans="5:7" x14ac:dyDescent="0.25">
      <c r="E1827" s="809"/>
      <c r="F1827" s="1004"/>
      <c r="G1827" s="809"/>
    </row>
    <row r="1828" spans="5:7" x14ac:dyDescent="0.25">
      <c r="E1828" s="809"/>
      <c r="F1828" s="1004"/>
      <c r="G1828" s="809"/>
    </row>
    <row r="1829" spans="5:7" x14ac:dyDescent="0.25">
      <c r="E1829" s="809"/>
      <c r="F1829" s="1004"/>
      <c r="G1829" s="809"/>
    </row>
    <row r="1830" spans="5:7" x14ac:dyDescent="0.25">
      <c r="E1830" s="809"/>
      <c r="F1830" s="1004"/>
      <c r="G1830" s="809"/>
    </row>
    <row r="1831" spans="5:7" x14ac:dyDescent="0.25">
      <c r="E1831" s="809"/>
      <c r="F1831" s="1004"/>
      <c r="G1831" s="809"/>
    </row>
    <row r="1832" spans="5:7" x14ac:dyDescent="0.25">
      <c r="E1832" s="809"/>
      <c r="F1832" s="1004"/>
      <c r="G1832" s="809"/>
    </row>
    <row r="1833" spans="5:7" x14ac:dyDescent="0.25">
      <c r="E1833" s="809"/>
      <c r="F1833" s="1004"/>
      <c r="G1833" s="809"/>
    </row>
    <row r="1834" spans="5:7" x14ac:dyDescent="0.25">
      <c r="E1834" s="809"/>
      <c r="F1834" s="1004"/>
      <c r="G1834" s="809"/>
    </row>
    <row r="1835" spans="5:7" x14ac:dyDescent="0.25">
      <c r="E1835" s="809"/>
      <c r="F1835" s="1004"/>
      <c r="G1835" s="809"/>
    </row>
    <row r="1836" spans="5:7" x14ac:dyDescent="0.25">
      <c r="E1836" s="809"/>
      <c r="F1836" s="1004"/>
      <c r="G1836" s="809"/>
    </row>
    <row r="1837" spans="5:7" x14ac:dyDescent="0.25">
      <c r="E1837" s="809"/>
      <c r="F1837" s="1004"/>
      <c r="G1837" s="809"/>
    </row>
    <row r="1838" spans="5:7" x14ac:dyDescent="0.25">
      <c r="E1838" s="809"/>
      <c r="F1838" s="1004"/>
      <c r="G1838" s="809"/>
    </row>
    <row r="1839" spans="5:7" x14ac:dyDescent="0.25">
      <c r="E1839" s="809"/>
      <c r="F1839" s="1004"/>
      <c r="G1839" s="809"/>
    </row>
    <row r="1840" spans="5:7" x14ac:dyDescent="0.25">
      <c r="E1840" s="809"/>
      <c r="F1840" s="1004"/>
      <c r="G1840" s="809"/>
    </row>
    <row r="1841" spans="5:7" x14ac:dyDescent="0.25">
      <c r="E1841" s="809"/>
      <c r="F1841" s="1004"/>
      <c r="G1841" s="809"/>
    </row>
    <row r="1842" spans="5:7" x14ac:dyDescent="0.25">
      <c r="E1842" s="809"/>
      <c r="F1842" s="1004"/>
      <c r="G1842" s="809"/>
    </row>
    <row r="1843" spans="5:7" x14ac:dyDescent="0.25">
      <c r="E1843" s="809"/>
      <c r="F1843" s="1004"/>
      <c r="G1843" s="809"/>
    </row>
    <row r="1844" spans="5:7" x14ac:dyDescent="0.25">
      <c r="E1844" s="809"/>
      <c r="F1844" s="1004"/>
      <c r="G1844" s="809"/>
    </row>
    <row r="1845" spans="5:7" x14ac:dyDescent="0.25">
      <c r="E1845" s="809"/>
      <c r="F1845" s="1004"/>
      <c r="G1845" s="809"/>
    </row>
    <row r="1846" spans="5:7" x14ac:dyDescent="0.25">
      <c r="E1846" s="809"/>
      <c r="F1846" s="1004"/>
      <c r="G1846" s="809"/>
    </row>
    <row r="1847" spans="5:7" x14ac:dyDescent="0.25">
      <c r="E1847" s="809"/>
      <c r="F1847" s="1004"/>
      <c r="G1847" s="809"/>
    </row>
    <row r="1848" spans="5:7" x14ac:dyDescent="0.25">
      <c r="E1848" s="809"/>
      <c r="F1848" s="1004"/>
      <c r="G1848" s="809"/>
    </row>
    <row r="1849" spans="5:7" x14ac:dyDescent="0.25">
      <c r="E1849" s="809"/>
      <c r="F1849" s="1004"/>
      <c r="G1849" s="809"/>
    </row>
    <row r="1850" spans="5:7" x14ac:dyDescent="0.25">
      <c r="E1850" s="809"/>
      <c r="F1850" s="1004"/>
      <c r="G1850" s="809"/>
    </row>
    <row r="1851" spans="5:7" x14ac:dyDescent="0.25">
      <c r="E1851" s="809"/>
      <c r="F1851" s="1004"/>
      <c r="G1851" s="809"/>
    </row>
    <row r="1852" spans="5:7" x14ac:dyDescent="0.25">
      <c r="E1852" s="809"/>
      <c r="F1852" s="1004"/>
      <c r="G1852" s="809"/>
    </row>
    <row r="1853" spans="5:7" x14ac:dyDescent="0.25">
      <c r="E1853" s="809"/>
      <c r="F1853" s="1004"/>
      <c r="G1853" s="809"/>
    </row>
    <row r="1854" spans="5:7" x14ac:dyDescent="0.25">
      <c r="E1854" s="809"/>
      <c r="F1854" s="1004"/>
      <c r="G1854" s="809"/>
    </row>
    <row r="1855" spans="5:7" x14ac:dyDescent="0.25">
      <c r="E1855" s="809"/>
      <c r="F1855" s="1004"/>
      <c r="G1855" s="809"/>
    </row>
    <row r="1856" spans="5:7" x14ac:dyDescent="0.25">
      <c r="E1856" s="809"/>
      <c r="F1856" s="1004"/>
      <c r="G1856" s="809"/>
    </row>
    <row r="1857" spans="5:7" x14ac:dyDescent="0.25">
      <c r="E1857" s="809"/>
      <c r="F1857" s="1004"/>
      <c r="G1857" s="809"/>
    </row>
    <row r="1858" spans="5:7" x14ac:dyDescent="0.25">
      <c r="E1858" s="809"/>
      <c r="F1858" s="1004"/>
      <c r="G1858" s="809"/>
    </row>
    <row r="1859" spans="5:7" x14ac:dyDescent="0.25">
      <c r="E1859" s="809"/>
      <c r="F1859" s="1004"/>
      <c r="G1859" s="809"/>
    </row>
    <row r="1860" spans="5:7" x14ac:dyDescent="0.25">
      <c r="E1860" s="809"/>
      <c r="F1860" s="1004"/>
      <c r="G1860" s="809"/>
    </row>
    <row r="1861" spans="5:7" x14ac:dyDescent="0.25">
      <c r="E1861" s="809"/>
      <c r="F1861" s="1004"/>
      <c r="G1861" s="809"/>
    </row>
    <row r="1862" spans="5:7" x14ac:dyDescent="0.25">
      <c r="E1862" s="809"/>
      <c r="F1862" s="1004"/>
      <c r="G1862" s="809"/>
    </row>
    <row r="1863" spans="5:7" x14ac:dyDescent="0.25">
      <c r="E1863" s="809"/>
      <c r="F1863" s="1004"/>
      <c r="G1863" s="809"/>
    </row>
    <row r="1864" spans="5:7" x14ac:dyDescent="0.25">
      <c r="E1864" s="809"/>
      <c r="F1864" s="1004"/>
      <c r="G1864" s="809"/>
    </row>
    <row r="1865" spans="5:7" x14ac:dyDescent="0.25">
      <c r="E1865" s="809"/>
      <c r="F1865" s="1004"/>
      <c r="G1865" s="809"/>
    </row>
    <row r="1866" spans="5:7" x14ac:dyDescent="0.25">
      <c r="E1866" s="809"/>
      <c r="F1866" s="1004"/>
      <c r="G1866" s="809"/>
    </row>
    <row r="1867" spans="5:7" x14ac:dyDescent="0.25">
      <c r="E1867" s="809"/>
      <c r="F1867" s="1004"/>
      <c r="G1867" s="809"/>
    </row>
    <row r="1868" spans="5:7" x14ac:dyDescent="0.25">
      <c r="E1868" s="809"/>
      <c r="F1868" s="1004"/>
      <c r="G1868" s="809"/>
    </row>
    <row r="1869" spans="5:7" x14ac:dyDescent="0.25">
      <c r="E1869" s="809"/>
      <c r="F1869" s="1004"/>
      <c r="G1869" s="809"/>
    </row>
    <row r="1870" spans="5:7" x14ac:dyDescent="0.25">
      <c r="E1870" s="809"/>
      <c r="F1870" s="1004"/>
      <c r="G1870" s="809"/>
    </row>
    <row r="1871" spans="5:7" x14ac:dyDescent="0.25">
      <c r="E1871" s="809"/>
      <c r="F1871" s="1004"/>
      <c r="G1871" s="809"/>
    </row>
    <row r="1872" spans="5:7" x14ac:dyDescent="0.25">
      <c r="E1872" s="809"/>
      <c r="F1872" s="1004"/>
      <c r="G1872" s="809"/>
    </row>
    <row r="1873" spans="5:7" x14ac:dyDescent="0.25">
      <c r="E1873" s="809"/>
      <c r="F1873" s="1004"/>
      <c r="G1873" s="809"/>
    </row>
    <row r="1874" spans="5:7" x14ac:dyDescent="0.25">
      <c r="E1874" s="809"/>
      <c r="F1874" s="1004"/>
      <c r="G1874" s="809"/>
    </row>
    <row r="1875" spans="5:7" x14ac:dyDescent="0.25">
      <c r="E1875" s="809"/>
      <c r="F1875" s="1004"/>
      <c r="G1875" s="809"/>
    </row>
    <row r="1876" spans="5:7" x14ac:dyDescent="0.25">
      <c r="E1876" s="809"/>
      <c r="F1876" s="1004"/>
      <c r="G1876" s="809"/>
    </row>
    <row r="1877" spans="5:7" x14ac:dyDescent="0.25">
      <c r="E1877" s="809"/>
      <c r="F1877" s="1004"/>
      <c r="G1877" s="809"/>
    </row>
    <row r="1878" spans="5:7" x14ac:dyDescent="0.25">
      <c r="E1878" s="809"/>
      <c r="F1878" s="1004"/>
      <c r="G1878" s="809"/>
    </row>
    <row r="1879" spans="5:7" x14ac:dyDescent="0.25">
      <c r="E1879" s="809"/>
      <c r="F1879" s="1004"/>
      <c r="G1879" s="809"/>
    </row>
    <row r="1880" spans="5:7" x14ac:dyDescent="0.25">
      <c r="E1880" s="809"/>
      <c r="F1880" s="1004"/>
      <c r="G1880" s="809"/>
    </row>
    <row r="1881" spans="5:7" x14ac:dyDescent="0.25">
      <c r="E1881" s="809"/>
      <c r="F1881" s="1004"/>
      <c r="G1881" s="809"/>
    </row>
    <row r="1882" spans="5:7" x14ac:dyDescent="0.25">
      <c r="E1882" s="809"/>
      <c r="F1882" s="1004"/>
      <c r="G1882" s="809"/>
    </row>
    <row r="1883" spans="5:7" x14ac:dyDescent="0.25">
      <c r="E1883" s="809"/>
      <c r="F1883" s="1004"/>
      <c r="G1883" s="809"/>
    </row>
    <row r="1884" spans="5:7" x14ac:dyDescent="0.25">
      <c r="E1884" s="809"/>
      <c r="F1884" s="1004"/>
      <c r="G1884" s="809"/>
    </row>
    <row r="1885" spans="5:7" x14ac:dyDescent="0.25">
      <c r="E1885" s="809"/>
      <c r="F1885" s="1004"/>
      <c r="G1885" s="809"/>
    </row>
    <row r="1886" spans="5:7" x14ac:dyDescent="0.25">
      <c r="E1886" s="809"/>
      <c r="F1886" s="1004"/>
      <c r="G1886" s="809"/>
    </row>
    <row r="1887" spans="5:7" x14ac:dyDescent="0.25">
      <c r="E1887" s="809"/>
      <c r="F1887" s="1004"/>
      <c r="G1887" s="809"/>
    </row>
    <row r="1888" spans="5:7" x14ac:dyDescent="0.25">
      <c r="E1888" s="809"/>
      <c r="F1888" s="1004"/>
      <c r="G1888" s="809"/>
    </row>
    <row r="1889" spans="5:7" x14ac:dyDescent="0.25">
      <c r="E1889" s="809"/>
      <c r="F1889" s="1004"/>
      <c r="G1889" s="809"/>
    </row>
    <row r="1890" spans="5:7" x14ac:dyDescent="0.25">
      <c r="E1890" s="809"/>
      <c r="F1890" s="1004"/>
      <c r="G1890" s="809"/>
    </row>
    <row r="1891" spans="5:7" x14ac:dyDescent="0.25">
      <c r="E1891" s="809"/>
      <c r="F1891" s="1004"/>
      <c r="G1891" s="809"/>
    </row>
    <row r="1892" spans="5:7" x14ac:dyDescent="0.25">
      <c r="E1892" s="809"/>
      <c r="F1892" s="1004"/>
      <c r="G1892" s="809"/>
    </row>
    <row r="1893" spans="5:7" x14ac:dyDescent="0.25">
      <c r="E1893" s="809"/>
      <c r="F1893" s="1004"/>
      <c r="G1893" s="809"/>
    </row>
    <row r="1894" spans="5:7" x14ac:dyDescent="0.25">
      <c r="E1894" s="809"/>
      <c r="F1894" s="1004"/>
      <c r="G1894" s="809"/>
    </row>
    <row r="1895" spans="5:7" x14ac:dyDescent="0.25">
      <c r="E1895" s="809"/>
      <c r="F1895" s="1004"/>
      <c r="G1895" s="809"/>
    </row>
    <row r="1896" spans="5:7" x14ac:dyDescent="0.25">
      <c r="E1896" s="809"/>
      <c r="F1896" s="1004"/>
      <c r="G1896" s="809"/>
    </row>
    <row r="1897" spans="5:7" x14ac:dyDescent="0.25">
      <c r="E1897" s="809"/>
      <c r="F1897" s="1004"/>
      <c r="G1897" s="809"/>
    </row>
    <row r="1898" spans="5:7" x14ac:dyDescent="0.25">
      <c r="E1898" s="809"/>
      <c r="F1898" s="1004"/>
      <c r="G1898" s="809"/>
    </row>
    <row r="1899" spans="5:7" x14ac:dyDescent="0.25">
      <c r="E1899" s="809"/>
      <c r="F1899" s="1004"/>
      <c r="G1899" s="809"/>
    </row>
    <row r="1900" spans="5:7" x14ac:dyDescent="0.25">
      <c r="E1900" s="809"/>
      <c r="F1900" s="1004"/>
      <c r="G1900" s="809"/>
    </row>
    <row r="1901" spans="5:7" x14ac:dyDescent="0.25">
      <c r="E1901" s="809"/>
      <c r="F1901" s="1004"/>
      <c r="G1901" s="809"/>
    </row>
    <row r="1902" spans="5:7" x14ac:dyDescent="0.25">
      <c r="E1902" s="809"/>
      <c r="F1902" s="1004"/>
      <c r="G1902" s="809"/>
    </row>
    <row r="1903" spans="5:7" x14ac:dyDescent="0.25">
      <c r="E1903" s="809"/>
      <c r="F1903" s="1004"/>
      <c r="G1903" s="809"/>
    </row>
    <row r="1904" spans="5:7" x14ac:dyDescent="0.25">
      <c r="E1904" s="809"/>
      <c r="F1904" s="1004"/>
      <c r="G1904" s="809"/>
    </row>
    <row r="1905" spans="5:7" x14ac:dyDescent="0.25">
      <c r="E1905" s="809"/>
      <c r="F1905" s="1004"/>
      <c r="G1905" s="809"/>
    </row>
    <row r="1906" spans="5:7" x14ac:dyDescent="0.25">
      <c r="E1906" s="809"/>
      <c r="F1906" s="1004"/>
      <c r="G1906" s="809"/>
    </row>
    <row r="1907" spans="5:7" x14ac:dyDescent="0.25">
      <c r="E1907" s="809"/>
      <c r="F1907" s="1004"/>
      <c r="G1907" s="809"/>
    </row>
    <row r="1908" spans="5:7" x14ac:dyDescent="0.25">
      <c r="E1908" s="809"/>
      <c r="F1908" s="1004"/>
      <c r="G1908" s="809"/>
    </row>
    <row r="1909" spans="5:7" x14ac:dyDescent="0.25">
      <c r="E1909" s="809"/>
      <c r="F1909" s="1004"/>
      <c r="G1909" s="809"/>
    </row>
    <row r="1910" spans="5:7" x14ac:dyDescent="0.25">
      <c r="E1910" s="809"/>
      <c r="F1910" s="1004"/>
      <c r="G1910" s="809"/>
    </row>
    <row r="1911" spans="5:7" x14ac:dyDescent="0.25">
      <c r="E1911" s="809"/>
      <c r="F1911" s="1004"/>
      <c r="G1911" s="809"/>
    </row>
    <row r="1912" spans="5:7" x14ac:dyDescent="0.25">
      <c r="E1912" s="809"/>
      <c r="F1912" s="1004"/>
      <c r="G1912" s="809"/>
    </row>
    <row r="1913" spans="5:7" x14ac:dyDescent="0.25">
      <c r="E1913" s="809"/>
      <c r="F1913" s="1004"/>
      <c r="G1913" s="809"/>
    </row>
    <row r="1914" spans="5:7" x14ac:dyDescent="0.25">
      <c r="E1914" s="809"/>
      <c r="F1914" s="1004"/>
      <c r="G1914" s="809"/>
    </row>
    <row r="1915" spans="5:7" x14ac:dyDescent="0.25">
      <c r="E1915" s="809"/>
      <c r="F1915" s="1004"/>
      <c r="G1915" s="809"/>
    </row>
    <row r="1916" spans="5:7" x14ac:dyDescent="0.25">
      <c r="E1916" s="809"/>
      <c r="F1916" s="1004"/>
      <c r="G1916" s="809"/>
    </row>
    <row r="1917" spans="5:7" x14ac:dyDescent="0.25">
      <c r="E1917" s="809"/>
      <c r="F1917" s="1004"/>
      <c r="G1917" s="809"/>
    </row>
    <row r="1918" spans="5:7" x14ac:dyDescent="0.25">
      <c r="E1918" s="809"/>
      <c r="F1918" s="1004"/>
      <c r="G1918" s="809"/>
    </row>
    <row r="1919" spans="5:7" x14ac:dyDescent="0.25">
      <c r="E1919" s="809"/>
      <c r="F1919" s="1004"/>
      <c r="G1919" s="809"/>
    </row>
    <row r="1920" spans="5:7" x14ac:dyDescent="0.25">
      <c r="E1920" s="809"/>
      <c r="F1920" s="1004"/>
      <c r="G1920" s="809"/>
    </row>
    <row r="1921" spans="5:7" x14ac:dyDescent="0.25">
      <c r="E1921" s="809"/>
      <c r="F1921" s="1004"/>
      <c r="G1921" s="809"/>
    </row>
    <row r="1922" spans="5:7" x14ac:dyDescent="0.25">
      <c r="E1922" s="809"/>
      <c r="F1922" s="1004"/>
      <c r="G1922" s="809"/>
    </row>
    <row r="1923" spans="5:7" x14ac:dyDescent="0.25">
      <c r="E1923" s="809"/>
      <c r="F1923" s="1004"/>
      <c r="G1923" s="809"/>
    </row>
    <row r="1924" spans="5:7" x14ac:dyDescent="0.25">
      <c r="E1924" s="809"/>
      <c r="F1924" s="1004"/>
      <c r="G1924" s="809"/>
    </row>
    <row r="1925" spans="5:7" x14ac:dyDescent="0.25">
      <c r="E1925" s="809"/>
      <c r="F1925" s="1004"/>
      <c r="G1925" s="809"/>
    </row>
    <row r="1926" spans="5:7" x14ac:dyDescent="0.25">
      <c r="E1926" s="809"/>
      <c r="F1926" s="1004"/>
      <c r="G1926" s="809"/>
    </row>
    <row r="1927" spans="5:7" x14ac:dyDescent="0.25">
      <c r="E1927" s="809"/>
      <c r="F1927" s="1004"/>
      <c r="G1927" s="809"/>
    </row>
    <row r="1928" spans="5:7" x14ac:dyDescent="0.25">
      <c r="E1928" s="809"/>
      <c r="F1928" s="1004"/>
      <c r="G1928" s="809"/>
    </row>
    <row r="1929" spans="5:7" x14ac:dyDescent="0.25">
      <c r="E1929" s="809"/>
      <c r="F1929" s="1004"/>
      <c r="G1929" s="809"/>
    </row>
    <row r="1930" spans="5:7" x14ac:dyDescent="0.25">
      <c r="E1930" s="809"/>
      <c r="F1930" s="1004"/>
      <c r="G1930" s="809"/>
    </row>
    <row r="1931" spans="5:7" x14ac:dyDescent="0.25">
      <c r="E1931" s="809"/>
      <c r="F1931" s="1004"/>
      <c r="G1931" s="809"/>
    </row>
    <row r="1932" spans="5:7" x14ac:dyDescent="0.25">
      <c r="E1932" s="809"/>
      <c r="F1932" s="1004"/>
      <c r="G1932" s="809"/>
    </row>
    <row r="1933" spans="5:7" x14ac:dyDescent="0.25">
      <c r="E1933" s="809"/>
      <c r="F1933" s="1004"/>
      <c r="G1933" s="809"/>
    </row>
    <row r="1934" spans="5:7" x14ac:dyDescent="0.25">
      <c r="E1934" s="809"/>
      <c r="F1934" s="1004"/>
      <c r="G1934" s="809"/>
    </row>
    <row r="1935" spans="5:7" x14ac:dyDescent="0.25">
      <c r="E1935" s="809"/>
      <c r="F1935" s="1004"/>
      <c r="G1935" s="809"/>
    </row>
    <row r="1936" spans="5:7" x14ac:dyDescent="0.25">
      <c r="E1936" s="809"/>
      <c r="F1936" s="1004"/>
      <c r="G1936" s="809"/>
    </row>
    <row r="1937" spans="5:7" x14ac:dyDescent="0.25">
      <c r="E1937" s="809"/>
      <c r="F1937" s="1004"/>
      <c r="G1937" s="809"/>
    </row>
    <row r="1938" spans="5:7" x14ac:dyDescent="0.25">
      <c r="E1938" s="809"/>
      <c r="F1938" s="1004"/>
      <c r="G1938" s="809"/>
    </row>
    <row r="1939" spans="5:7" x14ac:dyDescent="0.25">
      <c r="E1939" s="809"/>
      <c r="F1939" s="1004"/>
      <c r="G1939" s="809"/>
    </row>
    <row r="1940" spans="5:7" x14ac:dyDescent="0.25">
      <c r="E1940" s="809"/>
      <c r="F1940" s="1004"/>
      <c r="G1940" s="809"/>
    </row>
    <row r="1941" spans="5:7" x14ac:dyDescent="0.25">
      <c r="E1941" s="809"/>
      <c r="F1941" s="1004"/>
      <c r="G1941" s="809"/>
    </row>
    <row r="1942" spans="5:7" x14ac:dyDescent="0.25">
      <c r="E1942" s="809"/>
      <c r="F1942" s="1004"/>
      <c r="G1942" s="809"/>
    </row>
    <row r="1943" spans="5:7" x14ac:dyDescent="0.25">
      <c r="E1943" s="809"/>
      <c r="F1943" s="1004"/>
      <c r="G1943" s="809"/>
    </row>
    <row r="1944" spans="5:7" x14ac:dyDescent="0.25">
      <c r="E1944" s="809"/>
      <c r="F1944" s="1004"/>
      <c r="G1944" s="809"/>
    </row>
    <row r="1945" spans="5:7" x14ac:dyDescent="0.25">
      <c r="E1945" s="809"/>
      <c r="F1945" s="1004"/>
      <c r="G1945" s="809"/>
    </row>
    <row r="1946" spans="5:7" x14ac:dyDescent="0.25">
      <c r="E1946" s="809"/>
      <c r="F1946" s="1004"/>
      <c r="G1946" s="809"/>
    </row>
    <row r="1947" spans="5:7" x14ac:dyDescent="0.25">
      <c r="E1947" s="809"/>
      <c r="F1947" s="1004"/>
      <c r="G1947" s="809"/>
    </row>
    <row r="1948" spans="5:7" x14ac:dyDescent="0.25">
      <c r="E1948" s="809"/>
      <c r="F1948" s="1004"/>
      <c r="G1948" s="809"/>
    </row>
    <row r="1949" spans="5:7" x14ac:dyDescent="0.25">
      <c r="E1949" s="809"/>
      <c r="F1949" s="1004"/>
      <c r="G1949" s="809"/>
    </row>
    <row r="1950" spans="5:7" x14ac:dyDescent="0.25">
      <c r="E1950" s="809"/>
      <c r="F1950" s="1004"/>
      <c r="G1950" s="809"/>
    </row>
    <row r="1951" spans="5:7" x14ac:dyDescent="0.25">
      <c r="E1951" s="809"/>
      <c r="F1951" s="1004"/>
      <c r="G1951" s="809"/>
    </row>
    <row r="1952" spans="5:7" x14ac:dyDescent="0.25">
      <c r="E1952" s="809"/>
      <c r="F1952" s="1004"/>
      <c r="G1952" s="809"/>
    </row>
    <row r="1953" spans="5:7" x14ac:dyDescent="0.25">
      <c r="E1953" s="809"/>
      <c r="F1953" s="1004"/>
      <c r="G1953" s="809"/>
    </row>
    <row r="1954" spans="5:7" x14ac:dyDescent="0.25">
      <c r="E1954" s="809"/>
      <c r="F1954" s="1004"/>
      <c r="G1954" s="809"/>
    </row>
    <row r="1955" spans="5:7" x14ac:dyDescent="0.25">
      <c r="E1955" s="809"/>
      <c r="F1955" s="1004"/>
      <c r="G1955" s="809"/>
    </row>
    <row r="1956" spans="5:7" x14ac:dyDescent="0.25">
      <c r="E1956" s="809"/>
      <c r="F1956" s="1004"/>
      <c r="G1956" s="809"/>
    </row>
    <row r="1957" spans="5:7" x14ac:dyDescent="0.25">
      <c r="E1957" s="809"/>
      <c r="F1957" s="1004"/>
      <c r="G1957" s="809"/>
    </row>
    <row r="1958" spans="5:7" x14ac:dyDescent="0.25">
      <c r="E1958" s="809"/>
      <c r="F1958" s="1004"/>
      <c r="G1958" s="809"/>
    </row>
    <row r="1959" spans="5:7" x14ac:dyDescent="0.25">
      <c r="E1959" s="809"/>
      <c r="F1959" s="1004"/>
      <c r="G1959" s="809"/>
    </row>
    <row r="1960" spans="5:7" x14ac:dyDescent="0.25">
      <c r="E1960" s="809"/>
      <c r="F1960" s="1004"/>
      <c r="G1960" s="809"/>
    </row>
    <row r="1961" spans="5:7" x14ac:dyDescent="0.25">
      <c r="E1961" s="809"/>
      <c r="F1961" s="1004"/>
      <c r="G1961" s="809"/>
    </row>
    <row r="1962" spans="5:7" x14ac:dyDescent="0.25">
      <c r="E1962" s="809"/>
      <c r="F1962" s="1004"/>
      <c r="G1962" s="809"/>
    </row>
    <row r="1963" spans="5:7" x14ac:dyDescent="0.25">
      <c r="E1963" s="809"/>
      <c r="F1963" s="1004"/>
      <c r="G1963" s="809"/>
    </row>
    <row r="1964" spans="5:7" x14ac:dyDescent="0.25">
      <c r="E1964" s="809"/>
      <c r="F1964" s="1004"/>
      <c r="G1964" s="809"/>
    </row>
    <row r="1965" spans="5:7" x14ac:dyDescent="0.25">
      <c r="E1965" s="809"/>
      <c r="F1965" s="1004"/>
      <c r="G1965" s="809"/>
    </row>
    <row r="1966" spans="5:7" x14ac:dyDescent="0.25">
      <c r="E1966" s="809"/>
      <c r="F1966" s="1004"/>
      <c r="G1966" s="809"/>
    </row>
    <row r="1967" spans="5:7" x14ac:dyDescent="0.25">
      <c r="E1967" s="809"/>
      <c r="F1967" s="1004"/>
      <c r="G1967" s="809"/>
    </row>
    <row r="1968" spans="5:7" x14ac:dyDescent="0.25">
      <c r="E1968" s="809"/>
      <c r="F1968" s="1004"/>
      <c r="G1968" s="809"/>
    </row>
    <row r="1969" spans="5:7" x14ac:dyDescent="0.25">
      <c r="E1969" s="809"/>
      <c r="F1969" s="1004"/>
      <c r="G1969" s="809"/>
    </row>
    <row r="1970" spans="5:7" x14ac:dyDescent="0.25">
      <c r="E1970" s="809"/>
      <c r="F1970" s="1004"/>
      <c r="G1970" s="809"/>
    </row>
    <row r="1971" spans="5:7" x14ac:dyDescent="0.25">
      <c r="E1971" s="809"/>
      <c r="F1971" s="1004"/>
      <c r="G1971" s="809"/>
    </row>
    <row r="1972" spans="5:7" x14ac:dyDescent="0.25">
      <c r="E1972" s="809"/>
      <c r="F1972" s="1004"/>
      <c r="G1972" s="809"/>
    </row>
    <row r="1973" spans="5:7" x14ac:dyDescent="0.25">
      <c r="E1973" s="809"/>
      <c r="F1973" s="1004"/>
      <c r="G1973" s="809"/>
    </row>
    <row r="1974" spans="5:7" x14ac:dyDescent="0.25">
      <c r="E1974" s="809"/>
      <c r="F1974" s="1004"/>
      <c r="G1974" s="809"/>
    </row>
    <row r="1975" spans="5:7" x14ac:dyDescent="0.25">
      <c r="E1975" s="809"/>
      <c r="F1975" s="1004"/>
      <c r="G1975" s="809"/>
    </row>
    <row r="1976" spans="5:7" x14ac:dyDescent="0.25">
      <c r="E1976" s="809"/>
      <c r="F1976" s="1004"/>
      <c r="G1976" s="809"/>
    </row>
    <row r="1977" spans="5:7" x14ac:dyDescent="0.25">
      <c r="E1977" s="809"/>
      <c r="F1977" s="1004"/>
      <c r="G1977" s="809"/>
    </row>
    <row r="1978" spans="5:7" x14ac:dyDescent="0.25">
      <c r="E1978" s="809"/>
      <c r="F1978" s="1004"/>
      <c r="G1978" s="809"/>
    </row>
    <row r="1979" spans="5:7" x14ac:dyDescent="0.25">
      <c r="E1979" s="809"/>
      <c r="F1979" s="1004"/>
      <c r="G1979" s="809"/>
    </row>
    <row r="1980" spans="5:7" x14ac:dyDescent="0.25">
      <c r="E1980" s="809"/>
      <c r="F1980" s="1004"/>
      <c r="G1980" s="809"/>
    </row>
    <row r="1981" spans="5:7" x14ac:dyDescent="0.25">
      <c r="E1981" s="809"/>
      <c r="F1981" s="1004"/>
      <c r="G1981" s="809"/>
    </row>
    <row r="1982" spans="5:7" x14ac:dyDescent="0.25">
      <c r="E1982" s="809"/>
      <c r="F1982" s="1004"/>
      <c r="G1982" s="809"/>
    </row>
    <row r="1983" spans="5:7" x14ac:dyDescent="0.25">
      <c r="E1983" s="809"/>
      <c r="F1983" s="1004"/>
      <c r="G1983" s="809"/>
    </row>
    <row r="1984" spans="5:7" x14ac:dyDescent="0.25">
      <c r="E1984" s="809"/>
      <c r="F1984" s="1004"/>
      <c r="G1984" s="809"/>
    </row>
    <row r="1985" spans="5:7" x14ac:dyDescent="0.25">
      <c r="E1985" s="809"/>
      <c r="F1985" s="1004"/>
      <c r="G1985" s="809"/>
    </row>
    <row r="1986" spans="5:7" x14ac:dyDescent="0.25">
      <c r="E1986" s="809"/>
      <c r="F1986" s="1004"/>
      <c r="G1986" s="809"/>
    </row>
    <row r="1987" spans="5:7" x14ac:dyDescent="0.25">
      <c r="E1987" s="809"/>
      <c r="F1987" s="1004"/>
      <c r="G1987" s="809"/>
    </row>
    <row r="1988" spans="5:7" x14ac:dyDescent="0.25">
      <c r="E1988" s="809"/>
      <c r="F1988" s="1004"/>
      <c r="G1988" s="809"/>
    </row>
    <row r="1989" spans="5:7" x14ac:dyDescent="0.25">
      <c r="E1989" s="809"/>
      <c r="F1989" s="1004"/>
      <c r="G1989" s="809"/>
    </row>
    <row r="1990" spans="5:7" x14ac:dyDescent="0.25">
      <c r="E1990" s="809"/>
      <c r="F1990" s="1004"/>
      <c r="G1990" s="809"/>
    </row>
    <row r="1991" spans="5:7" x14ac:dyDescent="0.25">
      <c r="E1991" s="809"/>
      <c r="F1991" s="1004"/>
      <c r="G1991" s="809"/>
    </row>
    <row r="1992" spans="5:7" x14ac:dyDescent="0.25">
      <c r="E1992" s="809"/>
      <c r="F1992" s="1004"/>
      <c r="G1992" s="809"/>
    </row>
    <row r="1993" spans="5:7" x14ac:dyDescent="0.25">
      <c r="E1993" s="809"/>
      <c r="F1993" s="1004"/>
      <c r="G1993" s="809"/>
    </row>
    <row r="1994" spans="5:7" x14ac:dyDescent="0.25">
      <c r="E1994" s="809"/>
      <c r="F1994" s="1004"/>
      <c r="G1994" s="809"/>
    </row>
    <row r="1995" spans="5:7" x14ac:dyDescent="0.25">
      <c r="E1995" s="809"/>
      <c r="F1995" s="1004"/>
      <c r="G1995" s="809"/>
    </row>
    <row r="1996" spans="5:7" x14ac:dyDescent="0.25">
      <c r="E1996" s="809"/>
      <c r="F1996" s="1004"/>
      <c r="G1996" s="809"/>
    </row>
    <row r="1997" spans="5:7" x14ac:dyDescent="0.25">
      <c r="E1997" s="809"/>
      <c r="F1997" s="1004"/>
      <c r="G1997" s="809"/>
    </row>
    <row r="1998" spans="5:7" x14ac:dyDescent="0.25">
      <c r="E1998" s="809"/>
      <c r="F1998" s="1004"/>
      <c r="G1998" s="809"/>
    </row>
    <row r="1999" spans="5:7" x14ac:dyDescent="0.25">
      <c r="E1999" s="809"/>
      <c r="F1999" s="1004"/>
      <c r="G1999" s="809"/>
    </row>
    <row r="2000" spans="5:7" x14ac:dyDescent="0.25">
      <c r="E2000" s="809"/>
      <c r="F2000" s="1004"/>
      <c r="G2000" s="809"/>
    </row>
    <row r="2001" spans="5:7" x14ac:dyDescent="0.25">
      <c r="E2001" s="809"/>
      <c r="F2001" s="1004"/>
      <c r="G2001" s="809"/>
    </row>
    <row r="2002" spans="5:7" x14ac:dyDescent="0.25">
      <c r="E2002" s="809"/>
      <c r="F2002" s="1004"/>
      <c r="G2002" s="809"/>
    </row>
    <row r="2003" spans="5:7" x14ac:dyDescent="0.25">
      <c r="E2003" s="809"/>
      <c r="F2003" s="1004"/>
      <c r="G2003" s="809"/>
    </row>
    <row r="2004" spans="5:7" x14ac:dyDescent="0.25">
      <c r="E2004" s="809"/>
      <c r="F2004" s="1004"/>
      <c r="G2004" s="809"/>
    </row>
    <row r="2005" spans="5:7" x14ac:dyDescent="0.25">
      <c r="E2005" s="809"/>
      <c r="F2005" s="1004"/>
      <c r="G2005" s="809"/>
    </row>
    <row r="2006" spans="5:7" x14ac:dyDescent="0.25">
      <c r="E2006" s="809"/>
      <c r="F2006" s="1004"/>
      <c r="G2006" s="809"/>
    </row>
    <row r="2007" spans="5:7" x14ac:dyDescent="0.25">
      <c r="E2007" s="809"/>
      <c r="F2007" s="1004"/>
      <c r="G2007" s="809"/>
    </row>
    <row r="2008" spans="5:7" x14ac:dyDescent="0.25">
      <c r="E2008" s="809"/>
      <c r="F2008" s="1004"/>
      <c r="G2008" s="809"/>
    </row>
    <row r="2009" spans="5:7" x14ac:dyDescent="0.25">
      <c r="E2009" s="809"/>
      <c r="F2009" s="1004"/>
      <c r="G2009" s="809"/>
    </row>
    <row r="2010" spans="5:7" x14ac:dyDescent="0.25">
      <c r="E2010" s="809"/>
      <c r="F2010" s="1004"/>
      <c r="G2010" s="809"/>
    </row>
    <row r="2011" spans="5:7" x14ac:dyDescent="0.25">
      <c r="E2011" s="809"/>
      <c r="F2011" s="1004"/>
      <c r="G2011" s="809"/>
    </row>
    <row r="2012" spans="5:7" x14ac:dyDescent="0.25">
      <c r="E2012" s="809"/>
      <c r="F2012" s="1004"/>
      <c r="G2012" s="809"/>
    </row>
    <row r="2013" spans="5:7" x14ac:dyDescent="0.25">
      <c r="E2013" s="809"/>
      <c r="F2013" s="1004"/>
      <c r="G2013" s="809"/>
    </row>
    <row r="2014" spans="5:7" x14ac:dyDescent="0.25">
      <c r="E2014" s="809"/>
      <c r="F2014" s="1004"/>
      <c r="G2014" s="809"/>
    </row>
    <row r="2015" spans="5:7" x14ac:dyDescent="0.25">
      <c r="E2015" s="809"/>
      <c r="F2015" s="1004"/>
      <c r="G2015" s="809"/>
    </row>
    <row r="2016" spans="5:7" x14ac:dyDescent="0.25">
      <c r="E2016" s="809"/>
      <c r="F2016" s="1004"/>
      <c r="G2016" s="809"/>
    </row>
    <row r="2017" spans="5:7" x14ac:dyDescent="0.25">
      <c r="E2017" s="809"/>
      <c r="F2017" s="1004"/>
      <c r="G2017" s="809"/>
    </row>
    <row r="2018" spans="5:7" x14ac:dyDescent="0.25">
      <c r="E2018" s="809"/>
      <c r="F2018" s="1004"/>
      <c r="G2018" s="809"/>
    </row>
    <row r="2019" spans="5:7" x14ac:dyDescent="0.25">
      <c r="E2019" s="809"/>
      <c r="F2019" s="1004"/>
      <c r="G2019" s="809"/>
    </row>
    <row r="2020" spans="5:7" x14ac:dyDescent="0.25">
      <c r="E2020" s="809"/>
      <c r="F2020" s="1004"/>
      <c r="G2020" s="809"/>
    </row>
    <row r="2021" spans="5:7" x14ac:dyDescent="0.25">
      <c r="E2021" s="809"/>
      <c r="F2021" s="1004"/>
      <c r="G2021" s="809"/>
    </row>
    <row r="2022" spans="5:7" x14ac:dyDescent="0.25">
      <c r="E2022" s="809"/>
      <c r="F2022" s="1004"/>
      <c r="G2022" s="809"/>
    </row>
    <row r="2023" spans="5:7" x14ac:dyDescent="0.25">
      <c r="E2023" s="809"/>
      <c r="F2023" s="1004"/>
      <c r="G2023" s="809"/>
    </row>
    <row r="2024" spans="5:7" x14ac:dyDescent="0.25">
      <c r="E2024" s="809"/>
      <c r="F2024" s="1004"/>
      <c r="G2024" s="809"/>
    </row>
    <row r="2025" spans="5:7" x14ac:dyDescent="0.25">
      <c r="E2025" s="809"/>
      <c r="F2025" s="1004"/>
      <c r="G2025" s="809"/>
    </row>
    <row r="2026" spans="5:7" x14ac:dyDescent="0.25">
      <c r="E2026" s="809"/>
      <c r="F2026" s="1004"/>
      <c r="G2026" s="809"/>
    </row>
    <row r="2027" spans="5:7" x14ac:dyDescent="0.25">
      <c r="E2027" s="809"/>
      <c r="F2027" s="1004"/>
      <c r="G2027" s="809"/>
    </row>
    <row r="2028" spans="5:7" x14ac:dyDescent="0.25">
      <c r="E2028" s="809"/>
      <c r="F2028" s="1004"/>
      <c r="G2028" s="809"/>
    </row>
    <row r="2029" spans="5:7" x14ac:dyDescent="0.25">
      <c r="E2029" s="809"/>
      <c r="F2029" s="1004"/>
      <c r="G2029" s="809"/>
    </row>
    <row r="2030" spans="5:7" x14ac:dyDescent="0.25">
      <c r="E2030" s="809"/>
      <c r="F2030" s="1004"/>
      <c r="G2030" s="809"/>
    </row>
    <row r="2031" spans="5:7" x14ac:dyDescent="0.25">
      <c r="E2031" s="809"/>
      <c r="F2031" s="1004"/>
      <c r="G2031" s="809"/>
    </row>
    <row r="2032" spans="5:7" x14ac:dyDescent="0.25">
      <c r="E2032" s="809"/>
      <c r="F2032" s="1004"/>
      <c r="G2032" s="809"/>
    </row>
    <row r="2033" spans="5:7" x14ac:dyDescent="0.25">
      <c r="E2033" s="809"/>
      <c r="F2033" s="1004"/>
      <c r="G2033" s="809"/>
    </row>
    <row r="2034" spans="5:7" x14ac:dyDescent="0.25">
      <c r="E2034" s="809"/>
      <c r="F2034" s="1004"/>
      <c r="G2034" s="809"/>
    </row>
    <row r="2035" spans="5:7" x14ac:dyDescent="0.25">
      <c r="E2035" s="809"/>
      <c r="F2035" s="1004"/>
      <c r="G2035" s="809"/>
    </row>
    <row r="2036" spans="5:7" x14ac:dyDescent="0.25">
      <c r="E2036" s="809"/>
      <c r="F2036" s="1004"/>
      <c r="G2036" s="809"/>
    </row>
    <row r="2037" spans="5:7" x14ac:dyDescent="0.25">
      <c r="E2037" s="809"/>
      <c r="F2037" s="1004"/>
      <c r="G2037" s="809"/>
    </row>
    <row r="2038" spans="5:7" x14ac:dyDescent="0.25">
      <c r="E2038" s="809"/>
      <c r="F2038" s="1004"/>
      <c r="G2038" s="809"/>
    </row>
    <row r="2039" spans="5:7" x14ac:dyDescent="0.25">
      <c r="E2039" s="809"/>
      <c r="F2039" s="1004"/>
      <c r="G2039" s="809"/>
    </row>
    <row r="2040" spans="5:7" x14ac:dyDescent="0.25">
      <c r="E2040" s="809"/>
      <c r="F2040" s="1004"/>
      <c r="G2040" s="809"/>
    </row>
    <row r="2041" spans="5:7" x14ac:dyDescent="0.25">
      <c r="E2041" s="809"/>
      <c r="F2041" s="1004"/>
      <c r="G2041" s="809"/>
    </row>
    <row r="2042" spans="5:7" x14ac:dyDescent="0.25">
      <c r="E2042" s="809"/>
      <c r="F2042" s="1004"/>
      <c r="G2042" s="809"/>
    </row>
    <row r="2043" spans="5:7" x14ac:dyDescent="0.25">
      <c r="E2043" s="809"/>
      <c r="F2043" s="1004"/>
      <c r="G2043" s="809"/>
    </row>
    <row r="2044" spans="5:7" x14ac:dyDescent="0.25">
      <c r="E2044" s="809"/>
      <c r="F2044" s="1004"/>
      <c r="G2044" s="809"/>
    </row>
    <row r="2045" spans="5:7" x14ac:dyDescent="0.25">
      <c r="E2045" s="809"/>
      <c r="F2045" s="1004"/>
      <c r="G2045" s="809"/>
    </row>
    <row r="2046" spans="5:7" x14ac:dyDescent="0.25">
      <c r="E2046" s="809"/>
      <c r="F2046" s="1004"/>
      <c r="G2046" s="809"/>
    </row>
    <row r="2047" spans="5:7" x14ac:dyDescent="0.25">
      <c r="E2047" s="809"/>
      <c r="F2047" s="1004"/>
      <c r="G2047" s="809"/>
    </row>
    <row r="2048" spans="5:7" x14ac:dyDescent="0.25">
      <c r="E2048" s="809"/>
      <c r="F2048" s="1004"/>
      <c r="G2048" s="809"/>
    </row>
    <row r="2049" spans="5:7" x14ac:dyDescent="0.25">
      <c r="E2049" s="809"/>
      <c r="F2049" s="1004"/>
      <c r="G2049" s="809"/>
    </row>
    <row r="2050" spans="5:7" x14ac:dyDescent="0.25">
      <c r="E2050" s="809"/>
      <c r="F2050" s="1004"/>
      <c r="G2050" s="809"/>
    </row>
    <row r="2051" spans="5:7" x14ac:dyDescent="0.25">
      <c r="E2051" s="809"/>
      <c r="F2051" s="1004"/>
      <c r="G2051" s="809"/>
    </row>
    <row r="2052" spans="5:7" x14ac:dyDescent="0.25">
      <c r="E2052" s="809"/>
      <c r="F2052" s="1004"/>
      <c r="G2052" s="809"/>
    </row>
    <row r="2053" spans="5:7" x14ac:dyDescent="0.25">
      <c r="E2053" s="809"/>
      <c r="F2053" s="1004"/>
      <c r="G2053" s="809"/>
    </row>
    <row r="2054" spans="5:7" x14ac:dyDescent="0.25">
      <c r="E2054" s="809"/>
      <c r="F2054" s="1004"/>
      <c r="G2054" s="809"/>
    </row>
    <row r="2055" spans="5:7" x14ac:dyDescent="0.25">
      <c r="E2055" s="809"/>
      <c r="F2055" s="1004"/>
      <c r="G2055" s="809"/>
    </row>
    <row r="2056" spans="5:7" x14ac:dyDescent="0.25">
      <c r="E2056" s="809"/>
      <c r="F2056" s="1004"/>
      <c r="G2056" s="809"/>
    </row>
    <row r="2057" spans="5:7" x14ac:dyDescent="0.25">
      <c r="E2057" s="809"/>
      <c r="F2057" s="1004"/>
      <c r="G2057" s="809"/>
    </row>
    <row r="2058" spans="5:7" x14ac:dyDescent="0.25">
      <c r="E2058" s="809"/>
      <c r="F2058" s="1004"/>
      <c r="G2058" s="809"/>
    </row>
    <row r="2059" spans="5:7" x14ac:dyDescent="0.25">
      <c r="E2059" s="809"/>
      <c r="F2059" s="1004"/>
      <c r="G2059" s="809"/>
    </row>
    <row r="2060" spans="5:7" x14ac:dyDescent="0.25">
      <c r="E2060" s="809"/>
      <c r="F2060" s="1004"/>
      <c r="G2060" s="809"/>
    </row>
    <row r="2061" spans="5:7" x14ac:dyDescent="0.25">
      <c r="E2061" s="809"/>
      <c r="F2061" s="1004"/>
      <c r="G2061" s="809"/>
    </row>
    <row r="2062" spans="5:7" x14ac:dyDescent="0.25">
      <c r="E2062" s="809"/>
      <c r="F2062" s="1004"/>
      <c r="G2062" s="809"/>
    </row>
    <row r="2063" spans="5:7" x14ac:dyDescent="0.25">
      <c r="E2063" s="809"/>
      <c r="F2063" s="1004"/>
      <c r="G2063" s="809"/>
    </row>
    <row r="2064" spans="5:7" x14ac:dyDescent="0.25">
      <c r="E2064" s="809"/>
      <c r="F2064" s="1004"/>
      <c r="G2064" s="809"/>
    </row>
    <row r="2065" spans="5:7" x14ac:dyDescent="0.25">
      <c r="E2065" s="809"/>
      <c r="F2065" s="1004"/>
      <c r="G2065" s="809"/>
    </row>
    <row r="2066" spans="5:7" x14ac:dyDescent="0.25">
      <c r="E2066" s="809"/>
      <c r="F2066" s="1004"/>
      <c r="G2066" s="809"/>
    </row>
    <row r="2067" spans="5:7" x14ac:dyDescent="0.25">
      <c r="E2067" s="809"/>
      <c r="F2067" s="1004"/>
      <c r="G2067" s="809"/>
    </row>
    <row r="2068" spans="5:7" x14ac:dyDescent="0.25">
      <c r="E2068" s="809"/>
      <c r="F2068" s="1004"/>
      <c r="G2068" s="809"/>
    </row>
    <row r="2069" spans="5:7" x14ac:dyDescent="0.25">
      <c r="E2069" s="809"/>
      <c r="F2069" s="1004"/>
      <c r="G2069" s="809"/>
    </row>
    <row r="2070" spans="5:7" x14ac:dyDescent="0.25">
      <c r="E2070" s="809"/>
      <c r="F2070" s="1004"/>
      <c r="G2070" s="809"/>
    </row>
    <row r="2071" spans="5:7" x14ac:dyDescent="0.25">
      <c r="E2071" s="809"/>
      <c r="F2071" s="1004"/>
      <c r="G2071" s="809"/>
    </row>
    <row r="2072" spans="5:7" x14ac:dyDescent="0.25">
      <c r="E2072" s="809"/>
      <c r="F2072" s="1004"/>
      <c r="G2072" s="809"/>
    </row>
    <row r="2073" spans="5:7" x14ac:dyDescent="0.25">
      <c r="E2073" s="809"/>
      <c r="F2073" s="1004"/>
      <c r="G2073" s="809"/>
    </row>
    <row r="2074" spans="5:7" x14ac:dyDescent="0.25">
      <c r="E2074" s="809"/>
      <c r="F2074" s="1004"/>
      <c r="G2074" s="809"/>
    </row>
    <row r="2075" spans="5:7" x14ac:dyDescent="0.25">
      <c r="E2075" s="809"/>
      <c r="F2075" s="1004"/>
      <c r="G2075" s="809"/>
    </row>
    <row r="2076" spans="5:7" x14ac:dyDescent="0.25">
      <c r="E2076" s="809"/>
      <c r="F2076" s="1004"/>
      <c r="G2076" s="809"/>
    </row>
    <row r="2077" spans="5:7" x14ac:dyDescent="0.25">
      <c r="E2077" s="809"/>
      <c r="F2077" s="1004"/>
      <c r="G2077" s="809"/>
    </row>
    <row r="2078" spans="5:7" x14ac:dyDescent="0.25">
      <c r="E2078" s="809"/>
      <c r="F2078" s="1004"/>
      <c r="G2078" s="809"/>
    </row>
    <row r="2079" spans="5:7" x14ac:dyDescent="0.25">
      <c r="E2079" s="809"/>
      <c r="F2079" s="1004"/>
      <c r="G2079" s="809"/>
    </row>
    <row r="2080" spans="5:7" x14ac:dyDescent="0.25">
      <c r="E2080" s="809"/>
      <c r="F2080" s="1004"/>
      <c r="G2080" s="809"/>
    </row>
    <row r="2081" spans="5:7" x14ac:dyDescent="0.25">
      <c r="E2081" s="809"/>
      <c r="F2081" s="1004"/>
      <c r="G2081" s="809"/>
    </row>
    <row r="2082" spans="5:7" x14ac:dyDescent="0.25">
      <c r="E2082" s="809"/>
      <c r="F2082" s="1004"/>
      <c r="G2082" s="809"/>
    </row>
    <row r="2083" spans="5:7" x14ac:dyDescent="0.25">
      <c r="E2083" s="809"/>
      <c r="F2083" s="1004"/>
      <c r="G2083" s="809"/>
    </row>
    <row r="2084" spans="5:7" x14ac:dyDescent="0.25">
      <c r="E2084" s="809"/>
      <c r="F2084" s="1004"/>
      <c r="G2084" s="809"/>
    </row>
    <row r="2085" spans="5:7" x14ac:dyDescent="0.25">
      <c r="E2085" s="809"/>
      <c r="F2085" s="1004"/>
      <c r="G2085" s="809"/>
    </row>
    <row r="2086" spans="5:7" x14ac:dyDescent="0.25">
      <c r="E2086" s="809"/>
      <c r="F2086" s="1004"/>
      <c r="G2086" s="809"/>
    </row>
    <row r="2087" spans="5:7" x14ac:dyDescent="0.25">
      <c r="E2087" s="809"/>
      <c r="F2087" s="1004"/>
      <c r="G2087" s="809"/>
    </row>
    <row r="2088" spans="5:7" x14ac:dyDescent="0.25">
      <c r="E2088" s="809"/>
      <c r="F2088" s="1004"/>
      <c r="G2088" s="809"/>
    </row>
    <row r="2089" spans="5:7" x14ac:dyDescent="0.25">
      <c r="E2089" s="809"/>
      <c r="F2089" s="1004"/>
      <c r="G2089" s="809"/>
    </row>
    <row r="2090" spans="5:7" x14ac:dyDescent="0.25">
      <c r="E2090" s="809"/>
      <c r="F2090" s="1004"/>
      <c r="G2090" s="809"/>
    </row>
    <row r="2091" spans="5:7" x14ac:dyDescent="0.25">
      <c r="E2091" s="809"/>
      <c r="F2091" s="1004"/>
      <c r="G2091" s="809"/>
    </row>
    <row r="2092" spans="5:7" x14ac:dyDescent="0.25">
      <c r="E2092" s="809"/>
      <c r="F2092" s="1004"/>
      <c r="G2092" s="809"/>
    </row>
    <row r="2093" spans="5:7" x14ac:dyDescent="0.25">
      <c r="E2093" s="809"/>
      <c r="F2093" s="1004"/>
      <c r="G2093" s="809"/>
    </row>
    <row r="2094" spans="5:7" x14ac:dyDescent="0.25">
      <c r="E2094" s="809"/>
      <c r="F2094" s="1004"/>
      <c r="G2094" s="809"/>
    </row>
    <row r="2095" spans="5:7" x14ac:dyDescent="0.25">
      <c r="E2095" s="809"/>
      <c r="F2095" s="1004"/>
      <c r="G2095" s="809"/>
    </row>
    <row r="2096" spans="5:7" x14ac:dyDescent="0.25">
      <c r="E2096" s="809"/>
      <c r="F2096" s="1004"/>
      <c r="G2096" s="809"/>
    </row>
    <row r="2097" spans="5:7" x14ac:dyDescent="0.25">
      <c r="E2097" s="809"/>
      <c r="F2097" s="1004"/>
      <c r="G2097" s="809"/>
    </row>
    <row r="2098" spans="5:7" x14ac:dyDescent="0.25">
      <c r="E2098" s="809"/>
      <c r="F2098" s="1004"/>
      <c r="G2098" s="809"/>
    </row>
    <row r="2099" spans="5:7" x14ac:dyDescent="0.25">
      <c r="E2099" s="809"/>
      <c r="F2099" s="1004"/>
      <c r="G2099" s="809"/>
    </row>
    <row r="2100" spans="5:7" x14ac:dyDescent="0.25">
      <c r="E2100" s="809"/>
      <c r="F2100" s="1004"/>
      <c r="G2100" s="809"/>
    </row>
    <row r="2101" spans="5:7" x14ac:dyDescent="0.25">
      <c r="E2101" s="809"/>
      <c r="F2101" s="1004"/>
      <c r="G2101" s="809"/>
    </row>
    <row r="2102" spans="5:7" x14ac:dyDescent="0.25">
      <c r="E2102" s="809"/>
      <c r="F2102" s="1004"/>
      <c r="G2102" s="809"/>
    </row>
    <row r="2103" spans="5:7" x14ac:dyDescent="0.25">
      <c r="E2103" s="809"/>
      <c r="F2103" s="1004"/>
      <c r="G2103" s="809"/>
    </row>
    <row r="2104" spans="5:7" x14ac:dyDescent="0.25">
      <c r="E2104" s="809"/>
      <c r="F2104" s="1004"/>
      <c r="G2104" s="809"/>
    </row>
    <row r="2105" spans="5:7" x14ac:dyDescent="0.25">
      <c r="E2105" s="809"/>
      <c r="F2105" s="1004"/>
      <c r="G2105" s="809"/>
    </row>
    <row r="2106" spans="5:7" x14ac:dyDescent="0.25">
      <c r="E2106" s="809"/>
      <c r="F2106" s="1004"/>
      <c r="G2106" s="809"/>
    </row>
    <row r="2107" spans="5:7" x14ac:dyDescent="0.25">
      <c r="E2107" s="809"/>
      <c r="F2107" s="1004"/>
      <c r="G2107" s="809"/>
    </row>
    <row r="2108" spans="5:7" x14ac:dyDescent="0.25">
      <c r="E2108" s="809"/>
      <c r="F2108" s="1004"/>
      <c r="G2108" s="809"/>
    </row>
    <row r="2109" spans="5:7" x14ac:dyDescent="0.25">
      <c r="E2109" s="809"/>
      <c r="F2109" s="1004"/>
      <c r="G2109" s="809"/>
    </row>
    <row r="2110" spans="5:7" x14ac:dyDescent="0.25">
      <c r="E2110" s="809"/>
      <c r="F2110" s="1004"/>
      <c r="G2110" s="809"/>
    </row>
    <row r="2111" spans="5:7" x14ac:dyDescent="0.25">
      <c r="E2111" s="809"/>
      <c r="F2111" s="1004"/>
      <c r="G2111" s="809"/>
    </row>
    <row r="2112" spans="5:7" x14ac:dyDescent="0.25">
      <c r="E2112" s="809"/>
      <c r="F2112" s="1004"/>
      <c r="G2112" s="809"/>
    </row>
    <row r="2113" spans="5:7" x14ac:dyDescent="0.25">
      <c r="E2113" s="809"/>
      <c r="F2113" s="1004"/>
      <c r="G2113" s="809"/>
    </row>
    <row r="2114" spans="5:7" x14ac:dyDescent="0.25">
      <c r="E2114" s="809"/>
      <c r="F2114" s="1004"/>
      <c r="G2114" s="809"/>
    </row>
    <row r="2115" spans="5:7" x14ac:dyDescent="0.25">
      <c r="E2115" s="809"/>
      <c r="F2115" s="1004"/>
      <c r="G2115" s="809"/>
    </row>
    <row r="2116" spans="5:7" x14ac:dyDescent="0.25">
      <c r="E2116" s="809"/>
      <c r="F2116" s="1004"/>
      <c r="G2116" s="809"/>
    </row>
    <row r="2117" spans="5:7" x14ac:dyDescent="0.25">
      <c r="E2117" s="809"/>
      <c r="F2117" s="1004"/>
      <c r="G2117" s="809"/>
    </row>
    <row r="2118" spans="5:7" x14ac:dyDescent="0.25">
      <c r="E2118" s="809"/>
      <c r="F2118" s="1004"/>
      <c r="G2118" s="809"/>
    </row>
    <row r="2119" spans="5:7" x14ac:dyDescent="0.25">
      <c r="E2119" s="809"/>
      <c r="F2119" s="1004"/>
      <c r="G2119" s="809"/>
    </row>
    <row r="2120" spans="5:7" x14ac:dyDescent="0.25">
      <c r="E2120" s="809"/>
      <c r="F2120" s="1004"/>
      <c r="G2120" s="809"/>
    </row>
    <row r="2121" spans="5:7" x14ac:dyDescent="0.25">
      <c r="E2121" s="809"/>
      <c r="F2121" s="1004"/>
      <c r="G2121" s="809"/>
    </row>
    <row r="2122" spans="5:7" x14ac:dyDescent="0.25">
      <c r="E2122" s="809"/>
      <c r="F2122" s="1004"/>
      <c r="G2122" s="809"/>
    </row>
    <row r="2123" spans="5:7" x14ac:dyDescent="0.25">
      <c r="E2123" s="809"/>
      <c r="F2123" s="1004"/>
      <c r="G2123" s="809"/>
    </row>
    <row r="2124" spans="5:7" x14ac:dyDescent="0.25">
      <c r="E2124" s="809"/>
      <c r="F2124" s="1004"/>
      <c r="G2124" s="809"/>
    </row>
    <row r="2125" spans="5:7" x14ac:dyDescent="0.25">
      <c r="E2125" s="809"/>
      <c r="F2125" s="1004"/>
      <c r="G2125" s="809"/>
    </row>
    <row r="2126" spans="5:7" x14ac:dyDescent="0.25">
      <c r="E2126" s="809"/>
      <c r="F2126" s="1004"/>
      <c r="G2126" s="809"/>
    </row>
    <row r="2127" spans="5:7" x14ac:dyDescent="0.25">
      <c r="E2127" s="809"/>
      <c r="F2127" s="1004"/>
      <c r="G2127" s="809"/>
    </row>
    <row r="2128" spans="5:7" x14ac:dyDescent="0.25">
      <c r="E2128" s="809"/>
      <c r="F2128" s="1004"/>
      <c r="G2128" s="809"/>
    </row>
    <row r="2129" spans="5:7" x14ac:dyDescent="0.25">
      <c r="E2129" s="809"/>
      <c r="F2129" s="1004"/>
      <c r="G2129" s="809"/>
    </row>
    <row r="2130" spans="5:7" x14ac:dyDescent="0.25">
      <c r="E2130" s="809"/>
      <c r="F2130" s="1004"/>
      <c r="G2130" s="809"/>
    </row>
    <row r="2131" spans="5:7" x14ac:dyDescent="0.25">
      <c r="E2131" s="809"/>
      <c r="F2131" s="1004"/>
      <c r="G2131" s="809"/>
    </row>
    <row r="2132" spans="5:7" x14ac:dyDescent="0.25">
      <c r="E2132" s="809"/>
      <c r="F2132" s="1004"/>
      <c r="G2132" s="809"/>
    </row>
    <row r="2133" spans="5:7" x14ac:dyDescent="0.25">
      <c r="E2133" s="809"/>
      <c r="F2133" s="1004"/>
      <c r="G2133" s="809"/>
    </row>
    <row r="2134" spans="5:7" x14ac:dyDescent="0.25">
      <c r="E2134" s="809"/>
      <c r="F2134" s="1004"/>
      <c r="G2134" s="809"/>
    </row>
    <row r="2135" spans="5:7" x14ac:dyDescent="0.25">
      <c r="E2135" s="809"/>
      <c r="F2135" s="1004"/>
      <c r="G2135" s="809"/>
    </row>
    <row r="2136" spans="5:7" x14ac:dyDescent="0.25">
      <c r="E2136" s="809"/>
      <c r="F2136" s="1004"/>
      <c r="G2136" s="809"/>
    </row>
    <row r="2137" spans="5:7" x14ac:dyDescent="0.25">
      <c r="E2137" s="809"/>
      <c r="F2137" s="1004"/>
      <c r="G2137" s="809"/>
    </row>
    <row r="2138" spans="5:7" x14ac:dyDescent="0.25">
      <c r="E2138" s="809"/>
      <c r="F2138" s="1004"/>
      <c r="G2138" s="809"/>
    </row>
    <row r="2139" spans="5:7" x14ac:dyDescent="0.25">
      <c r="E2139" s="809"/>
      <c r="F2139" s="1004"/>
      <c r="G2139" s="809"/>
    </row>
    <row r="2140" spans="5:7" x14ac:dyDescent="0.25">
      <c r="E2140" s="809"/>
      <c r="F2140" s="1004"/>
      <c r="G2140" s="809"/>
    </row>
    <row r="2141" spans="5:7" x14ac:dyDescent="0.25">
      <c r="E2141" s="809"/>
      <c r="F2141" s="1004"/>
      <c r="G2141" s="809"/>
    </row>
    <row r="2142" spans="5:7" x14ac:dyDescent="0.25">
      <c r="E2142" s="809"/>
      <c r="F2142" s="1004"/>
      <c r="G2142" s="809"/>
    </row>
    <row r="2143" spans="5:7" x14ac:dyDescent="0.25">
      <c r="E2143" s="809"/>
      <c r="F2143" s="1004"/>
      <c r="G2143" s="809"/>
    </row>
    <row r="2144" spans="5:7" x14ac:dyDescent="0.25">
      <c r="E2144" s="809"/>
      <c r="F2144" s="1004"/>
      <c r="G2144" s="809"/>
    </row>
    <row r="2145" spans="5:7" x14ac:dyDescent="0.25">
      <c r="E2145" s="809"/>
      <c r="F2145" s="1004"/>
      <c r="G2145" s="809"/>
    </row>
    <row r="2146" spans="5:7" x14ac:dyDescent="0.25">
      <c r="E2146" s="809"/>
      <c r="F2146" s="1004"/>
      <c r="G2146" s="809"/>
    </row>
    <row r="2147" spans="5:7" x14ac:dyDescent="0.25">
      <c r="E2147" s="809"/>
      <c r="F2147" s="1004"/>
      <c r="G2147" s="809"/>
    </row>
    <row r="2148" spans="5:7" x14ac:dyDescent="0.25">
      <c r="E2148" s="809"/>
      <c r="F2148" s="1004"/>
      <c r="G2148" s="809"/>
    </row>
    <row r="2149" spans="5:7" x14ac:dyDescent="0.25">
      <c r="E2149" s="809"/>
      <c r="F2149" s="1004"/>
      <c r="G2149" s="809"/>
    </row>
    <row r="2150" spans="5:7" x14ac:dyDescent="0.25">
      <c r="E2150" s="809"/>
      <c r="F2150" s="1004"/>
      <c r="G2150" s="809"/>
    </row>
    <row r="2151" spans="5:7" x14ac:dyDescent="0.25">
      <c r="E2151" s="809"/>
      <c r="F2151" s="1004"/>
      <c r="G2151" s="809"/>
    </row>
    <row r="2152" spans="5:7" x14ac:dyDescent="0.25">
      <c r="E2152" s="809"/>
      <c r="F2152" s="1004"/>
      <c r="G2152" s="809"/>
    </row>
    <row r="2153" spans="5:7" x14ac:dyDescent="0.25">
      <c r="E2153" s="809"/>
      <c r="F2153" s="1004"/>
      <c r="G2153" s="809"/>
    </row>
    <row r="2154" spans="5:7" x14ac:dyDescent="0.25">
      <c r="E2154" s="809"/>
      <c r="F2154" s="1004"/>
      <c r="G2154" s="809"/>
    </row>
    <row r="2155" spans="5:7" x14ac:dyDescent="0.25">
      <c r="E2155" s="809"/>
      <c r="F2155" s="1004"/>
      <c r="G2155" s="809"/>
    </row>
    <row r="2156" spans="5:7" x14ac:dyDescent="0.25">
      <c r="E2156" s="809"/>
      <c r="F2156" s="1004"/>
      <c r="G2156" s="809"/>
    </row>
    <row r="2157" spans="5:7" x14ac:dyDescent="0.25">
      <c r="E2157" s="809"/>
      <c r="F2157" s="1004"/>
      <c r="G2157" s="809"/>
    </row>
    <row r="2158" spans="5:7" x14ac:dyDescent="0.25">
      <c r="E2158" s="809"/>
      <c r="F2158" s="1004"/>
      <c r="G2158" s="809"/>
    </row>
    <row r="2159" spans="5:7" x14ac:dyDescent="0.25">
      <c r="E2159" s="809"/>
      <c r="F2159" s="1004"/>
      <c r="G2159" s="809"/>
    </row>
    <row r="2160" spans="5:7" x14ac:dyDescent="0.25">
      <c r="E2160" s="809"/>
      <c r="F2160" s="1004"/>
      <c r="G2160" s="809"/>
    </row>
    <row r="2161" spans="5:7" x14ac:dyDescent="0.25">
      <c r="E2161" s="809"/>
      <c r="F2161" s="1004"/>
      <c r="G2161" s="809"/>
    </row>
    <row r="2162" spans="5:7" x14ac:dyDescent="0.25">
      <c r="E2162" s="809"/>
      <c r="F2162" s="1004"/>
      <c r="G2162" s="809"/>
    </row>
    <row r="2163" spans="5:7" x14ac:dyDescent="0.25">
      <c r="E2163" s="809"/>
      <c r="F2163" s="1004"/>
      <c r="G2163" s="809"/>
    </row>
    <row r="2164" spans="5:7" x14ac:dyDescent="0.25">
      <c r="E2164" s="809"/>
      <c r="F2164" s="1004"/>
      <c r="G2164" s="809"/>
    </row>
    <row r="2165" spans="5:7" x14ac:dyDescent="0.25">
      <c r="E2165" s="809"/>
      <c r="F2165" s="1004"/>
      <c r="G2165" s="809"/>
    </row>
    <row r="2166" spans="5:7" x14ac:dyDescent="0.25">
      <c r="E2166" s="809"/>
      <c r="F2166" s="1004"/>
      <c r="G2166" s="809"/>
    </row>
    <row r="2167" spans="5:7" x14ac:dyDescent="0.25">
      <c r="E2167" s="809"/>
      <c r="F2167" s="1004"/>
      <c r="G2167" s="809"/>
    </row>
    <row r="2168" spans="5:7" x14ac:dyDescent="0.25">
      <c r="E2168" s="809"/>
      <c r="F2168" s="1004"/>
      <c r="G2168" s="809"/>
    </row>
    <row r="2169" spans="5:7" x14ac:dyDescent="0.25">
      <c r="E2169" s="809"/>
      <c r="F2169" s="1004"/>
      <c r="G2169" s="809"/>
    </row>
    <row r="2170" spans="5:7" x14ac:dyDescent="0.25">
      <c r="E2170" s="809"/>
      <c r="F2170" s="1004"/>
      <c r="G2170" s="809"/>
    </row>
    <row r="2171" spans="5:7" x14ac:dyDescent="0.25">
      <c r="E2171" s="809"/>
      <c r="F2171" s="1004"/>
      <c r="G2171" s="809"/>
    </row>
    <row r="2172" spans="5:7" x14ac:dyDescent="0.25">
      <c r="E2172" s="809"/>
      <c r="F2172" s="1004"/>
      <c r="G2172" s="809"/>
    </row>
    <row r="2173" spans="5:7" x14ac:dyDescent="0.25">
      <c r="E2173" s="809"/>
      <c r="F2173" s="1004"/>
      <c r="G2173" s="809"/>
    </row>
    <row r="2174" spans="5:7" x14ac:dyDescent="0.25">
      <c r="E2174" s="809"/>
      <c r="F2174" s="1004"/>
      <c r="G2174" s="809"/>
    </row>
    <row r="2175" spans="5:7" x14ac:dyDescent="0.25">
      <c r="E2175" s="809"/>
      <c r="F2175" s="1004"/>
      <c r="G2175" s="809"/>
    </row>
    <row r="2176" spans="5:7" x14ac:dyDescent="0.25">
      <c r="E2176" s="809"/>
      <c r="F2176" s="1004"/>
      <c r="G2176" s="809"/>
    </row>
    <row r="2177" spans="5:7" x14ac:dyDescent="0.25">
      <c r="E2177" s="809"/>
      <c r="F2177" s="1004"/>
      <c r="G2177" s="809"/>
    </row>
    <row r="2178" spans="5:7" x14ac:dyDescent="0.25">
      <c r="E2178" s="809"/>
      <c r="F2178" s="1004"/>
      <c r="G2178" s="809"/>
    </row>
    <row r="2179" spans="5:7" x14ac:dyDescent="0.25">
      <c r="E2179" s="809"/>
      <c r="F2179" s="1004"/>
      <c r="G2179" s="809"/>
    </row>
    <row r="2180" spans="5:7" x14ac:dyDescent="0.25">
      <c r="E2180" s="809"/>
      <c r="F2180" s="1004"/>
      <c r="G2180" s="809"/>
    </row>
    <row r="2181" spans="5:7" x14ac:dyDescent="0.25">
      <c r="E2181" s="809"/>
      <c r="F2181" s="1004"/>
      <c r="G2181" s="809"/>
    </row>
    <row r="2182" spans="5:7" x14ac:dyDescent="0.25">
      <c r="E2182" s="809"/>
      <c r="F2182" s="1004"/>
      <c r="G2182" s="809"/>
    </row>
    <row r="2183" spans="5:7" x14ac:dyDescent="0.25">
      <c r="E2183" s="809"/>
      <c r="F2183" s="1004"/>
      <c r="G2183" s="809"/>
    </row>
    <row r="2184" spans="5:7" x14ac:dyDescent="0.25">
      <c r="E2184" s="809"/>
      <c r="F2184" s="1004"/>
      <c r="G2184" s="809"/>
    </row>
    <row r="2185" spans="5:7" x14ac:dyDescent="0.25">
      <c r="E2185" s="809"/>
      <c r="F2185" s="1004"/>
      <c r="G2185" s="809"/>
    </row>
    <row r="2186" spans="5:7" x14ac:dyDescent="0.25">
      <c r="E2186" s="809"/>
      <c r="F2186" s="1004"/>
      <c r="G2186" s="809"/>
    </row>
    <row r="2187" spans="5:7" x14ac:dyDescent="0.25">
      <c r="E2187" s="809"/>
      <c r="F2187" s="1004"/>
      <c r="G2187" s="809"/>
    </row>
    <row r="2188" spans="5:7" x14ac:dyDescent="0.25">
      <c r="E2188" s="809"/>
      <c r="F2188" s="1004"/>
      <c r="G2188" s="809"/>
    </row>
    <row r="2189" spans="5:7" x14ac:dyDescent="0.25">
      <c r="E2189" s="809"/>
      <c r="F2189" s="1004"/>
      <c r="G2189" s="809"/>
    </row>
    <row r="2190" spans="5:7" x14ac:dyDescent="0.25">
      <c r="E2190" s="809"/>
      <c r="F2190" s="1004"/>
      <c r="G2190" s="809"/>
    </row>
    <row r="2191" spans="5:7" x14ac:dyDescent="0.25">
      <c r="E2191" s="809"/>
      <c r="F2191" s="1004"/>
      <c r="G2191" s="809"/>
    </row>
    <row r="2192" spans="5:7" x14ac:dyDescent="0.25">
      <c r="E2192" s="809"/>
      <c r="F2192" s="1004"/>
      <c r="G2192" s="809"/>
    </row>
    <row r="2193" spans="5:7" x14ac:dyDescent="0.25">
      <c r="E2193" s="809"/>
      <c r="F2193" s="1004"/>
      <c r="G2193" s="809"/>
    </row>
    <row r="2194" spans="5:7" x14ac:dyDescent="0.25">
      <c r="E2194" s="809"/>
      <c r="F2194" s="1004"/>
      <c r="G2194" s="809"/>
    </row>
    <row r="2195" spans="5:7" x14ac:dyDescent="0.25">
      <c r="E2195" s="809"/>
      <c r="F2195" s="1004"/>
      <c r="G2195" s="809"/>
    </row>
    <row r="2196" spans="5:7" x14ac:dyDescent="0.25">
      <c r="E2196" s="809"/>
      <c r="F2196" s="1004"/>
      <c r="G2196" s="809"/>
    </row>
    <row r="2197" spans="5:7" x14ac:dyDescent="0.25">
      <c r="E2197" s="809"/>
      <c r="F2197" s="1004"/>
      <c r="G2197" s="809"/>
    </row>
    <row r="2198" spans="5:7" x14ac:dyDescent="0.25">
      <c r="E2198" s="809"/>
      <c r="F2198" s="1004"/>
      <c r="G2198" s="809"/>
    </row>
    <row r="2199" spans="5:7" x14ac:dyDescent="0.25">
      <c r="E2199" s="809"/>
      <c r="F2199" s="1004"/>
      <c r="G2199" s="809"/>
    </row>
    <row r="2200" spans="5:7" x14ac:dyDescent="0.25">
      <c r="E2200" s="809"/>
      <c r="F2200" s="1004"/>
      <c r="G2200" s="809"/>
    </row>
    <row r="2201" spans="5:7" x14ac:dyDescent="0.25">
      <c r="E2201" s="809"/>
      <c r="F2201" s="1004"/>
      <c r="G2201" s="809"/>
    </row>
    <row r="2202" spans="5:7" x14ac:dyDescent="0.25">
      <c r="E2202" s="809"/>
      <c r="F2202" s="1004"/>
      <c r="G2202" s="809"/>
    </row>
    <row r="2203" spans="5:7" x14ac:dyDescent="0.25">
      <c r="E2203" s="809"/>
      <c r="F2203" s="1004"/>
      <c r="G2203" s="809"/>
    </row>
    <row r="2204" spans="5:7" x14ac:dyDescent="0.25">
      <c r="E2204" s="809"/>
      <c r="F2204" s="1004"/>
      <c r="G2204" s="809"/>
    </row>
    <row r="2205" spans="5:7" x14ac:dyDescent="0.25">
      <c r="E2205" s="809"/>
      <c r="F2205" s="1004"/>
      <c r="G2205" s="809"/>
    </row>
    <row r="2206" spans="5:7" x14ac:dyDescent="0.25">
      <c r="E2206" s="809"/>
      <c r="F2206" s="1004"/>
      <c r="G2206" s="809"/>
    </row>
    <row r="2207" spans="5:7" x14ac:dyDescent="0.25">
      <c r="E2207" s="809"/>
      <c r="F2207" s="1004"/>
      <c r="G2207" s="809"/>
    </row>
    <row r="2208" spans="5:7" x14ac:dyDescent="0.25">
      <c r="E2208" s="809"/>
      <c r="F2208" s="1004"/>
      <c r="G2208" s="809"/>
    </row>
    <row r="2209" spans="5:7" x14ac:dyDescent="0.25">
      <c r="E2209" s="809"/>
      <c r="F2209" s="1004"/>
      <c r="G2209" s="809"/>
    </row>
    <row r="2210" spans="5:7" x14ac:dyDescent="0.25">
      <c r="E2210" s="809"/>
      <c r="F2210" s="1004"/>
      <c r="G2210" s="809"/>
    </row>
    <row r="2211" spans="5:7" x14ac:dyDescent="0.25">
      <c r="E2211" s="809"/>
      <c r="F2211" s="1004"/>
      <c r="G2211" s="809"/>
    </row>
    <row r="2212" spans="5:7" x14ac:dyDescent="0.25">
      <c r="E2212" s="809"/>
      <c r="F2212" s="1004"/>
      <c r="G2212" s="809"/>
    </row>
    <row r="2213" spans="5:7" x14ac:dyDescent="0.25">
      <c r="E2213" s="809"/>
      <c r="F2213" s="1004"/>
      <c r="G2213" s="809"/>
    </row>
    <row r="2214" spans="5:7" x14ac:dyDescent="0.25">
      <c r="E2214" s="809"/>
      <c r="F2214" s="1004"/>
      <c r="G2214" s="809"/>
    </row>
    <row r="2215" spans="5:7" x14ac:dyDescent="0.25">
      <c r="E2215" s="809"/>
      <c r="F2215" s="1004"/>
      <c r="G2215" s="809"/>
    </row>
    <row r="2216" spans="5:7" x14ac:dyDescent="0.25">
      <c r="E2216" s="809"/>
      <c r="F2216" s="1004"/>
      <c r="G2216" s="809"/>
    </row>
    <row r="2217" spans="5:7" x14ac:dyDescent="0.25">
      <c r="E2217" s="809"/>
      <c r="F2217" s="1004"/>
      <c r="G2217" s="809"/>
    </row>
    <row r="2218" spans="5:7" x14ac:dyDescent="0.25">
      <c r="E2218" s="809"/>
      <c r="F2218" s="1004"/>
      <c r="G2218" s="809"/>
    </row>
    <row r="2219" spans="5:7" x14ac:dyDescent="0.25">
      <c r="E2219" s="809"/>
      <c r="F2219" s="1004"/>
      <c r="G2219" s="809"/>
    </row>
    <row r="2220" spans="5:7" x14ac:dyDescent="0.25">
      <c r="E2220" s="809"/>
      <c r="F2220" s="1004"/>
      <c r="G2220" s="809"/>
    </row>
    <row r="2221" spans="5:7" x14ac:dyDescent="0.25">
      <c r="E2221" s="809"/>
      <c r="F2221" s="1004"/>
      <c r="G2221" s="809"/>
    </row>
    <row r="2222" spans="5:7" x14ac:dyDescent="0.25">
      <c r="E2222" s="809"/>
      <c r="F2222" s="1004"/>
      <c r="G2222" s="809"/>
    </row>
    <row r="2223" spans="5:7" x14ac:dyDescent="0.25">
      <c r="E2223" s="809"/>
      <c r="F2223" s="1004"/>
      <c r="G2223" s="809"/>
    </row>
    <row r="2224" spans="5:7" x14ac:dyDescent="0.25">
      <c r="E2224" s="809"/>
      <c r="F2224" s="1004"/>
      <c r="G2224" s="809"/>
    </row>
    <row r="2225" spans="5:7" x14ac:dyDescent="0.25">
      <c r="E2225" s="809"/>
      <c r="F2225" s="1004"/>
      <c r="G2225" s="809"/>
    </row>
    <row r="2226" spans="5:7" x14ac:dyDescent="0.25">
      <c r="E2226" s="809"/>
      <c r="F2226" s="1004"/>
      <c r="G2226" s="809"/>
    </row>
    <row r="2227" spans="5:7" x14ac:dyDescent="0.25">
      <c r="E2227" s="809"/>
      <c r="F2227" s="1004"/>
      <c r="G2227" s="809"/>
    </row>
    <row r="2228" spans="5:7" x14ac:dyDescent="0.25">
      <c r="E2228" s="809"/>
      <c r="F2228" s="1004"/>
      <c r="G2228" s="809"/>
    </row>
    <row r="2229" spans="5:7" x14ac:dyDescent="0.25">
      <c r="E2229" s="809"/>
      <c r="F2229" s="1004"/>
      <c r="G2229" s="809"/>
    </row>
    <row r="2230" spans="5:7" x14ac:dyDescent="0.25">
      <c r="E2230" s="809"/>
      <c r="F2230" s="1004"/>
      <c r="G2230" s="809"/>
    </row>
    <row r="2231" spans="5:7" x14ac:dyDescent="0.25">
      <c r="E2231" s="809"/>
      <c r="F2231" s="1004"/>
      <c r="G2231" s="809"/>
    </row>
    <row r="2232" spans="5:7" x14ac:dyDescent="0.25">
      <c r="E2232" s="809"/>
      <c r="F2232" s="1004"/>
      <c r="G2232" s="809"/>
    </row>
    <row r="2233" spans="5:7" x14ac:dyDescent="0.25">
      <c r="E2233" s="809"/>
      <c r="F2233" s="1004"/>
      <c r="G2233" s="809"/>
    </row>
    <row r="2234" spans="5:7" x14ac:dyDescent="0.25">
      <c r="E2234" s="809"/>
      <c r="F2234" s="1004"/>
      <c r="G2234" s="809"/>
    </row>
    <row r="2235" spans="5:7" x14ac:dyDescent="0.25">
      <c r="E2235" s="809"/>
      <c r="F2235" s="1004"/>
      <c r="G2235" s="809"/>
    </row>
    <row r="2236" spans="5:7" x14ac:dyDescent="0.25">
      <c r="E2236" s="809"/>
      <c r="F2236" s="1004"/>
      <c r="G2236" s="809"/>
    </row>
    <row r="2237" spans="5:7" x14ac:dyDescent="0.25">
      <c r="E2237" s="809"/>
      <c r="F2237" s="1004"/>
      <c r="G2237" s="809"/>
    </row>
    <row r="2238" spans="5:7" x14ac:dyDescent="0.25">
      <c r="E2238" s="809"/>
      <c r="F2238" s="1004"/>
      <c r="G2238" s="809"/>
    </row>
    <row r="2239" spans="5:7" x14ac:dyDescent="0.25">
      <c r="E2239" s="809"/>
      <c r="F2239" s="1004"/>
      <c r="G2239" s="809"/>
    </row>
    <row r="2240" spans="5:7" x14ac:dyDescent="0.25">
      <c r="E2240" s="809"/>
      <c r="F2240" s="1004"/>
      <c r="G2240" s="809"/>
    </row>
    <row r="2241" spans="5:7" x14ac:dyDescent="0.25">
      <c r="E2241" s="809"/>
      <c r="F2241" s="1004"/>
      <c r="G2241" s="809"/>
    </row>
    <row r="2242" spans="5:7" x14ac:dyDescent="0.25">
      <c r="E2242" s="809"/>
      <c r="F2242" s="1004"/>
      <c r="G2242" s="809"/>
    </row>
    <row r="2243" spans="5:7" x14ac:dyDescent="0.25">
      <c r="E2243" s="809"/>
      <c r="F2243" s="1004"/>
      <c r="G2243" s="809"/>
    </row>
    <row r="2244" spans="5:7" x14ac:dyDescent="0.25">
      <c r="E2244" s="809"/>
      <c r="F2244" s="1004"/>
      <c r="G2244" s="809"/>
    </row>
    <row r="2245" spans="5:7" x14ac:dyDescent="0.25">
      <c r="E2245" s="809"/>
      <c r="F2245" s="1004"/>
      <c r="G2245" s="809"/>
    </row>
    <row r="2246" spans="5:7" x14ac:dyDescent="0.25">
      <c r="E2246" s="809"/>
      <c r="F2246" s="1004"/>
      <c r="G2246" s="809"/>
    </row>
    <row r="2247" spans="5:7" x14ac:dyDescent="0.25">
      <c r="E2247" s="809"/>
      <c r="F2247" s="1004"/>
      <c r="G2247" s="809"/>
    </row>
    <row r="2248" spans="5:7" x14ac:dyDescent="0.25">
      <c r="E2248" s="809"/>
      <c r="F2248" s="1004"/>
      <c r="G2248" s="809"/>
    </row>
    <row r="2249" spans="5:7" x14ac:dyDescent="0.25">
      <c r="E2249" s="809"/>
      <c r="F2249" s="1004"/>
      <c r="G2249" s="809"/>
    </row>
    <row r="2250" spans="5:7" x14ac:dyDescent="0.25">
      <c r="E2250" s="809"/>
      <c r="F2250" s="1004"/>
      <c r="G2250" s="809"/>
    </row>
    <row r="2251" spans="5:7" x14ac:dyDescent="0.25">
      <c r="E2251" s="809"/>
      <c r="F2251" s="1004"/>
      <c r="G2251" s="809"/>
    </row>
    <row r="2252" spans="5:7" x14ac:dyDescent="0.25">
      <c r="E2252" s="809"/>
      <c r="F2252" s="1004"/>
      <c r="G2252" s="809"/>
    </row>
    <row r="2253" spans="5:7" x14ac:dyDescent="0.25">
      <c r="E2253" s="809"/>
      <c r="F2253" s="1004"/>
      <c r="G2253" s="809"/>
    </row>
    <row r="2254" spans="5:7" x14ac:dyDescent="0.25">
      <c r="E2254" s="809"/>
      <c r="F2254" s="1004"/>
      <c r="G2254" s="809"/>
    </row>
    <row r="2255" spans="5:7" x14ac:dyDescent="0.25">
      <c r="E2255" s="809"/>
      <c r="F2255" s="1004"/>
      <c r="G2255" s="809"/>
    </row>
    <row r="2256" spans="5:7" x14ac:dyDescent="0.25">
      <c r="E2256" s="809"/>
      <c r="F2256" s="1004"/>
      <c r="G2256" s="809"/>
    </row>
    <row r="2257" spans="5:7" x14ac:dyDescent="0.25">
      <c r="E2257" s="809"/>
      <c r="F2257" s="1004"/>
      <c r="G2257" s="809"/>
    </row>
    <row r="2258" spans="5:7" x14ac:dyDescent="0.25">
      <c r="E2258" s="809"/>
      <c r="F2258" s="1004"/>
      <c r="G2258" s="809"/>
    </row>
    <row r="2259" spans="5:7" x14ac:dyDescent="0.25">
      <c r="E2259" s="809"/>
      <c r="F2259" s="1004"/>
      <c r="G2259" s="809"/>
    </row>
    <row r="2260" spans="5:7" x14ac:dyDescent="0.25">
      <c r="E2260" s="809"/>
      <c r="F2260" s="1004"/>
      <c r="G2260" s="809"/>
    </row>
    <row r="2261" spans="5:7" x14ac:dyDescent="0.25">
      <c r="E2261" s="809"/>
      <c r="F2261" s="1004"/>
      <c r="G2261" s="809"/>
    </row>
    <row r="2262" spans="5:7" x14ac:dyDescent="0.25">
      <c r="E2262" s="809"/>
      <c r="F2262" s="1004"/>
      <c r="G2262" s="809"/>
    </row>
    <row r="2263" spans="5:7" x14ac:dyDescent="0.25">
      <c r="E2263" s="809"/>
      <c r="F2263" s="1004"/>
      <c r="G2263" s="809"/>
    </row>
    <row r="2264" spans="5:7" x14ac:dyDescent="0.25">
      <c r="E2264" s="809"/>
      <c r="F2264" s="1004"/>
      <c r="G2264" s="809"/>
    </row>
    <row r="2265" spans="5:7" x14ac:dyDescent="0.25">
      <c r="E2265" s="809"/>
      <c r="F2265" s="1004"/>
      <c r="G2265" s="809"/>
    </row>
    <row r="2266" spans="5:7" x14ac:dyDescent="0.25">
      <c r="E2266" s="809"/>
      <c r="F2266" s="1004"/>
      <c r="G2266" s="809"/>
    </row>
    <row r="2267" spans="5:7" x14ac:dyDescent="0.25">
      <c r="E2267" s="809"/>
      <c r="F2267" s="1004"/>
      <c r="G2267" s="809"/>
    </row>
    <row r="2268" spans="5:7" x14ac:dyDescent="0.25">
      <c r="E2268" s="809"/>
      <c r="F2268" s="1004"/>
      <c r="G2268" s="809"/>
    </row>
    <row r="2269" spans="5:7" x14ac:dyDescent="0.25">
      <c r="E2269" s="809"/>
      <c r="F2269" s="1004"/>
      <c r="G2269" s="809"/>
    </row>
    <row r="2270" spans="5:7" x14ac:dyDescent="0.25">
      <c r="E2270" s="809"/>
      <c r="F2270" s="1004"/>
      <c r="G2270" s="809"/>
    </row>
    <row r="2271" spans="5:7" x14ac:dyDescent="0.25">
      <c r="E2271" s="809"/>
      <c r="F2271" s="1004"/>
      <c r="G2271" s="809"/>
    </row>
    <row r="2272" spans="5:7" x14ac:dyDescent="0.25">
      <c r="E2272" s="809"/>
      <c r="F2272" s="1004"/>
      <c r="G2272" s="809"/>
    </row>
    <row r="2273" spans="5:7" x14ac:dyDescent="0.25">
      <c r="E2273" s="809"/>
      <c r="F2273" s="1004"/>
      <c r="G2273" s="809"/>
    </row>
    <row r="2274" spans="5:7" x14ac:dyDescent="0.25">
      <c r="E2274" s="809"/>
      <c r="F2274" s="1004"/>
      <c r="G2274" s="809"/>
    </row>
    <row r="2275" spans="5:7" x14ac:dyDescent="0.25">
      <c r="E2275" s="809"/>
      <c r="F2275" s="1004"/>
      <c r="G2275" s="809"/>
    </row>
    <row r="2276" spans="5:7" x14ac:dyDescent="0.25">
      <c r="E2276" s="809"/>
      <c r="F2276" s="1004"/>
      <c r="G2276" s="809"/>
    </row>
    <row r="2277" spans="5:7" x14ac:dyDescent="0.25">
      <c r="E2277" s="809"/>
      <c r="F2277" s="1004"/>
      <c r="G2277" s="809"/>
    </row>
    <row r="2278" spans="5:7" x14ac:dyDescent="0.25">
      <c r="E2278" s="809"/>
      <c r="F2278" s="1004"/>
      <c r="G2278" s="809"/>
    </row>
    <row r="2279" spans="5:7" x14ac:dyDescent="0.25">
      <c r="E2279" s="809"/>
      <c r="F2279" s="1004"/>
      <c r="G2279" s="809"/>
    </row>
    <row r="2280" spans="5:7" x14ac:dyDescent="0.25">
      <c r="E2280" s="809"/>
      <c r="F2280" s="1004"/>
      <c r="G2280" s="809"/>
    </row>
    <row r="2281" spans="5:7" x14ac:dyDescent="0.25">
      <c r="E2281" s="809"/>
      <c r="F2281" s="1004"/>
      <c r="G2281" s="809"/>
    </row>
    <row r="2282" spans="5:7" x14ac:dyDescent="0.25">
      <c r="E2282" s="809"/>
      <c r="F2282" s="1004"/>
      <c r="G2282" s="809"/>
    </row>
    <row r="2283" spans="5:7" x14ac:dyDescent="0.25">
      <c r="E2283" s="809"/>
      <c r="F2283" s="1004"/>
      <c r="G2283" s="809"/>
    </row>
    <row r="2284" spans="5:7" x14ac:dyDescent="0.25">
      <c r="E2284" s="809"/>
      <c r="F2284" s="1004"/>
      <c r="G2284" s="809"/>
    </row>
    <row r="2285" spans="5:7" x14ac:dyDescent="0.25">
      <c r="E2285" s="809"/>
      <c r="F2285" s="1004"/>
      <c r="G2285" s="809"/>
    </row>
    <row r="2286" spans="5:7" x14ac:dyDescent="0.25">
      <c r="E2286" s="809"/>
      <c r="F2286" s="1004"/>
      <c r="G2286" s="809"/>
    </row>
    <row r="2287" spans="5:7" x14ac:dyDescent="0.25">
      <c r="E2287" s="809"/>
      <c r="F2287" s="1004"/>
      <c r="G2287" s="809"/>
    </row>
    <row r="2288" spans="5:7" x14ac:dyDescent="0.25">
      <c r="E2288" s="809"/>
      <c r="F2288" s="1004"/>
      <c r="G2288" s="809"/>
    </row>
    <row r="2289" spans="5:7" x14ac:dyDescent="0.25">
      <c r="E2289" s="809"/>
      <c r="F2289" s="1004"/>
      <c r="G2289" s="809"/>
    </row>
    <row r="2290" spans="5:7" x14ac:dyDescent="0.25">
      <c r="E2290" s="809"/>
      <c r="F2290" s="1004"/>
      <c r="G2290" s="809"/>
    </row>
    <row r="2291" spans="5:7" x14ac:dyDescent="0.25">
      <c r="E2291" s="809"/>
      <c r="F2291" s="1004"/>
      <c r="G2291" s="809"/>
    </row>
    <row r="2292" spans="5:7" x14ac:dyDescent="0.25">
      <c r="E2292" s="809"/>
      <c r="F2292" s="1004"/>
      <c r="G2292" s="809"/>
    </row>
    <row r="2293" spans="5:7" x14ac:dyDescent="0.25">
      <c r="E2293" s="809"/>
      <c r="F2293" s="1004"/>
      <c r="G2293" s="809"/>
    </row>
    <row r="2294" spans="5:7" x14ac:dyDescent="0.25">
      <c r="E2294" s="809"/>
      <c r="F2294" s="1004"/>
      <c r="G2294" s="809"/>
    </row>
    <row r="2295" spans="5:7" x14ac:dyDescent="0.25">
      <c r="E2295" s="809"/>
      <c r="F2295" s="1004"/>
      <c r="G2295" s="809"/>
    </row>
    <row r="2296" spans="5:7" x14ac:dyDescent="0.25">
      <c r="E2296" s="809"/>
      <c r="F2296" s="1004"/>
      <c r="G2296" s="809"/>
    </row>
    <row r="2297" spans="5:7" x14ac:dyDescent="0.25">
      <c r="E2297" s="809"/>
      <c r="F2297" s="1004"/>
      <c r="G2297" s="809"/>
    </row>
    <row r="2298" spans="5:7" x14ac:dyDescent="0.25">
      <c r="E2298" s="809"/>
      <c r="F2298" s="1004"/>
      <c r="G2298" s="809"/>
    </row>
    <row r="2299" spans="5:7" x14ac:dyDescent="0.25">
      <c r="E2299" s="809"/>
      <c r="F2299" s="1004"/>
      <c r="G2299" s="809"/>
    </row>
    <row r="2300" spans="5:7" x14ac:dyDescent="0.25">
      <c r="E2300" s="809"/>
      <c r="F2300" s="1004"/>
      <c r="G2300" s="809"/>
    </row>
    <row r="2301" spans="5:7" x14ac:dyDescent="0.25">
      <c r="E2301" s="809"/>
      <c r="F2301" s="1004"/>
      <c r="G2301" s="809"/>
    </row>
    <row r="2302" spans="5:7" x14ac:dyDescent="0.25">
      <c r="E2302" s="809"/>
      <c r="F2302" s="1004"/>
      <c r="G2302" s="809"/>
    </row>
    <row r="2303" spans="5:7" x14ac:dyDescent="0.25">
      <c r="E2303" s="809"/>
      <c r="F2303" s="1004"/>
      <c r="G2303" s="809"/>
    </row>
    <row r="2304" spans="5:7" x14ac:dyDescent="0.25">
      <c r="E2304" s="809"/>
      <c r="F2304" s="1004"/>
      <c r="G2304" s="809"/>
    </row>
    <row r="2305" spans="5:7" x14ac:dyDescent="0.25">
      <c r="E2305" s="809"/>
      <c r="F2305" s="1004"/>
      <c r="G2305" s="809"/>
    </row>
    <row r="2306" spans="5:7" x14ac:dyDescent="0.25">
      <c r="E2306" s="809"/>
      <c r="F2306" s="1004"/>
      <c r="G2306" s="809"/>
    </row>
    <row r="2307" spans="5:7" x14ac:dyDescent="0.25">
      <c r="E2307" s="809"/>
      <c r="F2307" s="1004"/>
      <c r="G2307" s="809"/>
    </row>
    <row r="2308" spans="5:7" x14ac:dyDescent="0.25">
      <c r="E2308" s="809"/>
      <c r="F2308" s="1004"/>
      <c r="G2308" s="809"/>
    </row>
    <row r="2309" spans="5:7" x14ac:dyDescent="0.25">
      <c r="E2309" s="809"/>
      <c r="F2309" s="1004"/>
      <c r="G2309" s="809"/>
    </row>
    <row r="2310" spans="5:7" x14ac:dyDescent="0.25">
      <c r="E2310" s="809"/>
      <c r="F2310" s="1004"/>
      <c r="G2310" s="809"/>
    </row>
    <row r="2311" spans="5:7" x14ac:dyDescent="0.25">
      <c r="E2311" s="809"/>
      <c r="F2311" s="1004"/>
      <c r="G2311" s="809"/>
    </row>
    <row r="2312" spans="5:7" x14ac:dyDescent="0.25">
      <c r="E2312" s="809"/>
      <c r="F2312" s="1004"/>
      <c r="G2312" s="809"/>
    </row>
    <row r="2313" spans="5:7" x14ac:dyDescent="0.25">
      <c r="E2313" s="809"/>
      <c r="F2313" s="1004"/>
      <c r="G2313" s="809"/>
    </row>
    <row r="2314" spans="5:7" x14ac:dyDescent="0.25">
      <c r="E2314" s="809"/>
      <c r="F2314" s="1004"/>
      <c r="G2314" s="809"/>
    </row>
    <row r="2315" spans="5:7" x14ac:dyDescent="0.25">
      <c r="E2315" s="809"/>
      <c r="F2315" s="1004"/>
      <c r="G2315" s="809"/>
    </row>
    <row r="2316" spans="5:7" x14ac:dyDescent="0.25">
      <c r="E2316" s="809"/>
      <c r="F2316" s="1004"/>
      <c r="G2316" s="809"/>
    </row>
    <row r="2317" spans="5:7" x14ac:dyDescent="0.25">
      <c r="E2317" s="809"/>
      <c r="F2317" s="1004"/>
      <c r="G2317" s="809"/>
    </row>
    <row r="2318" spans="5:7" x14ac:dyDescent="0.25">
      <c r="E2318" s="809"/>
      <c r="F2318" s="1004"/>
      <c r="G2318" s="809"/>
    </row>
    <row r="2319" spans="5:7" x14ac:dyDescent="0.25">
      <c r="E2319" s="809"/>
      <c r="F2319" s="1004"/>
      <c r="G2319" s="809"/>
    </row>
    <row r="2320" spans="5:7" x14ac:dyDescent="0.25">
      <c r="E2320" s="809"/>
      <c r="F2320" s="1004"/>
      <c r="G2320" s="809"/>
    </row>
    <row r="2321" spans="5:7" x14ac:dyDescent="0.25">
      <c r="E2321" s="809"/>
      <c r="F2321" s="1004"/>
      <c r="G2321" s="809"/>
    </row>
    <row r="2322" spans="5:7" x14ac:dyDescent="0.25">
      <c r="E2322" s="809"/>
      <c r="F2322" s="1004"/>
      <c r="G2322" s="809"/>
    </row>
    <row r="2323" spans="5:7" x14ac:dyDescent="0.25">
      <c r="E2323" s="809"/>
      <c r="F2323" s="1004"/>
      <c r="G2323" s="809"/>
    </row>
    <row r="2324" spans="5:7" x14ac:dyDescent="0.25">
      <c r="E2324" s="809"/>
      <c r="F2324" s="1004"/>
      <c r="G2324" s="809"/>
    </row>
    <row r="2325" spans="5:7" x14ac:dyDescent="0.25">
      <c r="E2325" s="809"/>
      <c r="F2325" s="1004"/>
      <c r="G2325" s="809"/>
    </row>
    <row r="2326" spans="5:7" x14ac:dyDescent="0.25">
      <c r="E2326" s="809"/>
      <c r="F2326" s="1004"/>
      <c r="G2326" s="809"/>
    </row>
    <row r="2327" spans="5:7" x14ac:dyDescent="0.25">
      <c r="E2327" s="809"/>
      <c r="F2327" s="1004"/>
      <c r="G2327" s="809"/>
    </row>
    <row r="2328" spans="5:7" x14ac:dyDescent="0.25">
      <c r="E2328" s="809"/>
      <c r="F2328" s="1004"/>
      <c r="G2328" s="809"/>
    </row>
    <row r="2329" spans="5:7" x14ac:dyDescent="0.25">
      <c r="E2329" s="809"/>
      <c r="F2329" s="1004"/>
      <c r="G2329" s="809"/>
    </row>
    <row r="2330" spans="5:7" x14ac:dyDescent="0.25">
      <c r="E2330" s="809"/>
      <c r="F2330" s="1004"/>
      <c r="G2330" s="809"/>
    </row>
    <row r="2331" spans="5:7" x14ac:dyDescent="0.25">
      <c r="E2331" s="809"/>
      <c r="F2331" s="1004"/>
      <c r="G2331" s="809"/>
    </row>
    <row r="2332" spans="5:7" x14ac:dyDescent="0.25">
      <c r="E2332" s="809"/>
      <c r="F2332" s="1004"/>
      <c r="G2332" s="809"/>
    </row>
    <row r="2333" spans="5:7" x14ac:dyDescent="0.25">
      <c r="E2333" s="809"/>
      <c r="F2333" s="1004"/>
      <c r="G2333" s="809"/>
    </row>
    <row r="2334" spans="5:7" x14ac:dyDescent="0.25">
      <c r="E2334" s="809"/>
      <c r="F2334" s="1004"/>
      <c r="G2334" s="809"/>
    </row>
    <row r="2335" spans="5:7" x14ac:dyDescent="0.25">
      <c r="E2335" s="809"/>
      <c r="F2335" s="1004"/>
      <c r="G2335" s="809"/>
    </row>
    <row r="2336" spans="5:7" x14ac:dyDescent="0.25">
      <c r="E2336" s="809"/>
      <c r="F2336" s="1004"/>
      <c r="G2336" s="809"/>
    </row>
    <row r="2337" spans="5:7" x14ac:dyDescent="0.25">
      <c r="E2337" s="809"/>
      <c r="F2337" s="1004"/>
      <c r="G2337" s="809"/>
    </row>
    <row r="2338" spans="5:7" x14ac:dyDescent="0.25">
      <c r="E2338" s="809"/>
      <c r="F2338" s="1004"/>
      <c r="G2338" s="809"/>
    </row>
    <row r="2339" spans="5:7" x14ac:dyDescent="0.25">
      <c r="E2339" s="809"/>
      <c r="F2339" s="1004"/>
      <c r="G2339" s="809"/>
    </row>
    <row r="2340" spans="5:7" x14ac:dyDescent="0.25">
      <c r="E2340" s="809"/>
      <c r="F2340" s="1004"/>
      <c r="G2340" s="809"/>
    </row>
    <row r="2341" spans="5:7" x14ac:dyDescent="0.25">
      <c r="E2341" s="809"/>
      <c r="F2341" s="1004"/>
      <c r="G2341" s="809"/>
    </row>
    <row r="2342" spans="5:7" x14ac:dyDescent="0.25">
      <c r="E2342" s="809"/>
      <c r="F2342" s="1004"/>
      <c r="G2342" s="809"/>
    </row>
    <row r="2343" spans="5:7" x14ac:dyDescent="0.25">
      <c r="E2343" s="809"/>
      <c r="F2343" s="1004"/>
      <c r="G2343" s="809"/>
    </row>
    <row r="2344" spans="5:7" x14ac:dyDescent="0.25">
      <c r="E2344" s="809"/>
      <c r="F2344" s="1004"/>
      <c r="G2344" s="809"/>
    </row>
    <row r="2345" spans="5:7" x14ac:dyDescent="0.25">
      <c r="E2345" s="809"/>
      <c r="F2345" s="1004"/>
      <c r="G2345" s="809"/>
    </row>
    <row r="2346" spans="5:7" x14ac:dyDescent="0.25">
      <c r="E2346" s="809"/>
      <c r="F2346" s="1004"/>
      <c r="G2346" s="809"/>
    </row>
    <row r="2347" spans="5:7" x14ac:dyDescent="0.25">
      <c r="E2347" s="809"/>
      <c r="F2347" s="1004"/>
      <c r="G2347" s="809"/>
    </row>
    <row r="2348" spans="5:7" x14ac:dyDescent="0.25">
      <c r="E2348" s="809"/>
      <c r="F2348" s="1004"/>
      <c r="G2348" s="809"/>
    </row>
    <row r="2349" spans="5:7" x14ac:dyDescent="0.25">
      <c r="E2349" s="809"/>
      <c r="F2349" s="1004"/>
      <c r="G2349" s="809"/>
    </row>
  </sheetData>
  <mergeCells count="8">
    <mergeCell ref="A237:E237"/>
    <mergeCell ref="A1:F1"/>
    <mergeCell ref="A2:F2"/>
    <mergeCell ref="A4:B4"/>
    <mergeCell ref="A65:E65"/>
    <mergeCell ref="A121:E121"/>
    <mergeCell ref="A173:E173"/>
    <mergeCell ref="A3:F3"/>
  </mergeCells>
  <phoneticPr fontId="81" type="noConversion"/>
  <pageMargins left="0.70866141732283505" right="0.47244094488188998" top="0.74803149606299202" bottom="0.511811023622047" header="0.31496062992126" footer="0.31496062992126"/>
  <pageSetup paperSize="9" scale="77" fitToHeight="3" orientation="portrait" r:id="rId1"/>
  <headerFooter>
    <oddFooter>&amp;CALA-ORA. Bill Nr. 11.1 Pg &amp;P of &amp;N</oddFooter>
  </headerFooter>
  <rowBreaks count="2" manualBreakCount="2">
    <brk id="121" max="5" man="1"/>
    <brk id="173" max="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R2564"/>
  <sheetViews>
    <sheetView defaultGridColor="0" view="pageBreakPreview" colorId="22" zoomScale="90" zoomScaleNormal="100" zoomScaleSheetLayoutView="90" workbookViewId="0">
      <pane ySplit="5" topLeftCell="A6" activePane="bottomLeft" state="frozen"/>
      <selection activeCell="A3" sqref="A3:E3"/>
      <selection pane="bottomLeft" activeCell="A2" sqref="A2:F2"/>
    </sheetView>
  </sheetViews>
  <sheetFormatPr defaultRowHeight="14.5" x14ac:dyDescent="0.25"/>
  <cols>
    <col min="1" max="1" width="9.26953125" style="733" customWidth="1"/>
    <col min="2" max="2" width="61.7265625" style="734" customWidth="1"/>
    <col min="3" max="3" width="7.7265625" style="733" customWidth="1"/>
    <col min="4" max="4" width="10.81640625" style="736" customWidth="1"/>
    <col min="5" max="5" width="14.453125" style="740" customWidth="1"/>
    <col min="6" max="6" width="14.26953125" style="741" customWidth="1"/>
    <col min="7" max="7" width="12.54296875" style="654" customWidth="1"/>
    <col min="8" max="9" width="9.1796875" style="654"/>
    <col min="10" max="10" width="2" style="654" customWidth="1"/>
    <col min="11" max="251" width="9.1796875" style="654"/>
    <col min="252" max="252" width="9.7265625" style="654" customWidth="1"/>
    <col min="253" max="253" width="10.26953125" style="654" customWidth="1"/>
    <col min="254" max="254" width="44.7265625" style="654" customWidth="1"/>
    <col min="255" max="255" width="5.453125" style="654" bestFit="1" customWidth="1"/>
    <col min="256" max="256" width="6" style="654" bestFit="1" customWidth="1"/>
    <col min="257" max="257" width="12.7265625" style="654" customWidth="1"/>
    <col min="258" max="258" width="14.7265625" style="654" customWidth="1"/>
    <col min="259" max="259" width="15" style="654" bestFit="1" customWidth="1"/>
    <col min="260" max="260" width="11.1796875" style="654" bestFit="1" customWidth="1"/>
    <col min="261" max="261" width="12.26953125" style="654" bestFit="1" customWidth="1"/>
    <col min="262" max="262" width="15" style="654" bestFit="1" customWidth="1"/>
    <col min="263" max="263" width="15.81640625" style="654" customWidth="1"/>
    <col min="264" max="507" width="9.1796875" style="654"/>
    <col min="508" max="508" width="9.7265625" style="654" customWidth="1"/>
    <col min="509" max="509" width="10.26953125" style="654" customWidth="1"/>
    <col min="510" max="510" width="44.7265625" style="654" customWidth="1"/>
    <col min="511" max="511" width="5.453125" style="654" bestFit="1" customWidth="1"/>
    <col min="512" max="512" width="6" style="654" bestFit="1" customWidth="1"/>
    <col min="513" max="513" width="12.7265625" style="654" customWidth="1"/>
    <col min="514" max="514" width="14.7265625" style="654" customWidth="1"/>
    <col min="515" max="515" width="15" style="654" bestFit="1" customWidth="1"/>
    <col min="516" max="516" width="11.1796875" style="654" bestFit="1" customWidth="1"/>
    <col min="517" max="517" width="12.26953125" style="654" bestFit="1" customWidth="1"/>
    <col min="518" max="518" width="15" style="654" bestFit="1" customWidth="1"/>
    <col min="519" max="519" width="15.81640625" style="654" customWidth="1"/>
    <col min="520" max="763" width="9.1796875" style="654"/>
    <col min="764" max="764" width="9.7265625" style="654" customWidth="1"/>
    <col min="765" max="765" width="10.26953125" style="654" customWidth="1"/>
    <col min="766" max="766" width="44.7265625" style="654" customWidth="1"/>
    <col min="767" max="767" width="5.453125" style="654" bestFit="1" customWidth="1"/>
    <col min="768" max="768" width="6" style="654" bestFit="1" customWidth="1"/>
    <col min="769" max="769" width="12.7265625" style="654" customWidth="1"/>
    <col min="770" max="770" width="14.7265625" style="654" customWidth="1"/>
    <col min="771" max="771" width="15" style="654" bestFit="1" customWidth="1"/>
    <col min="772" max="772" width="11.1796875" style="654" bestFit="1" customWidth="1"/>
    <col min="773" max="773" width="12.26953125" style="654" bestFit="1" customWidth="1"/>
    <col min="774" max="774" width="15" style="654" bestFit="1" customWidth="1"/>
    <col min="775" max="775" width="15.81640625" style="654" customWidth="1"/>
    <col min="776" max="1019" width="9.1796875" style="654"/>
    <col min="1020" max="1020" width="9.7265625" style="654" customWidth="1"/>
    <col min="1021" max="1021" width="10.26953125" style="654" customWidth="1"/>
    <col min="1022" max="1022" width="44.7265625" style="654" customWidth="1"/>
    <col min="1023" max="1023" width="5.453125" style="654" bestFit="1" customWidth="1"/>
    <col min="1024" max="1024" width="6" style="654" bestFit="1" customWidth="1"/>
    <col min="1025" max="1025" width="12.7265625" style="654" customWidth="1"/>
    <col min="1026" max="1026" width="14.7265625" style="654" customWidth="1"/>
    <col min="1027" max="1027" width="15" style="654" bestFit="1" customWidth="1"/>
    <col min="1028" max="1028" width="11.1796875" style="654" bestFit="1" customWidth="1"/>
    <col min="1029" max="1029" width="12.26953125" style="654" bestFit="1" customWidth="1"/>
    <col min="1030" max="1030" width="15" style="654" bestFit="1" customWidth="1"/>
    <col min="1031" max="1031" width="15.81640625" style="654" customWidth="1"/>
    <col min="1032" max="1275" width="9.1796875" style="654"/>
    <col min="1276" max="1276" width="9.7265625" style="654" customWidth="1"/>
    <col min="1277" max="1277" width="10.26953125" style="654" customWidth="1"/>
    <col min="1278" max="1278" width="44.7265625" style="654" customWidth="1"/>
    <col min="1279" max="1279" width="5.453125" style="654" bestFit="1" customWidth="1"/>
    <col min="1280" max="1280" width="6" style="654" bestFit="1" customWidth="1"/>
    <col min="1281" max="1281" width="12.7265625" style="654" customWidth="1"/>
    <col min="1282" max="1282" width="14.7265625" style="654" customWidth="1"/>
    <col min="1283" max="1283" width="15" style="654" bestFit="1" customWidth="1"/>
    <col min="1284" max="1284" width="11.1796875" style="654" bestFit="1" customWidth="1"/>
    <col min="1285" max="1285" width="12.26953125" style="654" bestFit="1" customWidth="1"/>
    <col min="1286" max="1286" width="15" style="654" bestFit="1" customWidth="1"/>
    <col min="1287" max="1287" width="15.81640625" style="654" customWidth="1"/>
    <col min="1288" max="1531" width="9.1796875" style="654"/>
    <col min="1532" max="1532" width="9.7265625" style="654" customWidth="1"/>
    <col min="1533" max="1533" width="10.26953125" style="654" customWidth="1"/>
    <col min="1534" max="1534" width="44.7265625" style="654" customWidth="1"/>
    <col min="1535" max="1535" width="5.453125" style="654" bestFit="1" customWidth="1"/>
    <col min="1536" max="1536" width="6" style="654" bestFit="1" customWidth="1"/>
    <col min="1537" max="1537" width="12.7265625" style="654" customWidth="1"/>
    <col min="1538" max="1538" width="14.7265625" style="654" customWidth="1"/>
    <col min="1539" max="1539" width="15" style="654" bestFit="1" customWidth="1"/>
    <col min="1540" max="1540" width="11.1796875" style="654" bestFit="1" customWidth="1"/>
    <col min="1541" max="1541" width="12.26953125" style="654" bestFit="1" customWidth="1"/>
    <col min="1542" max="1542" width="15" style="654" bestFit="1" customWidth="1"/>
    <col min="1543" max="1543" width="15.81640625" style="654" customWidth="1"/>
    <col min="1544" max="1787" width="9.1796875" style="654"/>
    <col min="1788" max="1788" width="9.7265625" style="654" customWidth="1"/>
    <col min="1789" max="1789" width="10.26953125" style="654" customWidth="1"/>
    <col min="1790" max="1790" width="44.7265625" style="654" customWidth="1"/>
    <col min="1791" max="1791" width="5.453125" style="654" bestFit="1" customWidth="1"/>
    <col min="1792" max="1792" width="6" style="654" bestFit="1" customWidth="1"/>
    <col min="1793" max="1793" width="12.7265625" style="654" customWidth="1"/>
    <col min="1794" max="1794" width="14.7265625" style="654" customWidth="1"/>
    <col min="1795" max="1795" width="15" style="654" bestFit="1" customWidth="1"/>
    <col min="1796" max="1796" width="11.1796875" style="654" bestFit="1" customWidth="1"/>
    <col min="1797" max="1797" width="12.26953125" style="654" bestFit="1" customWidth="1"/>
    <col min="1798" max="1798" width="15" style="654" bestFit="1" customWidth="1"/>
    <col min="1799" max="1799" width="15.81640625" style="654" customWidth="1"/>
    <col min="1800" max="2043" width="9.1796875" style="654"/>
    <col min="2044" max="2044" width="9.7265625" style="654" customWidth="1"/>
    <col min="2045" max="2045" width="10.26953125" style="654" customWidth="1"/>
    <col min="2046" max="2046" width="44.7265625" style="654" customWidth="1"/>
    <col min="2047" max="2047" width="5.453125" style="654" bestFit="1" customWidth="1"/>
    <col min="2048" max="2048" width="6" style="654" bestFit="1" customWidth="1"/>
    <col min="2049" max="2049" width="12.7265625" style="654" customWidth="1"/>
    <col min="2050" max="2050" width="14.7265625" style="654" customWidth="1"/>
    <col min="2051" max="2051" width="15" style="654" bestFit="1" customWidth="1"/>
    <col min="2052" max="2052" width="11.1796875" style="654" bestFit="1" customWidth="1"/>
    <col min="2053" max="2053" width="12.26953125" style="654" bestFit="1" customWidth="1"/>
    <col min="2054" max="2054" width="15" style="654" bestFit="1" customWidth="1"/>
    <col min="2055" max="2055" width="15.81640625" style="654" customWidth="1"/>
    <col min="2056" max="2299" width="9.1796875" style="654"/>
    <col min="2300" max="2300" width="9.7265625" style="654" customWidth="1"/>
    <col min="2301" max="2301" width="10.26953125" style="654" customWidth="1"/>
    <col min="2302" max="2302" width="44.7265625" style="654" customWidth="1"/>
    <col min="2303" max="2303" width="5.453125" style="654" bestFit="1" customWidth="1"/>
    <col min="2304" max="2304" width="6" style="654" bestFit="1" customWidth="1"/>
    <col min="2305" max="2305" width="12.7265625" style="654" customWidth="1"/>
    <col min="2306" max="2306" width="14.7265625" style="654" customWidth="1"/>
    <col min="2307" max="2307" width="15" style="654" bestFit="1" customWidth="1"/>
    <col min="2308" max="2308" width="11.1796875" style="654" bestFit="1" customWidth="1"/>
    <col min="2309" max="2309" width="12.26953125" style="654" bestFit="1" customWidth="1"/>
    <col min="2310" max="2310" width="15" style="654" bestFit="1" customWidth="1"/>
    <col min="2311" max="2311" width="15.81640625" style="654" customWidth="1"/>
    <col min="2312" max="2555" width="9.1796875" style="654"/>
    <col min="2556" max="2556" width="9.7265625" style="654" customWidth="1"/>
    <col min="2557" max="2557" width="10.26953125" style="654" customWidth="1"/>
    <col min="2558" max="2558" width="44.7265625" style="654" customWidth="1"/>
    <col min="2559" max="2559" width="5.453125" style="654" bestFit="1" customWidth="1"/>
    <col min="2560" max="2560" width="6" style="654" bestFit="1" customWidth="1"/>
    <col min="2561" max="2561" width="12.7265625" style="654" customWidth="1"/>
    <col min="2562" max="2562" width="14.7265625" style="654" customWidth="1"/>
    <col min="2563" max="2563" width="15" style="654" bestFit="1" customWidth="1"/>
    <col min="2564" max="2564" width="11.1796875" style="654" bestFit="1" customWidth="1"/>
    <col min="2565" max="2565" width="12.26953125" style="654" bestFit="1" customWidth="1"/>
    <col min="2566" max="2566" width="15" style="654" bestFit="1" customWidth="1"/>
    <col min="2567" max="2567" width="15.81640625" style="654" customWidth="1"/>
    <col min="2568" max="2811" width="9.1796875" style="654"/>
    <col min="2812" max="2812" width="9.7265625" style="654" customWidth="1"/>
    <col min="2813" max="2813" width="10.26953125" style="654" customWidth="1"/>
    <col min="2814" max="2814" width="44.7265625" style="654" customWidth="1"/>
    <col min="2815" max="2815" width="5.453125" style="654" bestFit="1" customWidth="1"/>
    <col min="2816" max="2816" width="6" style="654" bestFit="1" customWidth="1"/>
    <col min="2817" max="2817" width="12.7265625" style="654" customWidth="1"/>
    <col min="2818" max="2818" width="14.7265625" style="654" customWidth="1"/>
    <col min="2819" max="2819" width="15" style="654" bestFit="1" customWidth="1"/>
    <col min="2820" max="2820" width="11.1796875" style="654" bestFit="1" customWidth="1"/>
    <col min="2821" max="2821" width="12.26953125" style="654" bestFit="1" customWidth="1"/>
    <col min="2822" max="2822" width="15" style="654" bestFit="1" customWidth="1"/>
    <col min="2823" max="2823" width="15.81640625" style="654" customWidth="1"/>
    <col min="2824" max="3067" width="9.1796875" style="654"/>
    <col min="3068" max="3068" width="9.7265625" style="654" customWidth="1"/>
    <col min="3069" max="3069" width="10.26953125" style="654" customWidth="1"/>
    <col min="3070" max="3070" width="44.7265625" style="654" customWidth="1"/>
    <col min="3071" max="3071" width="5.453125" style="654" bestFit="1" customWidth="1"/>
    <col min="3072" max="3072" width="6" style="654" bestFit="1" customWidth="1"/>
    <col min="3073" max="3073" width="12.7265625" style="654" customWidth="1"/>
    <col min="3074" max="3074" width="14.7265625" style="654" customWidth="1"/>
    <col min="3075" max="3075" width="15" style="654" bestFit="1" customWidth="1"/>
    <col min="3076" max="3076" width="11.1796875" style="654" bestFit="1" customWidth="1"/>
    <col min="3077" max="3077" width="12.26953125" style="654" bestFit="1" customWidth="1"/>
    <col min="3078" max="3078" width="15" style="654" bestFit="1" customWidth="1"/>
    <col min="3079" max="3079" width="15.81640625" style="654" customWidth="1"/>
    <col min="3080" max="3323" width="9.1796875" style="654"/>
    <col min="3324" max="3324" width="9.7265625" style="654" customWidth="1"/>
    <col min="3325" max="3325" width="10.26953125" style="654" customWidth="1"/>
    <col min="3326" max="3326" width="44.7265625" style="654" customWidth="1"/>
    <col min="3327" max="3327" width="5.453125" style="654" bestFit="1" customWidth="1"/>
    <col min="3328" max="3328" width="6" style="654" bestFit="1" customWidth="1"/>
    <col min="3329" max="3329" width="12.7265625" style="654" customWidth="1"/>
    <col min="3330" max="3330" width="14.7265625" style="654" customWidth="1"/>
    <col min="3331" max="3331" width="15" style="654" bestFit="1" customWidth="1"/>
    <col min="3332" max="3332" width="11.1796875" style="654" bestFit="1" customWidth="1"/>
    <col min="3333" max="3333" width="12.26953125" style="654" bestFit="1" customWidth="1"/>
    <col min="3334" max="3334" width="15" style="654" bestFit="1" customWidth="1"/>
    <col min="3335" max="3335" width="15.81640625" style="654" customWidth="1"/>
    <col min="3336" max="3579" width="9.1796875" style="654"/>
    <col min="3580" max="3580" width="9.7265625" style="654" customWidth="1"/>
    <col min="3581" max="3581" width="10.26953125" style="654" customWidth="1"/>
    <col min="3582" max="3582" width="44.7265625" style="654" customWidth="1"/>
    <col min="3583" max="3583" width="5.453125" style="654" bestFit="1" customWidth="1"/>
    <col min="3584" max="3584" width="6" style="654" bestFit="1" customWidth="1"/>
    <col min="3585" max="3585" width="12.7265625" style="654" customWidth="1"/>
    <col min="3586" max="3586" width="14.7265625" style="654" customWidth="1"/>
    <col min="3587" max="3587" width="15" style="654" bestFit="1" customWidth="1"/>
    <col min="3588" max="3588" width="11.1796875" style="654" bestFit="1" customWidth="1"/>
    <col min="3589" max="3589" width="12.26953125" style="654" bestFit="1" customWidth="1"/>
    <col min="3590" max="3590" width="15" style="654" bestFit="1" customWidth="1"/>
    <col min="3591" max="3591" width="15.81640625" style="654" customWidth="1"/>
    <col min="3592" max="3835" width="9.1796875" style="654"/>
    <col min="3836" max="3836" width="9.7265625" style="654" customWidth="1"/>
    <col min="3837" max="3837" width="10.26953125" style="654" customWidth="1"/>
    <col min="3838" max="3838" width="44.7265625" style="654" customWidth="1"/>
    <col min="3839" max="3839" width="5.453125" style="654" bestFit="1" customWidth="1"/>
    <col min="3840" max="3840" width="6" style="654" bestFit="1" customWidth="1"/>
    <col min="3841" max="3841" width="12.7265625" style="654" customWidth="1"/>
    <col min="3842" max="3842" width="14.7265625" style="654" customWidth="1"/>
    <col min="3843" max="3843" width="15" style="654" bestFit="1" customWidth="1"/>
    <col min="3844" max="3844" width="11.1796875" style="654" bestFit="1" customWidth="1"/>
    <col min="3845" max="3845" width="12.26953125" style="654" bestFit="1" customWidth="1"/>
    <col min="3846" max="3846" width="15" style="654" bestFit="1" customWidth="1"/>
    <col min="3847" max="3847" width="15.81640625" style="654" customWidth="1"/>
    <col min="3848" max="4091" width="9.1796875" style="654"/>
    <col min="4092" max="4092" width="9.7265625" style="654" customWidth="1"/>
    <col min="4093" max="4093" width="10.26953125" style="654" customWidth="1"/>
    <col min="4094" max="4094" width="44.7265625" style="654" customWidth="1"/>
    <col min="4095" max="4095" width="5.453125" style="654" bestFit="1" customWidth="1"/>
    <col min="4096" max="4096" width="6" style="654" bestFit="1" customWidth="1"/>
    <col min="4097" max="4097" width="12.7265625" style="654" customWidth="1"/>
    <col min="4098" max="4098" width="14.7265625" style="654" customWidth="1"/>
    <col min="4099" max="4099" width="15" style="654" bestFit="1" customWidth="1"/>
    <col min="4100" max="4100" width="11.1796875" style="654" bestFit="1" customWidth="1"/>
    <col min="4101" max="4101" width="12.26953125" style="654" bestFit="1" customWidth="1"/>
    <col min="4102" max="4102" width="15" style="654" bestFit="1" customWidth="1"/>
    <col min="4103" max="4103" width="15.81640625" style="654" customWidth="1"/>
    <col min="4104" max="4347" width="9.1796875" style="654"/>
    <col min="4348" max="4348" width="9.7265625" style="654" customWidth="1"/>
    <col min="4349" max="4349" width="10.26953125" style="654" customWidth="1"/>
    <col min="4350" max="4350" width="44.7265625" style="654" customWidth="1"/>
    <col min="4351" max="4351" width="5.453125" style="654" bestFit="1" customWidth="1"/>
    <col min="4352" max="4352" width="6" style="654" bestFit="1" customWidth="1"/>
    <col min="4353" max="4353" width="12.7265625" style="654" customWidth="1"/>
    <col min="4354" max="4354" width="14.7265625" style="654" customWidth="1"/>
    <col min="4355" max="4355" width="15" style="654" bestFit="1" customWidth="1"/>
    <col min="4356" max="4356" width="11.1796875" style="654" bestFit="1" customWidth="1"/>
    <col min="4357" max="4357" width="12.26953125" style="654" bestFit="1" customWidth="1"/>
    <col min="4358" max="4358" width="15" style="654" bestFit="1" customWidth="1"/>
    <col min="4359" max="4359" width="15.81640625" style="654" customWidth="1"/>
    <col min="4360" max="4603" width="9.1796875" style="654"/>
    <col min="4604" max="4604" width="9.7265625" style="654" customWidth="1"/>
    <col min="4605" max="4605" width="10.26953125" style="654" customWidth="1"/>
    <col min="4606" max="4606" width="44.7265625" style="654" customWidth="1"/>
    <col min="4607" max="4607" width="5.453125" style="654" bestFit="1" customWidth="1"/>
    <col min="4608" max="4608" width="6" style="654" bestFit="1" customWidth="1"/>
    <col min="4609" max="4609" width="12.7265625" style="654" customWidth="1"/>
    <col min="4610" max="4610" width="14.7265625" style="654" customWidth="1"/>
    <col min="4611" max="4611" width="15" style="654" bestFit="1" customWidth="1"/>
    <col min="4612" max="4612" width="11.1796875" style="654" bestFit="1" customWidth="1"/>
    <col min="4613" max="4613" width="12.26953125" style="654" bestFit="1" customWidth="1"/>
    <col min="4614" max="4614" width="15" style="654" bestFit="1" customWidth="1"/>
    <col min="4615" max="4615" width="15.81640625" style="654" customWidth="1"/>
    <col min="4616" max="4859" width="9.1796875" style="654"/>
    <col min="4860" max="4860" width="9.7265625" style="654" customWidth="1"/>
    <col min="4861" max="4861" width="10.26953125" style="654" customWidth="1"/>
    <col min="4862" max="4862" width="44.7265625" style="654" customWidth="1"/>
    <col min="4863" max="4863" width="5.453125" style="654" bestFit="1" customWidth="1"/>
    <col min="4864" max="4864" width="6" style="654" bestFit="1" customWidth="1"/>
    <col min="4865" max="4865" width="12.7265625" style="654" customWidth="1"/>
    <col min="4866" max="4866" width="14.7265625" style="654" customWidth="1"/>
    <col min="4867" max="4867" width="15" style="654" bestFit="1" customWidth="1"/>
    <col min="4868" max="4868" width="11.1796875" style="654" bestFit="1" customWidth="1"/>
    <col min="4869" max="4869" width="12.26953125" style="654" bestFit="1" customWidth="1"/>
    <col min="4870" max="4870" width="15" style="654" bestFit="1" customWidth="1"/>
    <col min="4871" max="4871" width="15.81640625" style="654" customWidth="1"/>
    <col min="4872" max="5115" width="9.1796875" style="654"/>
    <col min="5116" max="5116" width="9.7265625" style="654" customWidth="1"/>
    <col min="5117" max="5117" width="10.26953125" style="654" customWidth="1"/>
    <col min="5118" max="5118" width="44.7265625" style="654" customWidth="1"/>
    <col min="5119" max="5119" width="5.453125" style="654" bestFit="1" customWidth="1"/>
    <col min="5120" max="5120" width="6" style="654" bestFit="1" customWidth="1"/>
    <col min="5121" max="5121" width="12.7265625" style="654" customWidth="1"/>
    <col min="5122" max="5122" width="14.7265625" style="654" customWidth="1"/>
    <col min="5123" max="5123" width="15" style="654" bestFit="1" customWidth="1"/>
    <col min="5124" max="5124" width="11.1796875" style="654" bestFit="1" customWidth="1"/>
    <col min="5125" max="5125" width="12.26953125" style="654" bestFit="1" customWidth="1"/>
    <col min="5126" max="5126" width="15" style="654" bestFit="1" customWidth="1"/>
    <col min="5127" max="5127" width="15.81640625" style="654" customWidth="1"/>
    <col min="5128" max="5371" width="9.1796875" style="654"/>
    <col min="5372" max="5372" width="9.7265625" style="654" customWidth="1"/>
    <col min="5373" max="5373" width="10.26953125" style="654" customWidth="1"/>
    <col min="5374" max="5374" width="44.7265625" style="654" customWidth="1"/>
    <col min="5375" max="5375" width="5.453125" style="654" bestFit="1" customWidth="1"/>
    <col min="5376" max="5376" width="6" style="654" bestFit="1" customWidth="1"/>
    <col min="5377" max="5377" width="12.7265625" style="654" customWidth="1"/>
    <col min="5378" max="5378" width="14.7265625" style="654" customWidth="1"/>
    <col min="5379" max="5379" width="15" style="654" bestFit="1" customWidth="1"/>
    <col min="5380" max="5380" width="11.1796875" style="654" bestFit="1" customWidth="1"/>
    <col min="5381" max="5381" width="12.26953125" style="654" bestFit="1" customWidth="1"/>
    <col min="5382" max="5382" width="15" style="654" bestFit="1" customWidth="1"/>
    <col min="5383" max="5383" width="15.81640625" style="654" customWidth="1"/>
    <col min="5384" max="5627" width="9.1796875" style="654"/>
    <col min="5628" max="5628" width="9.7265625" style="654" customWidth="1"/>
    <col min="5629" max="5629" width="10.26953125" style="654" customWidth="1"/>
    <col min="5630" max="5630" width="44.7265625" style="654" customWidth="1"/>
    <col min="5631" max="5631" width="5.453125" style="654" bestFit="1" customWidth="1"/>
    <col min="5632" max="5632" width="6" style="654" bestFit="1" customWidth="1"/>
    <col min="5633" max="5633" width="12.7265625" style="654" customWidth="1"/>
    <col min="5634" max="5634" width="14.7265625" style="654" customWidth="1"/>
    <col min="5635" max="5635" width="15" style="654" bestFit="1" customWidth="1"/>
    <col min="5636" max="5636" width="11.1796875" style="654" bestFit="1" customWidth="1"/>
    <col min="5637" max="5637" width="12.26953125" style="654" bestFit="1" customWidth="1"/>
    <col min="5638" max="5638" width="15" style="654" bestFit="1" customWidth="1"/>
    <col min="5639" max="5639" width="15.81640625" style="654" customWidth="1"/>
    <col min="5640" max="5883" width="9.1796875" style="654"/>
    <col min="5884" max="5884" width="9.7265625" style="654" customWidth="1"/>
    <col min="5885" max="5885" width="10.26953125" style="654" customWidth="1"/>
    <col min="5886" max="5886" width="44.7265625" style="654" customWidth="1"/>
    <col min="5887" max="5887" width="5.453125" style="654" bestFit="1" customWidth="1"/>
    <col min="5888" max="5888" width="6" style="654" bestFit="1" customWidth="1"/>
    <col min="5889" max="5889" width="12.7265625" style="654" customWidth="1"/>
    <col min="5890" max="5890" width="14.7265625" style="654" customWidth="1"/>
    <col min="5891" max="5891" width="15" style="654" bestFit="1" customWidth="1"/>
    <col min="5892" max="5892" width="11.1796875" style="654" bestFit="1" customWidth="1"/>
    <col min="5893" max="5893" width="12.26953125" style="654" bestFit="1" customWidth="1"/>
    <col min="5894" max="5894" width="15" style="654" bestFit="1" customWidth="1"/>
    <col min="5895" max="5895" width="15.81640625" style="654" customWidth="1"/>
    <col min="5896" max="6139" width="9.1796875" style="654"/>
    <col min="6140" max="6140" width="9.7265625" style="654" customWidth="1"/>
    <col min="6141" max="6141" width="10.26953125" style="654" customWidth="1"/>
    <col min="6142" max="6142" width="44.7265625" style="654" customWidth="1"/>
    <col min="6143" max="6143" width="5.453125" style="654" bestFit="1" customWidth="1"/>
    <col min="6144" max="6144" width="6" style="654" bestFit="1" customWidth="1"/>
    <col min="6145" max="6145" width="12.7265625" style="654" customWidth="1"/>
    <col min="6146" max="6146" width="14.7265625" style="654" customWidth="1"/>
    <col min="6147" max="6147" width="15" style="654" bestFit="1" customWidth="1"/>
    <col min="6148" max="6148" width="11.1796875" style="654" bestFit="1" customWidth="1"/>
    <col min="6149" max="6149" width="12.26953125" style="654" bestFit="1" customWidth="1"/>
    <col min="6150" max="6150" width="15" style="654" bestFit="1" customWidth="1"/>
    <col min="6151" max="6151" width="15.81640625" style="654" customWidth="1"/>
    <col min="6152" max="6395" width="9.1796875" style="654"/>
    <col min="6396" max="6396" width="9.7265625" style="654" customWidth="1"/>
    <col min="6397" max="6397" width="10.26953125" style="654" customWidth="1"/>
    <col min="6398" max="6398" width="44.7265625" style="654" customWidth="1"/>
    <col min="6399" max="6399" width="5.453125" style="654" bestFit="1" customWidth="1"/>
    <col min="6400" max="6400" width="6" style="654" bestFit="1" customWidth="1"/>
    <col min="6401" max="6401" width="12.7265625" style="654" customWidth="1"/>
    <col min="6402" max="6402" width="14.7265625" style="654" customWidth="1"/>
    <col min="6403" max="6403" width="15" style="654" bestFit="1" customWidth="1"/>
    <col min="6404" max="6404" width="11.1796875" style="654" bestFit="1" customWidth="1"/>
    <col min="6405" max="6405" width="12.26953125" style="654" bestFit="1" customWidth="1"/>
    <col min="6406" max="6406" width="15" style="654" bestFit="1" customWidth="1"/>
    <col min="6407" max="6407" width="15.81640625" style="654" customWidth="1"/>
    <col min="6408" max="6651" width="9.1796875" style="654"/>
    <col min="6652" max="6652" width="9.7265625" style="654" customWidth="1"/>
    <col min="6653" max="6653" width="10.26953125" style="654" customWidth="1"/>
    <col min="6654" max="6654" width="44.7265625" style="654" customWidth="1"/>
    <col min="6655" max="6655" width="5.453125" style="654" bestFit="1" customWidth="1"/>
    <col min="6656" max="6656" width="6" style="654" bestFit="1" customWidth="1"/>
    <col min="6657" max="6657" width="12.7265625" style="654" customWidth="1"/>
    <col min="6658" max="6658" width="14.7265625" style="654" customWidth="1"/>
    <col min="6659" max="6659" width="15" style="654" bestFit="1" customWidth="1"/>
    <col min="6660" max="6660" width="11.1796875" style="654" bestFit="1" customWidth="1"/>
    <col min="6661" max="6661" width="12.26953125" style="654" bestFit="1" customWidth="1"/>
    <col min="6662" max="6662" width="15" style="654" bestFit="1" customWidth="1"/>
    <col min="6663" max="6663" width="15.81640625" style="654" customWidth="1"/>
    <col min="6664" max="6907" width="9.1796875" style="654"/>
    <col min="6908" max="6908" width="9.7265625" style="654" customWidth="1"/>
    <col min="6909" max="6909" width="10.26953125" style="654" customWidth="1"/>
    <col min="6910" max="6910" width="44.7265625" style="654" customWidth="1"/>
    <col min="6911" max="6911" width="5.453125" style="654" bestFit="1" customWidth="1"/>
    <col min="6912" max="6912" width="6" style="654" bestFit="1" customWidth="1"/>
    <col min="6913" max="6913" width="12.7265625" style="654" customWidth="1"/>
    <col min="6914" max="6914" width="14.7265625" style="654" customWidth="1"/>
    <col min="6915" max="6915" width="15" style="654" bestFit="1" customWidth="1"/>
    <col min="6916" max="6916" width="11.1796875" style="654" bestFit="1" customWidth="1"/>
    <col min="6917" max="6917" width="12.26953125" style="654" bestFit="1" customWidth="1"/>
    <col min="6918" max="6918" width="15" style="654" bestFit="1" customWidth="1"/>
    <col min="6919" max="6919" width="15.81640625" style="654" customWidth="1"/>
    <col min="6920" max="7163" width="9.1796875" style="654"/>
    <col min="7164" max="7164" width="9.7265625" style="654" customWidth="1"/>
    <col min="7165" max="7165" width="10.26953125" style="654" customWidth="1"/>
    <col min="7166" max="7166" width="44.7265625" style="654" customWidth="1"/>
    <col min="7167" max="7167" width="5.453125" style="654" bestFit="1" customWidth="1"/>
    <col min="7168" max="7168" width="6" style="654" bestFit="1" customWidth="1"/>
    <col min="7169" max="7169" width="12.7265625" style="654" customWidth="1"/>
    <col min="7170" max="7170" width="14.7265625" style="654" customWidth="1"/>
    <col min="7171" max="7171" width="15" style="654" bestFit="1" customWidth="1"/>
    <col min="7172" max="7172" width="11.1796875" style="654" bestFit="1" customWidth="1"/>
    <col min="7173" max="7173" width="12.26953125" style="654" bestFit="1" customWidth="1"/>
    <col min="7174" max="7174" width="15" style="654" bestFit="1" customWidth="1"/>
    <col min="7175" max="7175" width="15.81640625" style="654" customWidth="1"/>
    <col min="7176" max="7419" width="9.1796875" style="654"/>
    <col min="7420" max="7420" width="9.7265625" style="654" customWidth="1"/>
    <col min="7421" max="7421" width="10.26953125" style="654" customWidth="1"/>
    <col min="7422" max="7422" width="44.7265625" style="654" customWidth="1"/>
    <col min="7423" max="7423" width="5.453125" style="654" bestFit="1" customWidth="1"/>
    <col min="7424" max="7424" width="6" style="654" bestFit="1" customWidth="1"/>
    <col min="7425" max="7425" width="12.7265625" style="654" customWidth="1"/>
    <col min="7426" max="7426" width="14.7265625" style="654" customWidth="1"/>
    <col min="7427" max="7427" width="15" style="654" bestFit="1" customWidth="1"/>
    <col min="7428" max="7428" width="11.1796875" style="654" bestFit="1" customWidth="1"/>
    <col min="7429" max="7429" width="12.26953125" style="654" bestFit="1" customWidth="1"/>
    <col min="7430" max="7430" width="15" style="654" bestFit="1" customWidth="1"/>
    <col min="7431" max="7431" width="15.81640625" style="654" customWidth="1"/>
    <col min="7432" max="7675" width="9.1796875" style="654"/>
    <col min="7676" max="7676" width="9.7265625" style="654" customWidth="1"/>
    <col min="7677" max="7677" width="10.26953125" style="654" customWidth="1"/>
    <col min="7678" max="7678" width="44.7265625" style="654" customWidth="1"/>
    <col min="7679" max="7679" width="5.453125" style="654" bestFit="1" customWidth="1"/>
    <col min="7680" max="7680" width="6" style="654" bestFit="1" customWidth="1"/>
    <col min="7681" max="7681" width="12.7265625" style="654" customWidth="1"/>
    <col min="7682" max="7682" width="14.7265625" style="654" customWidth="1"/>
    <col min="7683" max="7683" width="15" style="654" bestFit="1" customWidth="1"/>
    <col min="7684" max="7684" width="11.1796875" style="654" bestFit="1" customWidth="1"/>
    <col min="7685" max="7685" width="12.26953125" style="654" bestFit="1" customWidth="1"/>
    <col min="7686" max="7686" width="15" style="654" bestFit="1" customWidth="1"/>
    <col min="7687" max="7687" width="15.81640625" style="654" customWidth="1"/>
    <col min="7688" max="7931" width="9.1796875" style="654"/>
    <col min="7932" max="7932" width="9.7265625" style="654" customWidth="1"/>
    <col min="7933" max="7933" width="10.26953125" style="654" customWidth="1"/>
    <col min="7934" max="7934" width="44.7265625" style="654" customWidth="1"/>
    <col min="7935" max="7935" width="5.453125" style="654" bestFit="1" customWidth="1"/>
    <col min="7936" max="7936" width="6" style="654" bestFit="1" customWidth="1"/>
    <col min="7937" max="7937" width="12.7265625" style="654" customWidth="1"/>
    <col min="7938" max="7938" width="14.7265625" style="654" customWidth="1"/>
    <col min="7939" max="7939" width="15" style="654" bestFit="1" customWidth="1"/>
    <col min="7940" max="7940" width="11.1796875" style="654" bestFit="1" customWidth="1"/>
    <col min="7941" max="7941" width="12.26953125" style="654" bestFit="1" customWidth="1"/>
    <col min="7942" max="7942" width="15" style="654" bestFit="1" customWidth="1"/>
    <col min="7943" max="7943" width="15.81640625" style="654" customWidth="1"/>
    <col min="7944" max="8187" width="9.1796875" style="654"/>
    <col min="8188" max="8188" width="9.7265625" style="654" customWidth="1"/>
    <col min="8189" max="8189" width="10.26953125" style="654" customWidth="1"/>
    <col min="8190" max="8190" width="44.7265625" style="654" customWidth="1"/>
    <col min="8191" max="8191" width="5.453125" style="654" bestFit="1" customWidth="1"/>
    <col min="8192" max="8192" width="6" style="654" bestFit="1" customWidth="1"/>
    <col min="8193" max="8193" width="12.7265625" style="654" customWidth="1"/>
    <col min="8194" max="8194" width="14.7265625" style="654" customWidth="1"/>
    <col min="8195" max="8195" width="15" style="654" bestFit="1" customWidth="1"/>
    <col min="8196" max="8196" width="11.1796875" style="654" bestFit="1" customWidth="1"/>
    <col min="8197" max="8197" width="12.26953125" style="654" bestFit="1" customWidth="1"/>
    <col min="8198" max="8198" width="15" style="654" bestFit="1" customWidth="1"/>
    <col min="8199" max="8199" width="15.81640625" style="654" customWidth="1"/>
    <col min="8200" max="8443" width="9.1796875" style="654"/>
    <col min="8444" max="8444" width="9.7265625" style="654" customWidth="1"/>
    <col min="8445" max="8445" width="10.26953125" style="654" customWidth="1"/>
    <col min="8446" max="8446" width="44.7265625" style="654" customWidth="1"/>
    <col min="8447" max="8447" width="5.453125" style="654" bestFit="1" customWidth="1"/>
    <col min="8448" max="8448" width="6" style="654" bestFit="1" customWidth="1"/>
    <col min="8449" max="8449" width="12.7265625" style="654" customWidth="1"/>
    <col min="8450" max="8450" width="14.7265625" style="654" customWidth="1"/>
    <col min="8451" max="8451" width="15" style="654" bestFit="1" customWidth="1"/>
    <col min="8452" max="8452" width="11.1796875" style="654" bestFit="1" customWidth="1"/>
    <col min="8453" max="8453" width="12.26953125" style="654" bestFit="1" customWidth="1"/>
    <col min="8454" max="8454" width="15" style="654" bestFit="1" customWidth="1"/>
    <col min="8455" max="8455" width="15.81640625" style="654" customWidth="1"/>
    <col min="8456" max="8699" width="9.1796875" style="654"/>
    <col min="8700" max="8700" width="9.7265625" style="654" customWidth="1"/>
    <col min="8701" max="8701" width="10.26953125" style="654" customWidth="1"/>
    <col min="8702" max="8702" width="44.7265625" style="654" customWidth="1"/>
    <col min="8703" max="8703" width="5.453125" style="654" bestFit="1" customWidth="1"/>
    <col min="8704" max="8704" width="6" style="654" bestFit="1" customWidth="1"/>
    <col min="8705" max="8705" width="12.7265625" style="654" customWidth="1"/>
    <col min="8706" max="8706" width="14.7265625" style="654" customWidth="1"/>
    <col min="8707" max="8707" width="15" style="654" bestFit="1" customWidth="1"/>
    <col min="8708" max="8708" width="11.1796875" style="654" bestFit="1" customWidth="1"/>
    <col min="8709" max="8709" width="12.26953125" style="654" bestFit="1" customWidth="1"/>
    <col min="8710" max="8710" width="15" style="654" bestFit="1" customWidth="1"/>
    <col min="8711" max="8711" width="15.81640625" style="654" customWidth="1"/>
    <col min="8712" max="8955" width="9.1796875" style="654"/>
    <col min="8956" max="8956" width="9.7265625" style="654" customWidth="1"/>
    <col min="8957" max="8957" width="10.26953125" style="654" customWidth="1"/>
    <col min="8958" max="8958" width="44.7265625" style="654" customWidth="1"/>
    <col min="8959" max="8959" width="5.453125" style="654" bestFit="1" customWidth="1"/>
    <col min="8960" max="8960" width="6" style="654" bestFit="1" customWidth="1"/>
    <col min="8961" max="8961" width="12.7265625" style="654" customWidth="1"/>
    <col min="8962" max="8962" width="14.7265625" style="654" customWidth="1"/>
    <col min="8963" max="8963" width="15" style="654" bestFit="1" customWidth="1"/>
    <col min="8964" max="8964" width="11.1796875" style="654" bestFit="1" customWidth="1"/>
    <col min="8965" max="8965" width="12.26953125" style="654" bestFit="1" customWidth="1"/>
    <col min="8966" max="8966" width="15" style="654" bestFit="1" customWidth="1"/>
    <col min="8967" max="8967" width="15.81640625" style="654" customWidth="1"/>
    <col min="8968" max="9211" width="9.1796875" style="654"/>
    <col min="9212" max="9212" width="9.7265625" style="654" customWidth="1"/>
    <col min="9213" max="9213" width="10.26953125" style="654" customWidth="1"/>
    <col min="9214" max="9214" width="44.7265625" style="654" customWidth="1"/>
    <col min="9215" max="9215" width="5.453125" style="654" bestFit="1" customWidth="1"/>
    <col min="9216" max="9216" width="6" style="654" bestFit="1" customWidth="1"/>
    <col min="9217" max="9217" width="12.7265625" style="654" customWidth="1"/>
    <col min="9218" max="9218" width="14.7265625" style="654" customWidth="1"/>
    <col min="9219" max="9219" width="15" style="654" bestFit="1" customWidth="1"/>
    <col min="9220" max="9220" width="11.1796875" style="654" bestFit="1" customWidth="1"/>
    <col min="9221" max="9221" width="12.26953125" style="654" bestFit="1" customWidth="1"/>
    <col min="9222" max="9222" width="15" style="654" bestFit="1" customWidth="1"/>
    <col min="9223" max="9223" width="15.81640625" style="654" customWidth="1"/>
    <col min="9224" max="9467" width="9.1796875" style="654"/>
    <col min="9468" max="9468" width="9.7265625" style="654" customWidth="1"/>
    <col min="9469" max="9469" width="10.26953125" style="654" customWidth="1"/>
    <col min="9470" max="9470" width="44.7265625" style="654" customWidth="1"/>
    <col min="9471" max="9471" width="5.453125" style="654" bestFit="1" customWidth="1"/>
    <col min="9472" max="9472" width="6" style="654" bestFit="1" customWidth="1"/>
    <col min="9473" max="9473" width="12.7265625" style="654" customWidth="1"/>
    <col min="9474" max="9474" width="14.7265625" style="654" customWidth="1"/>
    <col min="9475" max="9475" width="15" style="654" bestFit="1" customWidth="1"/>
    <col min="9476" max="9476" width="11.1796875" style="654" bestFit="1" customWidth="1"/>
    <col min="9477" max="9477" width="12.26953125" style="654" bestFit="1" customWidth="1"/>
    <col min="9478" max="9478" width="15" style="654" bestFit="1" customWidth="1"/>
    <col min="9479" max="9479" width="15.81640625" style="654" customWidth="1"/>
    <col min="9480" max="9723" width="9.1796875" style="654"/>
    <col min="9724" max="9724" width="9.7265625" style="654" customWidth="1"/>
    <col min="9725" max="9725" width="10.26953125" style="654" customWidth="1"/>
    <col min="9726" max="9726" width="44.7265625" style="654" customWidth="1"/>
    <col min="9727" max="9727" width="5.453125" style="654" bestFit="1" customWidth="1"/>
    <col min="9728" max="9728" width="6" style="654" bestFit="1" customWidth="1"/>
    <col min="9729" max="9729" width="12.7265625" style="654" customWidth="1"/>
    <col min="9730" max="9730" width="14.7265625" style="654" customWidth="1"/>
    <col min="9731" max="9731" width="15" style="654" bestFit="1" customWidth="1"/>
    <col min="9732" max="9732" width="11.1796875" style="654" bestFit="1" customWidth="1"/>
    <col min="9733" max="9733" width="12.26953125" style="654" bestFit="1" customWidth="1"/>
    <col min="9734" max="9734" width="15" style="654" bestFit="1" customWidth="1"/>
    <col min="9735" max="9735" width="15.81640625" style="654" customWidth="1"/>
    <col min="9736" max="9979" width="9.1796875" style="654"/>
    <col min="9980" max="9980" width="9.7265625" style="654" customWidth="1"/>
    <col min="9981" max="9981" width="10.26953125" style="654" customWidth="1"/>
    <col min="9982" max="9982" width="44.7265625" style="654" customWidth="1"/>
    <col min="9983" max="9983" width="5.453125" style="654" bestFit="1" customWidth="1"/>
    <col min="9984" max="9984" width="6" style="654" bestFit="1" customWidth="1"/>
    <col min="9985" max="9985" width="12.7265625" style="654" customWidth="1"/>
    <col min="9986" max="9986" width="14.7265625" style="654" customWidth="1"/>
    <col min="9987" max="9987" width="15" style="654" bestFit="1" customWidth="1"/>
    <col min="9988" max="9988" width="11.1796875" style="654" bestFit="1" customWidth="1"/>
    <col min="9989" max="9989" width="12.26953125" style="654" bestFit="1" customWidth="1"/>
    <col min="9990" max="9990" width="15" style="654" bestFit="1" customWidth="1"/>
    <col min="9991" max="9991" width="15.81640625" style="654" customWidth="1"/>
    <col min="9992" max="10235" width="9.1796875" style="654"/>
    <col min="10236" max="10236" width="9.7265625" style="654" customWidth="1"/>
    <col min="10237" max="10237" width="10.26953125" style="654" customWidth="1"/>
    <col min="10238" max="10238" width="44.7265625" style="654" customWidth="1"/>
    <col min="10239" max="10239" width="5.453125" style="654" bestFit="1" customWidth="1"/>
    <col min="10240" max="10240" width="6" style="654" bestFit="1" customWidth="1"/>
    <col min="10241" max="10241" width="12.7265625" style="654" customWidth="1"/>
    <col min="10242" max="10242" width="14.7265625" style="654" customWidth="1"/>
    <col min="10243" max="10243" width="15" style="654" bestFit="1" customWidth="1"/>
    <col min="10244" max="10244" width="11.1796875" style="654" bestFit="1" customWidth="1"/>
    <col min="10245" max="10245" width="12.26953125" style="654" bestFit="1" customWidth="1"/>
    <col min="10246" max="10246" width="15" style="654" bestFit="1" customWidth="1"/>
    <col min="10247" max="10247" width="15.81640625" style="654" customWidth="1"/>
    <col min="10248" max="10491" width="9.1796875" style="654"/>
    <col min="10492" max="10492" width="9.7265625" style="654" customWidth="1"/>
    <col min="10493" max="10493" width="10.26953125" style="654" customWidth="1"/>
    <col min="10494" max="10494" width="44.7265625" style="654" customWidth="1"/>
    <col min="10495" max="10495" width="5.453125" style="654" bestFit="1" customWidth="1"/>
    <col min="10496" max="10496" width="6" style="654" bestFit="1" customWidth="1"/>
    <col min="10497" max="10497" width="12.7265625" style="654" customWidth="1"/>
    <col min="10498" max="10498" width="14.7265625" style="654" customWidth="1"/>
    <col min="10499" max="10499" width="15" style="654" bestFit="1" customWidth="1"/>
    <col min="10500" max="10500" width="11.1796875" style="654" bestFit="1" customWidth="1"/>
    <col min="10501" max="10501" width="12.26953125" style="654" bestFit="1" customWidth="1"/>
    <col min="10502" max="10502" width="15" style="654" bestFit="1" customWidth="1"/>
    <col min="10503" max="10503" width="15.81640625" style="654" customWidth="1"/>
    <col min="10504" max="10747" width="9.1796875" style="654"/>
    <col min="10748" max="10748" width="9.7265625" style="654" customWidth="1"/>
    <col min="10749" max="10749" width="10.26953125" style="654" customWidth="1"/>
    <col min="10750" max="10750" width="44.7265625" style="654" customWidth="1"/>
    <col min="10751" max="10751" width="5.453125" style="654" bestFit="1" customWidth="1"/>
    <col min="10752" max="10752" width="6" style="654" bestFit="1" customWidth="1"/>
    <col min="10753" max="10753" width="12.7265625" style="654" customWidth="1"/>
    <col min="10754" max="10754" width="14.7265625" style="654" customWidth="1"/>
    <col min="10755" max="10755" width="15" style="654" bestFit="1" customWidth="1"/>
    <col min="10756" max="10756" width="11.1796875" style="654" bestFit="1" customWidth="1"/>
    <col min="10757" max="10757" width="12.26953125" style="654" bestFit="1" customWidth="1"/>
    <col min="10758" max="10758" width="15" style="654" bestFit="1" customWidth="1"/>
    <col min="10759" max="10759" width="15.81640625" style="654" customWidth="1"/>
    <col min="10760" max="11003" width="9.1796875" style="654"/>
    <col min="11004" max="11004" width="9.7265625" style="654" customWidth="1"/>
    <col min="11005" max="11005" width="10.26953125" style="654" customWidth="1"/>
    <col min="11006" max="11006" width="44.7265625" style="654" customWidth="1"/>
    <col min="11007" max="11007" width="5.453125" style="654" bestFit="1" customWidth="1"/>
    <col min="11008" max="11008" width="6" style="654" bestFit="1" customWidth="1"/>
    <col min="11009" max="11009" width="12.7265625" style="654" customWidth="1"/>
    <col min="11010" max="11010" width="14.7265625" style="654" customWidth="1"/>
    <col min="11011" max="11011" width="15" style="654" bestFit="1" customWidth="1"/>
    <col min="11012" max="11012" width="11.1796875" style="654" bestFit="1" customWidth="1"/>
    <col min="11013" max="11013" width="12.26953125" style="654" bestFit="1" customWidth="1"/>
    <col min="11014" max="11014" width="15" style="654" bestFit="1" customWidth="1"/>
    <col min="11015" max="11015" width="15.81640625" style="654" customWidth="1"/>
    <col min="11016" max="11259" width="9.1796875" style="654"/>
    <col min="11260" max="11260" width="9.7265625" style="654" customWidth="1"/>
    <col min="11261" max="11261" width="10.26953125" style="654" customWidth="1"/>
    <col min="11262" max="11262" width="44.7265625" style="654" customWidth="1"/>
    <col min="11263" max="11263" width="5.453125" style="654" bestFit="1" customWidth="1"/>
    <col min="11264" max="11264" width="6" style="654" bestFit="1" customWidth="1"/>
    <col min="11265" max="11265" width="12.7265625" style="654" customWidth="1"/>
    <col min="11266" max="11266" width="14.7265625" style="654" customWidth="1"/>
    <col min="11267" max="11267" width="15" style="654" bestFit="1" customWidth="1"/>
    <col min="11268" max="11268" width="11.1796875" style="654" bestFit="1" customWidth="1"/>
    <col min="11269" max="11269" width="12.26953125" style="654" bestFit="1" customWidth="1"/>
    <col min="11270" max="11270" width="15" style="654" bestFit="1" customWidth="1"/>
    <col min="11271" max="11271" width="15.81640625" style="654" customWidth="1"/>
    <col min="11272" max="11515" width="9.1796875" style="654"/>
    <col min="11516" max="11516" width="9.7265625" style="654" customWidth="1"/>
    <col min="11517" max="11517" width="10.26953125" style="654" customWidth="1"/>
    <col min="11518" max="11518" width="44.7265625" style="654" customWidth="1"/>
    <col min="11519" max="11519" width="5.453125" style="654" bestFit="1" customWidth="1"/>
    <col min="11520" max="11520" width="6" style="654" bestFit="1" customWidth="1"/>
    <col min="11521" max="11521" width="12.7265625" style="654" customWidth="1"/>
    <col min="11522" max="11522" width="14.7265625" style="654" customWidth="1"/>
    <col min="11523" max="11523" width="15" style="654" bestFit="1" customWidth="1"/>
    <col min="11524" max="11524" width="11.1796875" style="654" bestFit="1" customWidth="1"/>
    <col min="11525" max="11525" width="12.26953125" style="654" bestFit="1" customWidth="1"/>
    <col min="11526" max="11526" width="15" style="654" bestFit="1" customWidth="1"/>
    <col min="11527" max="11527" width="15.81640625" style="654" customWidth="1"/>
    <col min="11528" max="11771" width="9.1796875" style="654"/>
    <col min="11772" max="11772" width="9.7265625" style="654" customWidth="1"/>
    <col min="11773" max="11773" width="10.26953125" style="654" customWidth="1"/>
    <col min="11774" max="11774" width="44.7265625" style="654" customWidth="1"/>
    <col min="11775" max="11775" width="5.453125" style="654" bestFit="1" customWidth="1"/>
    <col min="11776" max="11776" width="6" style="654" bestFit="1" customWidth="1"/>
    <col min="11777" max="11777" width="12.7265625" style="654" customWidth="1"/>
    <col min="11778" max="11778" width="14.7265625" style="654" customWidth="1"/>
    <col min="11779" max="11779" width="15" style="654" bestFit="1" customWidth="1"/>
    <col min="11780" max="11780" width="11.1796875" style="654" bestFit="1" customWidth="1"/>
    <col min="11781" max="11781" width="12.26953125" style="654" bestFit="1" customWidth="1"/>
    <col min="11782" max="11782" width="15" style="654" bestFit="1" customWidth="1"/>
    <col min="11783" max="11783" width="15.81640625" style="654" customWidth="1"/>
    <col min="11784" max="12027" width="9.1796875" style="654"/>
    <col min="12028" max="12028" width="9.7265625" style="654" customWidth="1"/>
    <col min="12029" max="12029" width="10.26953125" style="654" customWidth="1"/>
    <col min="12030" max="12030" width="44.7265625" style="654" customWidth="1"/>
    <col min="12031" max="12031" width="5.453125" style="654" bestFit="1" customWidth="1"/>
    <col min="12032" max="12032" width="6" style="654" bestFit="1" customWidth="1"/>
    <col min="12033" max="12033" width="12.7265625" style="654" customWidth="1"/>
    <col min="12034" max="12034" width="14.7265625" style="654" customWidth="1"/>
    <col min="12035" max="12035" width="15" style="654" bestFit="1" customWidth="1"/>
    <col min="12036" max="12036" width="11.1796875" style="654" bestFit="1" customWidth="1"/>
    <col min="12037" max="12037" width="12.26953125" style="654" bestFit="1" customWidth="1"/>
    <col min="12038" max="12038" width="15" style="654" bestFit="1" customWidth="1"/>
    <col min="12039" max="12039" width="15.81640625" style="654" customWidth="1"/>
    <col min="12040" max="12283" width="9.1796875" style="654"/>
    <col min="12284" max="12284" width="9.7265625" style="654" customWidth="1"/>
    <col min="12285" max="12285" width="10.26953125" style="654" customWidth="1"/>
    <col min="12286" max="12286" width="44.7265625" style="654" customWidth="1"/>
    <col min="12287" max="12287" width="5.453125" style="654" bestFit="1" customWidth="1"/>
    <col min="12288" max="12288" width="6" style="654" bestFit="1" customWidth="1"/>
    <col min="12289" max="12289" width="12.7265625" style="654" customWidth="1"/>
    <col min="12290" max="12290" width="14.7265625" style="654" customWidth="1"/>
    <col min="12291" max="12291" width="15" style="654" bestFit="1" customWidth="1"/>
    <col min="12292" max="12292" width="11.1796875" style="654" bestFit="1" customWidth="1"/>
    <col min="12293" max="12293" width="12.26953125" style="654" bestFit="1" customWidth="1"/>
    <col min="12294" max="12294" width="15" style="654" bestFit="1" customWidth="1"/>
    <col min="12295" max="12295" width="15.81640625" style="654" customWidth="1"/>
    <col min="12296" max="12539" width="9.1796875" style="654"/>
    <col min="12540" max="12540" width="9.7265625" style="654" customWidth="1"/>
    <col min="12541" max="12541" width="10.26953125" style="654" customWidth="1"/>
    <col min="12542" max="12542" width="44.7265625" style="654" customWidth="1"/>
    <col min="12543" max="12543" width="5.453125" style="654" bestFit="1" customWidth="1"/>
    <col min="12544" max="12544" width="6" style="654" bestFit="1" customWidth="1"/>
    <col min="12545" max="12545" width="12.7265625" style="654" customWidth="1"/>
    <col min="12546" max="12546" width="14.7265625" style="654" customWidth="1"/>
    <col min="12547" max="12547" width="15" style="654" bestFit="1" customWidth="1"/>
    <col min="12548" max="12548" width="11.1796875" style="654" bestFit="1" customWidth="1"/>
    <col min="12549" max="12549" width="12.26953125" style="654" bestFit="1" customWidth="1"/>
    <col min="12550" max="12550" width="15" style="654" bestFit="1" customWidth="1"/>
    <col min="12551" max="12551" width="15.81640625" style="654" customWidth="1"/>
    <col min="12552" max="12795" width="9.1796875" style="654"/>
    <col min="12796" max="12796" width="9.7265625" style="654" customWidth="1"/>
    <col min="12797" max="12797" width="10.26953125" style="654" customWidth="1"/>
    <col min="12798" max="12798" width="44.7265625" style="654" customWidth="1"/>
    <col min="12799" max="12799" width="5.453125" style="654" bestFit="1" customWidth="1"/>
    <col min="12800" max="12800" width="6" style="654" bestFit="1" customWidth="1"/>
    <col min="12801" max="12801" width="12.7265625" style="654" customWidth="1"/>
    <col min="12802" max="12802" width="14.7265625" style="654" customWidth="1"/>
    <col min="12803" max="12803" width="15" style="654" bestFit="1" customWidth="1"/>
    <col min="12804" max="12804" width="11.1796875" style="654" bestFit="1" customWidth="1"/>
    <col min="12805" max="12805" width="12.26953125" style="654" bestFit="1" customWidth="1"/>
    <col min="12806" max="12806" width="15" style="654" bestFit="1" customWidth="1"/>
    <col min="12807" max="12807" width="15.81640625" style="654" customWidth="1"/>
    <col min="12808" max="13051" width="9.1796875" style="654"/>
    <col min="13052" max="13052" width="9.7265625" style="654" customWidth="1"/>
    <col min="13053" max="13053" width="10.26953125" style="654" customWidth="1"/>
    <col min="13054" max="13054" width="44.7265625" style="654" customWidth="1"/>
    <col min="13055" max="13055" width="5.453125" style="654" bestFit="1" customWidth="1"/>
    <col min="13056" max="13056" width="6" style="654" bestFit="1" customWidth="1"/>
    <col min="13057" max="13057" width="12.7265625" style="654" customWidth="1"/>
    <col min="13058" max="13058" width="14.7265625" style="654" customWidth="1"/>
    <col min="13059" max="13059" width="15" style="654" bestFit="1" customWidth="1"/>
    <col min="13060" max="13060" width="11.1796875" style="654" bestFit="1" customWidth="1"/>
    <col min="13061" max="13061" width="12.26953125" style="654" bestFit="1" customWidth="1"/>
    <col min="13062" max="13062" width="15" style="654" bestFit="1" customWidth="1"/>
    <col min="13063" max="13063" width="15.81640625" style="654" customWidth="1"/>
    <col min="13064" max="13307" width="9.1796875" style="654"/>
    <col min="13308" max="13308" width="9.7265625" style="654" customWidth="1"/>
    <col min="13309" max="13309" width="10.26953125" style="654" customWidth="1"/>
    <col min="13310" max="13310" width="44.7265625" style="654" customWidth="1"/>
    <col min="13311" max="13311" width="5.453125" style="654" bestFit="1" customWidth="1"/>
    <col min="13312" max="13312" width="6" style="654" bestFit="1" customWidth="1"/>
    <col min="13313" max="13313" width="12.7265625" style="654" customWidth="1"/>
    <col min="13314" max="13314" width="14.7265625" style="654" customWidth="1"/>
    <col min="13315" max="13315" width="15" style="654" bestFit="1" customWidth="1"/>
    <col min="13316" max="13316" width="11.1796875" style="654" bestFit="1" customWidth="1"/>
    <col min="13317" max="13317" width="12.26953125" style="654" bestFit="1" customWidth="1"/>
    <col min="13318" max="13318" width="15" style="654" bestFit="1" customWidth="1"/>
    <col min="13319" max="13319" width="15.81640625" style="654" customWidth="1"/>
    <col min="13320" max="13563" width="9.1796875" style="654"/>
    <col min="13564" max="13564" width="9.7265625" style="654" customWidth="1"/>
    <col min="13565" max="13565" width="10.26953125" style="654" customWidth="1"/>
    <col min="13566" max="13566" width="44.7265625" style="654" customWidth="1"/>
    <col min="13567" max="13567" width="5.453125" style="654" bestFit="1" customWidth="1"/>
    <col min="13568" max="13568" width="6" style="654" bestFit="1" customWidth="1"/>
    <col min="13569" max="13569" width="12.7265625" style="654" customWidth="1"/>
    <col min="13570" max="13570" width="14.7265625" style="654" customWidth="1"/>
    <col min="13571" max="13571" width="15" style="654" bestFit="1" customWidth="1"/>
    <col min="13572" max="13572" width="11.1796875" style="654" bestFit="1" customWidth="1"/>
    <col min="13573" max="13573" width="12.26953125" style="654" bestFit="1" customWidth="1"/>
    <col min="13574" max="13574" width="15" style="654" bestFit="1" customWidth="1"/>
    <col min="13575" max="13575" width="15.81640625" style="654" customWidth="1"/>
    <col min="13576" max="13819" width="9.1796875" style="654"/>
    <col min="13820" max="13820" width="9.7265625" style="654" customWidth="1"/>
    <col min="13821" max="13821" width="10.26953125" style="654" customWidth="1"/>
    <col min="13822" max="13822" width="44.7265625" style="654" customWidth="1"/>
    <col min="13823" max="13823" width="5.453125" style="654" bestFit="1" customWidth="1"/>
    <col min="13824" max="13824" width="6" style="654" bestFit="1" customWidth="1"/>
    <col min="13825" max="13825" width="12.7265625" style="654" customWidth="1"/>
    <col min="13826" max="13826" width="14.7265625" style="654" customWidth="1"/>
    <col min="13827" max="13827" width="15" style="654" bestFit="1" customWidth="1"/>
    <col min="13828" max="13828" width="11.1796875" style="654" bestFit="1" customWidth="1"/>
    <col min="13829" max="13829" width="12.26953125" style="654" bestFit="1" customWidth="1"/>
    <col min="13830" max="13830" width="15" style="654" bestFit="1" customWidth="1"/>
    <col min="13831" max="13831" width="15.81640625" style="654" customWidth="1"/>
    <col min="13832" max="14075" width="9.1796875" style="654"/>
    <col min="14076" max="14076" width="9.7265625" style="654" customWidth="1"/>
    <col min="14077" max="14077" width="10.26953125" style="654" customWidth="1"/>
    <col min="14078" max="14078" width="44.7265625" style="654" customWidth="1"/>
    <col min="14079" max="14079" width="5.453125" style="654" bestFit="1" customWidth="1"/>
    <col min="14080" max="14080" width="6" style="654" bestFit="1" customWidth="1"/>
    <col min="14081" max="14081" width="12.7265625" style="654" customWidth="1"/>
    <col min="14082" max="14082" width="14.7265625" style="654" customWidth="1"/>
    <col min="14083" max="14083" width="15" style="654" bestFit="1" customWidth="1"/>
    <col min="14084" max="14084" width="11.1796875" style="654" bestFit="1" customWidth="1"/>
    <col min="14085" max="14085" width="12.26953125" style="654" bestFit="1" customWidth="1"/>
    <col min="14086" max="14086" width="15" style="654" bestFit="1" customWidth="1"/>
    <col min="14087" max="14087" width="15.81640625" style="654" customWidth="1"/>
    <col min="14088" max="14331" width="9.1796875" style="654"/>
    <col min="14332" max="14332" width="9.7265625" style="654" customWidth="1"/>
    <col min="14333" max="14333" width="10.26953125" style="654" customWidth="1"/>
    <col min="14334" max="14334" width="44.7265625" style="654" customWidth="1"/>
    <col min="14335" max="14335" width="5.453125" style="654" bestFit="1" customWidth="1"/>
    <col min="14336" max="14336" width="6" style="654" bestFit="1" customWidth="1"/>
    <col min="14337" max="14337" width="12.7265625" style="654" customWidth="1"/>
    <col min="14338" max="14338" width="14.7265625" style="654" customWidth="1"/>
    <col min="14339" max="14339" width="15" style="654" bestFit="1" customWidth="1"/>
    <col min="14340" max="14340" width="11.1796875" style="654" bestFit="1" customWidth="1"/>
    <col min="14341" max="14341" width="12.26953125" style="654" bestFit="1" customWidth="1"/>
    <col min="14342" max="14342" width="15" style="654" bestFit="1" customWidth="1"/>
    <col min="14343" max="14343" width="15.81640625" style="654" customWidth="1"/>
    <col min="14344" max="14587" width="9.1796875" style="654"/>
    <col min="14588" max="14588" width="9.7265625" style="654" customWidth="1"/>
    <col min="14589" max="14589" width="10.26953125" style="654" customWidth="1"/>
    <col min="14590" max="14590" width="44.7265625" style="654" customWidth="1"/>
    <col min="14591" max="14591" width="5.453125" style="654" bestFit="1" customWidth="1"/>
    <col min="14592" max="14592" width="6" style="654" bestFit="1" customWidth="1"/>
    <col min="14593" max="14593" width="12.7265625" style="654" customWidth="1"/>
    <col min="14594" max="14594" width="14.7265625" style="654" customWidth="1"/>
    <col min="14595" max="14595" width="15" style="654" bestFit="1" customWidth="1"/>
    <col min="14596" max="14596" width="11.1796875" style="654" bestFit="1" customWidth="1"/>
    <col min="14597" max="14597" width="12.26953125" style="654" bestFit="1" customWidth="1"/>
    <col min="14598" max="14598" width="15" style="654" bestFit="1" customWidth="1"/>
    <col min="14599" max="14599" width="15.81640625" style="654" customWidth="1"/>
    <col min="14600" max="14843" width="9.1796875" style="654"/>
    <col min="14844" max="14844" width="9.7265625" style="654" customWidth="1"/>
    <col min="14845" max="14845" width="10.26953125" style="654" customWidth="1"/>
    <col min="14846" max="14846" width="44.7265625" style="654" customWidth="1"/>
    <col min="14847" max="14847" width="5.453125" style="654" bestFit="1" customWidth="1"/>
    <col min="14848" max="14848" width="6" style="654" bestFit="1" customWidth="1"/>
    <col min="14849" max="14849" width="12.7265625" style="654" customWidth="1"/>
    <col min="14850" max="14850" width="14.7265625" style="654" customWidth="1"/>
    <col min="14851" max="14851" width="15" style="654" bestFit="1" customWidth="1"/>
    <col min="14852" max="14852" width="11.1796875" style="654" bestFit="1" customWidth="1"/>
    <col min="14853" max="14853" width="12.26953125" style="654" bestFit="1" customWidth="1"/>
    <col min="14854" max="14854" width="15" style="654" bestFit="1" customWidth="1"/>
    <col min="14855" max="14855" width="15.81640625" style="654" customWidth="1"/>
    <col min="14856" max="15099" width="9.1796875" style="654"/>
    <col min="15100" max="15100" width="9.7265625" style="654" customWidth="1"/>
    <col min="15101" max="15101" width="10.26953125" style="654" customWidth="1"/>
    <col min="15102" max="15102" width="44.7265625" style="654" customWidth="1"/>
    <col min="15103" max="15103" width="5.453125" style="654" bestFit="1" customWidth="1"/>
    <col min="15104" max="15104" width="6" style="654" bestFit="1" customWidth="1"/>
    <col min="15105" max="15105" width="12.7265625" style="654" customWidth="1"/>
    <col min="15106" max="15106" width="14.7265625" style="654" customWidth="1"/>
    <col min="15107" max="15107" width="15" style="654" bestFit="1" customWidth="1"/>
    <col min="15108" max="15108" width="11.1796875" style="654" bestFit="1" customWidth="1"/>
    <col min="15109" max="15109" width="12.26953125" style="654" bestFit="1" customWidth="1"/>
    <col min="15110" max="15110" width="15" style="654" bestFit="1" customWidth="1"/>
    <col min="15111" max="15111" width="15.81640625" style="654" customWidth="1"/>
    <col min="15112" max="15355" width="9.1796875" style="654"/>
    <col min="15356" max="15356" width="9.7265625" style="654" customWidth="1"/>
    <col min="15357" max="15357" width="10.26953125" style="654" customWidth="1"/>
    <col min="15358" max="15358" width="44.7265625" style="654" customWidth="1"/>
    <col min="15359" max="15359" width="5.453125" style="654" bestFit="1" customWidth="1"/>
    <col min="15360" max="15360" width="6" style="654" bestFit="1" customWidth="1"/>
    <col min="15361" max="15361" width="12.7265625" style="654" customWidth="1"/>
    <col min="15362" max="15362" width="14.7265625" style="654" customWidth="1"/>
    <col min="15363" max="15363" width="15" style="654" bestFit="1" customWidth="1"/>
    <col min="15364" max="15364" width="11.1796875" style="654" bestFit="1" customWidth="1"/>
    <col min="15365" max="15365" width="12.26953125" style="654" bestFit="1" customWidth="1"/>
    <col min="15366" max="15366" width="15" style="654" bestFit="1" customWidth="1"/>
    <col min="15367" max="15367" width="15.81640625" style="654" customWidth="1"/>
    <col min="15368" max="15611" width="9.1796875" style="654"/>
    <col min="15612" max="15612" width="9.7265625" style="654" customWidth="1"/>
    <col min="15613" max="15613" width="10.26953125" style="654" customWidth="1"/>
    <col min="15614" max="15614" width="44.7265625" style="654" customWidth="1"/>
    <col min="15615" max="15615" width="5.453125" style="654" bestFit="1" customWidth="1"/>
    <col min="15616" max="15616" width="6" style="654" bestFit="1" customWidth="1"/>
    <col min="15617" max="15617" width="12.7265625" style="654" customWidth="1"/>
    <col min="15618" max="15618" width="14.7265625" style="654" customWidth="1"/>
    <col min="15619" max="15619" width="15" style="654" bestFit="1" customWidth="1"/>
    <col min="15620" max="15620" width="11.1796875" style="654" bestFit="1" customWidth="1"/>
    <col min="15621" max="15621" width="12.26953125" style="654" bestFit="1" customWidth="1"/>
    <col min="15622" max="15622" width="15" style="654" bestFit="1" customWidth="1"/>
    <col min="15623" max="15623" width="15.81640625" style="654" customWidth="1"/>
    <col min="15624" max="15867" width="9.1796875" style="654"/>
    <col min="15868" max="15868" width="9.7265625" style="654" customWidth="1"/>
    <col min="15869" max="15869" width="10.26953125" style="654" customWidth="1"/>
    <col min="15870" max="15870" width="44.7265625" style="654" customWidth="1"/>
    <col min="15871" max="15871" width="5.453125" style="654" bestFit="1" customWidth="1"/>
    <col min="15872" max="15872" width="6" style="654" bestFit="1" customWidth="1"/>
    <col min="15873" max="15873" width="12.7265625" style="654" customWidth="1"/>
    <col min="15874" max="15874" width="14.7265625" style="654" customWidth="1"/>
    <col min="15875" max="15875" width="15" style="654" bestFit="1" customWidth="1"/>
    <col min="15876" max="15876" width="11.1796875" style="654" bestFit="1" customWidth="1"/>
    <col min="15877" max="15877" width="12.26953125" style="654" bestFit="1" customWidth="1"/>
    <col min="15878" max="15878" width="15" style="654" bestFit="1" customWidth="1"/>
    <col min="15879" max="15879" width="15.81640625" style="654" customWidth="1"/>
    <col min="15880" max="16123" width="9.1796875" style="654"/>
    <col min="16124" max="16124" width="9.7265625" style="654" customWidth="1"/>
    <col min="16125" max="16125" width="10.26953125" style="654" customWidth="1"/>
    <col min="16126" max="16126" width="44.7265625" style="654" customWidth="1"/>
    <col min="16127" max="16127" width="5.453125" style="654" bestFit="1" customWidth="1"/>
    <col min="16128" max="16128" width="6" style="654" bestFit="1" customWidth="1"/>
    <col min="16129" max="16129" width="12.7265625" style="654" customWidth="1"/>
    <col min="16130" max="16130" width="14.7265625" style="654" customWidth="1"/>
    <col min="16131" max="16131" width="15" style="654" bestFit="1" customWidth="1"/>
    <col min="16132" max="16132" width="11.1796875" style="654" bestFit="1" customWidth="1"/>
    <col min="16133" max="16133" width="12.26953125" style="654" bestFit="1" customWidth="1"/>
    <col min="16134" max="16134" width="15" style="654" bestFit="1" customWidth="1"/>
    <col min="16135" max="16135" width="15.81640625" style="654" customWidth="1"/>
    <col min="16136" max="16384" width="9.1796875" style="654"/>
  </cols>
  <sheetData>
    <row r="1" spans="1:7" ht="13" x14ac:dyDescent="0.25">
      <c r="A1" s="2412" t="s">
        <v>0</v>
      </c>
      <c r="B1" s="2412"/>
      <c r="C1" s="2412"/>
      <c r="D1" s="2412"/>
      <c r="E1" s="2412"/>
      <c r="F1" s="2412"/>
    </row>
    <row r="2" spans="1:7" ht="13" x14ac:dyDescent="0.25">
      <c r="A2" s="2372" t="s">
        <v>2561</v>
      </c>
      <c r="B2" s="2372"/>
      <c r="C2" s="2372"/>
      <c r="D2" s="2372"/>
      <c r="E2" s="2372"/>
      <c r="F2" s="2372"/>
    </row>
    <row r="3" spans="1:7" s="655" customFormat="1" ht="14" x14ac:dyDescent="0.25">
      <c r="A3" s="2386" t="s">
        <v>2077</v>
      </c>
      <c r="B3" s="2386"/>
      <c r="C3" s="2386"/>
      <c r="D3" s="2386"/>
      <c r="E3" s="2386"/>
      <c r="F3" s="2386"/>
    </row>
    <row r="4" spans="1:7" ht="12.75" customHeight="1" x14ac:dyDescent="0.25">
      <c r="A4" s="2479" t="s">
        <v>2529</v>
      </c>
      <c r="B4" s="2479"/>
      <c r="C4" s="266"/>
      <c r="D4" s="587"/>
      <c r="E4" s="656"/>
      <c r="F4" s="657"/>
      <c r="G4" s="658"/>
    </row>
    <row r="5" spans="1:7" ht="13" x14ac:dyDescent="0.25">
      <c r="A5" s="486" t="s">
        <v>741</v>
      </c>
      <c r="B5" s="486" t="s">
        <v>742</v>
      </c>
      <c r="C5" s="486" t="s">
        <v>743</v>
      </c>
      <c r="D5" s="486" t="s">
        <v>744</v>
      </c>
      <c r="E5" s="486" t="s">
        <v>745</v>
      </c>
      <c r="F5" s="659" t="s">
        <v>746</v>
      </c>
    </row>
    <row r="6" spans="1:7" ht="25" x14ac:dyDescent="0.25">
      <c r="A6" s="660"/>
      <c r="B6" s="1725" t="s">
        <v>2508</v>
      </c>
      <c r="C6" s="660"/>
      <c r="D6" s="661"/>
      <c r="E6" s="662"/>
      <c r="F6" s="663"/>
    </row>
    <row r="7" spans="1:7" x14ac:dyDescent="0.25">
      <c r="A7" s="2311"/>
      <c r="B7" s="2316"/>
      <c r="C7" s="2311"/>
      <c r="D7" s="2313"/>
      <c r="E7" s="2314"/>
      <c r="F7" s="2315"/>
    </row>
    <row r="8" spans="1:7" ht="13" x14ac:dyDescent="0.25">
      <c r="A8" s="285"/>
      <c r="B8" s="664" t="s">
        <v>226</v>
      </c>
      <c r="C8" s="285"/>
      <c r="D8" s="665"/>
      <c r="E8" s="666"/>
      <c r="F8" s="667"/>
    </row>
    <row r="9" spans="1:7" ht="13" x14ac:dyDescent="0.25">
      <c r="A9" s="285"/>
      <c r="B9" s="664"/>
      <c r="C9" s="285"/>
      <c r="D9" s="665"/>
      <c r="E9" s="666"/>
      <c r="F9" s="667"/>
    </row>
    <row r="10" spans="1:7" ht="15.65" customHeight="1" x14ac:dyDescent="0.25">
      <c r="A10" s="285"/>
      <c r="B10" s="664" t="s">
        <v>157</v>
      </c>
      <c r="C10" s="285"/>
      <c r="D10" s="665"/>
      <c r="E10" s="666"/>
      <c r="F10" s="667"/>
    </row>
    <row r="11" spans="1:7" ht="12.5" x14ac:dyDescent="0.25">
      <c r="A11" s="285" t="s">
        <v>158</v>
      </c>
      <c r="B11" s="668" t="s">
        <v>1470</v>
      </c>
      <c r="C11" s="285" t="s">
        <v>796</v>
      </c>
      <c r="D11" s="669">
        <v>0.1</v>
      </c>
      <c r="E11" s="666"/>
      <c r="F11" s="670">
        <f>D11*E11</f>
        <v>0</v>
      </c>
    </row>
    <row r="12" spans="1:7" ht="13" x14ac:dyDescent="0.25">
      <c r="A12" s="285"/>
      <c r="B12" s="664"/>
      <c r="C12" s="285"/>
      <c r="D12" s="665"/>
      <c r="E12" s="666"/>
      <c r="F12" s="670"/>
    </row>
    <row r="13" spans="1:7" ht="13" x14ac:dyDescent="0.25">
      <c r="A13" s="285"/>
      <c r="B13" s="671" t="s">
        <v>160</v>
      </c>
      <c r="C13" s="285"/>
      <c r="D13" s="500"/>
      <c r="E13" s="666"/>
      <c r="F13" s="670"/>
    </row>
    <row r="14" spans="1:7" ht="12.5" x14ac:dyDescent="0.25">
      <c r="A14" s="285" t="s">
        <v>162</v>
      </c>
      <c r="B14" s="499" t="s">
        <v>163</v>
      </c>
      <c r="C14" s="285" t="s">
        <v>19</v>
      </c>
      <c r="D14" s="500">
        <v>2</v>
      </c>
      <c r="E14" s="666"/>
      <c r="F14" s="670">
        <f>D14*E14</f>
        <v>0</v>
      </c>
    </row>
    <row r="15" spans="1:7" ht="13" x14ac:dyDescent="0.25">
      <c r="A15" s="488"/>
      <c r="B15" s="672"/>
      <c r="C15" s="490"/>
      <c r="D15" s="673"/>
      <c r="E15" s="674"/>
      <c r="F15" s="670"/>
    </row>
    <row r="16" spans="1:7" ht="13" x14ac:dyDescent="0.25">
      <c r="A16" s="267"/>
      <c r="B16" s="671" t="s">
        <v>85</v>
      </c>
      <c r="C16" s="489"/>
      <c r="D16" s="675"/>
      <c r="E16" s="676"/>
      <c r="F16" s="670"/>
    </row>
    <row r="17" spans="1:6" ht="12.5" x14ac:dyDescent="0.25">
      <c r="A17" s="267"/>
      <c r="B17" s="513"/>
      <c r="C17" s="489"/>
      <c r="D17" s="675"/>
      <c r="E17" s="676"/>
      <c r="F17" s="670"/>
    </row>
    <row r="18" spans="1:6" ht="13" x14ac:dyDescent="0.25">
      <c r="A18" s="267"/>
      <c r="B18" s="671" t="s">
        <v>534</v>
      </c>
      <c r="C18" s="489"/>
      <c r="D18" s="675"/>
      <c r="E18" s="676"/>
      <c r="F18" s="670"/>
    </row>
    <row r="19" spans="1:6" ht="13" x14ac:dyDescent="0.25">
      <c r="A19" s="267"/>
      <c r="B19" s="671"/>
      <c r="C19" s="489"/>
      <c r="D19" s="675"/>
      <c r="E19" s="676"/>
      <c r="F19" s="670"/>
    </row>
    <row r="20" spans="1:6" ht="13" x14ac:dyDescent="0.25">
      <c r="A20" s="285"/>
      <c r="B20" s="677" t="s">
        <v>232</v>
      </c>
      <c r="C20" s="285"/>
      <c r="D20" s="665"/>
      <c r="E20" s="666"/>
      <c r="F20" s="670"/>
    </row>
    <row r="21" spans="1:6" ht="12.5" x14ac:dyDescent="0.25">
      <c r="A21" s="285" t="s">
        <v>1930</v>
      </c>
      <c r="B21" s="668" t="s">
        <v>1931</v>
      </c>
      <c r="C21" s="285" t="s">
        <v>42</v>
      </c>
      <c r="D21" s="500">
        <v>8</v>
      </c>
      <c r="E21" s="666"/>
      <c r="F21" s="670">
        <f>D21*E21</f>
        <v>0</v>
      </c>
    </row>
    <row r="22" spans="1:6" ht="12.5" x14ac:dyDescent="0.25">
      <c r="A22" s="285"/>
      <c r="B22" s="668"/>
      <c r="C22" s="285"/>
      <c r="D22" s="500"/>
      <c r="E22" s="666"/>
      <c r="F22" s="670"/>
    </row>
    <row r="23" spans="1:6" ht="26" x14ac:dyDescent="0.25">
      <c r="A23" s="267"/>
      <c r="B23" s="678" t="s">
        <v>1471</v>
      </c>
      <c r="C23" s="489"/>
      <c r="D23" s="675"/>
      <c r="E23" s="676"/>
      <c r="F23" s="670"/>
    </row>
    <row r="24" spans="1:6" ht="18" customHeight="1" x14ac:dyDescent="0.25">
      <c r="A24" s="267" t="s">
        <v>535</v>
      </c>
      <c r="B24" s="499" t="s">
        <v>1143</v>
      </c>
      <c r="C24" s="285" t="s">
        <v>42</v>
      </c>
      <c r="D24" s="500">
        <v>8</v>
      </c>
      <c r="E24" s="515"/>
      <c r="F24" s="679">
        <f>D24*E24</f>
        <v>0</v>
      </c>
    </row>
    <row r="25" spans="1:6" ht="18" customHeight="1" x14ac:dyDescent="0.25">
      <c r="A25" s="267" t="s">
        <v>87</v>
      </c>
      <c r="B25" s="499" t="s">
        <v>1144</v>
      </c>
      <c r="C25" s="285" t="s">
        <v>42</v>
      </c>
      <c r="D25" s="500">
        <v>16</v>
      </c>
      <c r="E25" s="515"/>
      <c r="F25" s="679">
        <f>D25*E25</f>
        <v>0</v>
      </c>
    </row>
    <row r="26" spans="1:6" ht="13" x14ac:dyDescent="0.25">
      <c r="A26" s="267"/>
      <c r="B26" s="678" t="s">
        <v>1472</v>
      </c>
      <c r="C26" s="285"/>
      <c r="D26" s="500"/>
      <c r="E26" s="680"/>
      <c r="F26" s="679"/>
    </row>
    <row r="27" spans="1:6" ht="12.5" x14ac:dyDescent="0.25">
      <c r="A27" s="267" t="s">
        <v>89</v>
      </c>
      <c r="B27" s="499" t="s">
        <v>1144</v>
      </c>
      <c r="C27" s="285" t="s">
        <v>42</v>
      </c>
      <c r="D27" s="500">
        <v>2</v>
      </c>
      <c r="E27" s="515"/>
      <c r="F27" s="679">
        <f>D27*E27</f>
        <v>0</v>
      </c>
    </row>
    <row r="28" spans="1:6" ht="13" x14ac:dyDescent="0.25">
      <c r="A28" s="267"/>
      <c r="B28" s="681"/>
      <c r="C28" s="285"/>
      <c r="D28" s="500"/>
      <c r="E28" s="680"/>
      <c r="F28" s="679"/>
    </row>
    <row r="29" spans="1:6" ht="13" x14ac:dyDescent="0.25">
      <c r="A29" s="267"/>
      <c r="B29" s="681" t="s">
        <v>757</v>
      </c>
      <c r="C29" s="285"/>
      <c r="D29" s="500"/>
      <c r="E29" s="680"/>
      <c r="F29" s="679"/>
    </row>
    <row r="30" spans="1:6" ht="13" x14ac:dyDescent="0.25">
      <c r="A30" s="267"/>
      <c r="B30" s="682" t="s">
        <v>1473</v>
      </c>
      <c r="C30" s="285"/>
      <c r="D30" s="500"/>
      <c r="E30" s="680"/>
      <c r="F30" s="679"/>
    </row>
    <row r="31" spans="1:6" ht="12.5" x14ac:dyDescent="0.25">
      <c r="A31" s="267"/>
      <c r="B31" s="683" t="s">
        <v>232</v>
      </c>
      <c r="C31" s="285" t="s">
        <v>42</v>
      </c>
      <c r="D31" s="500">
        <f>D21*0.8</f>
        <v>6.4</v>
      </c>
      <c r="E31" s="515"/>
      <c r="F31" s="679">
        <f>D31*E31</f>
        <v>0</v>
      </c>
    </row>
    <row r="32" spans="1:6" ht="18" customHeight="1" x14ac:dyDescent="0.25">
      <c r="A32" s="267" t="s">
        <v>92</v>
      </c>
      <c r="B32" s="683" t="s">
        <v>1474</v>
      </c>
      <c r="C32" s="285" t="s">
        <v>42</v>
      </c>
      <c r="D32" s="500">
        <f>D24*0.4</f>
        <v>3.2</v>
      </c>
      <c r="E32" s="515"/>
      <c r="F32" s="679">
        <f>D32*E32</f>
        <v>0</v>
      </c>
    </row>
    <row r="33" spans="1:7" ht="18" customHeight="1" x14ac:dyDescent="0.25">
      <c r="A33" s="267" t="s">
        <v>998</v>
      </c>
      <c r="B33" s="499" t="s">
        <v>988</v>
      </c>
      <c r="C33" s="285" t="s">
        <v>42</v>
      </c>
      <c r="D33" s="500">
        <v>1</v>
      </c>
      <c r="E33" s="515"/>
      <c r="F33" s="679">
        <f>D33*E33</f>
        <v>0</v>
      </c>
    </row>
    <row r="34" spans="1:7" ht="12.5" x14ac:dyDescent="0.25">
      <c r="A34" s="267"/>
      <c r="B34" s="683"/>
      <c r="C34" s="285"/>
      <c r="D34" s="500"/>
      <c r="E34" s="680"/>
      <c r="F34" s="679"/>
    </row>
    <row r="35" spans="1:7" ht="13" x14ac:dyDescent="0.25">
      <c r="A35" s="267"/>
      <c r="B35" s="684" t="s">
        <v>93</v>
      </c>
      <c r="C35" s="285"/>
      <c r="D35" s="500"/>
      <c r="E35" s="515"/>
      <c r="F35" s="679"/>
    </row>
    <row r="36" spans="1:7" ht="17.25" customHeight="1" x14ac:dyDescent="0.25">
      <c r="A36" s="267" t="s">
        <v>528</v>
      </c>
      <c r="B36" s="499" t="s">
        <v>1475</v>
      </c>
      <c r="C36" s="285" t="s">
        <v>42</v>
      </c>
      <c r="D36" s="500">
        <f>D24-D32</f>
        <v>4.8</v>
      </c>
      <c r="E36" s="515"/>
      <c r="F36" s="679">
        <f>D36*E36</f>
        <v>0</v>
      </c>
    </row>
    <row r="37" spans="1:7" ht="17.25" customHeight="1" x14ac:dyDescent="0.25">
      <c r="A37" s="267" t="s">
        <v>1476</v>
      </c>
      <c r="B37" s="499" t="s">
        <v>1477</v>
      </c>
      <c r="C37" s="285" t="s">
        <v>42</v>
      </c>
      <c r="D37" s="500">
        <f>D21-D31</f>
        <v>1.5999999999999996</v>
      </c>
      <c r="E37" s="515"/>
      <c r="F37" s="679">
        <f>D37*E37</f>
        <v>0</v>
      </c>
    </row>
    <row r="38" spans="1:7" ht="12.5" x14ac:dyDescent="0.25">
      <c r="A38" s="267"/>
      <c r="B38" s="499"/>
      <c r="C38" s="285"/>
      <c r="D38" s="500"/>
      <c r="E38" s="515"/>
      <c r="F38" s="679"/>
    </row>
    <row r="39" spans="1:7" ht="13" x14ac:dyDescent="0.25">
      <c r="A39" s="285"/>
      <c r="B39" s="684" t="s">
        <v>1012</v>
      </c>
      <c r="C39" s="285"/>
      <c r="D39" s="665"/>
      <c r="E39" s="666"/>
      <c r="F39" s="667"/>
    </row>
    <row r="40" spans="1:7" ht="12.5" x14ac:dyDescent="0.25">
      <c r="A40" s="285" t="s">
        <v>237</v>
      </c>
      <c r="B40" s="685" t="s">
        <v>1478</v>
      </c>
      <c r="C40" s="285" t="s">
        <v>48</v>
      </c>
      <c r="D40" s="665">
        <v>210</v>
      </c>
      <c r="E40" s="666"/>
      <c r="F40" s="679">
        <f>D40*E40</f>
        <v>0</v>
      </c>
    </row>
    <row r="41" spans="1:7" ht="12.5" x14ac:dyDescent="0.25">
      <c r="A41" s="285"/>
      <c r="B41" s="686"/>
      <c r="C41" s="285"/>
      <c r="D41" s="665"/>
      <c r="E41" s="666"/>
      <c r="F41" s="667"/>
    </row>
    <row r="42" spans="1:7" ht="12.5" x14ac:dyDescent="0.25">
      <c r="A42" s="267"/>
      <c r="B42" s="499"/>
      <c r="C42" s="285"/>
      <c r="D42" s="500"/>
      <c r="E42" s="515"/>
      <c r="F42" s="679"/>
    </row>
    <row r="43" spans="1:7" s="688" customFormat="1" ht="13" x14ac:dyDescent="0.25">
      <c r="A43" s="267"/>
      <c r="B43" s="687" t="s">
        <v>95</v>
      </c>
      <c r="C43" s="285"/>
      <c r="D43" s="500"/>
      <c r="E43" s="515"/>
      <c r="F43" s="679"/>
    </row>
    <row r="44" spans="1:7" s="688" customFormat="1" ht="12.5" x14ac:dyDescent="0.25">
      <c r="A44" s="267"/>
      <c r="B44" s="683"/>
      <c r="C44" s="285"/>
      <c r="D44" s="500"/>
      <c r="E44" s="515"/>
      <c r="F44" s="679"/>
    </row>
    <row r="45" spans="1:7" s="688" customFormat="1" ht="13" x14ac:dyDescent="0.25">
      <c r="A45" s="267"/>
      <c r="B45" s="687" t="s">
        <v>96</v>
      </c>
      <c r="C45" s="285"/>
      <c r="D45" s="500"/>
      <c r="E45" s="515"/>
      <c r="F45" s="679"/>
    </row>
    <row r="46" spans="1:7" s="688" customFormat="1" ht="26" x14ac:dyDescent="0.25">
      <c r="A46" s="267"/>
      <c r="B46" s="262" t="s">
        <v>1479</v>
      </c>
      <c r="C46" s="285"/>
      <c r="D46" s="500"/>
      <c r="E46" s="515"/>
      <c r="F46" s="679"/>
    </row>
    <row r="47" spans="1:7" s="688" customFormat="1" ht="19.5" customHeight="1" x14ac:dyDescent="0.25">
      <c r="A47" s="267" t="s">
        <v>1422</v>
      </c>
      <c r="B47" s="263" t="s">
        <v>1480</v>
      </c>
      <c r="C47" s="285" t="s">
        <v>42</v>
      </c>
      <c r="D47" s="689">
        <v>1.2</v>
      </c>
      <c r="E47" s="515"/>
      <c r="F47" s="679">
        <f>D47*E47</f>
        <v>0</v>
      </c>
      <c r="G47" s="690"/>
    </row>
    <row r="48" spans="1:7" s="688" customFormat="1" ht="19.5" customHeight="1" x14ac:dyDescent="0.25">
      <c r="A48" s="267" t="s">
        <v>1481</v>
      </c>
      <c r="B48" s="263" t="s">
        <v>1482</v>
      </c>
      <c r="C48" s="285" t="s">
        <v>42</v>
      </c>
      <c r="D48" s="689">
        <v>8</v>
      </c>
      <c r="E48" s="515"/>
      <c r="F48" s="679">
        <f>D48*E48</f>
        <v>0</v>
      </c>
      <c r="G48" s="690"/>
    </row>
    <row r="49" spans="1:7" s="266" customFormat="1" ht="19.5" customHeight="1" x14ac:dyDescent="0.25">
      <c r="A49" s="264" t="s">
        <v>1483</v>
      </c>
      <c r="B49" s="263" t="s">
        <v>1484</v>
      </c>
      <c r="C49" s="264" t="s">
        <v>42</v>
      </c>
      <c r="D49" s="691">
        <f>1.2+0.8</f>
        <v>2</v>
      </c>
      <c r="E49" s="265"/>
      <c r="F49" s="679">
        <f>D49*E49</f>
        <v>0</v>
      </c>
    </row>
    <row r="50" spans="1:7" s="688" customFormat="1" ht="12.5" x14ac:dyDescent="0.25">
      <c r="A50" s="267"/>
      <c r="B50" s="692"/>
      <c r="C50" s="285"/>
      <c r="D50" s="500"/>
      <c r="E50" s="515"/>
      <c r="F50" s="679"/>
      <c r="G50" s="690"/>
    </row>
    <row r="51" spans="1:7" s="688" customFormat="1" ht="13" x14ac:dyDescent="0.25">
      <c r="A51" s="267"/>
      <c r="B51" s="664" t="s">
        <v>557</v>
      </c>
      <c r="C51" s="285"/>
      <c r="D51" s="500"/>
      <c r="E51" s="515"/>
      <c r="F51" s="679"/>
    </row>
    <row r="52" spans="1:7" s="688" customFormat="1" ht="13" x14ac:dyDescent="0.25">
      <c r="A52" s="267"/>
      <c r="B52" s="684" t="s">
        <v>111</v>
      </c>
      <c r="C52" s="285"/>
      <c r="D52" s="500"/>
      <c r="E52" s="515"/>
      <c r="F52" s="679"/>
    </row>
    <row r="53" spans="1:7" ht="12.5" x14ac:dyDescent="0.25">
      <c r="A53" s="693" t="s">
        <v>721</v>
      </c>
      <c r="B53" s="499" t="s">
        <v>1485</v>
      </c>
      <c r="C53" s="285" t="s">
        <v>42</v>
      </c>
      <c r="D53" s="689">
        <f>D47</f>
        <v>1.2</v>
      </c>
      <c r="E53" s="515"/>
      <c r="F53" s="679">
        <f>D53*E53</f>
        <v>0</v>
      </c>
    </row>
    <row r="54" spans="1:7" ht="12.5" x14ac:dyDescent="0.25">
      <c r="A54" s="693"/>
      <c r="B54" s="683"/>
      <c r="C54" s="285"/>
      <c r="D54" s="500"/>
      <c r="E54" s="515"/>
      <c r="F54" s="679"/>
    </row>
    <row r="55" spans="1:7" ht="13" x14ac:dyDescent="0.25">
      <c r="A55" s="693"/>
      <c r="B55" s="687" t="s">
        <v>95</v>
      </c>
      <c r="C55" s="285"/>
      <c r="D55" s="500"/>
      <c r="E55" s="515"/>
      <c r="F55" s="679"/>
    </row>
    <row r="56" spans="1:7" ht="12.5" x14ac:dyDescent="0.25">
      <c r="A56" s="693"/>
      <c r="B56" s="683"/>
      <c r="C56" s="285"/>
      <c r="D56" s="500"/>
      <c r="E56" s="515"/>
      <c r="F56" s="679"/>
    </row>
    <row r="57" spans="1:7" ht="13" x14ac:dyDescent="0.25">
      <c r="A57" s="693"/>
      <c r="B57" s="687" t="s">
        <v>115</v>
      </c>
      <c r="C57" s="285"/>
      <c r="D57" s="500"/>
      <c r="E57" s="515"/>
      <c r="F57" s="679"/>
    </row>
    <row r="58" spans="1:7" ht="13" x14ac:dyDescent="0.25">
      <c r="A58" s="693"/>
      <c r="B58" s="682" t="s">
        <v>1486</v>
      </c>
      <c r="C58" s="285"/>
      <c r="D58" s="500"/>
      <c r="E58" s="515"/>
      <c r="F58" s="679"/>
    </row>
    <row r="59" spans="1:7" ht="18" customHeight="1" x14ac:dyDescent="0.25">
      <c r="A59" s="693" t="s">
        <v>1430</v>
      </c>
      <c r="B59" s="683" t="s">
        <v>1487</v>
      </c>
      <c r="C59" s="285" t="s">
        <v>42</v>
      </c>
      <c r="D59" s="689">
        <f>D47</f>
        <v>1.2</v>
      </c>
      <c r="E59" s="515"/>
      <c r="F59" s="679">
        <f>D59*E59</f>
        <v>0</v>
      </c>
    </row>
    <row r="60" spans="1:7" s="688" customFormat="1" ht="18" customHeight="1" x14ac:dyDescent="0.25">
      <c r="A60" s="693" t="s">
        <v>1488</v>
      </c>
      <c r="B60" s="683" t="s">
        <v>1489</v>
      </c>
      <c r="C60" s="285" t="s">
        <v>42</v>
      </c>
      <c r="D60" s="689">
        <f>D48</f>
        <v>8</v>
      </c>
      <c r="E60" s="515"/>
      <c r="F60" s="679">
        <f>D60*E60</f>
        <v>0</v>
      </c>
    </row>
    <row r="61" spans="1:7" s="688" customFormat="1" ht="12.5" x14ac:dyDescent="0.25">
      <c r="A61" s="693"/>
      <c r="B61" s="683"/>
      <c r="C61" s="285"/>
      <c r="D61" s="500"/>
      <c r="E61" s="515"/>
      <c r="F61" s="679"/>
    </row>
    <row r="62" spans="1:7" s="688" customFormat="1" ht="13" x14ac:dyDescent="0.25">
      <c r="A62" s="693"/>
      <c r="B62" s="682" t="s">
        <v>1490</v>
      </c>
      <c r="C62" s="285"/>
      <c r="D62" s="500"/>
      <c r="E62" s="515"/>
      <c r="F62" s="679"/>
    </row>
    <row r="63" spans="1:7" s="688" customFormat="1" ht="16.5" customHeight="1" x14ac:dyDescent="0.25">
      <c r="A63" s="267" t="s">
        <v>1434</v>
      </c>
      <c r="B63" s="683" t="s">
        <v>1932</v>
      </c>
      <c r="C63" s="285" t="s">
        <v>42</v>
      </c>
      <c r="D63" s="491">
        <v>0</v>
      </c>
      <c r="E63" s="515"/>
      <c r="F63" s="679">
        <f>D63*E63</f>
        <v>0</v>
      </c>
    </row>
    <row r="64" spans="1:7" s="688" customFormat="1" ht="16.5" customHeight="1" x14ac:dyDescent="0.25">
      <c r="A64" s="267" t="s">
        <v>1491</v>
      </c>
      <c r="B64" s="683" t="s">
        <v>1492</v>
      </c>
      <c r="C64" s="285" t="s">
        <v>42</v>
      </c>
      <c r="D64" s="500">
        <v>0</v>
      </c>
      <c r="E64" s="515"/>
      <c r="F64" s="679">
        <f>D64*E64</f>
        <v>0</v>
      </c>
    </row>
    <row r="65" spans="1:6" s="688" customFormat="1" ht="12.5" x14ac:dyDescent="0.25">
      <c r="A65" s="267"/>
      <c r="B65" s="683"/>
      <c r="C65" s="285"/>
      <c r="D65" s="500"/>
      <c r="E65" s="515"/>
      <c r="F65" s="679"/>
    </row>
    <row r="66" spans="1:6" s="688" customFormat="1" ht="13" x14ac:dyDescent="0.25">
      <c r="A66" s="267"/>
      <c r="B66" s="682" t="s">
        <v>1493</v>
      </c>
      <c r="C66" s="285"/>
      <c r="D66" s="500"/>
      <c r="E66" s="515"/>
      <c r="F66" s="679"/>
    </row>
    <row r="67" spans="1:6" s="688" customFormat="1" ht="18" customHeight="1" x14ac:dyDescent="0.25">
      <c r="A67" s="267" t="s">
        <v>725</v>
      </c>
      <c r="B67" s="683" t="s">
        <v>1494</v>
      </c>
      <c r="C67" s="285" t="s">
        <v>42</v>
      </c>
      <c r="D67" s="689">
        <f>D49</f>
        <v>2</v>
      </c>
      <c r="E67" s="515"/>
      <c r="F67" s="679">
        <f>D67*E67</f>
        <v>0</v>
      </c>
    </row>
    <row r="68" spans="1:6" s="688" customFormat="1" ht="18" customHeight="1" thickBot="1" x14ac:dyDescent="0.3">
      <c r="A68" s="267" t="s">
        <v>1495</v>
      </c>
      <c r="B68" s="683" t="s">
        <v>1496</v>
      </c>
      <c r="C68" s="285" t="s">
        <v>42</v>
      </c>
      <c r="D68" s="500">
        <v>0</v>
      </c>
      <c r="E68" s="515"/>
      <c r="F68" s="679">
        <f>D68*E68</f>
        <v>0</v>
      </c>
    </row>
    <row r="69" spans="1:6" ht="19.149999999999999" customHeight="1" thickTop="1" x14ac:dyDescent="0.25">
      <c r="A69" s="2509" t="s">
        <v>102</v>
      </c>
      <c r="B69" s="2510"/>
      <c r="C69" s="2510"/>
      <c r="D69" s="2510"/>
      <c r="E69" s="2511"/>
      <c r="F69" s="1456">
        <f>SUM(F6:F68)</f>
        <v>0</v>
      </c>
    </row>
    <row r="70" spans="1:6" s="688" customFormat="1" ht="12.5" x14ac:dyDescent="0.25">
      <c r="A70" s="267"/>
      <c r="B70" s="683"/>
      <c r="C70" s="285"/>
      <c r="D70" s="500"/>
      <c r="E70" s="515"/>
      <c r="F70" s="679"/>
    </row>
    <row r="71" spans="1:6" s="688" customFormat="1" ht="13" x14ac:dyDescent="0.25">
      <c r="A71" s="267"/>
      <c r="B71" s="687" t="s">
        <v>120</v>
      </c>
      <c r="C71" s="285"/>
      <c r="D71" s="500"/>
      <c r="E71" s="515"/>
      <c r="F71" s="679"/>
    </row>
    <row r="72" spans="1:6" s="688" customFormat="1" ht="13" x14ac:dyDescent="0.25">
      <c r="A72" s="267"/>
      <c r="B72" s="687"/>
      <c r="C72" s="285"/>
      <c r="D72" s="500"/>
      <c r="E72" s="515"/>
      <c r="F72" s="679"/>
    </row>
    <row r="73" spans="1:6" s="688" customFormat="1" ht="13" x14ac:dyDescent="0.25">
      <c r="A73" s="267"/>
      <c r="B73" s="687" t="s">
        <v>121</v>
      </c>
      <c r="C73" s="285"/>
      <c r="D73" s="500"/>
      <c r="E73" s="515"/>
      <c r="F73" s="679"/>
    </row>
    <row r="74" spans="1:6" s="688" customFormat="1" ht="12.5" x14ac:dyDescent="0.25">
      <c r="A74" s="267" t="s">
        <v>1497</v>
      </c>
      <c r="B74" s="683" t="s">
        <v>1498</v>
      </c>
      <c r="C74" s="285" t="s">
        <v>48</v>
      </c>
      <c r="D74" s="500">
        <v>0</v>
      </c>
      <c r="E74" s="515"/>
      <c r="F74" s="679">
        <f t="shared" ref="F74:F85" si="0">D74*E74</f>
        <v>0</v>
      </c>
    </row>
    <row r="75" spans="1:6" s="688" customFormat="1" ht="12.5" x14ac:dyDescent="0.25">
      <c r="A75" s="267"/>
      <c r="B75" s="683"/>
      <c r="C75" s="285"/>
      <c r="D75" s="500"/>
      <c r="E75" s="515"/>
      <c r="F75" s="679"/>
    </row>
    <row r="76" spans="1:6" s="688" customFormat="1" ht="12.5" x14ac:dyDescent="0.25">
      <c r="A76" s="267" t="s">
        <v>1499</v>
      </c>
      <c r="B76" s="683" t="s">
        <v>1500</v>
      </c>
      <c r="C76" s="285" t="s">
        <v>48</v>
      </c>
      <c r="D76" s="689">
        <v>17.600000000000001</v>
      </c>
      <c r="E76" s="515"/>
      <c r="F76" s="679">
        <f>D76*E76</f>
        <v>0</v>
      </c>
    </row>
    <row r="77" spans="1:6" s="688" customFormat="1" ht="13" x14ac:dyDescent="0.25">
      <c r="A77" s="267"/>
      <c r="B77" s="682"/>
      <c r="C77" s="285"/>
      <c r="D77" s="500"/>
      <c r="E77" s="515"/>
      <c r="F77" s="679"/>
    </row>
    <row r="78" spans="1:6" s="688" customFormat="1" ht="13" x14ac:dyDescent="0.25">
      <c r="A78" s="267"/>
      <c r="B78" s="695" t="s">
        <v>1501</v>
      </c>
      <c r="C78" s="285"/>
      <c r="D78" s="500"/>
      <c r="E78" s="515"/>
      <c r="F78" s="679"/>
    </row>
    <row r="79" spans="1:6" s="688" customFormat="1" ht="13" x14ac:dyDescent="0.25">
      <c r="A79" s="267"/>
      <c r="B79" s="696" t="s">
        <v>1502</v>
      </c>
      <c r="C79" s="285"/>
      <c r="D79" s="500"/>
      <c r="E79" s="515"/>
      <c r="F79" s="679"/>
    </row>
    <row r="80" spans="1:6" s="688" customFormat="1" ht="19.5" customHeight="1" x14ac:dyDescent="0.25">
      <c r="A80" s="267" t="s">
        <v>1503</v>
      </c>
      <c r="B80" s="683" t="s">
        <v>1933</v>
      </c>
      <c r="C80" s="285" t="s">
        <v>125</v>
      </c>
      <c r="D80" s="689">
        <v>9.8000000000000007</v>
      </c>
      <c r="E80" s="515"/>
      <c r="F80" s="679">
        <f t="shared" si="0"/>
        <v>0</v>
      </c>
    </row>
    <row r="81" spans="1:6" s="688" customFormat="1" ht="19.5" customHeight="1" x14ac:dyDescent="0.25">
      <c r="A81" s="267" t="s">
        <v>1504</v>
      </c>
      <c r="B81" s="683" t="s">
        <v>1934</v>
      </c>
      <c r="C81" s="285" t="s">
        <v>125</v>
      </c>
      <c r="D81" s="689">
        <v>4.8</v>
      </c>
      <c r="E81" s="515"/>
      <c r="F81" s="679">
        <f t="shared" si="0"/>
        <v>0</v>
      </c>
    </row>
    <row r="82" spans="1:6" s="688" customFormat="1" ht="19.5" customHeight="1" x14ac:dyDescent="0.25">
      <c r="A82" s="267" t="s">
        <v>1505</v>
      </c>
      <c r="B82" s="683" t="s">
        <v>1935</v>
      </c>
      <c r="C82" s="285" t="s">
        <v>125</v>
      </c>
      <c r="D82" s="500">
        <v>0</v>
      </c>
      <c r="E82" s="515"/>
      <c r="F82" s="679">
        <f t="shared" si="0"/>
        <v>0</v>
      </c>
    </row>
    <row r="83" spans="1:6" s="688" customFormat="1" ht="12.5" x14ac:dyDescent="0.25">
      <c r="A83" s="267"/>
      <c r="B83" s="683"/>
      <c r="C83" s="285"/>
      <c r="D83" s="500"/>
      <c r="E83" s="515"/>
      <c r="F83" s="679"/>
    </row>
    <row r="84" spans="1:6" s="688" customFormat="1" ht="13" x14ac:dyDescent="0.25">
      <c r="A84" s="267"/>
      <c r="B84" s="682" t="s">
        <v>1506</v>
      </c>
      <c r="C84" s="285"/>
      <c r="D84" s="500"/>
      <c r="E84" s="515"/>
      <c r="F84" s="679"/>
    </row>
    <row r="85" spans="1:6" s="688" customFormat="1" ht="12.5" x14ac:dyDescent="0.25">
      <c r="A85" s="267" t="s">
        <v>1507</v>
      </c>
      <c r="B85" s="683" t="s">
        <v>1508</v>
      </c>
      <c r="C85" s="285" t="s">
        <v>125</v>
      </c>
      <c r="D85" s="491">
        <v>0</v>
      </c>
      <c r="E85" s="515"/>
      <c r="F85" s="679">
        <f t="shared" si="0"/>
        <v>0</v>
      </c>
    </row>
    <row r="86" spans="1:6" s="688" customFormat="1" ht="13" x14ac:dyDescent="0.25">
      <c r="A86" s="267"/>
      <c r="B86" s="682"/>
      <c r="C86" s="285"/>
      <c r="D86" s="500"/>
      <c r="E86" s="515"/>
      <c r="F86" s="679"/>
    </row>
    <row r="87" spans="1:6" s="688" customFormat="1" ht="13" x14ac:dyDescent="0.25">
      <c r="A87" s="267"/>
      <c r="B87" s="664" t="s">
        <v>130</v>
      </c>
      <c r="C87" s="285"/>
      <c r="D87" s="500"/>
      <c r="E87" s="680"/>
      <c r="F87" s="679"/>
    </row>
    <row r="88" spans="1:6" ht="25" x14ac:dyDescent="0.25">
      <c r="A88" s="267" t="s">
        <v>1509</v>
      </c>
      <c r="B88" s="268" t="s">
        <v>1510</v>
      </c>
      <c r="C88" s="285" t="s">
        <v>40</v>
      </c>
      <c r="D88" s="697">
        <f>ROUNDUP((D47+D48+D49)*0.05,2)</f>
        <v>0.56000000000000005</v>
      </c>
      <c r="E88" s="515"/>
      <c r="F88" s="679">
        <f>D88*E88</f>
        <v>0</v>
      </c>
    </row>
    <row r="89" spans="1:6" ht="12.5" x14ac:dyDescent="0.25">
      <c r="A89" s="267"/>
      <c r="B89" s="692"/>
      <c r="C89" s="285"/>
      <c r="D89" s="500"/>
      <c r="E89" s="515"/>
      <c r="F89" s="679"/>
    </row>
    <row r="90" spans="1:6" s="266" customFormat="1" ht="13.15" customHeight="1" x14ac:dyDescent="0.25">
      <c r="A90" s="264"/>
      <c r="B90" s="269" t="s">
        <v>135</v>
      </c>
      <c r="C90" s="264"/>
      <c r="D90" s="270"/>
      <c r="E90" s="265"/>
      <c r="F90" s="698"/>
    </row>
    <row r="91" spans="1:6" s="266" customFormat="1" ht="17.25" customHeight="1" x14ac:dyDescent="0.25">
      <c r="A91" s="264" t="s">
        <v>1511</v>
      </c>
      <c r="B91" s="276" t="s">
        <v>1512</v>
      </c>
      <c r="C91" s="264" t="s">
        <v>48</v>
      </c>
      <c r="D91" s="270">
        <v>0</v>
      </c>
      <c r="E91" s="265"/>
      <c r="F91" s="698">
        <f>D91*E91</f>
        <v>0</v>
      </c>
    </row>
    <row r="92" spans="1:6" s="266" customFormat="1" ht="17.25" customHeight="1" x14ac:dyDescent="0.25">
      <c r="A92" s="264" t="s">
        <v>137</v>
      </c>
      <c r="B92" s="263" t="s">
        <v>1513</v>
      </c>
      <c r="C92" s="264" t="s">
        <v>125</v>
      </c>
      <c r="D92" s="270">
        <v>0</v>
      </c>
      <c r="E92" s="265"/>
      <c r="F92" s="698">
        <f>D92*E92</f>
        <v>0</v>
      </c>
    </row>
    <row r="93" spans="1:6" s="266" customFormat="1" ht="13.15" customHeight="1" x14ac:dyDescent="0.25">
      <c r="A93" s="264"/>
      <c r="B93" s="271"/>
      <c r="C93" s="264"/>
      <c r="D93" s="270"/>
      <c r="E93" s="265"/>
      <c r="F93" s="698"/>
    </row>
    <row r="94" spans="1:6" s="266" customFormat="1" ht="13.15" customHeight="1" x14ac:dyDescent="0.25">
      <c r="A94" s="264"/>
      <c r="B94" s="272" t="s">
        <v>447</v>
      </c>
      <c r="C94" s="264"/>
      <c r="D94" s="270"/>
      <c r="E94" s="265"/>
      <c r="F94" s="698"/>
    </row>
    <row r="95" spans="1:6" s="266" customFormat="1" ht="13.15" customHeight="1" x14ac:dyDescent="0.25">
      <c r="A95" s="264"/>
      <c r="B95" s="273" t="s">
        <v>1174</v>
      </c>
      <c r="C95" s="264"/>
      <c r="D95" s="270"/>
      <c r="E95" s="265"/>
      <c r="F95" s="698"/>
    </row>
    <row r="96" spans="1:6" s="266" customFormat="1" ht="17.25" customHeight="1" x14ac:dyDescent="0.25">
      <c r="A96" s="264" t="s">
        <v>448</v>
      </c>
      <c r="B96" s="274" t="s">
        <v>1936</v>
      </c>
      <c r="C96" s="264" t="s">
        <v>48</v>
      </c>
      <c r="D96" s="270">
        <v>0</v>
      </c>
      <c r="E96" s="265"/>
      <c r="F96" s="698">
        <f>D96*E96</f>
        <v>0</v>
      </c>
    </row>
    <row r="97" spans="1:6" s="279" customFormat="1" ht="17.25" customHeight="1" x14ac:dyDescent="0.25">
      <c r="A97" s="275" t="s">
        <v>1514</v>
      </c>
      <c r="B97" s="276" t="s">
        <v>1515</v>
      </c>
      <c r="C97" s="275" t="s">
        <v>48</v>
      </c>
      <c r="D97" s="338">
        <v>4</v>
      </c>
      <c r="E97" s="375"/>
      <c r="F97" s="698">
        <f>D97*E97</f>
        <v>0</v>
      </c>
    </row>
    <row r="98" spans="1:6" s="279" customFormat="1" ht="12.5" x14ac:dyDescent="0.25">
      <c r="A98" s="267"/>
      <c r="B98" s="692"/>
      <c r="C98" s="285"/>
      <c r="D98" s="500"/>
      <c r="E98" s="515"/>
      <c r="F98" s="679"/>
    </row>
    <row r="99" spans="1:6" s="688" customFormat="1" ht="13" x14ac:dyDescent="0.25">
      <c r="A99" s="285"/>
      <c r="B99" s="687" t="s">
        <v>765</v>
      </c>
      <c r="C99" s="285"/>
      <c r="D99" s="665"/>
      <c r="E99" s="666"/>
      <c r="F99" s="667"/>
    </row>
    <row r="100" spans="1:6" s="266" customFormat="1" ht="13.15" customHeight="1" x14ac:dyDescent="0.25">
      <c r="A100" s="264"/>
      <c r="B100" s="263"/>
      <c r="C100" s="264"/>
      <c r="D100" s="280"/>
      <c r="E100" s="265"/>
      <c r="F100" s="698"/>
    </row>
    <row r="101" spans="1:6" s="266" customFormat="1" ht="26" x14ac:dyDescent="0.25">
      <c r="A101" s="264"/>
      <c r="B101" s="281" t="s">
        <v>1516</v>
      </c>
      <c r="C101" s="264"/>
      <c r="D101" s="280"/>
      <c r="E101" s="265"/>
      <c r="F101" s="698"/>
    </row>
    <row r="102" spans="1:6" s="266" customFormat="1" ht="13" x14ac:dyDescent="0.25">
      <c r="A102" s="264"/>
      <c r="B102" s="262" t="s">
        <v>1517</v>
      </c>
      <c r="C102" s="264"/>
      <c r="D102" s="356"/>
      <c r="E102" s="265"/>
      <c r="F102" s="698"/>
    </row>
    <row r="103" spans="1:6" s="266" customFormat="1" ht="12.5" x14ac:dyDescent="0.25">
      <c r="A103" s="264" t="s">
        <v>1518</v>
      </c>
      <c r="B103" s="263" t="s">
        <v>1536</v>
      </c>
      <c r="C103" s="264" t="s">
        <v>125</v>
      </c>
      <c r="D103" s="356">
        <v>20</v>
      </c>
      <c r="E103" s="265"/>
      <c r="F103" s="679">
        <f t="shared" ref="F103:F106" si="1">D103*E103</f>
        <v>0</v>
      </c>
    </row>
    <row r="104" spans="1:6" s="266" customFormat="1" ht="12.5" x14ac:dyDescent="0.25">
      <c r="A104" s="264"/>
      <c r="B104" s="263"/>
      <c r="C104" s="264"/>
      <c r="D104" s="280"/>
      <c r="E104" s="265"/>
      <c r="F104" s="679"/>
    </row>
    <row r="105" spans="1:6" s="266" customFormat="1" ht="13" x14ac:dyDescent="0.25">
      <c r="A105" s="264"/>
      <c r="B105" s="262" t="s">
        <v>1520</v>
      </c>
      <c r="C105" s="264"/>
      <c r="D105" s="280"/>
      <c r="E105" s="265"/>
      <c r="F105" s="679"/>
    </row>
    <row r="106" spans="1:6" s="266" customFormat="1" ht="13.15" customHeight="1" x14ac:dyDescent="0.25">
      <c r="A106" s="264" t="s">
        <v>171</v>
      </c>
      <c r="B106" s="263" t="s">
        <v>816</v>
      </c>
      <c r="C106" s="264" t="s">
        <v>125</v>
      </c>
      <c r="D106" s="356">
        <v>20</v>
      </c>
      <c r="E106" s="265"/>
      <c r="F106" s="679">
        <f t="shared" si="1"/>
        <v>0</v>
      </c>
    </row>
    <row r="107" spans="1:6" s="266" customFormat="1" ht="13.15" customHeight="1" x14ac:dyDescent="0.25">
      <c r="A107" s="264"/>
      <c r="B107" s="263"/>
      <c r="C107" s="264"/>
      <c r="D107" s="356"/>
      <c r="E107" s="265"/>
      <c r="F107" s="698"/>
    </row>
    <row r="108" spans="1:6" s="688" customFormat="1" ht="39" x14ac:dyDescent="0.25">
      <c r="A108" s="493"/>
      <c r="B108" s="681" t="s">
        <v>1521</v>
      </c>
      <c r="C108" s="285"/>
      <c r="D108" s="500"/>
      <c r="E108" s="666"/>
      <c r="F108" s="667"/>
    </row>
    <row r="109" spans="1:6" s="688" customFormat="1" ht="12.5" x14ac:dyDescent="0.25">
      <c r="A109" s="284" t="s">
        <v>805</v>
      </c>
      <c r="B109" s="499" t="s">
        <v>1946</v>
      </c>
      <c r="C109" s="285" t="s">
        <v>125</v>
      </c>
      <c r="D109" s="500">
        <v>20</v>
      </c>
      <c r="E109" s="666"/>
      <c r="F109" s="679">
        <f>D109*E109</f>
        <v>0</v>
      </c>
    </row>
    <row r="110" spans="1:6" s="688" customFormat="1" ht="13" x14ac:dyDescent="0.25">
      <c r="A110" s="285"/>
      <c r="B110" s="671"/>
      <c r="C110" s="285"/>
      <c r="D110" s="500"/>
      <c r="E110" s="265"/>
      <c r="F110" s="667"/>
    </row>
    <row r="111" spans="1:6" s="688" customFormat="1" ht="39" x14ac:dyDescent="0.25">
      <c r="A111" s="285"/>
      <c r="B111" s="687" t="s">
        <v>1523</v>
      </c>
      <c r="C111" s="285"/>
      <c r="D111" s="665"/>
      <c r="E111" s="265"/>
      <c r="F111" s="667"/>
    </row>
    <row r="112" spans="1:6" s="688" customFormat="1" ht="12.5" x14ac:dyDescent="0.25">
      <c r="A112" s="284" t="s">
        <v>1524</v>
      </c>
      <c r="B112" s="499" t="s">
        <v>1525</v>
      </c>
      <c r="C112" s="285" t="s">
        <v>125</v>
      </c>
      <c r="D112" s="701" t="s">
        <v>1665</v>
      </c>
      <c r="E112" s="666"/>
      <c r="F112" s="679">
        <f>D112*E112</f>
        <v>0</v>
      </c>
    </row>
    <row r="113" spans="1:6" s="688" customFormat="1" ht="10.5" customHeight="1" x14ac:dyDescent="0.25">
      <c r="A113" s="284"/>
      <c r="B113" s="694"/>
      <c r="C113" s="285"/>
      <c r="D113" s="665"/>
      <c r="E113" s="265"/>
      <c r="F113" s="667"/>
    </row>
    <row r="114" spans="1:6" s="688" customFormat="1" ht="10.5" customHeight="1" x14ac:dyDescent="0.25">
      <c r="A114" s="284"/>
      <c r="B114" s="683"/>
      <c r="C114" s="285"/>
      <c r="D114" s="665"/>
      <c r="E114" s="666"/>
      <c r="F114" s="667"/>
    </row>
    <row r="115" spans="1:6" s="688" customFormat="1" ht="13" x14ac:dyDescent="0.25">
      <c r="A115" s="284"/>
      <c r="B115" s="664" t="s">
        <v>1526</v>
      </c>
      <c r="C115" s="285"/>
      <c r="D115" s="665"/>
      <c r="E115" s="666"/>
      <c r="F115" s="667"/>
    </row>
    <row r="116" spans="1:6" s="688" customFormat="1" ht="12.5" x14ac:dyDescent="0.25">
      <c r="A116" s="284"/>
      <c r="B116" s="683"/>
      <c r="C116" s="285"/>
      <c r="D116" s="665"/>
      <c r="E116" s="666"/>
      <c r="F116" s="667"/>
    </row>
    <row r="117" spans="1:6" ht="26" x14ac:dyDescent="0.25">
      <c r="A117" s="284"/>
      <c r="B117" s="281" t="s">
        <v>1516</v>
      </c>
      <c r="C117" s="285"/>
      <c r="D117" s="500"/>
      <c r="E117" s="666"/>
      <c r="F117" s="667"/>
    </row>
    <row r="118" spans="1:6" s="473" customFormat="1" ht="15" x14ac:dyDescent="0.25">
      <c r="A118" s="699"/>
      <c r="B118" s="700" t="s">
        <v>1527</v>
      </c>
      <c r="C118" s="699"/>
      <c r="D118" s="699"/>
      <c r="E118" s="701"/>
      <c r="F118" s="702"/>
    </row>
    <row r="119" spans="1:6" s="473" customFormat="1" ht="12.75" customHeight="1" x14ac:dyDescent="0.25">
      <c r="A119" s="699" t="s">
        <v>323</v>
      </c>
      <c r="B119" s="703" t="s">
        <v>2301</v>
      </c>
      <c r="C119" s="699" t="s">
        <v>19</v>
      </c>
      <c r="D119" s="699">
        <v>2</v>
      </c>
      <c r="E119" s="704"/>
      <c r="F119" s="705">
        <f>D119*E119</f>
        <v>0</v>
      </c>
    </row>
    <row r="120" spans="1:6" s="473" customFormat="1" ht="12.5" x14ac:dyDescent="0.25">
      <c r="A120" s="699" t="s">
        <v>325</v>
      </c>
      <c r="B120" s="703" t="s">
        <v>1906</v>
      </c>
      <c r="C120" s="699" t="s">
        <v>19</v>
      </c>
      <c r="D120" s="699">
        <v>1</v>
      </c>
      <c r="E120" s="704"/>
      <c r="F120" s="705">
        <f t="shared" ref="F120:F122" si="2">D120*E120</f>
        <v>0</v>
      </c>
    </row>
    <row r="121" spans="1:6" s="473" customFormat="1" ht="12.5" x14ac:dyDescent="0.25">
      <c r="A121" s="699" t="s">
        <v>360</v>
      </c>
      <c r="B121" s="703" t="s">
        <v>819</v>
      </c>
      <c r="C121" s="699" t="s">
        <v>19</v>
      </c>
      <c r="D121" s="699">
        <v>3</v>
      </c>
      <c r="E121" s="704"/>
      <c r="F121" s="705">
        <f t="shared" si="2"/>
        <v>0</v>
      </c>
    </row>
    <row r="122" spans="1:6" s="473" customFormat="1" ht="12.5" x14ac:dyDescent="0.25">
      <c r="A122" s="699" t="s">
        <v>511</v>
      </c>
      <c r="B122" s="703" t="s">
        <v>2302</v>
      </c>
      <c r="C122" s="699" t="s">
        <v>19</v>
      </c>
      <c r="D122" s="699">
        <v>1</v>
      </c>
      <c r="E122" s="704"/>
      <c r="F122" s="705">
        <f t="shared" si="2"/>
        <v>0</v>
      </c>
    </row>
    <row r="123" spans="1:6" s="473" customFormat="1" ht="12.5" x14ac:dyDescent="0.25">
      <c r="A123" s="699" t="s">
        <v>1989</v>
      </c>
      <c r="B123" s="703" t="s">
        <v>2268</v>
      </c>
      <c r="C123" s="699" t="s">
        <v>19</v>
      </c>
      <c r="D123" s="699">
        <v>1</v>
      </c>
      <c r="E123" s="704"/>
      <c r="F123" s="705">
        <f t="shared" ref="F123:F124" si="3">D123*E123</f>
        <v>0</v>
      </c>
    </row>
    <row r="124" spans="1:6" s="473" customFormat="1" ht="12.5" x14ac:dyDescent="0.25">
      <c r="A124" s="699" t="s">
        <v>1991</v>
      </c>
      <c r="B124" s="703" t="s">
        <v>2269</v>
      </c>
      <c r="C124" s="699" t="s">
        <v>19</v>
      </c>
      <c r="D124" s="699">
        <v>1</v>
      </c>
      <c r="E124" s="704"/>
      <c r="F124" s="705">
        <f t="shared" si="3"/>
        <v>0</v>
      </c>
    </row>
    <row r="125" spans="1:6" ht="12.5" x14ac:dyDescent="0.25">
      <c r="A125" s="285"/>
      <c r="B125" s="499"/>
      <c r="C125" s="285"/>
      <c r="D125" s="500"/>
      <c r="E125" s="666"/>
      <c r="F125" s="667"/>
    </row>
    <row r="126" spans="1:6" s="473" customFormat="1" ht="13" x14ac:dyDescent="0.25">
      <c r="A126" s="699"/>
      <c r="B126" s="700" t="s">
        <v>1529</v>
      </c>
      <c r="C126" s="699"/>
      <c r="D126" s="699"/>
      <c r="E126" s="704"/>
      <c r="F126" s="705"/>
    </row>
    <row r="127" spans="1:6" s="473" customFormat="1" ht="12.5" x14ac:dyDescent="0.25">
      <c r="A127" s="699" t="s">
        <v>812</v>
      </c>
      <c r="B127" s="703" t="s">
        <v>2270</v>
      </c>
      <c r="C127" s="699" t="s">
        <v>19</v>
      </c>
      <c r="D127" s="701">
        <v>1</v>
      </c>
      <c r="E127" s="704"/>
      <c r="F127" s="705">
        <f>D127*E127</f>
        <v>0</v>
      </c>
    </row>
    <row r="128" spans="1:6" s="473" customFormat="1" ht="12.5" x14ac:dyDescent="0.25">
      <c r="A128" s="699"/>
      <c r="B128" s="703"/>
      <c r="C128" s="699"/>
      <c r="D128" s="699"/>
      <c r="E128" s="704"/>
      <c r="F128" s="705"/>
    </row>
    <row r="129" spans="1:6" s="473" customFormat="1" ht="13" x14ac:dyDescent="0.25">
      <c r="A129" s="699"/>
      <c r="B129" s="700" t="s">
        <v>378</v>
      </c>
      <c r="C129" s="699"/>
      <c r="D129" s="699"/>
      <c r="E129" s="704"/>
      <c r="F129" s="705"/>
    </row>
    <row r="130" spans="1:6" s="473" customFormat="1" ht="12.5" x14ac:dyDescent="0.25">
      <c r="A130" s="699" t="s">
        <v>815</v>
      </c>
      <c r="B130" s="703" t="s">
        <v>1530</v>
      </c>
      <c r="C130" s="699" t="s">
        <v>19</v>
      </c>
      <c r="D130" s="699">
        <v>0</v>
      </c>
      <c r="E130" s="704"/>
      <c r="F130" s="705">
        <f>D130*E130</f>
        <v>0</v>
      </c>
    </row>
    <row r="131" spans="1:6" s="473" customFormat="1" ht="13" thickBot="1" x14ac:dyDescent="0.3">
      <c r="A131" s="699"/>
      <c r="B131" s="703"/>
      <c r="C131" s="699"/>
      <c r="D131" s="699"/>
      <c r="E131" s="704"/>
      <c r="F131" s="705"/>
    </row>
    <row r="132" spans="1:6" s="266" customFormat="1" ht="18.75" customHeight="1" thickTop="1" x14ac:dyDescent="0.25">
      <c r="A132" s="2508" t="s">
        <v>102</v>
      </c>
      <c r="B132" s="2508"/>
      <c r="C132" s="2508"/>
      <c r="D132" s="2508"/>
      <c r="E132" s="2508"/>
      <c r="F132" s="1456">
        <f>SUM(F70:F131)</f>
        <v>0</v>
      </c>
    </row>
    <row r="133" spans="1:6" s="473" customFormat="1" ht="13" x14ac:dyDescent="0.25">
      <c r="A133" s="699"/>
      <c r="B133" s="700"/>
      <c r="C133" s="699"/>
      <c r="D133" s="699"/>
      <c r="E133" s="704"/>
      <c r="F133" s="705"/>
    </row>
    <row r="134" spans="1:6" s="473" customFormat="1" ht="26" x14ac:dyDescent="0.25">
      <c r="A134" s="699"/>
      <c r="B134" s="700" t="s">
        <v>2271</v>
      </c>
      <c r="C134" s="699"/>
      <c r="D134" s="699"/>
      <c r="E134" s="704"/>
      <c r="F134" s="705"/>
    </row>
    <row r="135" spans="1:6" s="473" customFormat="1" ht="12.5" x14ac:dyDescent="0.25">
      <c r="A135" s="699" t="s">
        <v>2272</v>
      </c>
      <c r="B135" s="703" t="s">
        <v>2303</v>
      </c>
      <c r="C135" s="699" t="s">
        <v>19</v>
      </c>
      <c r="D135" s="699">
        <v>4</v>
      </c>
      <c r="E135" s="704"/>
      <c r="F135" s="705">
        <f>D135*E135</f>
        <v>0</v>
      </c>
    </row>
    <row r="136" spans="1:6" s="473" customFormat="1" ht="12.5" x14ac:dyDescent="0.25">
      <c r="A136" s="699" t="s">
        <v>2273</v>
      </c>
      <c r="B136" s="703" t="s">
        <v>1872</v>
      </c>
      <c r="C136" s="699" t="s">
        <v>19</v>
      </c>
      <c r="D136" s="699">
        <v>4</v>
      </c>
      <c r="E136" s="704"/>
      <c r="F136" s="705">
        <f>D136*E136</f>
        <v>0</v>
      </c>
    </row>
    <row r="137" spans="1:6" s="473" customFormat="1" ht="13" x14ac:dyDescent="0.25">
      <c r="A137" s="699"/>
      <c r="B137" s="700"/>
      <c r="C137" s="699"/>
      <c r="D137" s="699"/>
      <c r="E137" s="704"/>
      <c r="F137" s="705"/>
    </row>
    <row r="138" spans="1:6" s="473" customFormat="1" ht="13" x14ac:dyDescent="0.25">
      <c r="A138" s="699"/>
      <c r="B138" s="700" t="s">
        <v>1531</v>
      </c>
      <c r="C138" s="699"/>
      <c r="D138" s="699"/>
      <c r="E138" s="704"/>
      <c r="F138" s="705"/>
    </row>
    <row r="139" spans="1:6" s="473" customFormat="1" ht="17.25" customHeight="1" x14ac:dyDescent="0.25">
      <c r="A139" s="699" t="s">
        <v>329</v>
      </c>
      <c r="B139" s="703" t="s">
        <v>1532</v>
      </c>
      <c r="C139" s="699" t="s">
        <v>19</v>
      </c>
      <c r="D139" s="701" t="s">
        <v>1665</v>
      </c>
      <c r="E139" s="704"/>
      <c r="F139" s="705">
        <f>D139*E139</f>
        <v>0</v>
      </c>
    </row>
    <row r="140" spans="1:6" s="473" customFormat="1" ht="17.25" customHeight="1" x14ac:dyDescent="0.25">
      <c r="A140" s="699" t="s">
        <v>331</v>
      </c>
      <c r="B140" s="703" t="s">
        <v>1533</v>
      </c>
      <c r="C140" s="699" t="s">
        <v>19</v>
      </c>
      <c r="D140" s="701" t="s">
        <v>1665</v>
      </c>
      <c r="E140" s="704"/>
      <c r="F140" s="705">
        <f>D140*E140</f>
        <v>0</v>
      </c>
    </row>
    <row r="141" spans="1:6" s="473" customFormat="1" ht="17.25" customHeight="1" x14ac:dyDescent="0.25">
      <c r="A141" s="699" t="s">
        <v>283</v>
      </c>
      <c r="B141" s="703" t="s">
        <v>1534</v>
      </c>
      <c r="C141" s="699" t="s">
        <v>19</v>
      </c>
      <c r="D141" s="701" t="s">
        <v>1665</v>
      </c>
      <c r="E141" s="704"/>
      <c r="F141" s="705">
        <f>D141*E141</f>
        <v>0</v>
      </c>
    </row>
    <row r="142" spans="1:6" s="473" customFormat="1" ht="12.5" x14ac:dyDescent="0.25">
      <c r="A142" s="699"/>
      <c r="B142" s="703"/>
      <c r="C142" s="699"/>
      <c r="D142" s="699"/>
      <c r="E142" s="704"/>
      <c r="F142" s="705"/>
    </row>
    <row r="143" spans="1:6" ht="13" x14ac:dyDescent="0.25">
      <c r="A143" s="706"/>
      <c r="B143" s="707" t="s">
        <v>1535</v>
      </c>
      <c r="C143" s="708"/>
      <c r="D143" s="709"/>
      <c r="E143" s="710"/>
      <c r="F143" s="711"/>
    </row>
    <row r="144" spans="1:6" ht="16.5" customHeight="1" x14ac:dyDescent="0.25">
      <c r="A144" s="708" t="s">
        <v>365</v>
      </c>
      <c r="B144" s="703" t="s">
        <v>1536</v>
      </c>
      <c r="C144" s="699" t="s">
        <v>19</v>
      </c>
      <c r="D144" s="701" t="s">
        <v>1665</v>
      </c>
      <c r="E144" s="704"/>
      <c r="F144" s="705">
        <f>D144*E144</f>
        <v>0</v>
      </c>
    </row>
    <row r="145" spans="1:7" ht="16.5" customHeight="1" x14ac:dyDescent="0.25">
      <c r="A145" s="708" t="s">
        <v>1454</v>
      </c>
      <c r="B145" s="703" t="s">
        <v>816</v>
      </c>
      <c r="C145" s="699" t="s">
        <v>19</v>
      </c>
      <c r="D145" s="699">
        <v>1</v>
      </c>
      <c r="E145" s="704"/>
      <c r="F145" s="705">
        <f>D145*E145</f>
        <v>0</v>
      </c>
    </row>
    <row r="146" spans="1:7" ht="16.5" customHeight="1" x14ac:dyDescent="0.25">
      <c r="A146" s="708" t="s">
        <v>285</v>
      </c>
      <c r="B146" s="703" t="s">
        <v>1519</v>
      </c>
      <c r="C146" s="699" t="s">
        <v>19</v>
      </c>
      <c r="D146" s="701" t="s">
        <v>1665</v>
      </c>
      <c r="E146" s="704"/>
      <c r="F146" s="705">
        <f>D146*E146</f>
        <v>0</v>
      </c>
    </row>
    <row r="147" spans="1:7" ht="12.5" x14ac:dyDescent="0.25">
      <c r="A147" s="708"/>
      <c r="B147" s="703"/>
      <c r="C147" s="699"/>
      <c r="D147" s="699"/>
      <c r="E147" s="704"/>
      <c r="F147" s="705"/>
    </row>
    <row r="148" spans="1:7" ht="26" x14ac:dyDescent="0.25">
      <c r="A148" s="708"/>
      <c r="B148" s="700" t="s">
        <v>2290</v>
      </c>
      <c r="C148" s="699"/>
      <c r="D148" s="699"/>
      <c r="E148" s="704"/>
      <c r="F148" s="705"/>
    </row>
    <row r="149" spans="1:7" ht="12.5" x14ac:dyDescent="0.25">
      <c r="A149" s="708" t="s">
        <v>2291</v>
      </c>
      <c r="B149" s="703" t="s">
        <v>185</v>
      </c>
      <c r="C149" s="699" t="s">
        <v>19</v>
      </c>
      <c r="D149" s="699">
        <v>1</v>
      </c>
      <c r="E149" s="704"/>
      <c r="F149" s="705">
        <f>D149*E149</f>
        <v>0</v>
      </c>
    </row>
    <row r="150" spans="1:7" ht="12.5" x14ac:dyDescent="0.25">
      <c r="A150" s="285"/>
      <c r="B150" s="692"/>
      <c r="C150" s="285"/>
      <c r="D150" s="665"/>
      <c r="E150" s="666"/>
      <c r="F150" s="667"/>
    </row>
    <row r="151" spans="1:7" ht="26" x14ac:dyDescent="0.25">
      <c r="A151" s="699"/>
      <c r="B151" s="700" t="s">
        <v>1537</v>
      </c>
      <c r="C151" s="699"/>
      <c r="D151" s="699"/>
      <c r="E151" s="704"/>
      <c r="F151" s="705"/>
    </row>
    <row r="152" spans="1:7" ht="12.5" x14ac:dyDescent="0.25">
      <c r="A152" s="699" t="s">
        <v>146</v>
      </c>
      <c r="B152" s="703" t="s">
        <v>2304</v>
      </c>
      <c r="C152" s="699" t="s">
        <v>19</v>
      </c>
      <c r="D152" s="699">
        <v>1</v>
      </c>
      <c r="E152" s="704"/>
      <c r="F152" s="705">
        <f>D152*E152</f>
        <v>0</v>
      </c>
    </row>
    <row r="153" spans="1:7" ht="12.5" x14ac:dyDescent="0.25">
      <c r="A153" s="699" t="s">
        <v>334</v>
      </c>
      <c r="B153" s="703" t="s">
        <v>2305</v>
      </c>
      <c r="C153" s="699" t="s">
        <v>19</v>
      </c>
      <c r="D153" s="699">
        <v>1</v>
      </c>
      <c r="E153" s="704"/>
      <c r="F153" s="705">
        <f>D153*E153</f>
        <v>0</v>
      </c>
    </row>
    <row r="154" spans="1:7" ht="12.5" x14ac:dyDescent="0.25">
      <c r="A154" s="699" t="s">
        <v>366</v>
      </c>
      <c r="B154" s="703" t="s">
        <v>2306</v>
      </c>
      <c r="C154" s="699" t="s">
        <v>19</v>
      </c>
      <c r="D154" s="699">
        <v>1</v>
      </c>
      <c r="E154" s="704"/>
      <c r="F154" s="705">
        <f t="shared" ref="F154" si="4">D154*E154</f>
        <v>0</v>
      </c>
    </row>
    <row r="155" spans="1:7" ht="12.5" x14ac:dyDescent="0.25">
      <c r="A155" s="699" t="s">
        <v>146</v>
      </c>
      <c r="B155" s="703" t="s">
        <v>2275</v>
      </c>
      <c r="C155" s="699" t="s">
        <v>19</v>
      </c>
      <c r="D155" s="699">
        <v>1</v>
      </c>
      <c r="E155" s="704"/>
      <c r="F155" s="705">
        <f>D155*E155</f>
        <v>0</v>
      </c>
    </row>
    <row r="156" spans="1:7" ht="12.5" x14ac:dyDescent="0.25">
      <c r="A156" s="699" t="s">
        <v>334</v>
      </c>
      <c r="B156" s="703" t="s">
        <v>2276</v>
      </c>
      <c r="C156" s="699" t="s">
        <v>19</v>
      </c>
      <c r="D156" s="699">
        <v>1</v>
      </c>
      <c r="E156" s="704"/>
      <c r="F156" s="705">
        <f>D156*E156</f>
        <v>0</v>
      </c>
    </row>
    <row r="157" spans="1:7" ht="12.5" x14ac:dyDescent="0.25">
      <c r="A157" s="699" t="s">
        <v>366</v>
      </c>
      <c r="B157" s="703" t="s">
        <v>2277</v>
      </c>
      <c r="C157" s="699" t="s">
        <v>19</v>
      </c>
      <c r="D157" s="699">
        <v>1</v>
      </c>
      <c r="E157" s="704"/>
      <c r="F157" s="705">
        <f t="shared" ref="F157:F160" si="5">D157*E157</f>
        <v>0</v>
      </c>
    </row>
    <row r="158" spans="1:7" ht="19.5" customHeight="1" x14ac:dyDescent="0.25">
      <c r="A158" s="699" t="s">
        <v>368</v>
      </c>
      <c r="B158" s="703" t="s">
        <v>2278</v>
      </c>
      <c r="C158" s="699" t="s">
        <v>19</v>
      </c>
      <c r="D158" s="699">
        <v>1</v>
      </c>
      <c r="E158" s="704"/>
      <c r="F158" s="705">
        <f t="shared" si="5"/>
        <v>0</v>
      </c>
      <c r="G158" s="2482"/>
    </row>
    <row r="159" spans="1:7" ht="19.5" customHeight="1" x14ac:dyDescent="0.25">
      <c r="A159" s="699" t="s">
        <v>340</v>
      </c>
      <c r="B159" s="703" t="s">
        <v>2279</v>
      </c>
      <c r="C159" s="699" t="s">
        <v>19</v>
      </c>
      <c r="D159" s="699">
        <v>1</v>
      </c>
      <c r="E159" s="704"/>
      <c r="F159" s="705">
        <f t="shared" si="5"/>
        <v>0</v>
      </c>
      <c r="G159" s="2482"/>
    </row>
    <row r="160" spans="1:7" ht="12.5" x14ac:dyDescent="0.25">
      <c r="A160" s="699" t="s">
        <v>370</v>
      </c>
      <c r="B160" s="703" t="s">
        <v>2280</v>
      </c>
      <c r="C160" s="699" t="s">
        <v>19</v>
      </c>
      <c r="D160" s="699">
        <v>2</v>
      </c>
      <c r="E160" s="704"/>
      <c r="F160" s="705">
        <f t="shared" si="5"/>
        <v>0</v>
      </c>
    </row>
    <row r="161" spans="1:11" ht="12.5" x14ac:dyDescent="0.25">
      <c r="A161" s="699"/>
      <c r="B161" s="703"/>
      <c r="C161" s="699"/>
      <c r="D161" s="699"/>
      <c r="E161" s="704"/>
      <c r="F161" s="705"/>
    </row>
    <row r="162" spans="1:11" ht="13" x14ac:dyDescent="0.25">
      <c r="A162" s="708"/>
      <c r="B162" s="1786" t="s">
        <v>2284</v>
      </c>
      <c r="C162" s="699"/>
      <c r="D162" s="699"/>
      <c r="E162" s="704"/>
      <c r="F162" s="705"/>
    </row>
    <row r="163" spans="1:11" ht="25" x14ac:dyDescent="0.25">
      <c r="A163" s="708"/>
      <c r="B163" s="1288" t="s">
        <v>2285</v>
      </c>
      <c r="C163" s="699"/>
      <c r="D163" s="699"/>
      <c r="E163" s="704"/>
      <c r="F163" s="705"/>
    </row>
    <row r="164" spans="1:11" ht="12.5" x14ac:dyDescent="0.25">
      <c r="A164" s="708" t="s">
        <v>2286</v>
      </c>
      <c r="B164" s="703" t="s">
        <v>268</v>
      </c>
      <c r="C164" s="699" t="s">
        <v>19</v>
      </c>
      <c r="D164" s="699">
        <v>1</v>
      </c>
      <c r="E164" s="704"/>
      <c r="F164" s="705">
        <f>D164*E164</f>
        <v>0</v>
      </c>
    </row>
    <row r="165" spans="1:11" ht="12.5" x14ac:dyDescent="0.25">
      <c r="A165" s="699"/>
      <c r="B165" s="703"/>
      <c r="C165" s="699"/>
      <c r="D165" s="699"/>
      <c r="E165" s="704"/>
      <c r="F165" s="705"/>
    </row>
    <row r="166" spans="1:11" ht="26" x14ac:dyDescent="0.25">
      <c r="A166" s="699"/>
      <c r="B166" s="282" t="s">
        <v>1538</v>
      </c>
      <c r="C166" s="699"/>
      <c r="D166" s="699"/>
      <c r="E166" s="704"/>
      <c r="F166" s="705"/>
    </row>
    <row r="167" spans="1:11" ht="12.5" x14ac:dyDescent="0.25">
      <c r="A167" s="699" t="s">
        <v>344</v>
      </c>
      <c r="B167" s="703" t="s">
        <v>2301</v>
      </c>
      <c r="C167" s="699" t="s">
        <v>19</v>
      </c>
      <c r="D167" s="699">
        <v>1</v>
      </c>
      <c r="E167" s="704"/>
      <c r="F167" s="705">
        <f>D167*E167</f>
        <v>0</v>
      </c>
      <c r="G167" s="473"/>
      <c r="H167" s="712"/>
      <c r="I167" s="688"/>
      <c r="J167" s="688"/>
      <c r="K167" s="688"/>
    </row>
    <row r="168" spans="1:11" ht="12.5" x14ac:dyDescent="0.25">
      <c r="A168" s="699" t="s">
        <v>345</v>
      </c>
      <c r="B168" s="703" t="s">
        <v>1906</v>
      </c>
      <c r="C168" s="699" t="s">
        <v>19</v>
      </c>
      <c r="D168" s="699">
        <v>1</v>
      </c>
      <c r="E168" s="704"/>
      <c r="F168" s="705">
        <f>D168*E168</f>
        <v>0</v>
      </c>
      <c r="G168" s="473"/>
      <c r="H168" s="712"/>
      <c r="I168" s="688"/>
      <c r="J168" s="688"/>
      <c r="K168" s="688"/>
    </row>
    <row r="169" spans="1:11" ht="12.5" x14ac:dyDescent="0.25">
      <c r="A169" s="699" t="s">
        <v>376</v>
      </c>
      <c r="B169" s="703" t="s">
        <v>819</v>
      </c>
      <c r="C169" s="699" t="s">
        <v>19</v>
      </c>
      <c r="D169" s="699">
        <v>1</v>
      </c>
      <c r="E169" s="704"/>
      <c r="F169" s="705">
        <f>D169*E169</f>
        <v>0</v>
      </c>
      <c r="G169" s="473"/>
      <c r="H169" s="712"/>
      <c r="I169" s="688"/>
      <c r="J169" s="688"/>
      <c r="K169" s="688"/>
    </row>
    <row r="170" spans="1:11" ht="12.5" x14ac:dyDescent="0.25">
      <c r="A170" s="699"/>
      <c r="B170" s="703"/>
      <c r="C170" s="699"/>
      <c r="D170" s="699"/>
      <c r="E170" s="704"/>
      <c r="F170" s="705"/>
    </row>
    <row r="171" spans="1:11" ht="13" x14ac:dyDescent="0.25">
      <c r="A171" s="285"/>
      <c r="B171" s="671" t="s">
        <v>1540</v>
      </c>
      <c r="C171" s="285"/>
      <c r="D171" s="500"/>
      <c r="E171" s="666"/>
      <c r="F171" s="667"/>
    </row>
    <row r="172" spans="1:11" ht="26" x14ac:dyDescent="0.25">
      <c r="A172" s="284"/>
      <c r="B172" s="678" t="s">
        <v>1541</v>
      </c>
      <c r="C172" s="285"/>
      <c r="D172" s="500"/>
      <c r="E172" s="666"/>
      <c r="F172" s="667"/>
    </row>
    <row r="173" spans="1:11" s="688" customFormat="1" ht="12.5" x14ac:dyDescent="0.25">
      <c r="A173" s="284" t="s">
        <v>407</v>
      </c>
      <c r="B173" s="683" t="s">
        <v>1906</v>
      </c>
      <c r="C173" s="285" t="s">
        <v>19</v>
      </c>
      <c r="D173" s="665">
        <v>1</v>
      </c>
      <c r="E173" s="666"/>
      <c r="F173" s="679">
        <f>D173*E173</f>
        <v>0</v>
      </c>
    </row>
    <row r="174" spans="1:11" ht="13" x14ac:dyDescent="0.25">
      <c r="A174" s="284"/>
      <c r="B174" s="678"/>
      <c r="C174" s="285"/>
      <c r="D174" s="500"/>
      <c r="E174" s="666"/>
      <c r="F174" s="667"/>
    </row>
    <row r="175" spans="1:11" ht="13" x14ac:dyDescent="0.25">
      <c r="A175" s="1802"/>
      <c r="B175" s="1796" t="s">
        <v>2287</v>
      </c>
      <c r="C175" s="1797"/>
      <c r="D175" s="1798"/>
      <c r="E175" s="1799"/>
      <c r="F175" s="1800"/>
    </row>
    <row r="176" spans="1:11" ht="13" x14ac:dyDescent="0.25">
      <c r="A176" s="706"/>
      <c r="B176" s="1796" t="s">
        <v>2288</v>
      </c>
      <c r="C176" s="708"/>
      <c r="D176" s="709"/>
      <c r="E176" s="710"/>
      <c r="F176" s="711"/>
    </row>
    <row r="177" spans="1:11" ht="12.5" x14ac:dyDescent="0.25">
      <c r="A177" s="699" t="s">
        <v>823</v>
      </c>
      <c r="B177" s="703" t="s">
        <v>510</v>
      </c>
      <c r="C177" s="699" t="s">
        <v>19</v>
      </c>
      <c r="D177" s="699">
        <v>1</v>
      </c>
      <c r="E177" s="704"/>
      <c r="F177" s="705">
        <f>D177*E177</f>
        <v>0</v>
      </c>
    </row>
    <row r="178" spans="1:11" ht="13" x14ac:dyDescent="0.25">
      <c r="A178" s="285"/>
      <c r="B178" s="671"/>
      <c r="C178" s="285"/>
      <c r="D178" s="500"/>
      <c r="E178" s="666"/>
      <c r="F178" s="667"/>
    </row>
    <row r="179" spans="1:11" ht="13" x14ac:dyDescent="0.25">
      <c r="A179" s="285"/>
      <c r="B179" s="664" t="s">
        <v>1543</v>
      </c>
      <c r="C179" s="285"/>
      <c r="D179" s="665"/>
      <c r="E179" s="666"/>
      <c r="F179" s="667"/>
    </row>
    <row r="180" spans="1:11" ht="13" x14ac:dyDescent="0.25">
      <c r="A180" s="285"/>
      <c r="B180" s="677" t="s">
        <v>1544</v>
      </c>
      <c r="C180" s="285"/>
      <c r="D180" s="665"/>
      <c r="E180" s="666"/>
      <c r="F180" s="667"/>
    </row>
    <row r="181" spans="1:11" ht="12.5" x14ac:dyDescent="0.25">
      <c r="A181" s="284" t="s">
        <v>296</v>
      </c>
      <c r="B181" s="499" t="s">
        <v>1545</v>
      </c>
      <c r="C181" s="285" t="s">
        <v>19</v>
      </c>
      <c r="D181" s="500">
        <v>1</v>
      </c>
      <c r="E181" s="714"/>
      <c r="F181" s="705">
        <f>D181*E181</f>
        <v>0</v>
      </c>
      <c r="G181" s="473"/>
      <c r="H181" s="715"/>
      <c r="I181" s="473"/>
      <c r="J181" s="473"/>
      <c r="K181" s="473"/>
    </row>
    <row r="182" spans="1:11" ht="12.5" x14ac:dyDescent="0.25">
      <c r="A182" s="284"/>
      <c r="B182" s="499"/>
      <c r="C182" s="285"/>
      <c r="D182" s="500"/>
      <c r="E182" s="714"/>
      <c r="F182" s="667"/>
      <c r="G182" s="473"/>
      <c r="H182" s="715"/>
      <c r="I182" s="473"/>
      <c r="J182" s="473"/>
      <c r="K182" s="473"/>
    </row>
    <row r="183" spans="1:11" ht="12.5" x14ac:dyDescent="0.25">
      <c r="A183" s="284" t="s">
        <v>1546</v>
      </c>
      <c r="B183" s="499" t="s">
        <v>1547</v>
      </c>
      <c r="C183" s="285" t="s">
        <v>19</v>
      </c>
      <c r="D183" s="500">
        <v>1</v>
      </c>
      <c r="E183" s="714"/>
      <c r="F183" s="705">
        <f>D183*E183</f>
        <v>0</v>
      </c>
      <c r="G183" s="473"/>
      <c r="H183" s="715"/>
      <c r="I183" s="473"/>
      <c r="J183" s="473"/>
      <c r="K183" s="473"/>
    </row>
    <row r="184" spans="1:11" ht="12.5" x14ac:dyDescent="0.25">
      <c r="A184" s="284"/>
      <c r="B184" s="499"/>
      <c r="C184" s="285"/>
      <c r="D184" s="500"/>
      <c r="E184" s="714"/>
      <c r="F184" s="667"/>
      <c r="G184" s="473"/>
      <c r="H184" s="715"/>
      <c r="I184" s="473"/>
      <c r="J184" s="473"/>
      <c r="K184" s="473"/>
    </row>
    <row r="185" spans="1:11" ht="25" x14ac:dyDescent="0.25">
      <c r="A185" s="284" t="s">
        <v>1446</v>
      </c>
      <c r="B185" s="716" t="s">
        <v>1548</v>
      </c>
      <c r="C185" s="285" t="s">
        <v>19</v>
      </c>
      <c r="D185" s="500">
        <v>1</v>
      </c>
      <c r="E185" s="717"/>
      <c r="F185" s="705">
        <f>D185*E185</f>
        <v>0</v>
      </c>
    </row>
    <row r="186" spans="1:11" ht="12.5" x14ac:dyDescent="0.25">
      <c r="A186" s="284"/>
      <c r="B186" s="499"/>
      <c r="C186" s="285"/>
      <c r="D186" s="500"/>
      <c r="E186" s="714"/>
      <c r="F186" s="667"/>
      <c r="G186" s="473"/>
      <c r="H186" s="715"/>
      <c r="I186" s="473"/>
      <c r="J186" s="473"/>
      <c r="K186" s="473"/>
    </row>
    <row r="187" spans="1:11" ht="27" x14ac:dyDescent="0.25">
      <c r="A187" s="284" t="s">
        <v>1549</v>
      </c>
      <c r="B187" s="499" t="s">
        <v>1550</v>
      </c>
      <c r="C187" s="285" t="s">
        <v>125</v>
      </c>
      <c r="D187" s="500">
        <v>30</v>
      </c>
      <c r="E187" s="714"/>
      <c r="F187" s="705">
        <f>D187*E187</f>
        <v>0</v>
      </c>
      <c r="G187" s="473"/>
      <c r="H187" s="715"/>
      <c r="I187" s="473"/>
      <c r="J187" s="473"/>
      <c r="K187" s="473"/>
    </row>
    <row r="188" spans="1:11" ht="12.5" x14ac:dyDescent="0.25">
      <c r="A188" s="699"/>
      <c r="B188" s="703"/>
      <c r="C188" s="699"/>
      <c r="D188" s="699"/>
      <c r="E188" s="704"/>
      <c r="F188" s="705"/>
    </row>
    <row r="189" spans="1:11" ht="13" x14ac:dyDescent="0.25">
      <c r="A189" s="285"/>
      <c r="B189" s="671"/>
      <c r="C189" s="285"/>
      <c r="D189" s="500"/>
      <c r="E189" s="666"/>
      <c r="F189" s="667"/>
    </row>
    <row r="190" spans="1:11" ht="13" x14ac:dyDescent="0.25">
      <c r="A190" s="285"/>
      <c r="B190" s="671"/>
      <c r="C190" s="285"/>
      <c r="D190" s="500"/>
      <c r="E190" s="666"/>
      <c r="F190" s="667"/>
    </row>
    <row r="191" spans="1:11" ht="13" thickBot="1" x14ac:dyDescent="0.3">
      <c r="A191" s="285"/>
      <c r="B191" s="513"/>
      <c r="C191" s="285"/>
      <c r="D191" s="500"/>
      <c r="E191" s="666"/>
      <c r="F191" s="705"/>
    </row>
    <row r="192" spans="1:11" ht="17.25" customHeight="1" thickTop="1" x14ac:dyDescent="0.25">
      <c r="A192" s="2508" t="s">
        <v>102</v>
      </c>
      <c r="B192" s="2508"/>
      <c r="C192" s="2508"/>
      <c r="D192" s="2508"/>
      <c r="E192" s="2508"/>
      <c r="F192" s="1456">
        <f>SUM(F133:F191)</f>
        <v>0</v>
      </c>
    </row>
    <row r="193" spans="1:6" ht="13" x14ac:dyDescent="0.25">
      <c r="A193" s="256"/>
      <c r="B193" s="259"/>
      <c r="C193" s="256"/>
      <c r="D193" s="721"/>
      <c r="E193" s="257"/>
      <c r="F193" s="258"/>
    </row>
    <row r="194" spans="1:6" ht="13" x14ac:dyDescent="0.25">
      <c r="A194" s="285"/>
      <c r="B194" s="671" t="s">
        <v>1551</v>
      </c>
      <c r="C194" s="285"/>
      <c r="D194" s="500"/>
      <c r="E194" s="666"/>
      <c r="F194" s="667"/>
    </row>
    <row r="195" spans="1:6" ht="13" x14ac:dyDescent="0.25">
      <c r="A195" s="285"/>
      <c r="B195" s="671"/>
      <c r="C195" s="285"/>
      <c r="D195" s="500"/>
      <c r="E195" s="666"/>
      <c r="F195" s="667"/>
    </row>
    <row r="196" spans="1:6" ht="27" x14ac:dyDescent="0.25">
      <c r="A196" s="285" t="s">
        <v>1938</v>
      </c>
      <c r="B196" s="513" t="s">
        <v>1947</v>
      </c>
      <c r="C196" s="285" t="s">
        <v>667</v>
      </c>
      <c r="D196" s="500">
        <v>1</v>
      </c>
      <c r="E196" s="666"/>
      <c r="F196" s="705">
        <f>D196*E196</f>
        <v>0</v>
      </c>
    </row>
    <row r="197" spans="1:6" ht="13" x14ac:dyDescent="0.25">
      <c r="A197" s="285"/>
      <c r="B197" s="671"/>
      <c r="C197" s="285"/>
      <c r="D197" s="500"/>
      <c r="E197" s="666"/>
      <c r="F197" s="718"/>
    </row>
    <row r="198" spans="1:6" ht="52" x14ac:dyDescent="0.25">
      <c r="A198" s="285"/>
      <c r="B198" s="487" t="s">
        <v>1552</v>
      </c>
      <c r="C198" s="285"/>
      <c r="D198" s="500"/>
      <c r="E198" s="666"/>
      <c r="F198" s="667"/>
    </row>
    <row r="199" spans="1:6" ht="13" x14ac:dyDescent="0.25">
      <c r="A199" s="285"/>
      <c r="B199" s="487"/>
      <c r="C199" s="285"/>
      <c r="D199" s="500"/>
      <c r="E199" s="666"/>
      <c r="F199" s="718"/>
    </row>
    <row r="200" spans="1:6" ht="27" x14ac:dyDescent="0.25">
      <c r="A200" s="285" t="s">
        <v>1939</v>
      </c>
      <c r="B200" s="513" t="s">
        <v>2266</v>
      </c>
      <c r="C200" s="285" t="s">
        <v>19</v>
      </c>
      <c r="D200" s="500">
        <v>1</v>
      </c>
      <c r="E200" s="666"/>
      <c r="F200" s="705">
        <f>D200*E200</f>
        <v>0</v>
      </c>
    </row>
    <row r="201" spans="1:6" ht="12.5" x14ac:dyDescent="0.25">
      <c r="A201" s="285"/>
      <c r="B201" s="513"/>
      <c r="C201" s="285"/>
      <c r="D201" s="500"/>
      <c r="E201" s="666"/>
      <c r="F201" s="719"/>
    </row>
    <row r="202" spans="1:6" ht="13" x14ac:dyDescent="0.25">
      <c r="A202" s="285"/>
      <c r="B202" s="664" t="s">
        <v>1042</v>
      </c>
      <c r="C202" s="285"/>
      <c r="D202" s="665"/>
      <c r="E202" s="666"/>
      <c r="F202" s="667"/>
    </row>
    <row r="203" spans="1:6" ht="12.5" x14ac:dyDescent="0.25">
      <c r="A203" s="285"/>
      <c r="B203" s="692"/>
      <c r="C203" s="285"/>
      <c r="D203" s="665"/>
      <c r="E203" s="666"/>
      <c r="F203" s="667"/>
    </row>
    <row r="204" spans="1:6" ht="13" x14ac:dyDescent="0.25">
      <c r="A204" s="285"/>
      <c r="B204" s="664" t="s">
        <v>1553</v>
      </c>
      <c r="C204" s="285"/>
      <c r="D204" s="665"/>
      <c r="E204" s="666"/>
      <c r="F204" s="667"/>
    </row>
    <row r="205" spans="1:6" ht="26" x14ac:dyDescent="0.25">
      <c r="A205" s="285"/>
      <c r="B205" s="678" t="s">
        <v>1554</v>
      </c>
      <c r="C205" s="285"/>
      <c r="D205" s="720"/>
      <c r="E205" s="666"/>
      <c r="F205" s="667"/>
    </row>
    <row r="206" spans="1:6" ht="12.5" x14ac:dyDescent="0.25">
      <c r="A206" s="285" t="s">
        <v>1045</v>
      </c>
      <c r="B206" s="513" t="s">
        <v>1046</v>
      </c>
      <c r="C206" s="285" t="s">
        <v>48</v>
      </c>
      <c r="D206" s="500">
        <v>120</v>
      </c>
      <c r="E206" s="666"/>
      <c r="F206" s="705">
        <f>D206*E206</f>
        <v>0</v>
      </c>
    </row>
    <row r="207" spans="1:6" ht="12.5" x14ac:dyDescent="0.25">
      <c r="A207" s="285"/>
      <c r="B207" s="513"/>
      <c r="C207" s="285"/>
      <c r="D207" s="720"/>
      <c r="E207" s="666"/>
      <c r="F207" s="667"/>
    </row>
    <row r="208" spans="1:6" ht="37.5" x14ac:dyDescent="0.25">
      <c r="A208" s="285"/>
      <c r="B208" s="260" t="s">
        <v>1047</v>
      </c>
      <c r="C208" s="285"/>
      <c r="D208" s="720"/>
      <c r="E208" s="666"/>
      <c r="F208" s="667"/>
    </row>
    <row r="209" spans="1:6" x14ac:dyDescent="0.25">
      <c r="A209" s="285" t="s">
        <v>1048</v>
      </c>
      <c r="B209" s="513" t="s">
        <v>1555</v>
      </c>
      <c r="C209" s="285" t="s">
        <v>857</v>
      </c>
      <c r="D209" s="500">
        <v>45</v>
      </c>
      <c r="E209" s="666"/>
      <c r="F209" s="705">
        <f>D209*E209</f>
        <v>0</v>
      </c>
    </row>
    <row r="210" spans="1:6" ht="13" x14ac:dyDescent="0.25">
      <c r="A210" s="1804"/>
      <c r="B210" s="1805"/>
      <c r="C210" s="1804"/>
      <c r="D210" s="1806"/>
      <c r="E210" s="1807"/>
      <c r="F210" s="1808"/>
    </row>
    <row r="211" spans="1:6" ht="13" x14ac:dyDescent="0.25">
      <c r="A211" s="1804"/>
      <c r="B211" s="259" t="s">
        <v>1056</v>
      </c>
      <c r="C211" s="1804"/>
      <c r="D211" s="1806"/>
      <c r="E211" s="1807"/>
      <c r="F211" s="1808"/>
    </row>
    <row r="212" spans="1:6" ht="12.5" x14ac:dyDescent="0.25">
      <c r="A212" s="256"/>
      <c r="B212" s="261"/>
      <c r="C212" s="256"/>
      <c r="D212" s="721"/>
      <c r="E212" s="257"/>
      <c r="F212" s="258"/>
    </row>
    <row r="213" spans="1:6" ht="25" x14ac:dyDescent="0.25">
      <c r="A213" s="256" t="s">
        <v>1940</v>
      </c>
      <c r="B213" s="260" t="s">
        <v>1941</v>
      </c>
      <c r="C213" s="256" t="s">
        <v>48</v>
      </c>
      <c r="D213" s="722">
        <v>20</v>
      </c>
      <c r="E213" s="257"/>
      <c r="F213" s="258">
        <f>D213*E213</f>
        <v>0</v>
      </c>
    </row>
    <row r="214" spans="1:6" ht="13" x14ac:dyDescent="0.25">
      <c r="A214" s="284"/>
      <c r="B214" s="681"/>
      <c r="C214" s="285"/>
      <c r="D214" s="500"/>
      <c r="E214" s="666"/>
      <c r="F214" s="667"/>
    </row>
    <row r="215" spans="1:6" ht="13" x14ac:dyDescent="0.25">
      <c r="A215" s="285"/>
      <c r="B215" s="681" t="s">
        <v>150</v>
      </c>
      <c r="C215" s="285"/>
      <c r="D215" s="500"/>
      <c r="E215" s="666"/>
      <c r="F215" s="667"/>
    </row>
    <row r="216" spans="1:6" ht="12.5" x14ac:dyDescent="0.25">
      <c r="A216" s="285"/>
      <c r="B216" s="683"/>
      <c r="C216" s="285"/>
      <c r="D216" s="500"/>
      <c r="E216" s="666"/>
      <c r="F216" s="667"/>
    </row>
    <row r="217" spans="1:6" ht="13" x14ac:dyDescent="0.25">
      <c r="A217" s="285"/>
      <c r="B217" s="671" t="s">
        <v>1084</v>
      </c>
      <c r="C217" s="285"/>
      <c r="D217" s="500"/>
      <c r="E217" s="666"/>
      <c r="F217" s="667"/>
    </row>
    <row r="218" spans="1:6" ht="37.5" x14ac:dyDescent="0.25">
      <c r="A218" s="285" t="s">
        <v>1085</v>
      </c>
      <c r="B218" s="499" t="s">
        <v>1556</v>
      </c>
      <c r="C218" s="285" t="s">
        <v>125</v>
      </c>
      <c r="D218" s="500">
        <v>90</v>
      </c>
      <c r="E218" s="666"/>
      <c r="F218" s="705">
        <f>D218*E218</f>
        <v>0</v>
      </c>
    </row>
    <row r="219" spans="1:6" ht="12.5" x14ac:dyDescent="0.25">
      <c r="A219" s="285"/>
      <c r="B219" s="683"/>
      <c r="C219" s="285"/>
      <c r="D219" s="500"/>
      <c r="E219" s="666"/>
      <c r="F219" s="667"/>
    </row>
    <row r="220" spans="1:6" ht="13" x14ac:dyDescent="0.25">
      <c r="A220" s="285"/>
      <c r="B220" s="664" t="s">
        <v>306</v>
      </c>
      <c r="C220" s="285"/>
      <c r="D220" s="665"/>
      <c r="E220" s="666"/>
      <c r="F220" s="667"/>
    </row>
    <row r="221" spans="1:6" s="688" customFormat="1" ht="37.5" x14ac:dyDescent="0.25">
      <c r="A221" s="284" t="s">
        <v>1087</v>
      </c>
      <c r="B221" s="685" t="s">
        <v>1557</v>
      </c>
      <c r="C221" s="285" t="s">
        <v>19</v>
      </c>
      <c r="D221" s="500">
        <v>1</v>
      </c>
      <c r="E221" s="666"/>
      <c r="F221" s="705">
        <f>D221*E221</f>
        <v>0</v>
      </c>
    </row>
    <row r="222" spans="1:6" s="688" customFormat="1" ht="12.5" x14ac:dyDescent="0.25">
      <c r="A222" s="1009"/>
      <c r="B222" s="1010"/>
      <c r="C222" s="1011"/>
      <c r="D222" s="1012"/>
      <c r="E222" s="1013"/>
      <c r="F222" s="1014"/>
    </row>
    <row r="223" spans="1:6" s="688" customFormat="1" ht="12.5" x14ac:dyDescent="0.25">
      <c r="A223" s="1009"/>
      <c r="B223" s="1010"/>
      <c r="C223" s="1011"/>
      <c r="D223" s="1012"/>
      <c r="E223" s="1013"/>
      <c r="F223" s="1014"/>
    </row>
    <row r="224" spans="1:6" s="688" customFormat="1" ht="12.5" x14ac:dyDescent="0.25">
      <c r="A224" s="1009"/>
      <c r="B224" s="1010"/>
      <c r="C224" s="1011"/>
      <c r="D224" s="1012"/>
      <c r="E224" s="1013"/>
      <c r="F224" s="1014"/>
    </row>
    <row r="225" spans="1:6" s="688" customFormat="1" ht="12.5" x14ac:dyDescent="0.25">
      <c r="A225" s="1009"/>
      <c r="B225" s="1010"/>
      <c r="C225" s="1011"/>
      <c r="D225" s="1012"/>
      <c r="E225" s="1013"/>
      <c r="F225" s="1014"/>
    </row>
    <row r="226" spans="1:6" s="688" customFormat="1" ht="12.5" x14ac:dyDescent="0.25">
      <c r="A226" s="1009"/>
      <c r="B226" s="1010"/>
      <c r="C226" s="1011"/>
      <c r="D226" s="1012"/>
      <c r="E226" s="1013"/>
      <c r="F226" s="1014"/>
    </row>
    <row r="227" spans="1:6" s="688" customFormat="1" ht="12.5" x14ac:dyDescent="0.25">
      <c r="A227" s="1009"/>
      <c r="B227" s="1010"/>
      <c r="C227" s="1011"/>
      <c r="D227" s="1012"/>
      <c r="E227" s="1013"/>
      <c r="F227" s="1014"/>
    </row>
    <row r="228" spans="1:6" s="688" customFormat="1" ht="12.5" x14ac:dyDescent="0.25">
      <c r="A228" s="1009"/>
      <c r="B228" s="1010"/>
      <c r="C228" s="1011"/>
      <c r="D228" s="1012"/>
      <c r="E228" s="1013"/>
      <c r="F228" s="1014"/>
    </row>
    <row r="229" spans="1:6" s="688" customFormat="1" ht="12.5" x14ac:dyDescent="0.25">
      <c r="A229" s="1009"/>
      <c r="B229" s="1010"/>
      <c r="C229" s="1011"/>
      <c r="D229" s="1012"/>
      <c r="E229" s="1013"/>
      <c r="F229" s="1014"/>
    </row>
    <row r="230" spans="1:6" s="688" customFormat="1" ht="12.5" x14ac:dyDescent="0.25">
      <c r="A230" s="1009"/>
      <c r="B230" s="1010"/>
      <c r="C230" s="1011"/>
      <c r="D230" s="1012"/>
      <c r="E230" s="1013"/>
      <c r="F230" s="1014"/>
    </row>
    <row r="231" spans="1:6" s="688" customFormat="1" ht="12.5" x14ac:dyDescent="0.25">
      <c r="A231" s="1009"/>
      <c r="B231" s="1010"/>
      <c r="C231" s="1011"/>
      <c r="D231" s="1012"/>
      <c r="E231" s="1013"/>
      <c r="F231" s="1014"/>
    </row>
    <row r="232" spans="1:6" s="688" customFormat="1" ht="12.5" x14ac:dyDescent="0.25">
      <c r="A232" s="1009"/>
      <c r="B232" s="1010"/>
      <c r="C232" s="1011"/>
      <c r="D232" s="1012"/>
      <c r="E232" s="1013"/>
      <c r="F232" s="1014"/>
    </row>
    <row r="233" spans="1:6" s="688" customFormat="1" ht="12.5" x14ac:dyDescent="0.25">
      <c r="A233" s="1009"/>
      <c r="B233" s="1010"/>
      <c r="C233" s="1011"/>
      <c r="D233" s="1012"/>
      <c r="E233" s="1013"/>
      <c r="F233" s="1014"/>
    </row>
    <row r="234" spans="1:6" s="688" customFormat="1" ht="12.5" x14ac:dyDescent="0.25">
      <c r="A234" s="1009"/>
      <c r="B234" s="1010"/>
      <c r="C234" s="1011"/>
      <c r="D234" s="1012"/>
      <c r="E234" s="1013"/>
      <c r="F234" s="1014"/>
    </row>
    <row r="235" spans="1:6" s="688" customFormat="1" ht="12.5" x14ac:dyDescent="0.25">
      <c r="A235" s="1009"/>
      <c r="B235" s="1010"/>
      <c r="C235" s="1011"/>
      <c r="D235" s="1012"/>
      <c r="E235" s="1013"/>
      <c r="F235" s="1014"/>
    </row>
    <row r="236" spans="1:6" s="688" customFormat="1" ht="12.5" x14ac:dyDescent="0.25">
      <c r="A236" s="1009"/>
      <c r="B236" s="1010"/>
      <c r="C236" s="1011"/>
      <c r="D236" s="1012"/>
      <c r="E236" s="1013"/>
      <c r="F236" s="1014"/>
    </row>
    <row r="237" spans="1:6" s="688" customFormat="1" ht="12.5" x14ac:dyDescent="0.25">
      <c r="A237" s="1009"/>
      <c r="B237" s="1010"/>
      <c r="C237" s="1011"/>
      <c r="D237" s="1012"/>
      <c r="E237" s="1013"/>
      <c r="F237" s="1014"/>
    </row>
    <row r="238" spans="1:6" s="688" customFormat="1" ht="12.5" x14ac:dyDescent="0.25">
      <c r="A238" s="1009"/>
      <c r="B238" s="1010"/>
      <c r="C238" s="1011"/>
      <c r="D238" s="1012"/>
      <c r="E238" s="1013"/>
      <c r="F238" s="1014"/>
    </row>
    <row r="239" spans="1:6" s="688" customFormat="1" ht="12.5" x14ac:dyDescent="0.25">
      <c r="A239" s="1009"/>
      <c r="B239" s="1010"/>
      <c r="C239" s="1011"/>
      <c r="D239" s="1012"/>
      <c r="E239" s="1013"/>
      <c r="F239" s="1014"/>
    </row>
    <row r="240" spans="1:6" s="688" customFormat="1" ht="12.5" x14ac:dyDescent="0.25">
      <c r="A240" s="1009"/>
      <c r="B240" s="1010"/>
      <c r="C240" s="1011"/>
      <c r="D240" s="1012"/>
      <c r="E240" s="1013"/>
      <c r="F240" s="1014"/>
    </row>
    <row r="241" spans="1:252" s="688" customFormat="1" ht="12.5" x14ac:dyDescent="0.25">
      <c r="A241" s="1009"/>
      <c r="B241" s="1010"/>
      <c r="C241" s="1011"/>
      <c r="D241" s="1012"/>
      <c r="E241" s="1013"/>
      <c r="F241" s="1014"/>
    </row>
    <row r="242" spans="1:252" s="688" customFormat="1" ht="12.5" x14ac:dyDescent="0.25">
      <c r="A242" s="1009"/>
      <c r="B242" s="1010"/>
      <c r="C242" s="1011"/>
      <c r="D242" s="1012"/>
      <c r="E242" s="1013"/>
      <c r="F242" s="1014"/>
    </row>
    <row r="243" spans="1:252" s="688" customFormat="1" ht="12.5" x14ac:dyDescent="0.25">
      <c r="A243" s="1009"/>
      <c r="B243" s="1010"/>
      <c r="C243" s="1011"/>
      <c r="D243" s="1012"/>
      <c r="E243" s="1013"/>
      <c r="F243" s="1014"/>
    </row>
    <row r="244" spans="1:252" s="688" customFormat="1" ht="12.5" x14ac:dyDescent="0.25">
      <c r="A244" s="1009"/>
      <c r="B244" s="1010"/>
      <c r="C244" s="1011"/>
      <c r="D244" s="1012"/>
      <c r="E244" s="1013"/>
      <c r="F244" s="1014"/>
    </row>
    <row r="245" spans="1:252" s="688" customFormat="1" ht="12.5" x14ac:dyDescent="0.25">
      <c r="A245" s="1009"/>
      <c r="B245" s="1010"/>
      <c r="C245" s="1011"/>
      <c r="D245" s="1012"/>
      <c r="E245" s="1013"/>
      <c r="F245" s="1014"/>
    </row>
    <row r="246" spans="1:252" s="688" customFormat="1" ht="12.5" x14ac:dyDescent="0.25">
      <c r="A246" s="1009"/>
      <c r="B246" s="1010"/>
      <c r="C246" s="1011"/>
      <c r="D246" s="1012"/>
      <c r="E246" s="1013"/>
      <c r="F246" s="1014"/>
    </row>
    <row r="247" spans="1:252" s="688" customFormat="1" ht="12.5" x14ac:dyDescent="0.25">
      <c r="A247" s="1009"/>
      <c r="B247" s="1010"/>
      <c r="C247" s="1011"/>
      <c r="D247" s="1012"/>
      <c r="E247" s="1013"/>
      <c r="F247" s="1014"/>
    </row>
    <row r="248" spans="1:252" s="688" customFormat="1" ht="12.5" x14ac:dyDescent="0.25">
      <c r="A248" s="1009"/>
      <c r="B248" s="1010"/>
      <c r="C248" s="1011"/>
      <c r="D248" s="1012"/>
      <c r="E248" s="1013"/>
      <c r="F248" s="1014"/>
    </row>
    <row r="249" spans="1:252" s="688" customFormat="1" ht="13" thickBot="1" x14ac:dyDescent="0.3">
      <c r="A249" s="1009"/>
      <c r="B249" s="1010"/>
      <c r="C249" s="1011"/>
      <c r="D249" s="1012"/>
      <c r="E249" s="1013"/>
      <c r="F249" s="1014"/>
    </row>
    <row r="250" spans="1:252" ht="19.149999999999999" customHeight="1" thickTop="1" x14ac:dyDescent="0.25">
      <c r="A250" s="2509" t="s">
        <v>102</v>
      </c>
      <c r="B250" s="2510"/>
      <c r="C250" s="2510"/>
      <c r="D250" s="2510"/>
      <c r="E250" s="2511"/>
      <c r="F250" s="1456">
        <f>SUM(F193:F249)</f>
        <v>0</v>
      </c>
    </row>
    <row r="251" spans="1:252" ht="12.5" x14ac:dyDescent="0.25">
      <c r="A251" s="267"/>
      <c r="B251" s="716"/>
      <c r="C251" s="285"/>
      <c r="D251" s="500"/>
      <c r="E251" s="515"/>
      <c r="F251" s="679"/>
    </row>
    <row r="252" spans="1:252" ht="13" x14ac:dyDescent="0.25">
      <c r="A252" s="285"/>
      <c r="B252" s="729" t="s">
        <v>28</v>
      </c>
      <c r="C252" s="489"/>
      <c r="D252" s="675"/>
      <c r="E252" s="676"/>
      <c r="F252" s="679"/>
    </row>
    <row r="253" spans="1:252" ht="12.5" x14ac:dyDescent="0.25">
      <c r="A253" s="285"/>
      <c r="B253" s="499"/>
      <c r="C253" s="489"/>
      <c r="D253" s="675"/>
      <c r="E253" s="676"/>
      <c r="F253" s="679"/>
    </row>
    <row r="254" spans="1:252" s="266" customFormat="1" ht="13" x14ac:dyDescent="0.25">
      <c r="A254" s="264"/>
      <c r="B254" s="287"/>
      <c r="C254" s="264"/>
      <c r="D254" s="286"/>
      <c r="E254" s="265"/>
      <c r="F254" s="698"/>
      <c r="G254" s="473"/>
      <c r="H254" s="473"/>
      <c r="I254" s="473"/>
      <c r="J254" s="473"/>
      <c r="K254" s="473"/>
      <c r="L254" s="473"/>
      <c r="M254" s="473"/>
      <c r="N254" s="473"/>
      <c r="O254" s="473"/>
      <c r="P254" s="473"/>
      <c r="Q254" s="473"/>
      <c r="R254" s="473"/>
      <c r="S254" s="473"/>
      <c r="T254" s="473"/>
      <c r="U254" s="473"/>
      <c r="V254" s="473"/>
      <c r="W254" s="473"/>
      <c r="X254" s="473"/>
      <c r="Y254" s="473"/>
      <c r="Z254" s="473"/>
      <c r="AA254" s="473"/>
      <c r="AB254" s="473"/>
      <c r="AC254" s="473"/>
      <c r="AD254" s="473"/>
      <c r="AE254" s="473"/>
      <c r="AF254" s="473"/>
      <c r="AG254" s="473"/>
      <c r="AH254" s="473"/>
      <c r="AI254" s="473"/>
      <c r="AJ254" s="473"/>
      <c r="AK254" s="473"/>
      <c r="AL254" s="473"/>
      <c r="AM254" s="473"/>
      <c r="AN254" s="473"/>
      <c r="AO254" s="473"/>
      <c r="AP254" s="473"/>
      <c r="AQ254" s="473"/>
      <c r="AR254" s="473"/>
      <c r="AS254" s="473"/>
      <c r="AT254" s="473"/>
      <c r="AU254" s="473"/>
      <c r="AV254" s="473"/>
      <c r="AW254" s="473"/>
      <c r="AX254" s="473"/>
      <c r="AY254" s="473"/>
      <c r="AZ254" s="473"/>
      <c r="BA254" s="473"/>
      <c r="BB254" s="473"/>
      <c r="BC254" s="473"/>
      <c r="BD254" s="473"/>
      <c r="BE254" s="473"/>
      <c r="BF254" s="473"/>
      <c r="BG254" s="473"/>
      <c r="BH254" s="473"/>
      <c r="BI254" s="473"/>
      <c r="BJ254" s="473"/>
      <c r="BK254" s="473"/>
      <c r="BL254" s="473"/>
      <c r="BM254" s="473"/>
      <c r="BN254" s="473"/>
      <c r="BO254" s="473"/>
      <c r="BP254" s="473"/>
      <c r="BQ254" s="473"/>
      <c r="BR254" s="473"/>
      <c r="BS254" s="473"/>
      <c r="BT254" s="473"/>
      <c r="BU254" s="473"/>
      <c r="BV254" s="473"/>
      <c r="BW254" s="473"/>
      <c r="BX254" s="473"/>
      <c r="BY254" s="473"/>
      <c r="BZ254" s="473"/>
      <c r="CA254" s="473"/>
      <c r="CB254" s="473"/>
      <c r="CC254" s="473"/>
      <c r="CD254" s="473"/>
      <c r="CE254" s="473"/>
      <c r="CF254" s="473"/>
      <c r="CG254" s="473"/>
      <c r="CH254" s="473"/>
      <c r="CI254" s="473"/>
      <c r="CJ254" s="473"/>
      <c r="CK254" s="473"/>
      <c r="CL254" s="473"/>
      <c r="CM254" s="473"/>
      <c r="CN254" s="473"/>
      <c r="CO254" s="473"/>
      <c r="CP254" s="473"/>
      <c r="CQ254" s="473"/>
      <c r="CR254" s="473"/>
      <c r="CS254" s="473"/>
      <c r="CT254" s="473"/>
      <c r="CU254" s="473"/>
      <c r="CV254" s="473"/>
      <c r="CW254" s="473"/>
      <c r="CX254" s="473"/>
      <c r="CY254" s="473"/>
      <c r="CZ254" s="473"/>
      <c r="DA254" s="473"/>
      <c r="DB254" s="473"/>
      <c r="DC254" s="473"/>
      <c r="DD254" s="473"/>
      <c r="DE254" s="473"/>
      <c r="DF254" s="473"/>
      <c r="DG254" s="473"/>
      <c r="DH254" s="473"/>
      <c r="DI254" s="473"/>
      <c r="DJ254" s="473"/>
      <c r="DK254" s="473"/>
      <c r="DL254" s="473"/>
      <c r="DM254" s="473"/>
      <c r="DN254" s="473"/>
      <c r="DO254" s="473"/>
      <c r="DP254" s="473"/>
      <c r="DQ254" s="473"/>
      <c r="DR254" s="473"/>
      <c r="DS254" s="473"/>
      <c r="DT254" s="473"/>
      <c r="DU254" s="473"/>
      <c r="DV254" s="473"/>
      <c r="DW254" s="473"/>
      <c r="DX254" s="473"/>
      <c r="DY254" s="473"/>
      <c r="DZ254" s="473"/>
      <c r="EA254" s="473"/>
      <c r="EB254" s="473"/>
      <c r="EC254" s="473"/>
      <c r="ED254" s="473"/>
      <c r="EE254" s="473"/>
      <c r="EF254" s="473"/>
      <c r="EG254" s="473"/>
      <c r="EH254" s="473"/>
      <c r="EI254" s="473"/>
      <c r="EJ254" s="473"/>
      <c r="EK254" s="473"/>
      <c r="EL254" s="473"/>
      <c r="EM254" s="473"/>
      <c r="EN254" s="473"/>
      <c r="EO254" s="473"/>
      <c r="EP254" s="473"/>
      <c r="EQ254" s="473"/>
      <c r="ER254" s="473"/>
      <c r="ES254" s="473"/>
      <c r="ET254" s="473"/>
      <c r="EU254" s="473"/>
      <c r="EV254" s="473"/>
      <c r="EW254" s="473"/>
      <c r="EX254" s="473"/>
      <c r="EY254" s="473"/>
      <c r="EZ254" s="473"/>
      <c r="FA254" s="473"/>
      <c r="FB254" s="473"/>
      <c r="FC254" s="473"/>
      <c r="FD254" s="473"/>
      <c r="FE254" s="473"/>
      <c r="FF254" s="473"/>
      <c r="FG254" s="473"/>
      <c r="FH254" s="473"/>
      <c r="FI254" s="473"/>
      <c r="FJ254" s="473"/>
      <c r="FK254" s="473"/>
      <c r="FL254" s="473"/>
      <c r="FM254" s="473"/>
      <c r="FN254" s="473"/>
      <c r="FO254" s="473"/>
      <c r="FP254" s="473"/>
      <c r="FQ254" s="473"/>
      <c r="FR254" s="473"/>
      <c r="FS254" s="473"/>
      <c r="FT254" s="473"/>
      <c r="FU254" s="473"/>
      <c r="FV254" s="473"/>
      <c r="FW254" s="473"/>
      <c r="FX254" s="473"/>
      <c r="FY254" s="473"/>
      <c r="FZ254" s="473"/>
      <c r="GA254" s="473"/>
      <c r="GB254" s="473"/>
      <c r="GC254" s="473"/>
      <c r="GD254" s="473"/>
      <c r="GE254" s="473"/>
      <c r="GF254" s="473"/>
      <c r="GG254" s="473"/>
      <c r="GH254" s="473"/>
      <c r="GI254" s="473"/>
      <c r="GJ254" s="473"/>
      <c r="GK254" s="473"/>
      <c r="GL254" s="473"/>
      <c r="GM254" s="473"/>
      <c r="GN254" s="473"/>
      <c r="GO254" s="473"/>
      <c r="GP254" s="473"/>
      <c r="GQ254" s="473"/>
      <c r="GR254" s="473"/>
      <c r="GS254" s="473"/>
      <c r="GT254" s="473"/>
      <c r="GU254" s="473"/>
      <c r="GV254" s="473"/>
      <c r="GW254" s="473"/>
      <c r="GX254" s="473"/>
      <c r="GY254" s="473"/>
      <c r="GZ254" s="473"/>
      <c r="HA254" s="473"/>
      <c r="HB254" s="473"/>
      <c r="HC254" s="473"/>
      <c r="HD254" s="473"/>
      <c r="HE254" s="473"/>
      <c r="HF254" s="473"/>
      <c r="HG254" s="473"/>
      <c r="HH254" s="473"/>
      <c r="HI254" s="473"/>
      <c r="HJ254" s="473"/>
      <c r="HK254" s="473"/>
      <c r="HL254" s="473"/>
      <c r="HM254" s="473"/>
      <c r="HN254" s="473"/>
      <c r="HO254" s="473"/>
      <c r="HP254" s="473"/>
      <c r="HQ254" s="473"/>
      <c r="HR254" s="473"/>
      <c r="HS254" s="473"/>
      <c r="HT254" s="473"/>
      <c r="HU254" s="473"/>
      <c r="HV254" s="473"/>
      <c r="HW254" s="473"/>
      <c r="HX254" s="473"/>
      <c r="HY254" s="473"/>
      <c r="HZ254" s="473"/>
      <c r="IA254" s="473"/>
      <c r="IB254" s="473"/>
      <c r="IC254" s="473"/>
      <c r="ID254" s="473"/>
      <c r="IE254" s="473"/>
      <c r="IF254" s="473"/>
      <c r="IG254" s="473"/>
      <c r="IH254" s="473"/>
      <c r="II254" s="473"/>
      <c r="IJ254" s="473"/>
      <c r="IK254" s="473"/>
      <c r="IL254" s="473"/>
      <c r="IM254" s="473"/>
      <c r="IN254" s="473"/>
      <c r="IO254" s="473"/>
      <c r="IP254" s="473"/>
      <c r="IQ254" s="473"/>
      <c r="IR254" s="473"/>
    </row>
    <row r="255" spans="1:252" s="266" customFormat="1" ht="13" x14ac:dyDescent="0.25">
      <c r="A255" s="264"/>
      <c r="B255" s="287"/>
      <c r="C255" s="264"/>
      <c r="D255" s="286"/>
      <c r="E255" s="265"/>
      <c r="F255" s="698"/>
      <c r="G255" s="473"/>
      <c r="H255" s="473"/>
      <c r="I255" s="473"/>
      <c r="J255" s="473"/>
      <c r="K255" s="473"/>
      <c r="L255" s="473"/>
      <c r="M255" s="473"/>
      <c r="N255" s="473"/>
      <c r="O255" s="473"/>
      <c r="P255" s="473"/>
      <c r="Q255" s="473"/>
      <c r="R255" s="473"/>
      <c r="S255" s="473"/>
      <c r="T255" s="473"/>
      <c r="U255" s="473"/>
      <c r="V255" s="473"/>
      <c r="W255" s="473"/>
      <c r="X255" s="473"/>
      <c r="Y255" s="473"/>
      <c r="Z255" s="473"/>
      <c r="AA255" s="473"/>
      <c r="AB255" s="473"/>
      <c r="AC255" s="473"/>
      <c r="AD255" s="473"/>
      <c r="AE255" s="473"/>
      <c r="AF255" s="473"/>
      <c r="AG255" s="473"/>
      <c r="AH255" s="473"/>
      <c r="AI255" s="473"/>
      <c r="AJ255" s="473"/>
      <c r="AK255" s="473"/>
      <c r="AL255" s="473"/>
      <c r="AM255" s="473"/>
      <c r="AN255" s="473"/>
      <c r="AO255" s="473"/>
      <c r="AP255" s="473"/>
      <c r="AQ255" s="473"/>
      <c r="AR255" s="473"/>
      <c r="AS255" s="473"/>
      <c r="AT255" s="473"/>
      <c r="AU255" s="473"/>
      <c r="AV255" s="473"/>
      <c r="AW255" s="473"/>
      <c r="AX255" s="473"/>
      <c r="AY255" s="473"/>
      <c r="AZ255" s="473"/>
      <c r="BA255" s="473"/>
      <c r="BB255" s="473"/>
      <c r="BC255" s="473"/>
      <c r="BD255" s="473"/>
      <c r="BE255" s="473"/>
      <c r="BF255" s="473"/>
      <c r="BG255" s="473"/>
      <c r="BH255" s="473"/>
      <c r="BI255" s="473"/>
      <c r="BJ255" s="473"/>
      <c r="BK255" s="473"/>
      <c r="BL255" s="473"/>
      <c r="BM255" s="473"/>
      <c r="BN255" s="473"/>
      <c r="BO255" s="473"/>
      <c r="BP255" s="473"/>
      <c r="BQ255" s="473"/>
      <c r="BR255" s="473"/>
      <c r="BS255" s="473"/>
      <c r="BT255" s="473"/>
      <c r="BU255" s="473"/>
      <c r="BV255" s="473"/>
      <c r="BW255" s="473"/>
      <c r="BX255" s="473"/>
      <c r="BY255" s="473"/>
      <c r="BZ255" s="473"/>
      <c r="CA255" s="473"/>
      <c r="CB255" s="473"/>
      <c r="CC255" s="473"/>
      <c r="CD255" s="473"/>
      <c r="CE255" s="473"/>
      <c r="CF255" s="473"/>
      <c r="CG255" s="473"/>
      <c r="CH255" s="473"/>
      <c r="CI255" s="473"/>
      <c r="CJ255" s="473"/>
      <c r="CK255" s="473"/>
      <c r="CL255" s="473"/>
      <c r="CM255" s="473"/>
      <c r="CN255" s="473"/>
      <c r="CO255" s="473"/>
      <c r="CP255" s="473"/>
      <c r="CQ255" s="473"/>
      <c r="CR255" s="473"/>
      <c r="CS255" s="473"/>
      <c r="CT255" s="473"/>
      <c r="CU255" s="473"/>
      <c r="CV255" s="473"/>
      <c r="CW255" s="473"/>
      <c r="CX255" s="473"/>
      <c r="CY255" s="473"/>
      <c r="CZ255" s="473"/>
      <c r="DA255" s="473"/>
      <c r="DB255" s="473"/>
      <c r="DC255" s="473"/>
      <c r="DD255" s="473"/>
      <c r="DE255" s="473"/>
      <c r="DF255" s="473"/>
      <c r="DG255" s="473"/>
      <c r="DH255" s="473"/>
      <c r="DI255" s="473"/>
      <c r="DJ255" s="473"/>
      <c r="DK255" s="473"/>
      <c r="DL255" s="473"/>
      <c r="DM255" s="473"/>
      <c r="DN255" s="473"/>
      <c r="DO255" s="473"/>
      <c r="DP255" s="473"/>
      <c r="DQ255" s="473"/>
      <c r="DR255" s="473"/>
      <c r="DS255" s="473"/>
      <c r="DT255" s="473"/>
      <c r="DU255" s="473"/>
      <c r="DV255" s="473"/>
      <c r="DW255" s="473"/>
      <c r="DX255" s="473"/>
      <c r="DY255" s="473"/>
      <c r="DZ255" s="473"/>
      <c r="EA255" s="473"/>
      <c r="EB255" s="473"/>
      <c r="EC255" s="473"/>
      <c r="ED255" s="473"/>
      <c r="EE255" s="473"/>
      <c r="EF255" s="473"/>
      <c r="EG255" s="473"/>
      <c r="EH255" s="473"/>
      <c r="EI255" s="473"/>
      <c r="EJ255" s="473"/>
      <c r="EK255" s="473"/>
      <c r="EL255" s="473"/>
      <c r="EM255" s="473"/>
      <c r="EN255" s="473"/>
      <c r="EO255" s="473"/>
      <c r="EP255" s="473"/>
      <c r="EQ255" s="473"/>
      <c r="ER255" s="473"/>
      <c r="ES255" s="473"/>
      <c r="ET255" s="473"/>
      <c r="EU255" s="473"/>
      <c r="EV255" s="473"/>
      <c r="EW255" s="473"/>
      <c r="EX255" s="473"/>
      <c r="EY255" s="473"/>
      <c r="EZ255" s="473"/>
      <c r="FA255" s="473"/>
      <c r="FB255" s="473"/>
      <c r="FC255" s="473"/>
      <c r="FD255" s="473"/>
      <c r="FE255" s="473"/>
      <c r="FF255" s="473"/>
      <c r="FG255" s="473"/>
      <c r="FH255" s="473"/>
      <c r="FI255" s="473"/>
      <c r="FJ255" s="473"/>
      <c r="FK255" s="473"/>
      <c r="FL255" s="473"/>
      <c r="FM255" s="473"/>
      <c r="FN255" s="473"/>
      <c r="FO255" s="473"/>
      <c r="FP255" s="473"/>
      <c r="FQ255" s="473"/>
      <c r="FR255" s="473"/>
      <c r="FS255" s="473"/>
      <c r="FT255" s="473"/>
      <c r="FU255" s="473"/>
      <c r="FV255" s="473"/>
      <c r="FW255" s="473"/>
      <c r="FX255" s="473"/>
      <c r="FY255" s="473"/>
      <c r="FZ255" s="473"/>
      <c r="GA255" s="473"/>
      <c r="GB255" s="473"/>
      <c r="GC255" s="473"/>
      <c r="GD255" s="473"/>
      <c r="GE255" s="473"/>
      <c r="GF255" s="473"/>
      <c r="GG255" s="473"/>
      <c r="GH255" s="473"/>
      <c r="GI255" s="473"/>
      <c r="GJ255" s="473"/>
      <c r="GK255" s="473"/>
      <c r="GL255" s="473"/>
      <c r="GM255" s="473"/>
      <c r="GN255" s="473"/>
      <c r="GO255" s="473"/>
      <c r="GP255" s="473"/>
      <c r="GQ255" s="473"/>
      <c r="GR255" s="473"/>
      <c r="GS255" s="473"/>
      <c r="GT255" s="473"/>
      <c r="GU255" s="473"/>
      <c r="GV255" s="473"/>
      <c r="GW255" s="473"/>
      <c r="GX255" s="473"/>
      <c r="GY255" s="473"/>
      <c r="GZ255" s="473"/>
      <c r="HA255" s="473"/>
      <c r="HB255" s="473"/>
      <c r="HC255" s="473"/>
      <c r="HD255" s="473"/>
      <c r="HE255" s="473"/>
      <c r="HF255" s="473"/>
      <c r="HG255" s="473"/>
      <c r="HH255" s="473"/>
      <c r="HI255" s="473"/>
      <c r="HJ255" s="473"/>
      <c r="HK255" s="473"/>
      <c r="HL255" s="473"/>
      <c r="HM255" s="473"/>
      <c r="HN255" s="473"/>
      <c r="HO255" s="473"/>
      <c r="HP255" s="473"/>
      <c r="HQ255" s="473"/>
      <c r="HR255" s="473"/>
      <c r="HS255" s="473"/>
      <c r="HT255" s="473"/>
      <c r="HU255" s="473"/>
      <c r="HV255" s="473"/>
      <c r="HW255" s="473"/>
      <c r="HX255" s="473"/>
      <c r="HY255" s="473"/>
      <c r="HZ255" s="473"/>
      <c r="IA255" s="473"/>
      <c r="IB255" s="473"/>
      <c r="IC255" s="473"/>
      <c r="ID255" s="473"/>
      <c r="IE255" s="473"/>
      <c r="IF255" s="473"/>
      <c r="IG255" s="473"/>
      <c r="IH255" s="473"/>
      <c r="II255" s="473"/>
      <c r="IJ255" s="473"/>
      <c r="IK255" s="473"/>
      <c r="IL255" s="473"/>
      <c r="IM255" s="473"/>
      <c r="IN255" s="473"/>
      <c r="IO255" s="473"/>
      <c r="IP255" s="473"/>
      <c r="IQ255" s="473"/>
      <c r="IR255" s="473"/>
    </row>
    <row r="256" spans="1:252" s="266" customFormat="1" ht="13" x14ac:dyDescent="0.25">
      <c r="A256" s="264"/>
      <c r="B256" s="287"/>
      <c r="C256" s="264"/>
      <c r="D256" s="286"/>
      <c r="E256" s="265"/>
      <c r="F256" s="698"/>
      <c r="G256" s="473"/>
      <c r="H256" s="473"/>
      <c r="I256" s="473"/>
      <c r="J256" s="473"/>
      <c r="K256" s="473"/>
      <c r="L256" s="473"/>
      <c r="M256" s="473"/>
      <c r="N256" s="473"/>
      <c r="O256" s="473"/>
      <c r="P256" s="473"/>
      <c r="Q256" s="473"/>
      <c r="R256" s="473"/>
      <c r="S256" s="473"/>
      <c r="T256" s="473"/>
      <c r="U256" s="473"/>
      <c r="V256" s="473"/>
      <c r="W256" s="473"/>
      <c r="X256" s="473"/>
      <c r="Y256" s="473"/>
      <c r="Z256" s="473"/>
      <c r="AA256" s="473"/>
      <c r="AB256" s="473"/>
      <c r="AC256" s="473"/>
      <c r="AD256" s="473"/>
      <c r="AE256" s="473"/>
      <c r="AF256" s="473"/>
      <c r="AG256" s="473"/>
      <c r="AH256" s="473"/>
      <c r="AI256" s="473"/>
      <c r="AJ256" s="473"/>
      <c r="AK256" s="473"/>
      <c r="AL256" s="473"/>
      <c r="AM256" s="473"/>
      <c r="AN256" s="473"/>
      <c r="AO256" s="473"/>
      <c r="AP256" s="473"/>
      <c r="AQ256" s="473"/>
      <c r="AR256" s="473"/>
      <c r="AS256" s="473"/>
      <c r="AT256" s="473"/>
      <c r="AU256" s="473"/>
      <c r="AV256" s="473"/>
      <c r="AW256" s="473"/>
      <c r="AX256" s="473"/>
      <c r="AY256" s="473"/>
      <c r="AZ256" s="473"/>
      <c r="BA256" s="473"/>
      <c r="BB256" s="473"/>
      <c r="BC256" s="473"/>
      <c r="BD256" s="473"/>
      <c r="BE256" s="473"/>
      <c r="BF256" s="473"/>
      <c r="BG256" s="473"/>
      <c r="BH256" s="473"/>
      <c r="BI256" s="473"/>
      <c r="BJ256" s="473"/>
      <c r="BK256" s="473"/>
      <c r="BL256" s="473"/>
      <c r="BM256" s="473"/>
      <c r="BN256" s="473"/>
      <c r="BO256" s="473"/>
      <c r="BP256" s="473"/>
      <c r="BQ256" s="473"/>
      <c r="BR256" s="473"/>
      <c r="BS256" s="473"/>
      <c r="BT256" s="473"/>
      <c r="BU256" s="473"/>
      <c r="BV256" s="473"/>
      <c r="BW256" s="473"/>
      <c r="BX256" s="473"/>
      <c r="BY256" s="473"/>
      <c r="BZ256" s="473"/>
      <c r="CA256" s="473"/>
      <c r="CB256" s="473"/>
      <c r="CC256" s="473"/>
      <c r="CD256" s="473"/>
      <c r="CE256" s="473"/>
      <c r="CF256" s="473"/>
      <c r="CG256" s="473"/>
      <c r="CH256" s="473"/>
      <c r="CI256" s="473"/>
      <c r="CJ256" s="473"/>
      <c r="CK256" s="473"/>
      <c r="CL256" s="473"/>
      <c r="CM256" s="473"/>
      <c r="CN256" s="473"/>
      <c r="CO256" s="473"/>
      <c r="CP256" s="473"/>
      <c r="CQ256" s="473"/>
      <c r="CR256" s="473"/>
      <c r="CS256" s="473"/>
      <c r="CT256" s="473"/>
      <c r="CU256" s="473"/>
      <c r="CV256" s="473"/>
      <c r="CW256" s="473"/>
      <c r="CX256" s="473"/>
      <c r="CY256" s="473"/>
      <c r="CZ256" s="473"/>
      <c r="DA256" s="473"/>
      <c r="DB256" s="473"/>
      <c r="DC256" s="473"/>
      <c r="DD256" s="473"/>
      <c r="DE256" s="473"/>
      <c r="DF256" s="473"/>
      <c r="DG256" s="473"/>
      <c r="DH256" s="473"/>
      <c r="DI256" s="473"/>
      <c r="DJ256" s="473"/>
      <c r="DK256" s="473"/>
      <c r="DL256" s="473"/>
      <c r="DM256" s="473"/>
      <c r="DN256" s="473"/>
      <c r="DO256" s="473"/>
      <c r="DP256" s="473"/>
      <c r="DQ256" s="473"/>
      <c r="DR256" s="473"/>
      <c r="DS256" s="473"/>
      <c r="DT256" s="473"/>
      <c r="DU256" s="473"/>
      <c r="DV256" s="473"/>
      <c r="DW256" s="473"/>
      <c r="DX256" s="473"/>
      <c r="DY256" s="473"/>
      <c r="DZ256" s="473"/>
      <c r="EA256" s="473"/>
      <c r="EB256" s="473"/>
      <c r="EC256" s="473"/>
      <c r="ED256" s="473"/>
      <c r="EE256" s="473"/>
      <c r="EF256" s="473"/>
      <c r="EG256" s="473"/>
      <c r="EH256" s="473"/>
      <c r="EI256" s="473"/>
      <c r="EJ256" s="473"/>
      <c r="EK256" s="473"/>
      <c r="EL256" s="473"/>
      <c r="EM256" s="473"/>
      <c r="EN256" s="473"/>
      <c r="EO256" s="473"/>
      <c r="EP256" s="473"/>
      <c r="EQ256" s="473"/>
      <c r="ER256" s="473"/>
      <c r="ES256" s="473"/>
      <c r="ET256" s="473"/>
      <c r="EU256" s="473"/>
      <c r="EV256" s="473"/>
      <c r="EW256" s="473"/>
      <c r="EX256" s="473"/>
      <c r="EY256" s="473"/>
      <c r="EZ256" s="473"/>
      <c r="FA256" s="473"/>
      <c r="FB256" s="473"/>
      <c r="FC256" s="473"/>
      <c r="FD256" s="473"/>
      <c r="FE256" s="473"/>
      <c r="FF256" s="473"/>
      <c r="FG256" s="473"/>
      <c r="FH256" s="473"/>
      <c r="FI256" s="473"/>
      <c r="FJ256" s="473"/>
      <c r="FK256" s="473"/>
      <c r="FL256" s="473"/>
      <c r="FM256" s="473"/>
      <c r="FN256" s="473"/>
      <c r="FO256" s="473"/>
      <c r="FP256" s="473"/>
      <c r="FQ256" s="473"/>
      <c r="FR256" s="473"/>
      <c r="FS256" s="473"/>
      <c r="FT256" s="473"/>
      <c r="FU256" s="473"/>
      <c r="FV256" s="473"/>
      <c r="FW256" s="473"/>
      <c r="FX256" s="473"/>
      <c r="FY256" s="473"/>
      <c r="FZ256" s="473"/>
      <c r="GA256" s="473"/>
      <c r="GB256" s="473"/>
      <c r="GC256" s="473"/>
      <c r="GD256" s="473"/>
      <c r="GE256" s="473"/>
      <c r="GF256" s="473"/>
      <c r="GG256" s="473"/>
      <c r="GH256" s="473"/>
      <c r="GI256" s="473"/>
      <c r="GJ256" s="473"/>
      <c r="GK256" s="473"/>
      <c r="GL256" s="473"/>
      <c r="GM256" s="473"/>
      <c r="GN256" s="473"/>
      <c r="GO256" s="473"/>
      <c r="GP256" s="473"/>
      <c r="GQ256" s="473"/>
      <c r="GR256" s="473"/>
      <c r="GS256" s="473"/>
      <c r="GT256" s="473"/>
      <c r="GU256" s="473"/>
      <c r="GV256" s="473"/>
      <c r="GW256" s="473"/>
      <c r="GX256" s="473"/>
      <c r="GY256" s="473"/>
      <c r="GZ256" s="473"/>
      <c r="HA256" s="473"/>
      <c r="HB256" s="473"/>
      <c r="HC256" s="473"/>
      <c r="HD256" s="473"/>
      <c r="HE256" s="473"/>
      <c r="HF256" s="473"/>
      <c r="HG256" s="473"/>
      <c r="HH256" s="473"/>
      <c r="HI256" s="473"/>
      <c r="HJ256" s="473"/>
      <c r="HK256" s="473"/>
      <c r="HL256" s="473"/>
      <c r="HM256" s="473"/>
      <c r="HN256" s="473"/>
      <c r="HO256" s="473"/>
      <c r="HP256" s="473"/>
      <c r="HQ256" s="473"/>
      <c r="HR256" s="473"/>
      <c r="HS256" s="473"/>
      <c r="HT256" s="473"/>
      <c r="HU256" s="473"/>
      <c r="HV256" s="473"/>
      <c r="HW256" s="473"/>
      <c r="HX256" s="473"/>
      <c r="HY256" s="473"/>
      <c r="HZ256" s="473"/>
      <c r="IA256" s="473"/>
      <c r="IB256" s="473"/>
      <c r="IC256" s="473"/>
      <c r="ID256" s="473"/>
      <c r="IE256" s="473"/>
      <c r="IF256" s="473"/>
      <c r="IG256" s="473"/>
      <c r="IH256" s="473"/>
      <c r="II256" s="473"/>
      <c r="IJ256" s="473"/>
      <c r="IK256" s="473"/>
      <c r="IL256" s="473"/>
      <c r="IM256" s="473"/>
      <c r="IN256" s="473"/>
      <c r="IO256" s="473"/>
      <c r="IP256" s="473"/>
      <c r="IQ256" s="473"/>
      <c r="IR256" s="473"/>
    </row>
    <row r="257" spans="1:6" s="266" customFormat="1" ht="13" x14ac:dyDescent="0.25">
      <c r="A257" s="264"/>
      <c r="B257" s="287" t="s">
        <v>792</v>
      </c>
      <c r="C257" s="264"/>
      <c r="D257" s="286"/>
      <c r="E257" s="265"/>
      <c r="F257" s="698"/>
    </row>
    <row r="258" spans="1:6" s="266" customFormat="1" ht="13" x14ac:dyDescent="0.25">
      <c r="A258" s="264"/>
      <c r="B258" s="287"/>
      <c r="C258" s="264"/>
      <c r="D258" s="286"/>
      <c r="E258" s="265"/>
      <c r="F258" s="730"/>
    </row>
    <row r="259" spans="1:6" s="266" customFormat="1" ht="13" x14ac:dyDescent="0.25">
      <c r="A259" s="264"/>
      <c r="B259" s="287"/>
      <c r="C259" s="264"/>
      <c r="D259" s="286"/>
      <c r="E259" s="265"/>
      <c r="F259" s="698"/>
    </row>
    <row r="260" spans="1:6" ht="12.5" x14ac:dyDescent="0.25">
      <c r="A260" s="285"/>
      <c r="B260" s="731" t="s">
        <v>1942</v>
      </c>
      <c r="C260" s="489"/>
      <c r="D260" s="675"/>
      <c r="E260" s="676"/>
      <c r="F260" s="698">
        <f>+F69</f>
        <v>0</v>
      </c>
    </row>
    <row r="261" spans="1:6" ht="12.5" x14ac:dyDescent="0.25">
      <c r="A261" s="285"/>
      <c r="B261" s="731"/>
      <c r="C261" s="489"/>
      <c r="D261" s="675"/>
      <c r="E261" s="676"/>
      <c r="F261" s="679"/>
    </row>
    <row r="262" spans="1:6" ht="12.5" x14ac:dyDescent="0.25">
      <c r="A262" s="285"/>
      <c r="B262" s="731" t="s">
        <v>1943</v>
      </c>
      <c r="C262" s="489"/>
      <c r="D262" s="675"/>
      <c r="E262" s="676"/>
      <c r="F262" s="679">
        <f>+F132</f>
        <v>0</v>
      </c>
    </row>
    <row r="263" spans="1:6" ht="12.5" x14ac:dyDescent="0.25">
      <c r="A263" s="285"/>
      <c r="B263" s="731"/>
      <c r="C263" s="489"/>
      <c r="D263" s="675"/>
      <c r="E263" s="676"/>
      <c r="F263" s="732"/>
    </row>
    <row r="264" spans="1:6" ht="12.5" x14ac:dyDescent="0.25">
      <c r="A264" s="285"/>
      <c r="B264" s="731" t="s">
        <v>1944</v>
      </c>
      <c r="C264" s="489"/>
      <c r="D264" s="675"/>
      <c r="E264" s="676"/>
      <c r="F264" s="732">
        <f>+F192</f>
        <v>0</v>
      </c>
    </row>
    <row r="265" spans="1:6" ht="12.5" x14ac:dyDescent="0.25">
      <c r="A265" s="285"/>
      <c r="B265" s="731"/>
      <c r="C265" s="489"/>
      <c r="D265" s="675"/>
      <c r="E265" s="676"/>
      <c r="F265" s="679"/>
    </row>
    <row r="266" spans="1:6" ht="12.5" x14ac:dyDescent="0.25">
      <c r="A266" s="285"/>
      <c r="B266" s="731" t="s">
        <v>1945</v>
      </c>
      <c r="C266" s="489"/>
      <c r="D266" s="675"/>
      <c r="E266" s="676"/>
      <c r="F266" s="679">
        <f>+F250</f>
        <v>0</v>
      </c>
    </row>
    <row r="267" spans="1:6" ht="12.5" x14ac:dyDescent="0.25">
      <c r="A267" s="285"/>
      <c r="B267" s="716"/>
      <c r="C267" s="489"/>
      <c r="D267" s="675"/>
      <c r="E267" s="676"/>
      <c r="F267" s="679"/>
    </row>
    <row r="268" spans="1:6" ht="12.5" x14ac:dyDescent="0.25">
      <c r="A268" s="285"/>
      <c r="B268" s="731"/>
      <c r="C268" s="489"/>
      <c r="D268" s="675"/>
      <c r="E268" s="676"/>
      <c r="F268" s="679"/>
    </row>
    <row r="269" spans="1:6" ht="12.5" x14ac:dyDescent="0.25">
      <c r="A269" s="285"/>
      <c r="B269" s="716"/>
      <c r="C269" s="489"/>
      <c r="D269" s="675"/>
      <c r="E269" s="676"/>
      <c r="F269" s="670"/>
    </row>
    <row r="270" spans="1:6" ht="12.5" x14ac:dyDescent="0.25">
      <c r="A270" s="285"/>
      <c r="B270" s="731"/>
      <c r="C270" s="489"/>
      <c r="D270" s="675"/>
      <c r="E270" s="676"/>
      <c r="F270" s="670"/>
    </row>
    <row r="271" spans="1:6" ht="12.5" x14ac:dyDescent="0.25">
      <c r="A271" s="285"/>
      <c r="B271" s="716"/>
      <c r="C271" s="489"/>
      <c r="D271" s="675"/>
      <c r="E271" s="676"/>
      <c r="F271" s="670"/>
    </row>
    <row r="272" spans="1:6" ht="12.5" x14ac:dyDescent="0.25">
      <c r="A272" s="285"/>
      <c r="B272" s="716"/>
      <c r="C272" s="489"/>
      <c r="D272" s="675"/>
      <c r="E272" s="676"/>
      <c r="F272" s="670"/>
    </row>
    <row r="273" spans="1:6" ht="12.5" x14ac:dyDescent="0.25">
      <c r="A273" s="285"/>
      <c r="B273" s="716"/>
      <c r="C273" s="489"/>
      <c r="D273" s="675"/>
      <c r="E273" s="676"/>
      <c r="F273" s="670"/>
    </row>
    <row r="274" spans="1:6" ht="12.5" x14ac:dyDescent="0.25">
      <c r="A274" s="285"/>
      <c r="B274" s="716"/>
      <c r="C274" s="489"/>
      <c r="D274" s="675"/>
      <c r="E274" s="676"/>
      <c r="F274" s="670"/>
    </row>
    <row r="275" spans="1:6" ht="12.5" x14ac:dyDescent="0.25">
      <c r="A275" s="285"/>
      <c r="B275" s="716"/>
      <c r="C275" s="489"/>
      <c r="D275" s="675"/>
      <c r="E275" s="676"/>
      <c r="F275" s="670"/>
    </row>
    <row r="276" spans="1:6" ht="12.5" x14ac:dyDescent="0.25">
      <c r="A276" s="285"/>
      <c r="B276" s="716"/>
      <c r="C276" s="489"/>
      <c r="D276" s="675"/>
      <c r="E276" s="676"/>
      <c r="F276" s="670"/>
    </row>
    <row r="277" spans="1:6" ht="12.5" x14ac:dyDescent="0.25">
      <c r="A277" s="285"/>
      <c r="B277" s="716"/>
      <c r="C277" s="489"/>
      <c r="D277" s="675"/>
      <c r="E277" s="676"/>
      <c r="F277" s="670"/>
    </row>
    <row r="278" spans="1:6" ht="12.5" x14ac:dyDescent="0.25">
      <c r="A278" s="285"/>
      <c r="B278" s="716"/>
      <c r="C278" s="489"/>
      <c r="D278" s="675"/>
      <c r="E278" s="676"/>
      <c r="F278" s="670"/>
    </row>
    <row r="279" spans="1:6" ht="12.5" x14ac:dyDescent="0.25">
      <c r="A279" s="285"/>
      <c r="B279" s="716"/>
      <c r="C279" s="489"/>
      <c r="D279" s="675"/>
      <c r="E279" s="676"/>
      <c r="F279" s="670"/>
    </row>
    <row r="280" spans="1:6" ht="12.5" x14ac:dyDescent="0.25">
      <c r="A280" s="285"/>
      <c r="B280" s="716"/>
      <c r="C280" s="489"/>
      <c r="D280" s="675"/>
      <c r="E280" s="676"/>
      <c r="F280" s="670"/>
    </row>
    <row r="281" spans="1:6" ht="12.5" x14ac:dyDescent="0.25">
      <c r="A281" s="285"/>
      <c r="B281" s="716"/>
      <c r="C281" s="489"/>
      <c r="D281" s="675"/>
      <c r="E281" s="676"/>
      <c r="F281" s="670"/>
    </row>
    <row r="282" spans="1:6" ht="12.5" x14ac:dyDescent="0.25">
      <c r="A282" s="285"/>
      <c r="B282" s="716"/>
      <c r="C282" s="489"/>
      <c r="D282" s="675"/>
      <c r="E282" s="676"/>
      <c r="F282" s="670"/>
    </row>
    <row r="283" spans="1:6" ht="12.5" x14ac:dyDescent="0.25">
      <c r="A283" s="285"/>
      <c r="B283" s="716"/>
      <c r="C283" s="489"/>
      <c r="D283" s="675"/>
      <c r="E283" s="676"/>
      <c r="F283" s="670"/>
    </row>
    <row r="284" spans="1:6" ht="12.5" x14ac:dyDescent="0.25">
      <c r="A284" s="285"/>
      <c r="B284" s="716"/>
      <c r="C284" s="489"/>
      <c r="D284" s="675"/>
      <c r="E284" s="676"/>
      <c r="F284" s="670"/>
    </row>
    <row r="285" spans="1:6" ht="12.5" x14ac:dyDescent="0.25">
      <c r="A285" s="285"/>
      <c r="B285" s="716"/>
      <c r="C285" s="489"/>
      <c r="D285" s="675"/>
      <c r="E285" s="676"/>
      <c r="F285" s="670"/>
    </row>
    <row r="286" spans="1:6" ht="12.5" x14ac:dyDescent="0.25">
      <c r="A286" s="285"/>
      <c r="B286" s="716"/>
      <c r="C286" s="489"/>
      <c r="D286" s="675"/>
      <c r="E286" s="676"/>
      <c r="F286" s="670"/>
    </row>
    <row r="287" spans="1:6" ht="12.5" x14ac:dyDescent="0.25">
      <c r="A287" s="285"/>
      <c r="B287" s="716"/>
      <c r="C287" s="489"/>
      <c r="D287" s="675"/>
      <c r="E287" s="676"/>
      <c r="F287" s="670"/>
    </row>
    <row r="288" spans="1:6" ht="12.5" x14ac:dyDescent="0.25">
      <c r="A288" s="285"/>
      <c r="B288" s="716"/>
      <c r="C288" s="489"/>
      <c r="D288" s="675"/>
      <c r="E288" s="676"/>
      <c r="F288" s="670"/>
    </row>
    <row r="289" spans="1:6" ht="12.5" x14ac:dyDescent="0.25">
      <c r="A289" s="285"/>
      <c r="B289" s="716"/>
      <c r="C289" s="489"/>
      <c r="D289" s="675"/>
      <c r="E289" s="676"/>
      <c r="F289" s="670"/>
    </row>
    <row r="290" spans="1:6" ht="12.5" x14ac:dyDescent="0.25">
      <c r="A290" s="285"/>
      <c r="B290" s="716"/>
      <c r="C290" s="489"/>
      <c r="D290" s="675"/>
      <c r="E290" s="676"/>
      <c r="F290" s="670"/>
    </row>
    <row r="291" spans="1:6" ht="12.5" x14ac:dyDescent="0.25">
      <c r="A291" s="285"/>
      <c r="B291" s="716"/>
      <c r="C291" s="489"/>
      <c r="D291" s="675"/>
      <c r="E291" s="676"/>
      <c r="F291" s="670"/>
    </row>
    <row r="292" spans="1:6" ht="12.5" x14ac:dyDescent="0.25">
      <c r="A292" s="285"/>
      <c r="B292" s="716"/>
      <c r="C292" s="489"/>
      <c r="D292" s="675"/>
      <c r="E292" s="676"/>
      <c r="F292" s="670"/>
    </row>
    <row r="293" spans="1:6" ht="12.5" x14ac:dyDescent="0.25">
      <c r="A293" s="285"/>
      <c r="B293" s="716"/>
      <c r="C293" s="489"/>
      <c r="D293" s="675"/>
      <c r="E293" s="676"/>
      <c r="F293" s="670"/>
    </row>
    <row r="294" spans="1:6" ht="12.5" x14ac:dyDescent="0.25">
      <c r="A294" s="285"/>
      <c r="B294" s="716"/>
      <c r="C294" s="489"/>
      <c r="D294" s="675"/>
      <c r="E294" s="676"/>
      <c r="F294" s="670"/>
    </row>
    <row r="295" spans="1:6" ht="12.5" x14ac:dyDescent="0.25">
      <c r="A295" s="285"/>
      <c r="B295" s="716"/>
      <c r="C295" s="489"/>
      <c r="D295" s="675"/>
      <c r="E295" s="676"/>
      <c r="F295" s="670"/>
    </row>
    <row r="296" spans="1:6" ht="12.5" x14ac:dyDescent="0.25">
      <c r="A296" s="285"/>
      <c r="B296" s="716"/>
      <c r="C296" s="489"/>
      <c r="D296" s="675"/>
      <c r="E296" s="676"/>
      <c r="F296" s="670"/>
    </row>
    <row r="297" spans="1:6" ht="12.5" x14ac:dyDescent="0.25">
      <c r="A297" s="285"/>
      <c r="B297" s="716"/>
      <c r="C297" s="489"/>
      <c r="D297" s="675"/>
      <c r="E297" s="676"/>
      <c r="F297" s="670"/>
    </row>
    <row r="298" spans="1:6" ht="12.5" x14ac:dyDescent="0.25">
      <c r="A298" s="285"/>
      <c r="B298" s="716"/>
      <c r="C298" s="489"/>
      <c r="D298" s="675"/>
      <c r="E298" s="676"/>
      <c r="F298" s="670"/>
    </row>
    <row r="299" spans="1:6" ht="12.5" x14ac:dyDescent="0.25">
      <c r="A299" s="285"/>
      <c r="B299" s="716"/>
      <c r="C299" s="489"/>
      <c r="D299" s="675"/>
      <c r="E299" s="676"/>
      <c r="F299" s="670"/>
    </row>
    <row r="300" spans="1:6" ht="12.5" x14ac:dyDescent="0.25">
      <c r="A300" s="285"/>
      <c r="B300" s="716"/>
      <c r="C300" s="489"/>
      <c r="D300" s="675"/>
      <c r="E300" s="676"/>
      <c r="F300" s="670"/>
    </row>
    <row r="301" spans="1:6" ht="12.5" x14ac:dyDescent="0.25">
      <c r="A301" s="285"/>
      <c r="B301" s="716"/>
      <c r="C301" s="489"/>
      <c r="D301" s="675"/>
      <c r="E301" s="676"/>
      <c r="F301" s="670"/>
    </row>
    <row r="302" spans="1:6" ht="12.5" x14ac:dyDescent="0.25">
      <c r="A302" s="1011"/>
      <c r="B302" s="1010"/>
      <c r="C302" s="1015"/>
      <c r="D302" s="1016"/>
      <c r="E302" s="1017"/>
      <c r="F302" s="1018"/>
    </row>
    <row r="303" spans="1:6" ht="12.5" x14ac:dyDescent="0.25">
      <c r="A303" s="1011"/>
      <c r="B303" s="1010"/>
      <c r="C303" s="1015"/>
      <c r="D303" s="1016"/>
      <c r="E303" s="1017"/>
      <c r="F303" s="1018"/>
    </row>
    <row r="304" spans="1:6" ht="12.5" x14ac:dyDescent="0.25">
      <c r="A304" s="1011"/>
      <c r="B304" s="1010"/>
      <c r="C304" s="1015"/>
      <c r="D304" s="1016"/>
      <c r="E304" s="1017"/>
      <c r="F304" s="1018"/>
    </row>
    <row r="305" spans="1:6" ht="12.5" x14ac:dyDescent="0.25">
      <c r="A305" s="1011"/>
      <c r="B305" s="1010"/>
      <c r="C305" s="1015"/>
      <c r="D305" s="1016"/>
      <c r="E305" s="1017"/>
      <c r="F305" s="1018"/>
    </row>
    <row r="306" spans="1:6" ht="12.5" x14ac:dyDescent="0.25">
      <c r="A306" s="1011"/>
      <c r="B306" s="1010"/>
      <c r="C306" s="1015"/>
      <c r="D306" s="1016"/>
      <c r="E306" s="1017"/>
      <c r="F306" s="1018"/>
    </row>
    <row r="307" spans="1:6" ht="12.5" x14ac:dyDescent="0.25">
      <c r="A307" s="1011"/>
      <c r="B307" s="1010"/>
      <c r="C307" s="1015"/>
      <c r="D307" s="1016"/>
      <c r="E307" s="1017"/>
      <c r="F307" s="1018"/>
    </row>
    <row r="308" spans="1:6" ht="12.5" x14ac:dyDescent="0.25">
      <c r="A308" s="1011"/>
      <c r="B308" s="1010"/>
      <c r="C308" s="1015"/>
      <c r="D308" s="1016"/>
      <c r="E308" s="1017"/>
      <c r="F308" s="1018"/>
    </row>
    <row r="309" spans="1:6" ht="12.5" x14ac:dyDescent="0.25">
      <c r="A309" s="1011"/>
      <c r="B309" s="1010"/>
      <c r="C309" s="1015"/>
      <c r="D309" s="1016"/>
      <c r="E309" s="1017"/>
      <c r="F309" s="1018"/>
    </row>
    <row r="310" spans="1:6" ht="12.5" x14ac:dyDescent="0.25">
      <c r="A310" s="1011"/>
      <c r="B310" s="1010"/>
      <c r="C310" s="1015"/>
      <c r="D310" s="1016"/>
      <c r="E310" s="1017"/>
      <c r="F310" s="1018"/>
    </row>
    <row r="311" spans="1:6" ht="12.5" x14ac:dyDescent="0.25">
      <c r="A311" s="1011"/>
      <c r="B311" s="1010"/>
      <c r="C311" s="1015"/>
      <c r="D311" s="1016"/>
      <c r="E311" s="1017"/>
      <c r="F311" s="1018"/>
    </row>
    <row r="312" spans="1:6" ht="12.5" x14ac:dyDescent="0.25">
      <c r="A312" s="1011"/>
      <c r="B312" s="1010"/>
      <c r="C312" s="1015"/>
      <c r="D312" s="1016"/>
      <c r="E312" s="1017"/>
      <c r="F312" s="1018"/>
    </row>
    <row r="313" spans="1:6" ht="12.5" x14ac:dyDescent="0.25">
      <c r="A313" s="1011"/>
      <c r="B313" s="1010"/>
      <c r="C313" s="1015"/>
      <c r="D313" s="1016"/>
      <c r="E313" s="1017"/>
      <c r="F313" s="1018"/>
    </row>
    <row r="314" spans="1:6" ht="12.5" x14ac:dyDescent="0.25">
      <c r="A314" s="1011"/>
      <c r="B314" s="1010"/>
      <c r="C314" s="1015"/>
      <c r="D314" s="1016"/>
      <c r="E314" s="1017"/>
      <c r="F314" s="1018"/>
    </row>
    <row r="315" spans="1:6" ht="12.5" x14ac:dyDescent="0.25">
      <c r="A315" s="1011"/>
      <c r="B315" s="1010"/>
      <c r="C315" s="1015"/>
      <c r="D315" s="1016"/>
      <c r="E315" s="1017"/>
      <c r="F315" s="1018"/>
    </row>
    <row r="316" spans="1:6" ht="12.5" x14ac:dyDescent="0.25">
      <c r="A316" s="1011"/>
      <c r="B316" s="1010"/>
      <c r="C316" s="1015"/>
      <c r="D316" s="1016"/>
      <c r="E316" s="1017"/>
      <c r="F316" s="1018"/>
    </row>
    <row r="317" spans="1:6" ht="12.5" x14ac:dyDescent="0.25">
      <c r="A317" s="1011"/>
      <c r="B317" s="1010"/>
      <c r="C317" s="1015"/>
      <c r="D317" s="1016"/>
      <c r="E317" s="1017"/>
      <c r="F317" s="1018"/>
    </row>
    <row r="318" spans="1:6" ht="12.5" x14ac:dyDescent="0.25">
      <c r="A318" s="285"/>
      <c r="B318" s="716"/>
      <c r="C318" s="489"/>
      <c r="D318" s="675"/>
      <c r="E318" s="676"/>
      <c r="F318" s="670"/>
    </row>
    <row r="319" spans="1:6" ht="12.5" x14ac:dyDescent="0.25">
      <c r="A319" s="285"/>
      <c r="B319" s="716"/>
      <c r="C319" s="489"/>
      <c r="D319" s="675"/>
      <c r="E319" s="676"/>
      <c r="F319" s="670"/>
    </row>
    <row r="320" spans="1:6" ht="12.5" x14ac:dyDescent="0.25">
      <c r="A320" s="285"/>
      <c r="B320" s="716"/>
      <c r="C320" s="489"/>
      <c r="D320" s="675"/>
      <c r="E320" s="676"/>
      <c r="F320" s="670"/>
    </row>
    <row r="321" spans="1:6" ht="13" thickBot="1" x14ac:dyDescent="0.3">
      <c r="A321" s="285"/>
      <c r="B321" s="716"/>
      <c r="C321" s="489"/>
      <c r="D321" s="675"/>
      <c r="E321" s="676"/>
      <c r="F321" s="670"/>
    </row>
    <row r="322" spans="1:6" ht="19.899999999999999" customHeight="1" thickTop="1" x14ac:dyDescent="0.25">
      <c r="A322" s="2492" t="s">
        <v>509</v>
      </c>
      <c r="B322" s="2492"/>
      <c r="C322" s="2492"/>
      <c r="D322" s="2492"/>
      <c r="E322" s="2492"/>
      <c r="F322" s="1362">
        <f>SUM(F259:F270)</f>
        <v>0</v>
      </c>
    </row>
    <row r="323" spans="1:6" x14ac:dyDescent="0.25">
      <c r="C323" s="735"/>
      <c r="E323" s="737"/>
      <c r="F323" s="738"/>
    </row>
    <row r="324" spans="1:6" x14ac:dyDescent="0.25">
      <c r="C324" s="735"/>
      <c r="E324" s="737"/>
      <c r="F324" s="738"/>
    </row>
    <row r="325" spans="1:6" x14ac:dyDescent="0.25">
      <c r="C325" s="735"/>
      <c r="E325" s="737"/>
      <c r="F325" s="738"/>
    </row>
    <row r="326" spans="1:6" x14ac:dyDescent="0.25">
      <c r="E326" s="737"/>
      <c r="F326" s="738"/>
    </row>
    <row r="327" spans="1:6" x14ac:dyDescent="0.25">
      <c r="E327" s="737"/>
      <c r="F327" s="738"/>
    </row>
    <row r="328" spans="1:6" x14ac:dyDescent="0.25">
      <c r="E328" s="737"/>
      <c r="F328" s="738"/>
    </row>
    <row r="329" spans="1:6" x14ac:dyDescent="0.25">
      <c r="E329" s="737"/>
      <c r="F329" s="738"/>
    </row>
    <row r="330" spans="1:6" x14ac:dyDescent="0.25">
      <c r="E330" s="737"/>
      <c r="F330" s="738"/>
    </row>
    <row r="331" spans="1:6" x14ac:dyDescent="0.25">
      <c r="E331" s="737"/>
      <c r="F331" s="738"/>
    </row>
    <row r="332" spans="1:6" x14ac:dyDescent="0.25">
      <c r="E332" s="737"/>
      <c r="F332" s="738"/>
    </row>
    <row r="333" spans="1:6" x14ac:dyDescent="0.25">
      <c r="E333" s="737"/>
      <c r="F333" s="738"/>
    </row>
    <row r="334" spans="1:6" x14ac:dyDescent="0.25">
      <c r="E334" s="737"/>
      <c r="F334" s="738"/>
    </row>
    <row r="335" spans="1:6" x14ac:dyDescent="0.25">
      <c r="E335" s="737"/>
      <c r="F335" s="738"/>
    </row>
    <row r="336" spans="1:6" x14ac:dyDescent="0.25">
      <c r="E336" s="737"/>
      <c r="F336" s="738"/>
    </row>
    <row r="337" spans="5:6" x14ac:dyDescent="0.25">
      <c r="E337" s="737"/>
      <c r="F337" s="738"/>
    </row>
    <row r="338" spans="5:6" x14ac:dyDescent="0.25">
      <c r="E338" s="737"/>
      <c r="F338" s="738"/>
    </row>
    <row r="339" spans="5:6" x14ac:dyDescent="0.25">
      <c r="E339" s="737"/>
      <c r="F339" s="738"/>
    </row>
    <row r="340" spans="5:6" x14ac:dyDescent="0.25">
      <c r="E340" s="737"/>
      <c r="F340" s="738"/>
    </row>
    <row r="341" spans="5:6" x14ac:dyDescent="0.25">
      <c r="E341" s="737"/>
      <c r="F341" s="738"/>
    </row>
    <row r="342" spans="5:6" x14ac:dyDescent="0.25">
      <c r="E342" s="737"/>
      <c r="F342" s="738"/>
    </row>
    <row r="343" spans="5:6" x14ac:dyDescent="0.25">
      <c r="E343" s="737"/>
      <c r="F343" s="738"/>
    </row>
    <row r="344" spans="5:6" x14ac:dyDescent="0.25">
      <c r="E344" s="737"/>
      <c r="F344" s="738"/>
    </row>
    <row r="345" spans="5:6" x14ac:dyDescent="0.25">
      <c r="E345" s="737"/>
      <c r="F345" s="738"/>
    </row>
    <row r="346" spans="5:6" x14ac:dyDescent="0.25">
      <c r="E346" s="737"/>
      <c r="F346" s="738"/>
    </row>
    <row r="347" spans="5:6" x14ac:dyDescent="0.25">
      <c r="E347" s="737"/>
      <c r="F347" s="738"/>
    </row>
    <row r="348" spans="5:6" x14ac:dyDescent="0.25">
      <c r="E348" s="737"/>
      <c r="F348" s="738"/>
    </row>
    <row r="349" spans="5:6" x14ac:dyDescent="0.25">
      <c r="E349" s="737"/>
      <c r="F349" s="738"/>
    </row>
    <row r="350" spans="5:6" x14ac:dyDescent="0.25">
      <c r="E350" s="737"/>
      <c r="F350" s="738"/>
    </row>
    <row r="351" spans="5:6" x14ac:dyDescent="0.25">
      <c r="E351" s="737"/>
      <c r="F351" s="738"/>
    </row>
    <row r="352" spans="5:6" x14ac:dyDescent="0.25">
      <c r="E352" s="737"/>
      <c r="F352" s="738"/>
    </row>
    <row r="353" spans="5:6" x14ac:dyDescent="0.25">
      <c r="E353" s="737"/>
      <c r="F353" s="738"/>
    </row>
    <row r="354" spans="5:6" x14ac:dyDescent="0.25">
      <c r="E354" s="737"/>
      <c r="F354" s="738"/>
    </row>
    <row r="355" spans="5:6" x14ac:dyDescent="0.25">
      <c r="E355" s="737"/>
      <c r="F355" s="738"/>
    </row>
    <row r="356" spans="5:6" x14ac:dyDescent="0.25">
      <c r="E356" s="737"/>
      <c r="F356" s="738"/>
    </row>
    <row r="357" spans="5:6" x14ac:dyDescent="0.25">
      <c r="E357" s="737"/>
      <c r="F357" s="738"/>
    </row>
    <row r="358" spans="5:6" x14ac:dyDescent="0.25">
      <c r="E358" s="737"/>
      <c r="F358" s="738"/>
    </row>
    <row r="359" spans="5:6" x14ac:dyDescent="0.25">
      <c r="E359" s="737"/>
      <c r="F359" s="738"/>
    </row>
    <row r="360" spans="5:6" x14ac:dyDescent="0.25">
      <c r="E360" s="737"/>
      <c r="F360" s="738"/>
    </row>
    <row r="361" spans="5:6" x14ac:dyDescent="0.25">
      <c r="E361" s="737"/>
      <c r="F361" s="738"/>
    </row>
    <row r="362" spans="5:6" x14ac:dyDescent="0.25">
      <c r="E362" s="737"/>
      <c r="F362" s="738"/>
    </row>
    <row r="363" spans="5:6" x14ac:dyDescent="0.25">
      <c r="E363" s="737"/>
      <c r="F363" s="738"/>
    </row>
    <row r="364" spans="5:6" x14ac:dyDescent="0.25">
      <c r="E364" s="737"/>
      <c r="F364" s="738"/>
    </row>
    <row r="365" spans="5:6" x14ac:dyDescent="0.25">
      <c r="E365" s="737"/>
      <c r="F365" s="738"/>
    </row>
    <row r="366" spans="5:6" x14ac:dyDescent="0.25">
      <c r="E366" s="737"/>
      <c r="F366" s="738"/>
    </row>
    <row r="367" spans="5:6" x14ac:dyDescent="0.25">
      <c r="E367" s="737"/>
      <c r="F367" s="738"/>
    </row>
    <row r="368" spans="5:6" x14ac:dyDescent="0.25">
      <c r="E368" s="737"/>
      <c r="F368" s="738"/>
    </row>
    <row r="369" spans="5:6" x14ac:dyDescent="0.25">
      <c r="E369" s="737"/>
      <c r="F369" s="738"/>
    </row>
    <row r="370" spans="5:6" x14ac:dyDescent="0.25">
      <c r="E370" s="737"/>
      <c r="F370" s="738"/>
    </row>
    <row r="371" spans="5:6" x14ac:dyDescent="0.25">
      <c r="E371" s="737"/>
      <c r="F371" s="738"/>
    </row>
    <row r="372" spans="5:6" x14ac:dyDescent="0.25">
      <c r="E372" s="737"/>
      <c r="F372" s="738"/>
    </row>
    <row r="373" spans="5:6" x14ac:dyDescent="0.25">
      <c r="E373" s="737"/>
      <c r="F373" s="738"/>
    </row>
    <row r="374" spans="5:6" x14ac:dyDescent="0.25">
      <c r="E374" s="737"/>
      <c r="F374" s="738"/>
    </row>
    <row r="375" spans="5:6" x14ac:dyDescent="0.25">
      <c r="E375" s="737"/>
      <c r="F375" s="738"/>
    </row>
    <row r="376" spans="5:6" x14ac:dyDescent="0.25">
      <c r="E376" s="737"/>
      <c r="F376" s="738"/>
    </row>
    <row r="377" spans="5:6" x14ac:dyDescent="0.25">
      <c r="E377" s="737"/>
      <c r="F377" s="738"/>
    </row>
    <row r="378" spans="5:6" x14ac:dyDescent="0.25">
      <c r="E378" s="737"/>
      <c r="F378" s="738"/>
    </row>
    <row r="379" spans="5:6" x14ac:dyDescent="0.25">
      <c r="E379" s="737"/>
      <c r="F379" s="738"/>
    </row>
    <row r="380" spans="5:6" x14ac:dyDescent="0.25">
      <c r="E380" s="737"/>
      <c r="F380" s="738"/>
    </row>
    <row r="381" spans="5:6" x14ac:dyDescent="0.25">
      <c r="E381" s="737"/>
      <c r="F381" s="738"/>
    </row>
    <row r="382" spans="5:6" x14ac:dyDescent="0.25">
      <c r="E382" s="737"/>
      <c r="F382" s="738"/>
    </row>
    <row r="383" spans="5:6" x14ac:dyDescent="0.25">
      <c r="E383" s="737"/>
      <c r="F383" s="738"/>
    </row>
    <row r="384" spans="5:6" x14ac:dyDescent="0.25">
      <c r="E384" s="737"/>
      <c r="F384" s="738"/>
    </row>
    <row r="385" spans="5:6" x14ac:dyDescent="0.25">
      <c r="E385" s="737"/>
      <c r="F385" s="738"/>
    </row>
    <row r="386" spans="5:6" x14ac:dyDescent="0.25">
      <c r="E386" s="737"/>
      <c r="F386" s="738"/>
    </row>
    <row r="387" spans="5:6" x14ac:dyDescent="0.25">
      <c r="E387" s="737"/>
      <c r="F387" s="738"/>
    </row>
    <row r="388" spans="5:6" x14ac:dyDescent="0.25">
      <c r="E388" s="737"/>
      <c r="F388" s="738"/>
    </row>
    <row r="389" spans="5:6" x14ac:dyDescent="0.25">
      <c r="E389" s="737"/>
      <c r="F389" s="738"/>
    </row>
    <row r="390" spans="5:6" x14ac:dyDescent="0.25">
      <c r="E390" s="737"/>
      <c r="F390" s="738"/>
    </row>
    <row r="391" spans="5:6" x14ac:dyDescent="0.25">
      <c r="E391" s="737"/>
      <c r="F391" s="738"/>
    </row>
    <row r="392" spans="5:6" x14ac:dyDescent="0.25">
      <c r="E392" s="737"/>
      <c r="F392" s="738"/>
    </row>
    <row r="393" spans="5:6" x14ac:dyDescent="0.25">
      <c r="E393" s="737"/>
      <c r="F393" s="738"/>
    </row>
    <row r="394" spans="5:6" x14ac:dyDescent="0.25">
      <c r="E394" s="737"/>
      <c r="F394" s="738"/>
    </row>
    <row r="395" spans="5:6" x14ac:dyDescent="0.25">
      <c r="E395" s="737"/>
      <c r="F395" s="738"/>
    </row>
    <row r="396" spans="5:6" x14ac:dyDescent="0.25">
      <c r="E396" s="737"/>
      <c r="F396" s="738"/>
    </row>
    <row r="397" spans="5:6" x14ac:dyDescent="0.25">
      <c r="E397" s="737"/>
      <c r="F397" s="738"/>
    </row>
    <row r="398" spans="5:6" x14ac:dyDescent="0.25">
      <c r="E398" s="737"/>
      <c r="F398" s="738"/>
    </row>
    <row r="399" spans="5:6" x14ac:dyDescent="0.25">
      <c r="E399" s="737"/>
      <c r="F399" s="738"/>
    </row>
    <row r="400" spans="5:6" x14ac:dyDescent="0.25">
      <c r="E400" s="737"/>
      <c r="F400" s="738"/>
    </row>
    <row r="401" spans="5:6" x14ac:dyDescent="0.25">
      <c r="E401" s="737"/>
      <c r="F401" s="738"/>
    </row>
    <row r="402" spans="5:6" x14ac:dyDescent="0.25">
      <c r="E402" s="737"/>
      <c r="F402" s="738"/>
    </row>
    <row r="403" spans="5:6" x14ac:dyDescent="0.25">
      <c r="E403" s="737"/>
      <c r="F403" s="738"/>
    </row>
    <row r="404" spans="5:6" x14ac:dyDescent="0.25">
      <c r="E404" s="737"/>
      <c r="F404" s="738"/>
    </row>
    <row r="405" spans="5:6" x14ac:dyDescent="0.25">
      <c r="E405" s="737"/>
      <c r="F405" s="738"/>
    </row>
    <row r="406" spans="5:6" x14ac:dyDescent="0.25">
      <c r="E406" s="737"/>
      <c r="F406" s="738"/>
    </row>
    <row r="407" spans="5:6" x14ac:dyDescent="0.25">
      <c r="E407" s="737"/>
      <c r="F407" s="738"/>
    </row>
    <row r="408" spans="5:6" x14ac:dyDescent="0.25">
      <c r="E408" s="737"/>
      <c r="F408" s="738"/>
    </row>
    <row r="409" spans="5:6" x14ac:dyDescent="0.25">
      <c r="E409" s="737"/>
      <c r="F409" s="738"/>
    </row>
    <row r="410" spans="5:6" x14ac:dyDescent="0.25">
      <c r="E410" s="737"/>
      <c r="F410" s="738"/>
    </row>
    <row r="411" spans="5:6" x14ac:dyDescent="0.25">
      <c r="E411" s="737"/>
      <c r="F411" s="738"/>
    </row>
    <row r="412" spans="5:6" x14ac:dyDescent="0.25">
      <c r="E412" s="737"/>
      <c r="F412" s="738"/>
    </row>
    <row r="413" spans="5:6" x14ac:dyDescent="0.25">
      <c r="E413" s="737"/>
      <c r="F413" s="738"/>
    </row>
    <row r="414" spans="5:6" x14ac:dyDescent="0.25">
      <c r="E414" s="737"/>
      <c r="F414" s="738"/>
    </row>
    <row r="415" spans="5:6" x14ac:dyDescent="0.25">
      <c r="E415" s="737"/>
      <c r="F415" s="738"/>
    </row>
    <row r="416" spans="5:6" x14ac:dyDescent="0.25">
      <c r="E416" s="737"/>
      <c r="F416" s="738"/>
    </row>
    <row r="417" spans="5:6" x14ac:dyDescent="0.25">
      <c r="E417" s="737"/>
      <c r="F417" s="739"/>
    </row>
    <row r="418" spans="5:6" x14ac:dyDescent="0.25">
      <c r="E418" s="737"/>
      <c r="F418" s="739"/>
    </row>
    <row r="419" spans="5:6" x14ac:dyDescent="0.25">
      <c r="E419" s="737"/>
      <c r="F419" s="739"/>
    </row>
    <row r="420" spans="5:6" x14ac:dyDescent="0.25">
      <c r="E420" s="737"/>
      <c r="F420" s="739"/>
    </row>
    <row r="421" spans="5:6" x14ac:dyDescent="0.25">
      <c r="E421" s="737"/>
      <c r="F421" s="739"/>
    </row>
    <row r="422" spans="5:6" x14ac:dyDescent="0.25">
      <c r="E422" s="737"/>
      <c r="F422" s="739"/>
    </row>
    <row r="423" spans="5:6" x14ac:dyDescent="0.25">
      <c r="E423" s="737"/>
      <c r="F423" s="739"/>
    </row>
    <row r="424" spans="5:6" x14ac:dyDescent="0.25">
      <c r="E424" s="737"/>
      <c r="F424" s="739"/>
    </row>
    <row r="425" spans="5:6" x14ac:dyDescent="0.25">
      <c r="E425" s="737"/>
      <c r="F425" s="739"/>
    </row>
    <row r="426" spans="5:6" x14ac:dyDescent="0.25">
      <c r="E426" s="737"/>
      <c r="F426" s="739"/>
    </row>
    <row r="427" spans="5:6" x14ac:dyDescent="0.25">
      <c r="E427" s="737"/>
      <c r="F427" s="739"/>
    </row>
    <row r="428" spans="5:6" x14ac:dyDescent="0.25">
      <c r="E428" s="737"/>
      <c r="F428" s="739"/>
    </row>
    <row r="429" spans="5:6" x14ac:dyDescent="0.25">
      <c r="E429" s="737"/>
      <c r="F429" s="739"/>
    </row>
    <row r="430" spans="5:6" x14ac:dyDescent="0.25">
      <c r="E430" s="737"/>
      <c r="F430" s="739"/>
    </row>
    <row r="431" spans="5:6" x14ac:dyDescent="0.25">
      <c r="E431" s="737"/>
      <c r="F431" s="739"/>
    </row>
    <row r="432" spans="5:6" x14ac:dyDescent="0.25">
      <c r="E432" s="737"/>
      <c r="F432" s="739"/>
    </row>
    <row r="433" spans="5:6" x14ac:dyDescent="0.25">
      <c r="E433" s="737"/>
      <c r="F433" s="739"/>
    </row>
    <row r="434" spans="5:6" x14ac:dyDescent="0.25">
      <c r="E434" s="737"/>
      <c r="F434" s="739"/>
    </row>
    <row r="435" spans="5:6" x14ac:dyDescent="0.25">
      <c r="E435" s="737"/>
      <c r="F435" s="739"/>
    </row>
    <row r="436" spans="5:6" x14ac:dyDescent="0.25">
      <c r="E436" s="737"/>
      <c r="F436" s="739"/>
    </row>
    <row r="437" spans="5:6" x14ac:dyDescent="0.25">
      <c r="E437" s="737"/>
      <c r="F437" s="739"/>
    </row>
    <row r="438" spans="5:6" x14ac:dyDescent="0.25">
      <c r="E438" s="737"/>
      <c r="F438" s="739"/>
    </row>
    <row r="439" spans="5:6" x14ac:dyDescent="0.25">
      <c r="E439" s="737"/>
      <c r="F439" s="739"/>
    </row>
    <row r="440" spans="5:6" x14ac:dyDescent="0.25">
      <c r="E440" s="737"/>
      <c r="F440" s="739"/>
    </row>
    <row r="441" spans="5:6" x14ac:dyDescent="0.25">
      <c r="E441" s="737"/>
      <c r="F441" s="739"/>
    </row>
    <row r="442" spans="5:6" x14ac:dyDescent="0.25">
      <c r="E442" s="737"/>
      <c r="F442" s="739"/>
    </row>
    <row r="443" spans="5:6" x14ac:dyDescent="0.25">
      <c r="E443" s="737"/>
      <c r="F443" s="739"/>
    </row>
    <row r="444" spans="5:6" x14ac:dyDescent="0.25">
      <c r="E444" s="737"/>
      <c r="F444" s="739"/>
    </row>
    <row r="445" spans="5:6" x14ac:dyDescent="0.25">
      <c r="E445" s="737"/>
      <c r="F445" s="739"/>
    </row>
    <row r="446" spans="5:6" x14ac:dyDescent="0.25">
      <c r="E446" s="737"/>
      <c r="F446" s="739"/>
    </row>
    <row r="447" spans="5:6" x14ac:dyDescent="0.25">
      <c r="E447" s="737"/>
      <c r="F447" s="739"/>
    </row>
    <row r="448" spans="5:6" x14ac:dyDescent="0.25">
      <c r="E448" s="737"/>
      <c r="F448" s="739"/>
    </row>
    <row r="449" spans="5:6" x14ac:dyDescent="0.25">
      <c r="E449" s="737"/>
      <c r="F449" s="739"/>
    </row>
    <row r="450" spans="5:6" x14ac:dyDescent="0.25">
      <c r="E450" s="737"/>
      <c r="F450" s="739"/>
    </row>
    <row r="451" spans="5:6" x14ac:dyDescent="0.25">
      <c r="E451" s="737"/>
      <c r="F451" s="739"/>
    </row>
    <row r="452" spans="5:6" x14ac:dyDescent="0.25">
      <c r="E452" s="737"/>
      <c r="F452" s="739"/>
    </row>
    <row r="453" spans="5:6" x14ac:dyDescent="0.25">
      <c r="E453" s="737"/>
      <c r="F453" s="739"/>
    </row>
    <row r="454" spans="5:6" x14ac:dyDescent="0.25">
      <c r="E454" s="737"/>
      <c r="F454" s="739"/>
    </row>
    <row r="455" spans="5:6" x14ac:dyDescent="0.25">
      <c r="E455" s="737"/>
      <c r="F455" s="739"/>
    </row>
    <row r="456" spans="5:6" x14ac:dyDescent="0.25">
      <c r="E456" s="737"/>
      <c r="F456" s="739"/>
    </row>
    <row r="457" spans="5:6" x14ac:dyDescent="0.25">
      <c r="E457" s="737"/>
      <c r="F457" s="739"/>
    </row>
    <row r="458" spans="5:6" x14ac:dyDescent="0.25">
      <c r="E458" s="737"/>
      <c r="F458" s="739"/>
    </row>
    <row r="459" spans="5:6" x14ac:dyDescent="0.25">
      <c r="E459" s="737"/>
      <c r="F459" s="739"/>
    </row>
    <row r="460" spans="5:6" x14ac:dyDescent="0.25">
      <c r="E460" s="737"/>
      <c r="F460" s="739"/>
    </row>
    <row r="461" spans="5:6" x14ac:dyDescent="0.25">
      <c r="E461" s="737"/>
      <c r="F461" s="739"/>
    </row>
    <row r="462" spans="5:6" x14ac:dyDescent="0.25">
      <c r="E462" s="737"/>
      <c r="F462" s="739"/>
    </row>
    <row r="463" spans="5:6" x14ac:dyDescent="0.25">
      <c r="E463" s="737"/>
      <c r="F463" s="739"/>
    </row>
    <row r="464" spans="5:6" x14ac:dyDescent="0.25">
      <c r="E464" s="737"/>
      <c r="F464" s="739"/>
    </row>
    <row r="465" spans="5:6" x14ac:dyDescent="0.25">
      <c r="E465" s="737"/>
      <c r="F465" s="739"/>
    </row>
    <row r="466" spans="5:6" x14ac:dyDescent="0.25">
      <c r="E466" s="737"/>
      <c r="F466" s="739"/>
    </row>
    <row r="467" spans="5:6" x14ac:dyDescent="0.25">
      <c r="E467" s="737"/>
      <c r="F467" s="739"/>
    </row>
    <row r="468" spans="5:6" x14ac:dyDescent="0.25">
      <c r="E468" s="737"/>
      <c r="F468" s="739"/>
    </row>
    <row r="469" spans="5:6" x14ac:dyDescent="0.25">
      <c r="E469" s="737"/>
      <c r="F469" s="739"/>
    </row>
    <row r="470" spans="5:6" x14ac:dyDescent="0.25">
      <c r="E470" s="737"/>
      <c r="F470" s="739"/>
    </row>
    <row r="471" spans="5:6" x14ac:dyDescent="0.25">
      <c r="E471" s="737"/>
      <c r="F471" s="739"/>
    </row>
    <row r="472" spans="5:6" x14ac:dyDescent="0.25">
      <c r="E472" s="737"/>
      <c r="F472" s="739"/>
    </row>
    <row r="473" spans="5:6" x14ac:dyDescent="0.25">
      <c r="E473" s="737"/>
      <c r="F473" s="739"/>
    </row>
    <row r="474" spans="5:6" x14ac:dyDescent="0.25">
      <c r="E474" s="737"/>
      <c r="F474" s="739"/>
    </row>
    <row r="475" spans="5:6" x14ac:dyDescent="0.25">
      <c r="E475" s="737"/>
      <c r="F475" s="739"/>
    </row>
    <row r="476" spans="5:6" x14ac:dyDescent="0.25">
      <c r="E476" s="737"/>
      <c r="F476" s="739"/>
    </row>
    <row r="477" spans="5:6" x14ac:dyDescent="0.25">
      <c r="E477" s="737"/>
      <c r="F477" s="739"/>
    </row>
    <row r="478" spans="5:6" x14ac:dyDescent="0.25">
      <c r="E478" s="737"/>
      <c r="F478" s="739"/>
    </row>
    <row r="479" spans="5:6" x14ac:dyDescent="0.25">
      <c r="E479" s="737"/>
      <c r="F479" s="739"/>
    </row>
    <row r="480" spans="5:6" x14ac:dyDescent="0.25">
      <c r="E480" s="737"/>
      <c r="F480" s="739"/>
    </row>
    <row r="481" spans="5:6" x14ac:dyDescent="0.25">
      <c r="E481" s="737"/>
      <c r="F481" s="739"/>
    </row>
    <row r="482" spans="5:6" x14ac:dyDescent="0.25">
      <c r="E482" s="737"/>
      <c r="F482" s="739"/>
    </row>
    <row r="483" spans="5:6" x14ac:dyDescent="0.25">
      <c r="E483" s="737"/>
      <c r="F483" s="739"/>
    </row>
    <row r="484" spans="5:6" x14ac:dyDescent="0.25">
      <c r="E484" s="737"/>
      <c r="F484" s="739"/>
    </row>
    <row r="485" spans="5:6" x14ac:dyDescent="0.25">
      <c r="E485" s="737"/>
      <c r="F485" s="739"/>
    </row>
    <row r="486" spans="5:6" x14ac:dyDescent="0.25">
      <c r="E486" s="737"/>
      <c r="F486" s="739"/>
    </row>
    <row r="487" spans="5:6" x14ac:dyDescent="0.25">
      <c r="E487" s="737"/>
      <c r="F487" s="739"/>
    </row>
    <row r="488" spans="5:6" x14ac:dyDescent="0.25">
      <c r="E488" s="737"/>
      <c r="F488" s="739"/>
    </row>
    <row r="489" spans="5:6" x14ac:dyDescent="0.25">
      <c r="E489" s="737"/>
      <c r="F489" s="739"/>
    </row>
    <row r="490" spans="5:6" x14ac:dyDescent="0.25">
      <c r="E490" s="737"/>
      <c r="F490" s="739"/>
    </row>
    <row r="491" spans="5:6" x14ac:dyDescent="0.25">
      <c r="E491" s="737"/>
      <c r="F491" s="739"/>
    </row>
    <row r="492" spans="5:6" x14ac:dyDescent="0.25">
      <c r="E492" s="737"/>
      <c r="F492" s="739"/>
    </row>
    <row r="493" spans="5:6" x14ac:dyDescent="0.25">
      <c r="E493" s="737"/>
      <c r="F493" s="739"/>
    </row>
    <row r="494" spans="5:6" x14ac:dyDescent="0.25">
      <c r="E494" s="737"/>
      <c r="F494" s="739"/>
    </row>
    <row r="495" spans="5:6" x14ac:dyDescent="0.25">
      <c r="E495" s="737"/>
      <c r="F495" s="739"/>
    </row>
    <row r="496" spans="5:6" x14ac:dyDescent="0.25">
      <c r="E496" s="737"/>
      <c r="F496" s="739"/>
    </row>
    <row r="497" spans="5:6" x14ac:dyDescent="0.25">
      <c r="E497" s="737"/>
      <c r="F497" s="739"/>
    </row>
    <row r="498" spans="5:6" x14ac:dyDescent="0.25">
      <c r="E498" s="737"/>
      <c r="F498" s="739"/>
    </row>
    <row r="499" spans="5:6" x14ac:dyDescent="0.25">
      <c r="E499" s="737"/>
      <c r="F499" s="739"/>
    </row>
    <row r="500" spans="5:6" x14ac:dyDescent="0.25">
      <c r="E500" s="737"/>
      <c r="F500" s="739"/>
    </row>
    <row r="501" spans="5:6" x14ac:dyDescent="0.25">
      <c r="E501" s="737"/>
      <c r="F501" s="739"/>
    </row>
    <row r="502" spans="5:6" x14ac:dyDescent="0.25">
      <c r="E502" s="737"/>
      <c r="F502" s="739"/>
    </row>
    <row r="503" spans="5:6" x14ac:dyDescent="0.25">
      <c r="E503" s="737"/>
      <c r="F503" s="739"/>
    </row>
    <row r="504" spans="5:6" x14ac:dyDescent="0.25">
      <c r="E504" s="737"/>
      <c r="F504" s="739"/>
    </row>
    <row r="505" spans="5:6" x14ac:dyDescent="0.25">
      <c r="E505" s="737"/>
      <c r="F505" s="739"/>
    </row>
    <row r="506" spans="5:6" x14ac:dyDescent="0.25">
      <c r="E506" s="737"/>
      <c r="F506" s="739"/>
    </row>
    <row r="507" spans="5:6" x14ac:dyDescent="0.25">
      <c r="E507" s="737"/>
      <c r="F507" s="739"/>
    </row>
    <row r="508" spans="5:6" x14ac:dyDescent="0.25">
      <c r="E508" s="737"/>
      <c r="F508" s="739"/>
    </row>
    <row r="509" spans="5:6" x14ac:dyDescent="0.25">
      <c r="E509" s="737"/>
      <c r="F509" s="739"/>
    </row>
    <row r="510" spans="5:6" x14ac:dyDescent="0.25">
      <c r="E510" s="737"/>
      <c r="F510" s="739"/>
    </row>
    <row r="511" spans="5:6" x14ac:dyDescent="0.25">
      <c r="E511" s="737"/>
      <c r="F511" s="739"/>
    </row>
    <row r="512" spans="5:6" x14ac:dyDescent="0.25">
      <c r="E512" s="737"/>
      <c r="F512" s="739"/>
    </row>
    <row r="513" spans="5:6" x14ac:dyDescent="0.25">
      <c r="E513" s="737"/>
      <c r="F513" s="739"/>
    </row>
    <row r="514" spans="5:6" x14ac:dyDescent="0.25">
      <c r="E514" s="737"/>
      <c r="F514" s="739"/>
    </row>
    <row r="515" spans="5:6" x14ac:dyDescent="0.25">
      <c r="E515" s="737"/>
      <c r="F515" s="739"/>
    </row>
    <row r="516" spans="5:6" x14ac:dyDescent="0.25">
      <c r="E516" s="737"/>
      <c r="F516" s="739"/>
    </row>
    <row r="517" spans="5:6" x14ac:dyDescent="0.25">
      <c r="E517" s="737"/>
      <c r="F517" s="739"/>
    </row>
    <row r="518" spans="5:6" x14ac:dyDescent="0.25">
      <c r="E518" s="737"/>
      <c r="F518" s="739"/>
    </row>
    <row r="519" spans="5:6" x14ac:dyDescent="0.25">
      <c r="E519" s="737"/>
      <c r="F519" s="739"/>
    </row>
    <row r="520" spans="5:6" x14ac:dyDescent="0.25">
      <c r="E520" s="737"/>
      <c r="F520" s="739"/>
    </row>
    <row r="521" spans="5:6" x14ac:dyDescent="0.25">
      <c r="E521" s="737"/>
      <c r="F521" s="739"/>
    </row>
    <row r="522" spans="5:6" x14ac:dyDescent="0.25">
      <c r="E522" s="737"/>
      <c r="F522" s="739"/>
    </row>
    <row r="523" spans="5:6" x14ac:dyDescent="0.25">
      <c r="E523" s="737"/>
      <c r="F523" s="739"/>
    </row>
    <row r="524" spans="5:6" x14ac:dyDescent="0.25">
      <c r="E524" s="737"/>
      <c r="F524" s="739"/>
    </row>
    <row r="525" spans="5:6" x14ac:dyDescent="0.25">
      <c r="E525" s="737"/>
      <c r="F525" s="739"/>
    </row>
    <row r="526" spans="5:6" x14ac:dyDescent="0.25">
      <c r="E526" s="737"/>
      <c r="F526" s="739"/>
    </row>
    <row r="527" spans="5:6" x14ac:dyDescent="0.25">
      <c r="E527" s="737"/>
      <c r="F527" s="739"/>
    </row>
    <row r="528" spans="5:6" x14ac:dyDescent="0.25">
      <c r="E528" s="737"/>
      <c r="F528" s="739"/>
    </row>
    <row r="529" spans="5:6" x14ac:dyDescent="0.25">
      <c r="E529" s="737"/>
      <c r="F529" s="739"/>
    </row>
    <row r="530" spans="5:6" x14ac:dyDescent="0.25">
      <c r="E530" s="737"/>
      <c r="F530" s="739"/>
    </row>
    <row r="531" spans="5:6" x14ac:dyDescent="0.25">
      <c r="E531" s="737"/>
      <c r="F531" s="739"/>
    </row>
    <row r="532" spans="5:6" x14ac:dyDescent="0.25">
      <c r="E532" s="737"/>
      <c r="F532" s="739"/>
    </row>
    <row r="533" spans="5:6" x14ac:dyDescent="0.25">
      <c r="E533" s="737"/>
      <c r="F533" s="739"/>
    </row>
    <row r="534" spans="5:6" x14ac:dyDescent="0.25">
      <c r="E534" s="737"/>
      <c r="F534" s="739"/>
    </row>
    <row r="535" spans="5:6" x14ac:dyDescent="0.25">
      <c r="E535" s="737"/>
      <c r="F535" s="739"/>
    </row>
    <row r="536" spans="5:6" x14ac:dyDescent="0.25">
      <c r="E536" s="737"/>
      <c r="F536" s="739"/>
    </row>
    <row r="537" spans="5:6" x14ac:dyDescent="0.25">
      <c r="E537" s="737"/>
      <c r="F537" s="739"/>
    </row>
    <row r="538" spans="5:6" x14ac:dyDescent="0.25">
      <c r="E538" s="737"/>
      <c r="F538" s="739"/>
    </row>
    <row r="539" spans="5:6" x14ac:dyDescent="0.25">
      <c r="E539" s="737"/>
      <c r="F539" s="739"/>
    </row>
    <row r="540" spans="5:6" x14ac:dyDescent="0.25">
      <c r="E540" s="737"/>
      <c r="F540" s="739"/>
    </row>
    <row r="541" spans="5:6" x14ac:dyDescent="0.25">
      <c r="E541" s="737"/>
      <c r="F541" s="739"/>
    </row>
    <row r="542" spans="5:6" x14ac:dyDescent="0.25">
      <c r="E542" s="737"/>
      <c r="F542" s="739"/>
    </row>
    <row r="543" spans="5:6" x14ac:dyDescent="0.25">
      <c r="E543" s="737"/>
      <c r="F543" s="739"/>
    </row>
    <row r="544" spans="5:6" x14ac:dyDescent="0.25">
      <c r="E544" s="737"/>
      <c r="F544" s="739"/>
    </row>
    <row r="545" spans="5:6" x14ac:dyDescent="0.25">
      <c r="E545" s="737"/>
      <c r="F545" s="739"/>
    </row>
    <row r="546" spans="5:6" x14ac:dyDescent="0.25">
      <c r="E546" s="737"/>
      <c r="F546" s="739"/>
    </row>
    <row r="547" spans="5:6" x14ac:dyDescent="0.25">
      <c r="E547" s="737"/>
      <c r="F547" s="739"/>
    </row>
    <row r="548" spans="5:6" x14ac:dyDescent="0.25">
      <c r="E548" s="737"/>
      <c r="F548" s="739"/>
    </row>
    <row r="549" spans="5:6" x14ac:dyDescent="0.25">
      <c r="E549" s="737"/>
      <c r="F549" s="739"/>
    </row>
    <row r="550" spans="5:6" x14ac:dyDescent="0.25">
      <c r="E550" s="737"/>
      <c r="F550" s="739"/>
    </row>
    <row r="551" spans="5:6" x14ac:dyDescent="0.25">
      <c r="E551" s="737"/>
      <c r="F551" s="739"/>
    </row>
    <row r="552" spans="5:6" x14ac:dyDescent="0.25">
      <c r="E552" s="737"/>
      <c r="F552" s="739"/>
    </row>
    <row r="553" spans="5:6" x14ac:dyDescent="0.25">
      <c r="E553" s="737"/>
      <c r="F553" s="739"/>
    </row>
    <row r="554" spans="5:6" x14ac:dyDescent="0.25">
      <c r="E554" s="737"/>
      <c r="F554" s="739"/>
    </row>
    <row r="555" spans="5:6" x14ac:dyDescent="0.25">
      <c r="E555" s="737"/>
      <c r="F555" s="739"/>
    </row>
    <row r="556" spans="5:6" x14ac:dyDescent="0.25">
      <c r="E556" s="737"/>
      <c r="F556" s="739"/>
    </row>
    <row r="557" spans="5:6" x14ac:dyDescent="0.25">
      <c r="E557" s="737"/>
      <c r="F557" s="739"/>
    </row>
    <row r="558" spans="5:6" x14ac:dyDescent="0.25">
      <c r="E558" s="737"/>
      <c r="F558" s="739"/>
    </row>
    <row r="559" spans="5:6" x14ac:dyDescent="0.25">
      <c r="E559" s="737"/>
      <c r="F559" s="739"/>
    </row>
    <row r="560" spans="5:6" x14ac:dyDescent="0.25">
      <c r="E560" s="737"/>
      <c r="F560" s="739"/>
    </row>
    <row r="561" spans="5:6" x14ac:dyDescent="0.25">
      <c r="E561" s="737"/>
      <c r="F561" s="739"/>
    </row>
    <row r="562" spans="5:6" x14ac:dyDescent="0.25">
      <c r="E562" s="737"/>
      <c r="F562" s="739"/>
    </row>
    <row r="563" spans="5:6" x14ac:dyDescent="0.25">
      <c r="E563" s="737"/>
      <c r="F563" s="739"/>
    </row>
    <row r="564" spans="5:6" x14ac:dyDescent="0.25">
      <c r="E564" s="737"/>
      <c r="F564" s="739"/>
    </row>
    <row r="565" spans="5:6" x14ac:dyDescent="0.25">
      <c r="E565" s="737"/>
      <c r="F565" s="739"/>
    </row>
    <row r="566" spans="5:6" x14ac:dyDescent="0.25">
      <c r="E566" s="737"/>
      <c r="F566" s="739"/>
    </row>
    <row r="567" spans="5:6" x14ac:dyDescent="0.25">
      <c r="E567" s="737"/>
      <c r="F567" s="739"/>
    </row>
    <row r="568" spans="5:6" x14ac:dyDescent="0.25">
      <c r="E568" s="737"/>
      <c r="F568" s="739"/>
    </row>
    <row r="569" spans="5:6" x14ac:dyDescent="0.25">
      <c r="E569" s="737"/>
      <c r="F569" s="739"/>
    </row>
    <row r="570" spans="5:6" x14ac:dyDescent="0.25">
      <c r="E570" s="737"/>
      <c r="F570" s="739"/>
    </row>
    <row r="571" spans="5:6" x14ac:dyDescent="0.25">
      <c r="E571" s="737"/>
      <c r="F571" s="739"/>
    </row>
    <row r="572" spans="5:6" x14ac:dyDescent="0.25">
      <c r="E572" s="737"/>
      <c r="F572" s="739"/>
    </row>
    <row r="573" spans="5:6" x14ac:dyDescent="0.25">
      <c r="E573" s="737"/>
      <c r="F573" s="739"/>
    </row>
    <row r="574" spans="5:6" x14ac:dyDescent="0.25">
      <c r="E574" s="737"/>
      <c r="F574" s="739"/>
    </row>
    <row r="575" spans="5:6" x14ac:dyDescent="0.25">
      <c r="E575" s="737"/>
      <c r="F575" s="739"/>
    </row>
    <row r="576" spans="5:6" x14ac:dyDescent="0.25">
      <c r="E576" s="737"/>
      <c r="F576" s="739"/>
    </row>
    <row r="577" spans="5:6" x14ac:dyDescent="0.25">
      <c r="E577" s="737"/>
      <c r="F577" s="739"/>
    </row>
    <row r="578" spans="5:6" x14ac:dyDescent="0.25">
      <c r="E578" s="737"/>
      <c r="F578" s="739"/>
    </row>
    <row r="579" spans="5:6" x14ac:dyDescent="0.25">
      <c r="E579" s="737"/>
      <c r="F579" s="739"/>
    </row>
    <row r="580" spans="5:6" x14ac:dyDescent="0.25">
      <c r="E580" s="737"/>
      <c r="F580" s="739"/>
    </row>
    <row r="581" spans="5:6" x14ac:dyDescent="0.25">
      <c r="E581" s="737"/>
      <c r="F581" s="739"/>
    </row>
    <row r="582" spans="5:6" x14ac:dyDescent="0.25">
      <c r="E582" s="737"/>
      <c r="F582" s="739"/>
    </row>
    <row r="583" spans="5:6" x14ac:dyDescent="0.25">
      <c r="E583" s="737"/>
      <c r="F583" s="739"/>
    </row>
    <row r="584" spans="5:6" x14ac:dyDescent="0.25">
      <c r="E584" s="737"/>
      <c r="F584" s="739"/>
    </row>
    <row r="585" spans="5:6" x14ac:dyDescent="0.25">
      <c r="E585" s="737"/>
      <c r="F585" s="739"/>
    </row>
    <row r="586" spans="5:6" x14ac:dyDescent="0.25">
      <c r="E586" s="737"/>
      <c r="F586" s="739"/>
    </row>
    <row r="587" spans="5:6" x14ac:dyDescent="0.25">
      <c r="E587" s="737"/>
      <c r="F587" s="739"/>
    </row>
    <row r="588" spans="5:6" x14ac:dyDescent="0.25">
      <c r="E588" s="737"/>
      <c r="F588" s="739"/>
    </row>
    <row r="589" spans="5:6" x14ac:dyDescent="0.25">
      <c r="E589" s="737"/>
      <c r="F589" s="739"/>
    </row>
    <row r="590" spans="5:6" x14ac:dyDescent="0.25">
      <c r="E590" s="737"/>
      <c r="F590" s="739"/>
    </row>
    <row r="591" spans="5:6" x14ac:dyDescent="0.25">
      <c r="E591" s="737"/>
      <c r="F591" s="739"/>
    </row>
    <row r="592" spans="5:6" x14ac:dyDescent="0.25">
      <c r="E592" s="737"/>
      <c r="F592" s="739"/>
    </row>
    <row r="593" spans="5:6" x14ac:dyDescent="0.25">
      <c r="E593" s="737"/>
      <c r="F593" s="739"/>
    </row>
    <row r="594" spans="5:6" x14ac:dyDescent="0.25">
      <c r="E594" s="737"/>
      <c r="F594" s="739"/>
    </row>
    <row r="595" spans="5:6" x14ac:dyDescent="0.25">
      <c r="E595" s="737"/>
      <c r="F595" s="739"/>
    </row>
    <row r="596" spans="5:6" x14ac:dyDescent="0.25">
      <c r="E596" s="737"/>
      <c r="F596" s="739"/>
    </row>
    <row r="597" spans="5:6" x14ac:dyDescent="0.25">
      <c r="E597" s="737"/>
      <c r="F597" s="739"/>
    </row>
    <row r="598" spans="5:6" x14ac:dyDescent="0.25">
      <c r="E598" s="737"/>
      <c r="F598" s="739"/>
    </row>
    <row r="599" spans="5:6" x14ac:dyDescent="0.25">
      <c r="E599" s="737"/>
      <c r="F599" s="739"/>
    </row>
    <row r="600" spans="5:6" x14ac:dyDescent="0.25">
      <c r="E600" s="737"/>
      <c r="F600" s="739"/>
    </row>
    <row r="601" spans="5:6" x14ac:dyDescent="0.25">
      <c r="E601" s="737"/>
      <c r="F601" s="739"/>
    </row>
    <row r="602" spans="5:6" x14ac:dyDescent="0.25">
      <c r="E602" s="737"/>
      <c r="F602" s="739"/>
    </row>
    <row r="603" spans="5:6" x14ac:dyDescent="0.25">
      <c r="E603" s="737"/>
      <c r="F603" s="739"/>
    </row>
    <row r="604" spans="5:6" x14ac:dyDescent="0.25">
      <c r="E604" s="737"/>
      <c r="F604" s="739"/>
    </row>
    <row r="605" spans="5:6" x14ac:dyDescent="0.25">
      <c r="E605" s="737"/>
      <c r="F605" s="739"/>
    </row>
    <row r="606" spans="5:6" x14ac:dyDescent="0.25">
      <c r="E606" s="737"/>
      <c r="F606" s="739"/>
    </row>
    <row r="607" spans="5:6" x14ac:dyDescent="0.25">
      <c r="E607" s="737"/>
      <c r="F607" s="739"/>
    </row>
    <row r="608" spans="5:6" x14ac:dyDescent="0.25">
      <c r="E608" s="737"/>
      <c r="F608" s="739"/>
    </row>
    <row r="609" spans="5:6" x14ac:dyDescent="0.25">
      <c r="E609" s="737"/>
      <c r="F609" s="739"/>
    </row>
    <row r="610" spans="5:6" x14ac:dyDescent="0.25">
      <c r="E610" s="737"/>
      <c r="F610" s="739"/>
    </row>
    <row r="611" spans="5:6" x14ac:dyDescent="0.25">
      <c r="E611" s="737"/>
      <c r="F611" s="739"/>
    </row>
    <row r="612" spans="5:6" x14ac:dyDescent="0.25">
      <c r="E612" s="737"/>
      <c r="F612" s="739"/>
    </row>
    <row r="613" spans="5:6" x14ac:dyDescent="0.25">
      <c r="E613" s="737"/>
      <c r="F613" s="739"/>
    </row>
    <row r="614" spans="5:6" x14ac:dyDescent="0.25">
      <c r="E614" s="737"/>
      <c r="F614" s="739"/>
    </row>
    <row r="615" spans="5:6" x14ac:dyDescent="0.25">
      <c r="E615" s="737"/>
      <c r="F615" s="739"/>
    </row>
    <row r="616" spans="5:6" x14ac:dyDescent="0.25">
      <c r="E616" s="737"/>
      <c r="F616" s="739"/>
    </row>
    <row r="617" spans="5:6" x14ac:dyDescent="0.25">
      <c r="E617" s="737"/>
      <c r="F617" s="739"/>
    </row>
    <row r="618" spans="5:6" x14ac:dyDescent="0.25">
      <c r="E618" s="737"/>
      <c r="F618" s="739"/>
    </row>
    <row r="619" spans="5:6" x14ac:dyDescent="0.25">
      <c r="E619" s="737"/>
      <c r="F619" s="739"/>
    </row>
    <row r="620" spans="5:6" x14ac:dyDescent="0.25">
      <c r="E620" s="737"/>
      <c r="F620" s="739"/>
    </row>
    <row r="621" spans="5:6" x14ac:dyDescent="0.25">
      <c r="E621" s="737"/>
      <c r="F621" s="739"/>
    </row>
    <row r="622" spans="5:6" x14ac:dyDescent="0.25">
      <c r="E622" s="737"/>
      <c r="F622" s="739"/>
    </row>
    <row r="623" spans="5:6" x14ac:dyDescent="0.25">
      <c r="E623" s="737"/>
      <c r="F623" s="739"/>
    </row>
    <row r="624" spans="5:6" x14ac:dyDescent="0.25">
      <c r="E624" s="737"/>
      <c r="F624" s="739"/>
    </row>
    <row r="625" spans="5:6" x14ac:dyDescent="0.25">
      <c r="E625" s="737"/>
      <c r="F625" s="739"/>
    </row>
    <row r="626" spans="5:6" x14ac:dyDescent="0.25">
      <c r="E626" s="737"/>
      <c r="F626" s="739"/>
    </row>
    <row r="627" spans="5:6" x14ac:dyDescent="0.25">
      <c r="E627" s="737"/>
      <c r="F627" s="739"/>
    </row>
    <row r="628" spans="5:6" x14ac:dyDescent="0.25">
      <c r="E628" s="737"/>
      <c r="F628" s="739"/>
    </row>
    <row r="629" spans="5:6" x14ac:dyDescent="0.25">
      <c r="E629" s="737"/>
      <c r="F629" s="739"/>
    </row>
    <row r="630" spans="5:6" x14ac:dyDescent="0.25">
      <c r="E630" s="737"/>
      <c r="F630" s="739"/>
    </row>
    <row r="631" spans="5:6" x14ac:dyDescent="0.25">
      <c r="E631" s="737"/>
      <c r="F631" s="739"/>
    </row>
    <row r="632" spans="5:6" x14ac:dyDescent="0.25">
      <c r="E632" s="737"/>
      <c r="F632" s="739"/>
    </row>
    <row r="633" spans="5:6" x14ac:dyDescent="0.25">
      <c r="E633" s="737"/>
      <c r="F633" s="739"/>
    </row>
    <row r="634" spans="5:6" x14ac:dyDescent="0.25">
      <c r="E634" s="737"/>
      <c r="F634" s="739"/>
    </row>
    <row r="635" spans="5:6" x14ac:dyDescent="0.25">
      <c r="E635" s="737"/>
      <c r="F635" s="739"/>
    </row>
    <row r="636" spans="5:6" x14ac:dyDescent="0.25">
      <c r="E636" s="737"/>
      <c r="F636" s="739"/>
    </row>
    <row r="637" spans="5:6" x14ac:dyDescent="0.25">
      <c r="E637" s="737"/>
      <c r="F637" s="739"/>
    </row>
    <row r="638" spans="5:6" x14ac:dyDescent="0.25">
      <c r="E638" s="737"/>
      <c r="F638" s="739"/>
    </row>
    <row r="639" spans="5:6" x14ac:dyDescent="0.25">
      <c r="E639" s="737"/>
      <c r="F639" s="739"/>
    </row>
    <row r="640" spans="5:6" x14ac:dyDescent="0.25">
      <c r="E640" s="737"/>
      <c r="F640" s="739"/>
    </row>
    <row r="641" spans="5:6" x14ac:dyDescent="0.25">
      <c r="E641" s="737"/>
      <c r="F641" s="739"/>
    </row>
    <row r="642" spans="5:6" x14ac:dyDescent="0.25">
      <c r="E642" s="737"/>
      <c r="F642" s="739"/>
    </row>
    <row r="643" spans="5:6" x14ac:dyDescent="0.25">
      <c r="E643" s="737"/>
      <c r="F643" s="739"/>
    </row>
    <row r="644" spans="5:6" x14ac:dyDescent="0.25">
      <c r="E644" s="737"/>
      <c r="F644" s="739"/>
    </row>
    <row r="645" spans="5:6" x14ac:dyDescent="0.25">
      <c r="E645" s="737"/>
      <c r="F645" s="739"/>
    </row>
    <row r="646" spans="5:6" x14ac:dyDescent="0.25">
      <c r="E646" s="737"/>
      <c r="F646" s="739"/>
    </row>
    <row r="647" spans="5:6" x14ac:dyDescent="0.25">
      <c r="E647" s="737"/>
      <c r="F647" s="739"/>
    </row>
    <row r="648" spans="5:6" x14ac:dyDescent="0.25">
      <c r="E648" s="737"/>
      <c r="F648" s="739"/>
    </row>
    <row r="649" spans="5:6" x14ac:dyDescent="0.25">
      <c r="E649" s="737"/>
      <c r="F649" s="739"/>
    </row>
    <row r="650" spans="5:6" x14ac:dyDescent="0.25">
      <c r="E650" s="737"/>
      <c r="F650" s="739"/>
    </row>
    <row r="651" spans="5:6" x14ac:dyDescent="0.25">
      <c r="E651" s="737"/>
      <c r="F651" s="739"/>
    </row>
    <row r="652" spans="5:6" x14ac:dyDescent="0.25">
      <c r="E652" s="737"/>
      <c r="F652" s="739"/>
    </row>
    <row r="653" spans="5:6" x14ac:dyDescent="0.25">
      <c r="E653" s="737"/>
      <c r="F653" s="739"/>
    </row>
    <row r="654" spans="5:6" x14ac:dyDescent="0.25">
      <c r="E654" s="737"/>
      <c r="F654" s="739"/>
    </row>
    <row r="655" spans="5:6" x14ac:dyDescent="0.25">
      <c r="E655" s="737"/>
      <c r="F655" s="739"/>
    </row>
    <row r="656" spans="5:6" x14ac:dyDescent="0.25">
      <c r="E656" s="737"/>
      <c r="F656" s="739"/>
    </row>
    <row r="657" spans="5:6" x14ac:dyDescent="0.25">
      <c r="E657" s="737"/>
      <c r="F657" s="739"/>
    </row>
    <row r="658" spans="5:6" x14ac:dyDescent="0.25">
      <c r="E658" s="737"/>
      <c r="F658" s="739"/>
    </row>
    <row r="659" spans="5:6" x14ac:dyDescent="0.25">
      <c r="E659" s="737"/>
      <c r="F659" s="739"/>
    </row>
    <row r="660" spans="5:6" x14ac:dyDescent="0.25">
      <c r="E660" s="737"/>
      <c r="F660" s="739"/>
    </row>
    <row r="661" spans="5:6" x14ac:dyDescent="0.25">
      <c r="E661" s="737"/>
      <c r="F661" s="739"/>
    </row>
    <row r="662" spans="5:6" x14ac:dyDescent="0.25">
      <c r="E662" s="737"/>
      <c r="F662" s="739"/>
    </row>
    <row r="663" spans="5:6" x14ac:dyDescent="0.25">
      <c r="E663" s="737"/>
      <c r="F663" s="739"/>
    </row>
    <row r="664" spans="5:6" x14ac:dyDescent="0.25">
      <c r="E664" s="737"/>
      <c r="F664" s="739"/>
    </row>
    <row r="665" spans="5:6" x14ac:dyDescent="0.25">
      <c r="E665" s="737"/>
      <c r="F665" s="739"/>
    </row>
    <row r="666" spans="5:6" x14ac:dyDescent="0.25">
      <c r="E666" s="737"/>
      <c r="F666" s="739"/>
    </row>
    <row r="667" spans="5:6" x14ac:dyDescent="0.25">
      <c r="E667" s="737"/>
      <c r="F667" s="739"/>
    </row>
    <row r="668" spans="5:6" x14ac:dyDescent="0.25">
      <c r="E668" s="737"/>
      <c r="F668" s="739"/>
    </row>
    <row r="669" spans="5:6" x14ac:dyDescent="0.25">
      <c r="E669" s="737"/>
      <c r="F669" s="739"/>
    </row>
    <row r="670" spans="5:6" x14ac:dyDescent="0.25">
      <c r="E670" s="737"/>
      <c r="F670" s="739"/>
    </row>
    <row r="671" spans="5:6" x14ac:dyDescent="0.25">
      <c r="E671" s="737"/>
      <c r="F671" s="739"/>
    </row>
    <row r="672" spans="5:6" x14ac:dyDescent="0.25">
      <c r="E672" s="737"/>
      <c r="F672" s="739"/>
    </row>
    <row r="673" spans="5:6" x14ac:dyDescent="0.25">
      <c r="E673" s="737"/>
      <c r="F673" s="739"/>
    </row>
    <row r="674" spans="5:6" x14ac:dyDescent="0.25">
      <c r="E674" s="737"/>
      <c r="F674" s="739"/>
    </row>
    <row r="675" spans="5:6" x14ac:dyDescent="0.25">
      <c r="E675" s="737"/>
      <c r="F675" s="739"/>
    </row>
    <row r="676" spans="5:6" x14ac:dyDescent="0.25">
      <c r="E676" s="737"/>
      <c r="F676" s="739"/>
    </row>
    <row r="677" spans="5:6" x14ac:dyDescent="0.25">
      <c r="E677" s="737"/>
      <c r="F677" s="739"/>
    </row>
    <row r="678" spans="5:6" x14ac:dyDescent="0.25">
      <c r="E678" s="737"/>
      <c r="F678" s="739"/>
    </row>
    <row r="679" spans="5:6" x14ac:dyDescent="0.25">
      <c r="E679" s="737"/>
      <c r="F679" s="739"/>
    </row>
    <row r="680" spans="5:6" x14ac:dyDescent="0.25">
      <c r="E680" s="737"/>
      <c r="F680" s="739"/>
    </row>
    <row r="681" spans="5:6" x14ac:dyDescent="0.25">
      <c r="E681" s="737"/>
      <c r="F681" s="739"/>
    </row>
    <row r="682" spans="5:6" x14ac:dyDescent="0.25">
      <c r="E682" s="737"/>
      <c r="F682" s="739"/>
    </row>
    <row r="683" spans="5:6" x14ac:dyDescent="0.25">
      <c r="E683" s="737"/>
      <c r="F683" s="739"/>
    </row>
    <row r="684" spans="5:6" x14ac:dyDescent="0.25">
      <c r="E684" s="737"/>
      <c r="F684" s="739"/>
    </row>
    <row r="685" spans="5:6" x14ac:dyDescent="0.25">
      <c r="E685" s="737"/>
      <c r="F685" s="739"/>
    </row>
    <row r="686" spans="5:6" x14ac:dyDescent="0.25">
      <c r="E686" s="737"/>
      <c r="F686" s="739"/>
    </row>
    <row r="687" spans="5:6" x14ac:dyDescent="0.25">
      <c r="E687" s="737"/>
      <c r="F687" s="739"/>
    </row>
    <row r="688" spans="5:6" x14ac:dyDescent="0.25">
      <c r="E688" s="737"/>
      <c r="F688" s="739"/>
    </row>
    <row r="689" spans="5:6" x14ac:dyDescent="0.25">
      <c r="E689" s="737"/>
      <c r="F689" s="739"/>
    </row>
    <row r="690" spans="5:6" x14ac:dyDescent="0.25">
      <c r="E690" s="737"/>
      <c r="F690" s="739"/>
    </row>
    <row r="691" spans="5:6" x14ac:dyDescent="0.25">
      <c r="E691" s="737"/>
      <c r="F691" s="739"/>
    </row>
    <row r="692" spans="5:6" x14ac:dyDescent="0.25">
      <c r="E692" s="737"/>
      <c r="F692" s="739"/>
    </row>
    <row r="693" spans="5:6" x14ac:dyDescent="0.25">
      <c r="E693" s="737"/>
      <c r="F693" s="739"/>
    </row>
    <row r="694" spans="5:6" x14ac:dyDescent="0.25">
      <c r="E694" s="737"/>
      <c r="F694" s="739"/>
    </row>
    <row r="695" spans="5:6" x14ac:dyDescent="0.25">
      <c r="E695" s="737"/>
      <c r="F695" s="739"/>
    </row>
    <row r="696" spans="5:6" x14ac:dyDescent="0.25">
      <c r="E696" s="737"/>
      <c r="F696" s="739"/>
    </row>
    <row r="697" spans="5:6" x14ac:dyDescent="0.25">
      <c r="E697" s="737"/>
      <c r="F697" s="739"/>
    </row>
    <row r="698" spans="5:6" x14ac:dyDescent="0.25">
      <c r="E698" s="737"/>
      <c r="F698" s="739"/>
    </row>
    <row r="699" spans="5:6" x14ac:dyDescent="0.25">
      <c r="E699" s="737"/>
      <c r="F699" s="739"/>
    </row>
    <row r="700" spans="5:6" x14ac:dyDescent="0.25">
      <c r="E700" s="737"/>
      <c r="F700" s="739"/>
    </row>
    <row r="701" spans="5:6" x14ac:dyDescent="0.25">
      <c r="E701" s="737"/>
      <c r="F701" s="739"/>
    </row>
    <row r="702" spans="5:6" x14ac:dyDescent="0.25">
      <c r="E702" s="737"/>
      <c r="F702" s="739"/>
    </row>
    <row r="703" spans="5:6" x14ac:dyDescent="0.25">
      <c r="E703" s="737"/>
      <c r="F703" s="739"/>
    </row>
    <row r="704" spans="5:6" x14ac:dyDescent="0.25">
      <c r="E704" s="737"/>
      <c r="F704" s="739"/>
    </row>
    <row r="705" spans="5:6" x14ac:dyDescent="0.25">
      <c r="E705" s="737"/>
      <c r="F705" s="739"/>
    </row>
    <row r="706" spans="5:6" x14ac:dyDescent="0.25">
      <c r="E706" s="737"/>
      <c r="F706" s="739"/>
    </row>
    <row r="707" spans="5:6" x14ac:dyDescent="0.25">
      <c r="E707" s="737"/>
      <c r="F707" s="739"/>
    </row>
    <row r="708" spans="5:6" x14ac:dyDescent="0.25">
      <c r="E708" s="737"/>
      <c r="F708" s="739"/>
    </row>
    <row r="709" spans="5:6" x14ac:dyDescent="0.25">
      <c r="E709" s="737"/>
      <c r="F709" s="739"/>
    </row>
    <row r="710" spans="5:6" x14ac:dyDescent="0.25">
      <c r="E710" s="737"/>
      <c r="F710" s="739"/>
    </row>
    <row r="711" spans="5:6" x14ac:dyDescent="0.25">
      <c r="E711" s="737"/>
      <c r="F711" s="739"/>
    </row>
    <row r="712" spans="5:6" x14ac:dyDescent="0.25">
      <c r="E712" s="737"/>
      <c r="F712" s="739"/>
    </row>
    <row r="713" spans="5:6" x14ac:dyDescent="0.25">
      <c r="E713" s="737"/>
      <c r="F713" s="739"/>
    </row>
    <row r="714" spans="5:6" x14ac:dyDescent="0.25">
      <c r="E714" s="737"/>
      <c r="F714" s="739"/>
    </row>
    <row r="715" spans="5:6" x14ac:dyDescent="0.25">
      <c r="E715" s="737"/>
      <c r="F715" s="739"/>
    </row>
    <row r="716" spans="5:6" x14ac:dyDescent="0.25">
      <c r="E716" s="737"/>
      <c r="F716" s="739"/>
    </row>
    <row r="717" spans="5:6" x14ac:dyDescent="0.25">
      <c r="E717" s="737"/>
      <c r="F717" s="739"/>
    </row>
    <row r="718" spans="5:6" x14ac:dyDescent="0.25">
      <c r="E718" s="737"/>
      <c r="F718" s="739"/>
    </row>
    <row r="719" spans="5:6" x14ac:dyDescent="0.25">
      <c r="E719" s="737"/>
      <c r="F719" s="739"/>
    </row>
    <row r="720" spans="5:6" x14ac:dyDescent="0.25">
      <c r="E720" s="737"/>
      <c r="F720" s="739"/>
    </row>
    <row r="721" spans="5:6" x14ac:dyDescent="0.25">
      <c r="E721" s="737"/>
      <c r="F721" s="739"/>
    </row>
    <row r="722" spans="5:6" x14ac:dyDescent="0.25">
      <c r="E722" s="737"/>
      <c r="F722" s="739"/>
    </row>
    <row r="723" spans="5:6" x14ac:dyDescent="0.25">
      <c r="E723" s="737"/>
      <c r="F723" s="739"/>
    </row>
    <row r="724" spans="5:6" x14ac:dyDescent="0.25">
      <c r="E724" s="737"/>
      <c r="F724" s="739"/>
    </row>
    <row r="725" spans="5:6" x14ac:dyDescent="0.25">
      <c r="E725" s="737"/>
      <c r="F725" s="739"/>
    </row>
    <row r="726" spans="5:6" x14ac:dyDescent="0.25">
      <c r="E726" s="737"/>
      <c r="F726" s="739"/>
    </row>
    <row r="727" spans="5:6" x14ac:dyDescent="0.25">
      <c r="E727" s="737"/>
      <c r="F727" s="739"/>
    </row>
    <row r="728" spans="5:6" x14ac:dyDescent="0.25">
      <c r="E728" s="737"/>
      <c r="F728" s="739"/>
    </row>
    <row r="729" spans="5:6" x14ac:dyDescent="0.25">
      <c r="E729" s="737"/>
      <c r="F729" s="739"/>
    </row>
    <row r="730" spans="5:6" x14ac:dyDescent="0.25">
      <c r="E730" s="737"/>
      <c r="F730" s="739"/>
    </row>
    <row r="731" spans="5:6" x14ac:dyDescent="0.25">
      <c r="E731" s="737"/>
      <c r="F731" s="739"/>
    </row>
    <row r="732" spans="5:6" x14ac:dyDescent="0.25">
      <c r="E732" s="737"/>
      <c r="F732" s="739"/>
    </row>
    <row r="733" spans="5:6" x14ac:dyDescent="0.25">
      <c r="E733" s="737"/>
      <c r="F733" s="739"/>
    </row>
    <row r="734" spans="5:6" x14ac:dyDescent="0.25">
      <c r="E734" s="737"/>
      <c r="F734" s="739"/>
    </row>
    <row r="735" spans="5:6" x14ac:dyDescent="0.25">
      <c r="E735" s="737"/>
      <c r="F735" s="739"/>
    </row>
    <row r="736" spans="5:6" x14ac:dyDescent="0.25">
      <c r="E736" s="737"/>
      <c r="F736" s="739"/>
    </row>
    <row r="737" spans="5:6" x14ac:dyDescent="0.25">
      <c r="E737" s="737"/>
      <c r="F737" s="739"/>
    </row>
    <row r="738" spans="5:6" x14ac:dyDescent="0.25">
      <c r="E738" s="737"/>
      <c r="F738" s="739"/>
    </row>
    <row r="739" spans="5:6" x14ac:dyDescent="0.25">
      <c r="E739" s="737"/>
      <c r="F739" s="739"/>
    </row>
    <row r="740" spans="5:6" x14ac:dyDescent="0.25">
      <c r="E740" s="737"/>
      <c r="F740" s="739"/>
    </row>
    <row r="741" spans="5:6" x14ac:dyDescent="0.25">
      <c r="E741" s="737"/>
      <c r="F741" s="739"/>
    </row>
    <row r="742" spans="5:6" x14ac:dyDescent="0.25">
      <c r="E742" s="737"/>
      <c r="F742" s="739"/>
    </row>
    <row r="743" spans="5:6" x14ac:dyDescent="0.25">
      <c r="E743" s="737"/>
      <c r="F743" s="739"/>
    </row>
    <row r="744" spans="5:6" x14ac:dyDescent="0.25">
      <c r="E744" s="737"/>
      <c r="F744" s="739"/>
    </row>
    <row r="745" spans="5:6" x14ac:dyDescent="0.25">
      <c r="E745" s="737"/>
      <c r="F745" s="739"/>
    </row>
    <row r="746" spans="5:6" x14ac:dyDescent="0.25">
      <c r="E746" s="737"/>
      <c r="F746" s="739"/>
    </row>
    <row r="747" spans="5:6" x14ac:dyDescent="0.25">
      <c r="E747" s="737"/>
      <c r="F747" s="739"/>
    </row>
    <row r="748" spans="5:6" x14ac:dyDescent="0.25">
      <c r="E748" s="737"/>
      <c r="F748" s="739"/>
    </row>
    <row r="749" spans="5:6" x14ac:dyDescent="0.25">
      <c r="E749" s="737"/>
      <c r="F749" s="739"/>
    </row>
    <row r="750" spans="5:6" x14ac:dyDescent="0.25">
      <c r="E750" s="737"/>
      <c r="F750" s="739"/>
    </row>
    <row r="751" spans="5:6" x14ac:dyDescent="0.25">
      <c r="E751" s="737"/>
      <c r="F751" s="739"/>
    </row>
    <row r="752" spans="5:6" x14ac:dyDescent="0.25">
      <c r="E752" s="737"/>
      <c r="F752" s="739"/>
    </row>
    <row r="753" spans="5:6" x14ac:dyDescent="0.25">
      <c r="E753" s="737"/>
      <c r="F753" s="739"/>
    </row>
    <row r="754" spans="5:6" x14ac:dyDescent="0.25">
      <c r="E754" s="737"/>
      <c r="F754" s="739"/>
    </row>
    <row r="755" spans="5:6" x14ac:dyDescent="0.25">
      <c r="E755" s="737"/>
      <c r="F755" s="739"/>
    </row>
    <row r="756" spans="5:6" x14ac:dyDescent="0.25">
      <c r="E756" s="737"/>
      <c r="F756" s="739"/>
    </row>
    <row r="757" spans="5:6" x14ac:dyDescent="0.25">
      <c r="E757" s="737"/>
      <c r="F757" s="739"/>
    </row>
    <row r="758" spans="5:6" x14ac:dyDescent="0.25">
      <c r="E758" s="737"/>
      <c r="F758" s="739"/>
    </row>
    <row r="759" spans="5:6" x14ac:dyDescent="0.25">
      <c r="E759" s="737"/>
      <c r="F759" s="739"/>
    </row>
    <row r="760" spans="5:6" x14ac:dyDescent="0.25">
      <c r="E760" s="737"/>
      <c r="F760" s="739"/>
    </row>
    <row r="761" spans="5:6" x14ac:dyDescent="0.25">
      <c r="E761" s="737"/>
      <c r="F761" s="739"/>
    </row>
    <row r="762" spans="5:6" x14ac:dyDescent="0.25">
      <c r="E762" s="737"/>
      <c r="F762" s="739"/>
    </row>
    <row r="763" spans="5:6" x14ac:dyDescent="0.25">
      <c r="E763" s="737"/>
      <c r="F763" s="739"/>
    </row>
    <row r="764" spans="5:6" x14ac:dyDescent="0.25">
      <c r="E764" s="737"/>
      <c r="F764" s="739"/>
    </row>
    <row r="765" spans="5:6" x14ac:dyDescent="0.25">
      <c r="E765" s="737"/>
      <c r="F765" s="739"/>
    </row>
    <row r="766" spans="5:6" x14ac:dyDescent="0.25">
      <c r="E766" s="737"/>
      <c r="F766" s="739"/>
    </row>
    <row r="767" spans="5:6" x14ac:dyDescent="0.25">
      <c r="E767" s="737"/>
      <c r="F767" s="739"/>
    </row>
    <row r="768" spans="5:6" x14ac:dyDescent="0.25">
      <c r="E768" s="737"/>
      <c r="F768" s="739"/>
    </row>
    <row r="769" spans="5:6" x14ac:dyDescent="0.25">
      <c r="E769" s="737"/>
      <c r="F769" s="739"/>
    </row>
    <row r="770" spans="5:6" x14ac:dyDescent="0.25">
      <c r="E770" s="737"/>
      <c r="F770" s="739"/>
    </row>
    <row r="771" spans="5:6" x14ac:dyDescent="0.25">
      <c r="E771" s="737"/>
      <c r="F771" s="739"/>
    </row>
    <row r="772" spans="5:6" x14ac:dyDescent="0.25">
      <c r="E772" s="737"/>
      <c r="F772" s="739"/>
    </row>
    <row r="773" spans="5:6" x14ac:dyDescent="0.25">
      <c r="E773" s="737"/>
      <c r="F773" s="739"/>
    </row>
    <row r="774" spans="5:6" x14ac:dyDescent="0.25">
      <c r="E774" s="737"/>
      <c r="F774" s="739"/>
    </row>
    <row r="775" spans="5:6" x14ac:dyDescent="0.25">
      <c r="E775" s="737"/>
      <c r="F775" s="739"/>
    </row>
    <row r="776" spans="5:6" x14ac:dyDescent="0.25">
      <c r="E776" s="737"/>
      <c r="F776" s="739"/>
    </row>
    <row r="777" spans="5:6" x14ac:dyDescent="0.25">
      <c r="E777" s="737"/>
      <c r="F777" s="739"/>
    </row>
    <row r="778" spans="5:6" x14ac:dyDescent="0.25">
      <c r="E778" s="737"/>
      <c r="F778" s="739"/>
    </row>
    <row r="779" spans="5:6" x14ac:dyDescent="0.25">
      <c r="E779" s="737"/>
      <c r="F779" s="739"/>
    </row>
    <row r="780" spans="5:6" x14ac:dyDescent="0.25">
      <c r="E780" s="737"/>
      <c r="F780" s="739"/>
    </row>
    <row r="781" spans="5:6" x14ac:dyDescent="0.25">
      <c r="E781" s="737"/>
      <c r="F781" s="739"/>
    </row>
    <row r="782" spans="5:6" x14ac:dyDescent="0.25">
      <c r="E782" s="737"/>
      <c r="F782" s="739"/>
    </row>
    <row r="783" spans="5:6" x14ac:dyDescent="0.25">
      <c r="E783" s="737"/>
      <c r="F783" s="739"/>
    </row>
    <row r="784" spans="5:6" x14ac:dyDescent="0.25">
      <c r="E784" s="737"/>
      <c r="F784" s="739"/>
    </row>
    <row r="785" spans="5:6" x14ac:dyDescent="0.25">
      <c r="E785" s="737"/>
      <c r="F785" s="739"/>
    </row>
    <row r="786" spans="5:6" x14ac:dyDescent="0.25">
      <c r="E786" s="737"/>
      <c r="F786" s="739"/>
    </row>
    <row r="787" spans="5:6" x14ac:dyDescent="0.25">
      <c r="E787" s="737"/>
      <c r="F787" s="739"/>
    </row>
    <row r="788" spans="5:6" x14ac:dyDescent="0.25">
      <c r="E788" s="737"/>
      <c r="F788" s="739"/>
    </row>
    <row r="789" spans="5:6" x14ac:dyDescent="0.25">
      <c r="E789" s="737"/>
      <c r="F789" s="739"/>
    </row>
    <row r="790" spans="5:6" x14ac:dyDescent="0.25">
      <c r="E790" s="737"/>
      <c r="F790" s="739"/>
    </row>
    <row r="791" spans="5:6" x14ac:dyDescent="0.25">
      <c r="E791" s="737"/>
      <c r="F791" s="739"/>
    </row>
    <row r="792" spans="5:6" x14ac:dyDescent="0.25">
      <c r="E792" s="737"/>
      <c r="F792" s="739"/>
    </row>
    <row r="793" spans="5:6" x14ac:dyDescent="0.25">
      <c r="E793" s="737"/>
      <c r="F793" s="739"/>
    </row>
    <row r="794" spans="5:6" x14ac:dyDescent="0.25">
      <c r="E794" s="737"/>
      <c r="F794" s="739"/>
    </row>
    <row r="795" spans="5:6" x14ac:dyDescent="0.25">
      <c r="E795" s="737"/>
      <c r="F795" s="739"/>
    </row>
    <row r="796" spans="5:6" x14ac:dyDescent="0.25">
      <c r="E796" s="737"/>
      <c r="F796" s="739"/>
    </row>
    <row r="797" spans="5:6" x14ac:dyDescent="0.25">
      <c r="E797" s="737"/>
      <c r="F797" s="739"/>
    </row>
    <row r="798" spans="5:6" x14ac:dyDescent="0.25">
      <c r="E798" s="737"/>
      <c r="F798" s="739"/>
    </row>
    <row r="799" spans="5:6" x14ac:dyDescent="0.25">
      <c r="E799" s="737"/>
      <c r="F799" s="739"/>
    </row>
    <row r="800" spans="5:6" x14ac:dyDescent="0.25">
      <c r="E800" s="737"/>
      <c r="F800" s="739"/>
    </row>
    <row r="801" spans="5:6" x14ac:dyDescent="0.25">
      <c r="E801" s="737"/>
      <c r="F801" s="739"/>
    </row>
    <row r="802" spans="5:6" x14ac:dyDescent="0.25">
      <c r="E802" s="737"/>
      <c r="F802" s="739"/>
    </row>
    <row r="803" spans="5:6" x14ac:dyDescent="0.25">
      <c r="E803" s="737"/>
      <c r="F803" s="739"/>
    </row>
    <row r="804" spans="5:6" x14ac:dyDescent="0.25">
      <c r="E804" s="737"/>
      <c r="F804" s="739"/>
    </row>
    <row r="805" spans="5:6" x14ac:dyDescent="0.25">
      <c r="E805" s="737"/>
      <c r="F805" s="739"/>
    </row>
    <row r="806" spans="5:6" x14ac:dyDescent="0.25">
      <c r="E806" s="737"/>
      <c r="F806" s="739"/>
    </row>
    <row r="807" spans="5:6" x14ac:dyDescent="0.25">
      <c r="E807" s="737"/>
      <c r="F807" s="739"/>
    </row>
    <row r="808" spans="5:6" x14ac:dyDescent="0.25">
      <c r="E808" s="737"/>
      <c r="F808" s="739"/>
    </row>
    <row r="809" spans="5:6" x14ac:dyDescent="0.25">
      <c r="E809" s="737"/>
      <c r="F809" s="739"/>
    </row>
    <row r="810" spans="5:6" x14ac:dyDescent="0.25">
      <c r="E810" s="737"/>
      <c r="F810" s="739"/>
    </row>
    <row r="811" spans="5:6" x14ac:dyDescent="0.25">
      <c r="E811" s="737"/>
      <c r="F811" s="739"/>
    </row>
    <row r="812" spans="5:6" x14ac:dyDescent="0.25">
      <c r="E812" s="737"/>
      <c r="F812" s="739"/>
    </row>
    <row r="813" spans="5:6" x14ac:dyDescent="0.25">
      <c r="E813" s="737"/>
      <c r="F813" s="739"/>
    </row>
    <row r="814" spans="5:6" x14ac:dyDescent="0.25">
      <c r="E814" s="737"/>
      <c r="F814" s="739"/>
    </row>
    <row r="815" spans="5:6" x14ac:dyDescent="0.25">
      <c r="E815" s="737"/>
      <c r="F815" s="739"/>
    </row>
    <row r="816" spans="5:6" x14ac:dyDescent="0.25">
      <c r="E816" s="737"/>
      <c r="F816" s="739"/>
    </row>
    <row r="817" spans="5:6" x14ac:dyDescent="0.25">
      <c r="E817" s="737"/>
      <c r="F817" s="739"/>
    </row>
    <row r="818" spans="5:6" x14ac:dyDescent="0.25">
      <c r="E818" s="737"/>
      <c r="F818" s="739"/>
    </row>
    <row r="819" spans="5:6" x14ac:dyDescent="0.25">
      <c r="E819" s="737"/>
      <c r="F819" s="739"/>
    </row>
    <row r="820" spans="5:6" x14ac:dyDescent="0.25">
      <c r="E820" s="737"/>
      <c r="F820" s="739"/>
    </row>
    <row r="821" spans="5:6" x14ac:dyDescent="0.25">
      <c r="E821" s="737"/>
      <c r="F821" s="739"/>
    </row>
    <row r="822" spans="5:6" x14ac:dyDescent="0.25">
      <c r="E822" s="737"/>
      <c r="F822" s="739"/>
    </row>
    <row r="823" spans="5:6" x14ac:dyDescent="0.25">
      <c r="E823" s="737"/>
      <c r="F823" s="739"/>
    </row>
    <row r="824" spans="5:6" x14ac:dyDescent="0.25">
      <c r="E824" s="737"/>
      <c r="F824" s="739"/>
    </row>
    <row r="825" spans="5:6" x14ac:dyDescent="0.25">
      <c r="E825" s="737"/>
      <c r="F825" s="739"/>
    </row>
    <row r="826" spans="5:6" x14ac:dyDescent="0.25">
      <c r="E826" s="737"/>
      <c r="F826" s="739"/>
    </row>
    <row r="827" spans="5:6" x14ac:dyDescent="0.25">
      <c r="E827" s="737"/>
      <c r="F827" s="739"/>
    </row>
    <row r="828" spans="5:6" x14ac:dyDescent="0.25">
      <c r="E828" s="737"/>
      <c r="F828" s="739"/>
    </row>
    <row r="829" spans="5:6" x14ac:dyDescent="0.25">
      <c r="E829" s="737"/>
      <c r="F829" s="739"/>
    </row>
    <row r="830" spans="5:6" x14ac:dyDescent="0.25">
      <c r="E830" s="737"/>
      <c r="F830" s="739"/>
    </row>
    <row r="831" spans="5:6" x14ac:dyDescent="0.25">
      <c r="E831" s="737"/>
      <c r="F831" s="739"/>
    </row>
    <row r="832" spans="5:6" x14ac:dyDescent="0.25">
      <c r="E832" s="737"/>
      <c r="F832" s="739"/>
    </row>
    <row r="833" spans="5:6" x14ac:dyDescent="0.25">
      <c r="E833" s="737"/>
      <c r="F833" s="739"/>
    </row>
    <row r="834" spans="5:6" x14ac:dyDescent="0.25">
      <c r="E834" s="737"/>
      <c r="F834" s="739"/>
    </row>
    <row r="835" spans="5:6" x14ac:dyDescent="0.25">
      <c r="E835" s="737"/>
      <c r="F835" s="739"/>
    </row>
    <row r="836" spans="5:6" x14ac:dyDescent="0.25">
      <c r="E836" s="737"/>
      <c r="F836" s="739"/>
    </row>
    <row r="837" spans="5:6" x14ac:dyDescent="0.25">
      <c r="E837" s="737"/>
      <c r="F837" s="739"/>
    </row>
    <row r="838" spans="5:6" x14ac:dyDescent="0.25">
      <c r="E838" s="737"/>
      <c r="F838" s="739"/>
    </row>
    <row r="839" spans="5:6" x14ac:dyDescent="0.25">
      <c r="E839" s="737"/>
      <c r="F839" s="739"/>
    </row>
    <row r="840" spans="5:6" x14ac:dyDescent="0.25">
      <c r="E840" s="737"/>
      <c r="F840" s="739"/>
    </row>
    <row r="841" spans="5:6" x14ac:dyDescent="0.25">
      <c r="E841" s="737"/>
      <c r="F841" s="739"/>
    </row>
    <row r="842" spans="5:6" x14ac:dyDescent="0.25">
      <c r="E842" s="737"/>
      <c r="F842" s="739"/>
    </row>
    <row r="843" spans="5:6" x14ac:dyDescent="0.25">
      <c r="E843" s="737"/>
      <c r="F843" s="739"/>
    </row>
    <row r="844" spans="5:6" x14ac:dyDescent="0.25">
      <c r="E844" s="737"/>
      <c r="F844" s="739"/>
    </row>
    <row r="845" spans="5:6" x14ac:dyDescent="0.25">
      <c r="E845" s="737"/>
      <c r="F845" s="739"/>
    </row>
    <row r="846" spans="5:6" x14ac:dyDescent="0.25">
      <c r="E846" s="737"/>
      <c r="F846" s="739"/>
    </row>
    <row r="847" spans="5:6" x14ac:dyDescent="0.25">
      <c r="E847" s="737"/>
      <c r="F847" s="739"/>
    </row>
    <row r="848" spans="5:6" x14ac:dyDescent="0.25">
      <c r="E848" s="737"/>
      <c r="F848" s="739"/>
    </row>
    <row r="849" spans="5:6" x14ac:dyDescent="0.25">
      <c r="E849" s="737"/>
      <c r="F849" s="739"/>
    </row>
    <row r="850" spans="5:6" x14ac:dyDescent="0.25">
      <c r="E850" s="737"/>
      <c r="F850" s="739"/>
    </row>
    <row r="851" spans="5:6" x14ac:dyDescent="0.25">
      <c r="E851" s="737"/>
      <c r="F851" s="739"/>
    </row>
    <row r="852" spans="5:6" x14ac:dyDescent="0.25">
      <c r="E852" s="737"/>
      <c r="F852" s="739"/>
    </row>
    <row r="853" spans="5:6" x14ac:dyDescent="0.25">
      <c r="E853" s="737"/>
      <c r="F853" s="739"/>
    </row>
    <row r="854" spans="5:6" x14ac:dyDescent="0.25">
      <c r="E854" s="737"/>
      <c r="F854" s="739"/>
    </row>
    <row r="855" spans="5:6" x14ac:dyDescent="0.25">
      <c r="E855" s="737"/>
      <c r="F855" s="739"/>
    </row>
    <row r="856" spans="5:6" x14ac:dyDescent="0.25">
      <c r="E856" s="737"/>
      <c r="F856" s="739"/>
    </row>
    <row r="857" spans="5:6" x14ac:dyDescent="0.25">
      <c r="E857" s="737"/>
      <c r="F857" s="739"/>
    </row>
    <row r="858" spans="5:6" x14ac:dyDescent="0.25">
      <c r="E858" s="737"/>
      <c r="F858" s="739"/>
    </row>
    <row r="859" spans="5:6" x14ac:dyDescent="0.25">
      <c r="E859" s="737"/>
      <c r="F859" s="739"/>
    </row>
    <row r="860" spans="5:6" x14ac:dyDescent="0.25">
      <c r="E860" s="737"/>
      <c r="F860" s="739"/>
    </row>
    <row r="861" spans="5:6" x14ac:dyDescent="0.25">
      <c r="E861" s="737"/>
      <c r="F861" s="739"/>
    </row>
    <row r="862" spans="5:6" x14ac:dyDescent="0.25">
      <c r="E862" s="737"/>
      <c r="F862" s="739"/>
    </row>
    <row r="863" spans="5:6" x14ac:dyDescent="0.25">
      <c r="E863" s="737"/>
      <c r="F863" s="739"/>
    </row>
    <row r="864" spans="5:6" x14ac:dyDescent="0.25">
      <c r="E864" s="737"/>
      <c r="F864" s="739"/>
    </row>
    <row r="865" spans="5:6" x14ac:dyDescent="0.25">
      <c r="E865" s="737"/>
      <c r="F865" s="739"/>
    </row>
    <row r="866" spans="5:6" x14ac:dyDescent="0.25">
      <c r="E866" s="737"/>
      <c r="F866" s="739"/>
    </row>
    <row r="867" spans="5:6" x14ac:dyDescent="0.25">
      <c r="E867" s="737"/>
      <c r="F867" s="739"/>
    </row>
    <row r="868" spans="5:6" x14ac:dyDescent="0.25">
      <c r="E868" s="737"/>
      <c r="F868" s="739"/>
    </row>
    <row r="869" spans="5:6" x14ac:dyDescent="0.25">
      <c r="E869" s="737"/>
      <c r="F869" s="739"/>
    </row>
    <row r="870" spans="5:6" x14ac:dyDescent="0.25">
      <c r="E870" s="737"/>
      <c r="F870" s="739"/>
    </row>
    <row r="871" spans="5:6" x14ac:dyDescent="0.25">
      <c r="E871" s="737"/>
      <c r="F871" s="739"/>
    </row>
    <row r="872" spans="5:6" x14ac:dyDescent="0.25">
      <c r="E872" s="737"/>
      <c r="F872" s="739"/>
    </row>
    <row r="873" spans="5:6" x14ac:dyDescent="0.25">
      <c r="E873" s="737"/>
      <c r="F873" s="739"/>
    </row>
    <row r="874" spans="5:6" x14ac:dyDescent="0.25">
      <c r="E874" s="737"/>
      <c r="F874" s="739"/>
    </row>
    <row r="875" spans="5:6" x14ac:dyDescent="0.25">
      <c r="E875" s="737"/>
      <c r="F875" s="739"/>
    </row>
    <row r="876" spans="5:6" x14ac:dyDescent="0.25">
      <c r="E876" s="737"/>
      <c r="F876" s="739"/>
    </row>
    <row r="877" spans="5:6" x14ac:dyDescent="0.25">
      <c r="E877" s="737"/>
      <c r="F877" s="739"/>
    </row>
    <row r="878" spans="5:6" x14ac:dyDescent="0.25">
      <c r="E878" s="737"/>
      <c r="F878" s="739"/>
    </row>
    <row r="879" spans="5:6" x14ac:dyDescent="0.25">
      <c r="E879" s="737"/>
      <c r="F879" s="739"/>
    </row>
    <row r="880" spans="5:6" x14ac:dyDescent="0.25">
      <c r="E880" s="737"/>
      <c r="F880" s="739"/>
    </row>
    <row r="881" spans="5:6" x14ac:dyDescent="0.25">
      <c r="E881" s="737"/>
      <c r="F881" s="739"/>
    </row>
    <row r="882" spans="5:6" x14ac:dyDescent="0.25">
      <c r="E882" s="737"/>
      <c r="F882" s="739"/>
    </row>
    <row r="883" spans="5:6" x14ac:dyDescent="0.25">
      <c r="E883" s="737"/>
      <c r="F883" s="739"/>
    </row>
    <row r="884" spans="5:6" x14ac:dyDescent="0.25">
      <c r="E884" s="737"/>
      <c r="F884" s="739"/>
    </row>
    <row r="885" spans="5:6" x14ac:dyDescent="0.25">
      <c r="E885" s="737"/>
      <c r="F885" s="739"/>
    </row>
    <row r="886" spans="5:6" x14ac:dyDescent="0.25">
      <c r="E886" s="737"/>
      <c r="F886" s="739"/>
    </row>
    <row r="887" spans="5:6" x14ac:dyDescent="0.25">
      <c r="E887" s="737"/>
      <c r="F887" s="739"/>
    </row>
    <row r="888" spans="5:6" x14ac:dyDescent="0.25">
      <c r="E888" s="737"/>
      <c r="F888" s="739"/>
    </row>
    <row r="889" spans="5:6" x14ac:dyDescent="0.25">
      <c r="E889" s="737"/>
      <c r="F889" s="739"/>
    </row>
    <row r="890" spans="5:6" x14ac:dyDescent="0.25">
      <c r="E890" s="737"/>
      <c r="F890" s="739"/>
    </row>
    <row r="891" spans="5:6" x14ac:dyDescent="0.25">
      <c r="E891" s="737"/>
      <c r="F891" s="739"/>
    </row>
    <row r="892" spans="5:6" x14ac:dyDescent="0.25">
      <c r="E892" s="737"/>
      <c r="F892" s="739"/>
    </row>
    <row r="893" spans="5:6" x14ac:dyDescent="0.25">
      <c r="E893" s="737"/>
      <c r="F893" s="739"/>
    </row>
    <row r="894" spans="5:6" x14ac:dyDescent="0.25">
      <c r="E894" s="737"/>
      <c r="F894" s="739"/>
    </row>
    <row r="895" spans="5:6" x14ac:dyDescent="0.25">
      <c r="E895" s="737"/>
      <c r="F895" s="739"/>
    </row>
    <row r="896" spans="5:6" x14ac:dyDescent="0.25">
      <c r="E896" s="737"/>
      <c r="F896" s="739"/>
    </row>
    <row r="897" spans="5:6" x14ac:dyDescent="0.25">
      <c r="E897" s="737"/>
      <c r="F897" s="739"/>
    </row>
    <row r="898" spans="5:6" x14ac:dyDescent="0.25">
      <c r="E898" s="737"/>
      <c r="F898" s="739"/>
    </row>
    <row r="899" spans="5:6" x14ac:dyDescent="0.25">
      <c r="E899" s="737"/>
      <c r="F899" s="739"/>
    </row>
    <row r="900" spans="5:6" x14ac:dyDescent="0.25">
      <c r="E900" s="737"/>
      <c r="F900" s="739"/>
    </row>
    <row r="901" spans="5:6" x14ac:dyDescent="0.25">
      <c r="E901" s="737"/>
      <c r="F901" s="739"/>
    </row>
    <row r="902" spans="5:6" x14ac:dyDescent="0.25">
      <c r="E902" s="737"/>
      <c r="F902" s="739"/>
    </row>
    <row r="903" spans="5:6" x14ac:dyDescent="0.25">
      <c r="E903" s="737"/>
      <c r="F903" s="739"/>
    </row>
    <row r="904" spans="5:6" x14ac:dyDescent="0.25">
      <c r="E904" s="737"/>
      <c r="F904" s="739"/>
    </row>
    <row r="905" spans="5:6" x14ac:dyDescent="0.25">
      <c r="E905" s="737"/>
      <c r="F905" s="739"/>
    </row>
    <row r="906" spans="5:6" x14ac:dyDescent="0.25">
      <c r="E906" s="737"/>
      <c r="F906" s="739"/>
    </row>
    <row r="907" spans="5:6" x14ac:dyDescent="0.25">
      <c r="E907" s="737"/>
      <c r="F907" s="739"/>
    </row>
    <row r="908" spans="5:6" x14ac:dyDescent="0.25">
      <c r="E908" s="737"/>
      <c r="F908" s="739"/>
    </row>
    <row r="909" spans="5:6" x14ac:dyDescent="0.25">
      <c r="E909" s="737"/>
      <c r="F909" s="739"/>
    </row>
    <row r="910" spans="5:6" x14ac:dyDescent="0.25">
      <c r="E910" s="737"/>
      <c r="F910" s="739"/>
    </row>
    <row r="911" spans="5:6" x14ac:dyDescent="0.25">
      <c r="E911" s="737"/>
      <c r="F911" s="739"/>
    </row>
    <row r="912" spans="5:6" x14ac:dyDescent="0.25">
      <c r="E912" s="737"/>
      <c r="F912" s="739"/>
    </row>
    <row r="913" spans="5:6" x14ac:dyDescent="0.25">
      <c r="E913" s="737"/>
      <c r="F913" s="739"/>
    </row>
    <row r="914" spans="5:6" x14ac:dyDescent="0.25">
      <c r="E914" s="737"/>
      <c r="F914" s="739"/>
    </row>
    <row r="915" spans="5:6" x14ac:dyDescent="0.25">
      <c r="E915" s="737"/>
      <c r="F915" s="739"/>
    </row>
    <row r="916" spans="5:6" x14ac:dyDescent="0.25">
      <c r="E916" s="737"/>
      <c r="F916" s="739"/>
    </row>
    <row r="917" spans="5:6" x14ac:dyDescent="0.25">
      <c r="E917" s="737"/>
      <c r="F917" s="739"/>
    </row>
    <row r="918" spans="5:6" x14ac:dyDescent="0.25">
      <c r="E918" s="737"/>
      <c r="F918" s="739"/>
    </row>
    <row r="919" spans="5:6" x14ac:dyDescent="0.25">
      <c r="E919" s="737"/>
      <c r="F919" s="739"/>
    </row>
    <row r="920" spans="5:6" x14ac:dyDescent="0.25">
      <c r="E920" s="737"/>
      <c r="F920" s="739"/>
    </row>
    <row r="921" spans="5:6" x14ac:dyDescent="0.25">
      <c r="E921" s="737"/>
      <c r="F921" s="739"/>
    </row>
    <row r="922" spans="5:6" x14ac:dyDescent="0.25">
      <c r="E922" s="737"/>
      <c r="F922" s="739"/>
    </row>
    <row r="923" spans="5:6" x14ac:dyDescent="0.25">
      <c r="E923" s="737"/>
      <c r="F923" s="739"/>
    </row>
    <row r="924" spans="5:6" x14ac:dyDescent="0.25">
      <c r="E924" s="737"/>
      <c r="F924" s="739"/>
    </row>
    <row r="925" spans="5:6" x14ac:dyDescent="0.25">
      <c r="E925" s="737"/>
      <c r="F925" s="739"/>
    </row>
    <row r="926" spans="5:6" x14ac:dyDescent="0.25">
      <c r="E926" s="737"/>
      <c r="F926" s="739"/>
    </row>
    <row r="927" spans="5:6" x14ac:dyDescent="0.25">
      <c r="E927" s="737"/>
      <c r="F927" s="739"/>
    </row>
    <row r="928" spans="5:6" x14ac:dyDescent="0.25">
      <c r="E928" s="737"/>
      <c r="F928" s="739"/>
    </row>
    <row r="929" spans="5:6" x14ac:dyDescent="0.25">
      <c r="E929" s="737"/>
      <c r="F929" s="739"/>
    </row>
    <row r="930" spans="5:6" x14ac:dyDescent="0.25">
      <c r="E930" s="737"/>
      <c r="F930" s="739"/>
    </row>
    <row r="931" spans="5:6" x14ac:dyDescent="0.25">
      <c r="E931" s="737"/>
      <c r="F931" s="739"/>
    </row>
    <row r="932" spans="5:6" x14ac:dyDescent="0.25">
      <c r="E932" s="737"/>
      <c r="F932" s="739"/>
    </row>
    <row r="933" spans="5:6" x14ac:dyDescent="0.25">
      <c r="E933" s="737"/>
      <c r="F933" s="739"/>
    </row>
    <row r="934" spans="5:6" x14ac:dyDescent="0.25">
      <c r="E934" s="737"/>
      <c r="F934" s="739"/>
    </row>
    <row r="935" spans="5:6" x14ac:dyDescent="0.25">
      <c r="E935" s="737"/>
      <c r="F935" s="739"/>
    </row>
    <row r="936" spans="5:6" x14ac:dyDescent="0.25">
      <c r="E936" s="737"/>
      <c r="F936" s="739"/>
    </row>
    <row r="937" spans="5:6" x14ac:dyDescent="0.25">
      <c r="E937" s="737"/>
      <c r="F937" s="739"/>
    </row>
    <row r="938" spans="5:6" x14ac:dyDescent="0.25">
      <c r="E938" s="737"/>
      <c r="F938" s="739"/>
    </row>
    <row r="939" spans="5:6" x14ac:dyDescent="0.25">
      <c r="E939" s="737"/>
      <c r="F939" s="739"/>
    </row>
    <row r="940" spans="5:6" x14ac:dyDescent="0.25">
      <c r="E940" s="737"/>
      <c r="F940" s="739"/>
    </row>
    <row r="941" spans="5:6" x14ac:dyDescent="0.25">
      <c r="E941" s="737"/>
      <c r="F941" s="739"/>
    </row>
    <row r="942" spans="5:6" x14ac:dyDescent="0.25">
      <c r="E942" s="737"/>
      <c r="F942" s="739"/>
    </row>
    <row r="943" spans="5:6" x14ac:dyDescent="0.25">
      <c r="E943" s="737"/>
      <c r="F943" s="739"/>
    </row>
    <row r="944" spans="5:6" x14ac:dyDescent="0.25">
      <c r="E944" s="737"/>
      <c r="F944" s="739"/>
    </row>
    <row r="945" spans="5:6" x14ac:dyDescent="0.25">
      <c r="E945" s="737"/>
      <c r="F945" s="739"/>
    </row>
    <row r="946" spans="5:6" x14ac:dyDescent="0.25">
      <c r="E946" s="737"/>
      <c r="F946" s="739"/>
    </row>
    <row r="947" spans="5:6" x14ac:dyDescent="0.25">
      <c r="E947" s="737"/>
      <c r="F947" s="739"/>
    </row>
    <row r="948" spans="5:6" x14ac:dyDescent="0.25">
      <c r="E948" s="737"/>
      <c r="F948" s="739"/>
    </row>
    <row r="949" spans="5:6" x14ac:dyDescent="0.25">
      <c r="E949" s="737"/>
      <c r="F949" s="739"/>
    </row>
    <row r="950" spans="5:6" x14ac:dyDescent="0.25">
      <c r="E950" s="737"/>
      <c r="F950" s="739"/>
    </row>
    <row r="951" spans="5:6" x14ac:dyDescent="0.25">
      <c r="E951" s="737"/>
      <c r="F951" s="739"/>
    </row>
    <row r="952" spans="5:6" x14ac:dyDescent="0.25">
      <c r="E952" s="737"/>
      <c r="F952" s="739"/>
    </row>
    <row r="953" spans="5:6" x14ac:dyDescent="0.25">
      <c r="E953" s="737"/>
      <c r="F953" s="739"/>
    </row>
    <row r="954" spans="5:6" x14ac:dyDescent="0.25">
      <c r="E954" s="737"/>
      <c r="F954" s="739"/>
    </row>
    <row r="955" spans="5:6" x14ac:dyDescent="0.25">
      <c r="E955" s="737"/>
      <c r="F955" s="739"/>
    </row>
    <row r="956" spans="5:6" x14ac:dyDescent="0.25">
      <c r="E956" s="737"/>
      <c r="F956" s="739"/>
    </row>
    <row r="957" spans="5:6" x14ac:dyDescent="0.25">
      <c r="E957" s="737"/>
      <c r="F957" s="739"/>
    </row>
    <row r="958" spans="5:6" x14ac:dyDescent="0.25">
      <c r="E958" s="737"/>
      <c r="F958" s="739"/>
    </row>
    <row r="959" spans="5:6" x14ac:dyDescent="0.25">
      <c r="E959" s="737"/>
      <c r="F959" s="739"/>
    </row>
    <row r="960" spans="5:6" x14ac:dyDescent="0.25">
      <c r="E960" s="737"/>
      <c r="F960" s="739"/>
    </row>
    <row r="961" spans="5:6" x14ac:dyDescent="0.25">
      <c r="E961" s="737"/>
      <c r="F961" s="739"/>
    </row>
    <row r="962" spans="5:6" x14ac:dyDescent="0.25">
      <c r="E962" s="737"/>
      <c r="F962" s="739"/>
    </row>
    <row r="963" spans="5:6" x14ac:dyDescent="0.25">
      <c r="E963" s="737"/>
      <c r="F963" s="739"/>
    </row>
    <row r="964" spans="5:6" x14ac:dyDescent="0.25">
      <c r="E964" s="737"/>
      <c r="F964" s="739"/>
    </row>
    <row r="965" spans="5:6" x14ac:dyDescent="0.25">
      <c r="E965" s="737"/>
      <c r="F965" s="739"/>
    </row>
    <row r="966" spans="5:6" x14ac:dyDescent="0.25">
      <c r="E966" s="737"/>
      <c r="F966" s="739"/>
    </row>
    <row r="967" spans="5:6" x14ac:dyDescent="0.25">
      <c r="E967" s="737"/>
      <c r="F967" s="739"/>
    </row>
    <row r="968" spans="5:6" x14ac:dyDescent="0.25">
      <c r="E968" s="737"/>
      <c r="F968" s="739"/>
    </row>
    <row r="969" spans="5:6" x14ac:dyDescent="0.25">
      <c r="E969" s="737"/>
      <c r="F969" s="739"/>
    </row>
    <row r="970" spans="5:6" x14ac:dyDescent="0.25">
      <c r="E970" s="737"/>
      <c r="F970" s="739"/>
    </row>
    <row r="971" spans="5:6" x14ac:dyDescent="0.25">
      <c r="E971" s="737"/>
      <c r="F971" s="739"/>
    </row>
    <row r="972" spans="5:6" x14ac:dyDescent="0.25">
      <c r="E972" s="737"/>
      <c r="F972" s="739"/>
    </row>
    <row r="973" spans="5:6" x14ac:dyDescent="0.25">
      <c r="E973" s="737"/>
      <c r="F973" s="739"/>
    </row>
    <row r="974" spans="5:6" x14ac:dyDescent="0.25">
      <c r="E974" s="737"/>
      <c r="F974" s="739"/>
    </row>
    <row r="975" spans="5:6" x14ac:dyDescent="0.25">
      <c r="E975" s="737"/>
      <c r="F975" s="739"/>
    </row>
    <row r="976" spans="5:6" x14ac:dyDescent="0.25">
      <c r="E976" s="737"/>
      <c r="F976" s="739"/>
    </row>
    <row r="977" spans="5:6" x14ac:dyDescent="0.25">
      <c r="E977" s="737"/>
      <c r="F977" s="739"/>
    </row>
    <row r="978" spans="5:6" x14ac:dyDescent="0.25">
      <c r="E978" s="737"/>
      <c r="F978" s="739"/>
    </row>
    <row r="979" spans="5:6" x14ac:dyDescent="0.25">
      <c r="E979" s="737"/>
      <c r="F979" s="739"/>
    </row>
    <row r="980" spans="5:6" x14ac:dyDescent="0.25">
      <c r="E980" s="737"/>
      <c r="F980" s="739"/>
    </row>
    <row r="981" spans="5:6" x14ac:dyDescent="0.25">
      <c r="E981" s="737"/>
      <c r="F981" s="739"/>
    </row>
    <row r="982" spans="5:6" x14ac:dyDescent="0.25">
      <c r="E982" s="737"/>
      <c r="F982" s="739"/>
    </row>
    <row r="983" spans="5:6" x14ac:dyDescent="0.25">
      <c r="E983" s="737"/>
      <c r="F983" s="739"/>
    </row>
    <row r="984" spans="5:6" x14ac:dyDescent="0.25">
      <c r="E984" s="737"/>
      <c r="F984" s="739"/>
    </row>
    <row r="985" spans="5:6" x14ac:dyDescent="0.25">
      <c r="E985" s="737"/>
      <c r="F985" s="739"/>
    </row>
    <row r="986" spans="5:6" x14ac:dyDescent="0.25">
      <c r="E986" s="737"/>
      <c r="F986" s="739"/>
    </row>
    <row r="987" spans="5:6" x14ac:dyDescent="0.25">
      <c r="E987" s="737"/>
      <c r="F987" s="739"/>
    </row>
    <row r="988" spans="5:6" x14ac:dyDescent="0.25">
      <c r="E988" s="737"/>
      <c r="F988" s="739"/>
    </row>
    <row r="989" spans="5:6" x14ac:dyDescent="0.25">
      <c r="E989" s="737"/>
      <c r="F989" s="739"/>
    </row>
    <row r="990" spans="5:6" x14ac:dyDescent="0.25">
      <c r="E990" s="737"/>
      <c r="F990" s="739"/>
    </row>
    <row r="991" spans="5:6" x14ac:dyDescent="0.25">
      <c r="E991" s="737"/>
      <c r="F991" s="739"/>
    </row>
    <row r="992" spans="5:6" x14ac:dyDescent="0.25">
      <c r="E992" s="737"/>
      <c r="F992" s="739"/>
    </row>
    <row r="993" spans="5:6" x14ac:dyDescent="0.25">
      <c r="E993" s="737"/>
      <c r="F993" s="739"/>
    </row>
    <row r="994" spans="5:6" x14ac:dyDescent="0.25">
      <c r="E994" s="737"/>
      <c r="F994" s="739"/>
    </row>
    <row r="995" spans="5:6" x14ac:dyDescent="0.25">
      <c r="E995" s="737"/>
      <c r="F995" s="739"/>
    </row>
    <row r="996" spans="5:6" x14ac:dyDescent="0.25">
      <c r="E996" s="737"/>
      <c r="F996" s="739"/>
    </row>
    <row r="997" spans="5:6" x14ac:dyDescent="0.25">
      <c r="E997" s="737"/>
      <c r="F997" s="739"/>
    </row>
    <row r="998" spans="5:6" x14ac:dyDescent="0.25">
      <c r="E998" s="737"/>
      <c r="F998" s="739"/>
    </row>
    <row r="999" spans="5:6" x14ac:dyDescent="0.25">
      <c r="E999" s="737"/>
      <c r="F999" s="739"/>
    </row>
    <row r="1000" spans="5:6" x14ac:dyDescent="0.25">
      <c r="E1000" s="737"/>
      <c r="F1000" s="739"/>
    </row>
    <row r="1001" spans="5:6" x14ac:dyDescent="0.25">
      <c r="E1001" s="737"/>
      <c r="F1001" s="739"/>
    </row>
    <row r="1002" spans="5:6" x14ac:dyDescent="0.25">
      <c r="E1002" s="737"/>
      <c r="F1002" s="739"/>
    </row>
    <row r="1003" spans="5:6" x14ac:dyDescent="0.25">
      <c r="E1003" s="737"/>
      <c r="F1003" s="739"/>
    </row>
    <row r="1004" spans="5:6" x14ac:dyDescent="0.25">
      <c r="E1004" s="737"/>
      <c r="F1004" s="739"/>
    </row>
    <row r="1005" spans="5:6" x14ac:dyDescent="0.25">
      <c r="E1005" s="737"/>
      <c r="F1005" s="739"/>
    </row>
    <row r="1006" spans="5:6" x14ac:dyDescent="0.25">
      <c r="E1006" s="737"/>
      <c r="F1006" s="739"/>
    </row>
    <row r="1007" spans="5:6" x14ac:dyDescent="0.25">
      <c r="E1007" s="737"/>
      <c r="F1007" s="739"/>
    </row>
    <row r="1008" spans="5:6" x14ac:dyDescent="0.25">
      <c r="E1008" s="737"/>
      <c r="F1008" s="739"/>
    </row>
    <row r="1009" spans="5:6" x14ac:dyDescent="0.25">
      <c r="E1009" s="737"/>
      <c r="F1009" s="739"/>
    </row>
    <row r="1010" spans="5:6" x14ac:dyDescent="0.25">
      <c r="E1010" s="737"/>
      <c r="F1010" s="739"/>
    </row>
    <row r="1011" spans="5:6" x14ac:dyDescent="0.25">
      <c r="E1011" s="737"/>
      <c r="F1011" s="739"/>
    </row>
    <row r="1012" spans="5:6" x14ac:dyDescent="0.25">
      <c r="E1012" s="737"/>
      <c r="F1012" s="739"/>
    </row>
    <row r="1013" spans="5:6" x14ac:dyDescent="0.25">
      <c r="E1013" s="737"/>
      <c r="F1013" s="739"/>
    </row>
    <row r="1014" spans="5:6" x14ac:dyDescent="0.25">
      <c r="E1014" s="737"/>
      <c r="F1014" s="739"/>
    </row>
    <row r="1015" spans="5:6" x14ac:dyDescent="0.25">
      <c r="E1015" s="737"/>
      <c r="F1015" s="739"/>
    </row>
    <row r="1016" spans="5:6" x14ac:dyDescent="0.25">
      <c r="E1016" s="737"/>
      <c r="F1016" s="739"/>
    </row>
    <row r="1017" spans="5:6" x14ac:dyDescent="0.25">
      <c r="E1017" s="737"/>
      <c r="F1017" s="739"/>
    </row>
    <row r="1018" spans="5:6" x14ac:dyDescent="0.25">
      <c r="E1018" s="737"/>
      <c r="F1018" s="739"/>
    </row>
    <row r="1019" spans="5:6" x14ac:dyDescent="0.25">
      <c r="E1019" s="737"/>
      <c r="F1019" s="739"/>
    </row>
    <row r="1020" spans="5:6" x14ac:dyDescent="0.25">
      <c r="E1020" s="737"/>
      <c r="F1020" s="739"/>
    </row>
    <row r="1021" spans="5:6" x14ac:dyDescent="0.25">
      <c r="E1021" s="737"/>
      <c r="F1021" s="739"/>
    </row>
    <row r="1022" spans="5:6" x14ac:dyDescent="0.25">
      <c r="E1022" s="737"/>
      <c r="F1022" s="739"/>
    </row>
    <row r="1023" spans="5:6" x14ac:dyDescent="0.25">
      <c r="E1023" s="737"/>
      <c r="F1023" s="739"/>
    </row>
    <row r="1024" spans="5:6" x14ac:dyDescent="0.25">
      <c r="E1024" s="737"/>
      <c r="F1024" s="739"/>
    </row>
    <row r="1025" spans="5:6" x14ac:dyDescent="0.25">
      <c r="E1025" s="737"/>
      <c r="F1025" s="739"/>
    </row>
    <row r="1026" spans="5:6" x14ac:dyDescent="0.25">
      <c r="E1026" s="737"/>
      <c r="F1026" s="739"/>
    </row>
    <row r="1027" spans="5:6" x14ac:dyDescent="0.25">
      <c r="E1027" s="737"/>
      <c r="F1027" s="739"/>
    </row>
    <row r="1028" spans="5:6" x14ac:dyDescent="0.25">
      <c r="E1028" s="737"/>
      <c r="F1028" s="739"/>
    </row>
    <row r="1029" spans="5:6" x14ac:dyDescent="0.25">
      <c r="E1029" s="737"/>
      <c r="F1029" s="739"/>
    </row>
    <row r="1030" spans="5:6" x14ac:dyDescent="0.25">
      <c r="E1030" s="737"/>
      <c r="F1030" s="739"/>
    </row>
    <row r="1031" spans="5:6" x14ac:dyDescent="0.25">
      <c r="E1031" s="737"/>
      <c r="F1031" s="739"/>
    </row>
    <row r="1032" spans="5:6" x14ac:dyDescent="0.25">
      <c r="E1032" s="737"/>
      <c r="F1032" s="739"/>
    </row>
    <row r="1033" spans="5:6" x14ac:dyDescent="0.25">
      <c r="E1033" s="737"/>
      <c r="F1033" s="739"/>
    </row>
    <row r="1034" spans="5:6" x14ac:dyDescent="0.25">
      <c r="E1034" s="737"/>
      <c r="F1034" s="739"/>
    </row>
    <row r="1035" spans="5:6" x14ac:dyDescent="0.25">
      <c r="E1035" s="737"/>
      <c r="F1035" s="739"/>
    </row>
    <row r="1036" spans="5:6" x14ac:dyDescent="0.25">
      <c r="E1036" s="737"/>
      <c r="F1036" s="739"/>
    </row>
    <row r="1037" spans="5:6" x14ac:dyDescent="0.25">
      <c r="E1037" s="737"/>
      <c r="F1037" s="739"/>
    </row>
    <row r="1038" spans="5:6" x14ac:dyDescent="0.25">
      <c r="E1038" s="737"/>
      <c r="F1038" s="739"/>
    </row>
    <row r="1039" spans="5:6" x14ac:dyDescent="0.25">
      <c r="E1039" s="737"/>
      <c r="F1039" s="739"/>
    </row>
    <row r="1040" spans="5:6" x14ac:dyDescent="0.25">
      <c r="E1040" s="737"/>
      <c r="F1040" s="739"/>
    </row>
    <row r="1041" spans="5:6" x14ac:dyDescent="0.25">
      <c r="E1041" s="737"/>
      <c r="F1041" s="739"/>
    </row>
    <row r="1042" spans="5:6" x14ac:dyDescent="0.25">
      <c r="E1042" s="737"/>
      <c r="F1042" s="739"/>
    </row>
    <row r="1043" spans="5:6" x14ac:dyDescent="0.25">
      <c r="E1043" s="737"/>
      <c r="F1043" s="739"/>
    </row>
    <row r="1044" spans="5:6" x14ac:dyDescent="0.25">
      <c r="E1044" s="737"/>
      <c r="F1044" s="739"/>
    </row>
    <row r="1045" spans="5:6" x14ac:dyDescent="0.25">
      <c r="E1045" s="737"/>
      <c r="F1045" s="739"/>
    </row>
    <row r="1046" spans="5:6" x14ac:dyDescent="0.25">
      <c r="E1046" s="737"/>
      <c r="F1046" s="739"/>
    </row>
    <row r="1047" spans="5:6" x14ac:dyDescent="0.25">
      <c r="E1047" s="737"/>
      <c r="F1047" s="739"/>
    </row>
    <row r="1048" spans="5:6" x14ac:dyDescent="0.25">
      <c r="E1048" s="737"/>
      <c r="F1048" s="739"/>
    </row>
    <row r="1049" spans="5:6" x14ac:dyDescent="0.25">
      <c r="E1049" s="737"/>
      <c r="F1049" s="739"/>
    </row>
    <row r="1050" spans="5:6" x14ac:dyDescent="0.25">
      <c r="E1050" s="737"/>
      <c r="F1050" s="739"/>
    </row>
    <row r="1051" spans="5:6" x14ac:dyDescent="0.25">
      <c r="E1051" s="737"/>
      <c r="F1051" s="739"/>
    </row>
    <row r="1052" spans="5:6" x14ac:dyDescent="0.25">
      <c r="E1052" s="737"/>
      <c r="F1052" s="739"/>
    </row>
    <row r="1053" spans="5:6" x14ac:dyDescent="0.25">
      <c r="E1053" s="737"/>
      <c r="F1053" s="739"/>
    </row>
    <row r="1054" spans="5:6" x14ac:dyDescent="0.25">
      <c r="E1054" s="737"/>
      <c r="F1054" s="739"/>
    </row>
    <row r="1055" spans="5:6" x14ac:dyDescent="0.25">
      <c r="E1055" s="737"/>
      <c r="F1055" s="739"/>
    </row>
    <row r="1056" spans="5:6" x14ac:dyDescent="0.25">
      <c r="E1056" s="737"/>
      <c r="F1056" s="739"/>
    </row>
    <row r="1057" spans="5:6" x14ac:dyDescent="0.25">
      <c r="E1057" s="737"/>
      <c r="F1057" s="739"/>
    </row>
    <row r="1058" spans="5:6" x14ac:dyDescent="0.25">
      <c r="E1058" s="737"/>
      <c r="F1058" s="739"/>
    </row>
    <row r="1059" spans="5:6" x14ac:dyDescent="0.25">
      <c r="E1059" s="737"/>
      <c r="F1059" s="739"/>
    </row>
    <row r="1060" spans="5:6" x14ac:dyDescent="0.25">
      <c r="E1060" s="737"/>
      <c r="F1060" s="739"/>
    </row>
    <row r="1061" spans="5:6" x14ac:dyDescent="0.25">
      <c r="E1061" s="737"/>
      <c r="F1061" s="739"/>
    </row>
    <row r="1062" spans="5:6" x14ac:dyDescent="0.25">
      <c r="E1062" s="737"/>
      <c r="F1062" s="739"/>
    </row>
    <row r="1063" spans="5:6" x14ac:dyDescent="0.25">
      <c r="E1063" s="737"/>
      <c r="F1063" s="739"/>
    </row>
    <row r="1064" spans="5:6" x14ac:dyDescent="0.25">
      <c r="E1064" s="737"/>
      <c r="F1064" s="739"/>
    </row>
    <row r="1065" spans="5:6" x14ac:dyDescent="0.25">
      <c r="E1065" s="737"/>
      <c r="F1065" s="739"/>
    </row>
    <row r="1066" spans="5:6" x14ac:dyDescent="0.25">
      <c r="E1066" s="737"/>
      <c r="F1066" s="739"/>
    </row>
    <row r="1067" spans="5:6" x14ac:dyDescent="0.25">
      <c r="E1067" s="737"/>
      <c r="F1067" s="739"/>
    </row>
    <row r="1068" spans="5:6" x14ac:dyDescent="0.25">
      <c r="E1068" s="737"/>
      <c r="F1068" s="739"/>
    </row>
    <row r="1069" spans="5:6" x14ac:dyDescent="0.25">
      <c r="E1069" s="737"/>
      <c r="F1069" s="739"/>
    </row>
    <row r="1070" spans="5:6" x14ac:dyDescent="0.25">
      <c r="E1070" s="737"/>
      <c r="F1070" s="739"/>
    </row>
    <row r="1071" spans="5:6" x14ac:dyDescent="0.25">
      <c r="E1071" s="737"/>
      <c r="F1071" s="739"/>
    </row>
    <row r="1072" spans="5:6" x14ac:dyDescent="0.25">
      <c r="E1072" s="737"/>
      <c r="F1072" s="739"/>
    </row>
    <row r="1073" spans="5:6" x14ac:dyDescent="0.25">
      <c r="E1073" s="737"/>
      <c r="F1073" s="739"/>
    </row>
    <row r="1074" spans="5:6" x14ac:dyDescent="0.25">
      <c r="E1074" s="737"/>
      <c r="F1074" s="739"/>
    </row>
    <row r="1075" spans="5:6" x14ac:dyDescent="0.25">
      <c r="E1075" s="737"/>
      <c r="F1075" s="739"/>
    </row>
    <row r="1076" spans="5:6" x14ac:dyDescent="0.25">
      <c r="E1076" s="737"/>
      <c r="F1076" s="739"/>
    </row>
    <row r="1077" spans="5:6" x14ac:dyDescent="0.25">
      <c r="E1077" s="737"/>
      <c r="F1077" s="739"/>
    </row>
    <row r="1078" spans="5:6" x14ac:dyDescent="0.25">
      <c r="E1078" s="737"/>
      <c r="F1078" s="739"/>
    </row>
    <row r="1079" spans="5:6" x14ac:dyDescent="0.25">
      <c r="E1079" s="737"/>
      <c r="F1079" s="739"/>
    </row>
    <row r="1080" spans="5:6" x14ac:dyDescent="0.25">
      <c r="E1080" s="737"/>
      <c r="F1080" s="739"/>
    </row>
    <row r="1081" spans="5:6" x14ac:dyDescent="0.25">
      <c r="E1081" s="737"/>
      <c r="F1081" s="739"/>
    </row>
    <row r="1082" spans="5:6" x14ac:dyDescent="0.25">
      <c r="E1082" s="737"/>
      <c r="F1082" s="739"/>
    </row>
    <row r="1083" spans="5:6" x14ac:dyDescent="0.25">
      <c r="E1083" s="737"/>
      <c r="F1083" s="739"/>
    </row>
    <row r="1084" spans="5:6" x14ac:dyDescent="0.25">
      <c r="E1084" s="737"/>
      <c r="F1084" s="739"/>
    </row>
    <row r="1085" spans="5:6" x14ac:dyDescent="0.25">
      <c r="E1085" s="737"/>
      <c r="F1085" s="739"/>
    </row>
    <row r="1086" spans="5:6" x14ac:dyDescent="0.25">
      <c r="E1086" s="737"/>
      <c r="F1086" s="739"/>
    </row>
    <row r="1087" spans="5:6" x14ac:dyDescent="0.25">
      <c r="E1087" s="737"/>
      <c r="F1087" s="739"/>
    </row>
    <row r="1088" spans="5:6" x14ac:dyDescent="0.25">
      <c r="E1088" s="737"/>
      <c r="F1088" s="739"/>
    </row>
    <row r="1089" spans="5:6" x14ac:dyDescent="0.25">
      <c r="E1089" s="737"/>
      <c r="F1089" s="739"/>
    </row>
    <row r="1090" spans="5:6" x14ac:dyDescent="0.25">
      <c r="E1090" s="737"/>
      <c r="F1090" s="739"/>
    </row>
    <row r="1091" spans="5:6" x14ac:dyDescent="0.25">
      <c r="E1091" s="737"/>
      <c r="F1091" s="739"/>
    </row>
    <row r="1092" spans="5:6" x14ac:dyDescent="0.25">
      <c r="E1092" s="737"/>
      <c r="F1092" s="739"/>
    </row>
    <row r="1093" spans="5:6" x14ac:dyDescent="0.25">
      <c r="E1093" s="737"/>
      <c r="F1093" s="739"/>
    </row>
    <row r="1094" spans="5:6" x14ac:dyDescent="0.25">
      <c r="E1094" s="737"/>
      <c r="F1094" s="739"/>
    </row>
    <row r="1095" spans="5:6" x14ac:dyDescent="0.25">
      <c r="E1095" s="737"/>
      <c r="F1095" s="739"/>
    </row>
    <row r="1096" spans="5:6" x14ac:dyDescent="0.25">
      <c r="E1096" s="737"/>
      <c r="F1096" s="739"/>
    </row>
    <row r="1097" spans="5:6" x14ac:dyDescent="0.25">
      <c r="E1097" s="737"/>
      <c r="F1097" s="739"/>
    </row>
    <row r="1098" spans="5:6" x14ac:dyDescent="0.25">
      <c r="E1098" s="737"/>
      <c r="F1098" s="739"/>
    </row>
    <row r="1099" spans="5:6" x14ac:dyDescent="0.25">
      <c r="E1099" s="737"/>
      <c r="F1099" s="739"/>
    </row>
    <row r="1100" spans="5:6" x14ac:dyDescent="0.25">
      <c r="E1100" s="737"/>
      <c r="F1100" s="739"/>
    </row>
    <row r="1101" spans="5:6" x14ac:dyDescent="0.25">
      <c r="E1101" s="737"/>
      <c r="F1101" s="739"/>
    </row>
    <row r="1102" spans="5:6" x14ac:dyDescent="0.25">
      <c r="E1102" s="737"/>
      <c r="F1102" s="739"/>
    </row>
    <row r="1103" spans="5:6" x14ac:dyDescent="0.25">
      <c r="E1103" s="737"/>
      <c r="F1103" s="739"/>
    </row>
    <row r="1104" spans="5:6" x14ac:dyDescent="0.25">
      <c r="E1104" s="737"/>
      <c r="F1104" s="739"/>
    </row>
    <row r="1105" spans="5:6" x14ac:dyDescent="0.25">
      <c r="E1105" s="737"/>
      <c r="F1105" s="739"/>
    </row>
    <row r="1106" spans="5:6" x14ac:dyDescent="0.25">
      <c r="E1106" s="737"/>
      <c r="F1106" s="739"/>
    </row>
    <row r="1107" spans="5:6" x14ac:dyDescent="0.25">
      <c r="E1107" s="737"/>
      <c r="F1107" s="739"/>
    </row>
    <row r="1108" spans="5:6" x14ac:dyDescent="0.25">
      <c r="E1108" s="737"/>
      <c r="F1108" s="739"/>
    </row>
    <row r="1109" spans="5:6" x14ac:dyDescent="0.25">
      <c r="E1109" s="737"/>
      <c r="F1109" s="739"/>
    </row>
    <row r="1110" spans="5:6" x14ac:dyDescent="0.25">
      <c r="E1110" s="737"/>
      <c r="F1110" s="739"/>
    </row>
    <row r="1111" spans="5:6" x14ac:dyDescent="0.25">
      <c r="E1111" s="737"/>
      <c r="F1111" s="739"/>
    </row>
    <row r="1112" spans="5:6" x14ac:dyDescent="0.25">
      <c r="E1112" s="737"/>
      <c r="F1112" s="739"/>
    </row>
    <row r="1113" spans="5:6" x14ac:dyDescent="0.25">
      <c r="E1113" s="737"/>
      <c r="F1113" s="739"/>
    </row>
    <row r="1114" spans="5:6" x14ac:dyDescent="0.25">
      <c r="E1114" s="737"/>
      <c r="F1114" s="739"/>
    </row>
    <row r="1115" spans="5:6" x14ac:dyDescent="0.25">
      <c r="E1115" s="737"/>
      <c r="F1115" s="739"/>
    </row>
    <row r="1116" spans="5:6" x14ac:dyDescent="0.25">
      <c r="E1116" s="737"/>
      <c r="F1116" s="739"/>
    </row>
    <row r="1117" spans="5:6" x14ac:dyDescent="0.25">
      <c r="E1117" s="737"/>
      <c r="F1117" s="739"/>
    </row>
    <row r="1118" spans="5:6" x14ac:dyDescent="0.25">
      <c r="E1118" s="737"/>
      <c r="F1118" s="739"/>
    </row>
    <row r="1119" spans="5:6" x14ac:dyDescent="0.25">
      <c r="E1119" s="737"/>
      <c r="F1119" s="739"/>
    </row>
    <row r="1120" spans="5:6" x14ac:dyDescent="0.25">
      <c r="E1120" s="737"/>
      <c r="F1120" s="739"/>
    </row>
    <row r="1121" spans="5:6" x14ac:dyDescent="0.25">
      <c r="E1121" s="737"/>
      <c r="F1121" s="739"/>
    </row>
    <row r="1122" spans="5:6" x14ac:dyDescent="0.25">
      <c r="E1122" s="737"/>
      <c r="F1122" s="739"/>
    </row>
    <row r="1123" spans="5:6" x14ac:dyDescent="0.25">
      <c r="E1123" s="737"/>
      <c r="F1123" s="739"/>
    </row>
    <row r="1124" spans="5:6" x14ac:dyDescent="0.25">
      <c r="E1124" s="737"/>
      <c r="F1124" s="739"/>
    </row>
    <row r="1125" spans="5:6" x14ac:dyDescent="0.25">
      <c r="E1125" s="737"/>
      <c r="F1125" s="739"/>
    </row>
    <row r="1126" spans="5:6" x14ac:dyDescent="0.25">
      <c r="E1126" s="737"/>
      <c r="F1126" s="739"/>
    </row>
    <row r="1127" spans="5:6" x14ac:dyDescent="0.25">
      <c r="E1127" s="737"/>
      <c r="F1127" s="739"/>
    </row>
    <row r="1128" spans="5:6" x14ac:dyDescent="0.25">
      <c r="E1128" s="737"/>
      <c r="F1128" s="739"/>
    </row>
    <row r="1129" spans="5:6" x14ac:dyDescent="0.25">
      <c r="E1129" s="737"/>
      <c r="F1129" s="739"/>
    </row>
    <row r="1130" spans="5:6" x14ac:dyDescent="0.25">
      <c r="E1130" s="737"/>
      <c r="F1130" s="739"/>
    </row>
    <row r="1131" spans="5:6" x14ac:dyDescent="0.25">
      <c r="E1131" s="737"/>
      <c r="F1131" s="739"/>
    </row>
    <row r="1132" spans="5:6" x14ac:dyDescent="0.25">
      <c r="E1132" s="737"/>
      <c r="F1132" s="739"/>
    </row>
    <row r="1133" spans="5:6" x14ac:dyDescent="0.25">
      <c r="E1133" s="737"/>
      <c r="F1133" s="739"/>
    </row>
    <row r="1134" spans="5:6" x14ac:dyDescent="0.25">
      <c r="E1134" s="737"/>
      <c r="F1134" s="739"/>
    </row>
    <row r="1135" spans="5:6" x14ac:dyDescent="0.25">
      <c r="E1135" s="737"/>
      <c r="F1135" s="739"/>
    </row>
    <row r="1136" spans="5:6" x14ac:dyDescent="0.25">
      <c r="E1136" s="737"/>
      <c r="F1136" s="739"/>
    </row>
    <row r="1137" spans="5:6" x14ac:dyDescent="0.25">
      <c r="E1137" s="737"/>
      <c r="F1137" s="739"/>
    </row>
    <row r="1138" spans="5:6" x14ac:dyDescent="0.25">
      <c r="E1138" s="737"/>
      <c r="F1138" s="739"/>
    </row>
    <row r="1139" spans="5:6" x14ac:dyDescent="0.25">
      <c r="E1139" s="737"/>
      <c r="F1139" s="739"/>
    </row>
    <row r="1140" spans="5:6" x14ac:dyDescent="0.25">
      <c r="E1140" s="737"/>
      <c r="F1140" s="739"/>
    </row>
    <row r="1141" spans="5:6" x14ac:dyDescent="0.25">
      <c r="E1141" s="737"/>
      <c r="F1141" s="739"/>
    </row>
    <row r="1142" spans="5:6" x14ac:dyDescent="0.25">
      <c r="E1142" s="737"/>
      <c r="F1142" s="739"/>
    </row>
    <row r="1143" spans="5:6" x14ac:dyDescent="0.25">
      <c r="E1143" s="737"/>
      <c r="F1143" s="739"/>
    </row>
    <row r="1144" spans="5:6" x14ac:dyDescent="0.25">
      <c r="E1144" s="737"/>
      <c r="F1144" s="739"/>
    </row>
    <row r="1145" spans="5:6" x14ac:dyDescent="0.25">
      <c r="E1145" s="737"/>
      <c r="F1145" s="739"/>
    </row>
    <row r="1146" spans="5:6" x14ac:dyDescent="0.25">
      <c r="E1146" s="737"/>
      <c r="F1146" s="739"/>
    </row>
    <row r="1147" spans="5:6" x14ac:dyDescent="0.25">
      <c r="E1147" s="737"/>
      <c r="F1147" s="739"/>
    </row>
    <row r="1148" spans="5:6" x14ac:dyDescent="0.25">
      <c r="E1148" s="737"/>
      <c r="F1148" s="739"/>
    </row>
    <row r="1149" spans="5:6" x14ac:dyDescent="0.25">
      <c r="E1149" s="737"/>
      <c r="F1149" s="739"/>
    </row>
    <row r="1150" spans="5:6" x14ac:dyDescent="0.25">
      <c r="E1150" s="737"/>
      <c r="F1150" s="739"/>
    </row>
    <row r="1151" spans="5:6" x14ac:dyDescent="0.25">
      <c r="E1151" s="737"/>
      <c r="F1151" s="739"/>
    </row>
    <row r="1152" spans="5:6" x14ac:dyDescent="0.25">
      <c r="E1152" s="737"/>
      <c r="F1152" s="739"/>
    </row>
    <row r="1153" spans="5:6" x14ac:dyDescent="0.25">
      <c r="E1153" s="737"/>
      <c r="F1153" s="739"/>
    </row>
    <row r="1154" spans="5:6" x14ac:dyDescent="0.25">
      <c r="E1154" s="737"/>
      <c r="F1154" s="739"/>
    </row>
    <row r="1155" spans="5:6" x14ac:dyDescent="0.25">
      <c r="E1155" s="737"/>
      <c r="F1155" s="739"/>
    </row>
    <row r="1156" spans="5:6" x14ac:dyDescent="0.25">
      <c r="E1156" s="737"/>
      <c r="F1156" s="739"/>
    </row>
    <row r="1157" spans="5:6" x14ac:dyDescent="0.25">
      <c r="E1157" s="737"/>
      <c r="F1157" s="739"/>
    </row>
    <row r="1158" spans="5:6" x14ac:dyDescent="0.25">
      <c r="E1158" s="737"/>
      <c r="F1158" s="739"/>
    </row>
    <row r="1159" spans="5:6" x14ac:dyDescent="0.25">
      <c r="E1159" s="737"/>
      <c r="F1159" s="739"/>
    </row>
    <row r="1160" spans="5:6" x14ac:dyDescent="0.25">
      <c r="E1160" s="737"/>
      <c r="F1160" s="739"/>
    </row>
    <row r="1161" spans="5:6" x14ac:dyDescent="0.25">
      <c r="E1161" s="737"/>
      <c r="F1161" s="739"/>
    </row>
    <row r="1162" spans="5:6" x14ac:dyDescent="0.25">
      <c r="E1162" s="737"/>
      <c r="F1162" s="739"/>
    </row>
    <row r="1163" spans="5:6" x14ac:dyDescent="0.25">
      <c r="E1163" s="737"/>
      <c r="F1163" s="739"/>
    </row>
    <row r="1164" spans="5:6" x14ac:dyDescent="0.25">
      <c r="E1164" s="737"/>
      <c r="F1164" s="739"/>
    </row>
    <row r="1165" spans="5:6" x14ac:dyDescent="0.25">
      <c r="E1165" s="737"/>
      <c r="F1165" s="739"/>
    </row>
    <row r="1166" spans="5:6" x14ac:dyDescent="0.25">
      <c r="E1166" s="737"/>
      <c r="F1166" s="739"/>
    </row>
    <row r="1167" spans="5:6" x14ac:dyDescent="0.25">
      <c r="E1167" s="737"/>
      <c r="F1167" s="739"/>
    </row>
    <row r="1168" spans="5:6" x14ac:dyDescent="0.25">
      <c r="E1168" s="737"/>
      <c r="F1168" s="739"/>
    </row>
    <row r="1169" spans="5:6" x14ac:dyDescent="0.25">
      <c r="E1169" s="737"/>
      <c r="F1169" s="739"/>
    </row>
    <row r="1170" spans="5:6" x14ac:dyDescent="0.25">
      <c r="E1170" s="737"/>
      <c r="F1170" s="739"/>
    </row>
    <row r="1171" spans="5:6" x14ac:dyDescent="0.25">
      <c r="E1171" s="737"/>
      <c r="F1171" s="739"/>
    </row>
    <row r="1172" spans="5:6" x14ac:dyDescent="0.25">
      <c r="E1172" s="737"/>
      <c r="F1172" s="739"/>
    </row>
    <row r="1173" spans="5:6" x14ac:dyDescent="0.25">
      <c r="E1173" s="737"/>
      <c r="F1173" s="739"/>
    </row>
    <row r="1174" spans="5:6" x14ac:dyDescent="0.25">
      <c r="E1174" s="737"/>
      <c r="F1174" s="739"/>
    </row>
    <row r="1175" spans="5:6" x14ac:dyDescent="0.25">
      <c r="E1175" s="737"/>
      <c r="F1175" s="739"/>
    </row>
    <row r="1176" spans="5:6" x14ac:dyDescent="0.25">
      <c r="E1176" s="737"/>
      <c r="F1176" s="739"/>
    </row>
    <row r="1177" spans="5:6" x14ac:dyDescent="0.25">
      <c r="E1177" s="737"/>
      <c r="F1177" s="739"/>
    </row>
    <row r="1178" spans="5:6" x14ac:dyDescent="0.25">
      <c r="E1178" s="737"/>
      <c r="F1178" s="739"/>
    </row>
    <row r="1179" spans="5:6" x14ac:dyDescent="0.25">
      <c r="E1179" s="737"/>
      <c r="F1179" s="739"/>
    </row>
    <row r="1180" spans="5:6" x14ac:dyDescent="0.25">
      <c r="E1180" s="737"/>
      <c r="F1180" s="739"/>
    </row>
    <row r="1181" spans="5:6" x14ac:dyDescent="0.25">
      <c r="E1181" s="737"/>
      <c r="F1181" s="739"/>
    </row>
    <row r="1182" spans="5:6" x14ac:dyDescent="0.25">
      <c r="E1182" s="737"/>
      <c r="F1182" s="739"/>
    </row>
    <row r="1183" spans="5:6" x14ac:dyDescent="0.25">
      <c r="E1183" s="737"/>
      <c r="F1183" s="739"/>
    </row>
    <row r="1184" spans="5:6" x14ac:dyDescent="0.25">
      <c r="E1184" s="737"/>
      <c r="F1184" s="739"/>
    </row>
    <row r="1185" spans="5:6" x14ac:dyDescent="0.25">
      <c r="E1185" s="737"/>
      <c r="F1185" s="739"/>
    </row>
    <row r="1186" spans="5:6" x14ac:dyDescent="0.25">
      <c r="E1186" s="737"/>
      <c r="F1186" s="739"/>
    </row>
    <row r="1187" spans="5:6" x14ac:dyDescent="0.25">
      <c r="E1187" s="737"/>
      <c r="F1187" s="739"/>
    </row>
    <row r="1188" spans="5:6" x14ac:dyDescent="0.25">
      <c r="E1188" s="737"/>
      <c r="F1188" s="739"/>
    </row>
    <row r="1189" spans="5:6" x14ac:dyDescent="0.25">
      <c r="E1189" s="737"/>
      <c r="F1189" s="739"/>
    </row>
    <row r="1190" spans="5:6" x14ac:dyDescent="0.25">
      <c r="E1190" s="737"/>
      <c r="F1190" s="739"/>
    </row>
    <row r="1191" spans="5:6" x14ac:dyDescent="0.25">
      <c r="E1191" s="737"/>
      <c r="F1191" s="739"/>
    </row>
    <row r="1192" spans="5:6" x14ac:dyDescent="0.25">
      <c r="E1192" s="737"/>
      <c r="F1192" s="739"/>
    </row>
    <row r="1193" spans="5:6" x14ac:dyDescent="0.25">
      <c r="E1193" s="737"/>
      <c r="F1193" s="739"/>
    </row>
    <row r="1194" spans="5:6" x14ac:dyDescent="0.25">
      <c r="E1194" s="737"/>
      <c r="F1194" s="739"/>
    </row>
    <row r="1195" spans="5:6" x14ac:dyDescent="0.25">
      <c r="E1195" s="737"/>
      <c r="F1195" s="739"/>
    </row>
    <row r="1196" spans="5:6" x14ac:dyDescent="0.25">
      <c r="E1196" s="737"/>
      <c r="F1196" s="739"/>
    </row>
    <row r="1197" spans="5:6" x14ac:dyDescent="0.25">
      <c r="E1197" s="737"/>
      <c r="F1197" s="739"/>
    </row>
    <row r="1198" spans="5:6" x14ac:dyDescent="0.25">
      <c r="E1198" s="737"/>
      <c r="F1198" s="739"/>
    </row>
    <row r="1199" spans="5:6" x14ac:dyDescent="0.25">
      <c r="E1199" s="737"/>
      <c r="F1199" s="739"/>
    </row>
    <row r="1200" spans="5:6" x14ac:dyDescent="0.25">
      <c r="E1200" s="737"/>
      <c r="F1200" s="739"/>
    </row>
    <row r="1201" spans="5:6" x14ac:dyDescent="0.25">
      <c r="E1201" s="737"/>
      <c r="F1201" s="739"/>
    </row>
    <row r="1202" spans="5:6" x14ac:dyDescent="0.25">
      <c r="E1202" s="737"/>
      <c r="F1202" s="739"/>
    </row>
    <row r="1203" spans="5:6" x14ac:dyDescent="0.25">
      <c r="E1203" s="737"/>
      <c r="F1203" s="739"/>
    </row>
    <row r="1204" spans="5:6" x14ac:dyDescent="0.25">
      <c r="E1204" s="737"/>
      <c r="F1204" s="739"/>
    </row>
    <row r="1205" spans="5:6" x14ac:dyDescent="0.25">
      <c r="E1205" s="737"/>
      <c r="F1205" s="739"/>
    </row>
    <row r="1206" spans="5:6" x14ac:dyDescent="0.25">
      <c r="E1206" s="737"/>
      <c r="F1206" s="739"/>
    </row>
    <row r="1207" spans="5:6" x14ac:dyDescent="0.25">
      <c r="E1207" s="737"/>
      <c r="F1207" s="739"/>
    </row>
    <row r="1208" spans="5:6" x14ac:dyDescent="0.25">
      <c r="E1208" s="737"/>
      <c r="F1208" s="739"/>
    </row>
    <row r="1209" spans="5:6" x14ac:dyDescent="0.25">
      <c r="E1209" s="737"/>
      <c r="F1209" s="739"/>
    </row>
    <row r="1210" spans="5:6" x14ac:dyDescent="0.25">
      <c r="E1210" s="737"/>
      <c r="F1210" s="739"/>
    </row>
    <row r="1211" spans="5:6" x14ac:dyDescent="0.25">
      <c r="E1211" s="737"/>
      <c r="F1211" s="739"/>
    </row>
    <row r="1212" spans="5:6" x14ac:dyDescent="0.25">
      <c r="E1212" s="737"/>
      <c r="F1212" s="739"/>
    </row>
    <row r="1213" spans="5:6" x14ac:dyDescent="0.25">
      <c r="E1213" s="737"/>
      <c r="F1213" s="739"/>
    </row>
    <row r="1214" spans="5:6" x14ac:dyDescent="0.25">
      <c r="E1214" s="737"/>
      <c r="F1214" s="739"/>
    </row>
    <row r="1215" spans="5:6" x14ac:dyDescent="0.25">
      <c r="E1215" s="737"/>
      <c r="F1215" s="739"/>
    </row>
    <row r="1216" spans="5:6" x14ac:dyDescent="0.25">
      <c r="E1216" s="737"/>
      <c r="F1216" s="739"/>
    </row>
    <row r="1217" spans="5:6" x14ac:dyDescent="0.25">
      <c r="E1217" s="737"/>
      <c r="F1217" s="739"/>
    </row>
    <row r="1218" spans="5:6" x14ac:dyDescent="0.25">
      <c r="E1218" s="737"/>
      <c r="F1218" s="739"/>
    </row>
    <row r="1219" spans="5:6" x14ac:dyDescent="0.25">
      <c r="E1219" s="737"/>
      <c r="F1219" s="739"/>
    </row>
    <row r="1220" spans="5:6" x14ac:dyDescent="0.25">
      <c r="E1220" s="737"/>
      <c r="F1220" s="739"/>
    </row>
    <row r="1221" spans="5:6" x14ac:dyDescent="0.25">
      <c r="E1221" s="737"/>
      <c r="F1221" s="739"/>
    </row>
    <row r="1222" spans="5:6" x14ac:dyDescent="0.25">
      <c r="E1222" s="737"/>
      <c r="F1222" s="739"/>
    </row>
    <row r="1223" spans="5:6" x14ac:dyDescent="0.25">
      <c r="E1223" s="737"/>
      <c r="F1223" s="739"/>
    </row>
    <row r="1224" spans="5:6" x14ac:dyDescent="0.25">
      <c r="E1224" s="737"/>
      <c r="F1224" s="739"/>
    </row>
    <row r="1225" spans="5:6" x14ac:dyDescent="0.25">
      <c r="E1225" s="737"/>
      <c r="F1225" s="739"/>
    </row>
    <row r="1226" spans="5:6" x14ac:dyDescent="0.25">
      <c r="E1226" s="737"/>
      <c r="F1226" s="739"/>
    </row>
    <row r="1227" spans="5:6" x14ac:dyDescent="0.25">
      <c r="E1227" s="737"/>
      <c r="F1227" s="739"/>
    </row>
    <row r="1228" spans="5:6" x14ac:dyDescent="0.25">
      <c r="E1228" s="737"/>
      <c r="F1228" s="739"/>
    </row>
    <row r="1229" spans="5:6" x14ac:dyDescent="0.25">
      <c r="E1229" s="737"/>
      <c r="F1229" s="739"/>
    </row>
    <row r="1230" spans="5:6" x14ac:dyDescent="0.25">
      <c r="E1230" s="737"/>
      <c r="F1230" s="739"/>
    </row>
    <row r="1231" spans="5:6" x14ac:dyDescent="0.25">
      <c r="E1231" s="737"/>
      <c r="F1231" s="739"/>
    </row>
    <row r="1232" spans="5:6" x14ac:dyDescent="0.25">
      <c r="E1232" s="737"/>
      <c r="F1232" s="739"/>
    </row>
    <row r="1233" spans="5:6" x14ac:dyDescent="0.25">
      <c r="E1233" s="737"/>
      <c r="F1233" s="739"/>
    </row>
    <row r="1234" spans="5:6" x14ac:dyDescent="0.25">
      <c r="E1234" s="737"/>
      <c r="F1234" s="739"/>
    </row>
    <row r="1235" spans="5:6" x14ac:dyDescent="0.25">
      <c r="E1235" s="737"/>
      <c r="F1235" s="739"/>
    </row>
    <row r="1236" spans="5:6" x14ac:dyDescent="0.25">
      <c r="E1236" s="737"/>
      <c r="F1236" s="739"/>
    </row>
    <row r="1237" spans="5:6" x14ac:dyDescent="0.25">
      <c r="E1237" s="737"/>
      <c r="F1237" s="739"/>
    </row>
    <row r="1238" spans="5:6" x14ac:dyDescent="0.25">
      <c r="E1238" s="737"/>
      <c r="F1238" s="739"/>
    </row>
    <row r="1239" spans="5:6" x14ac:dyDescent="0.25">
      <c r="E1239" s="737"/>
      <c r="F1239" s="739"/>
    </row>
    <row r="1240" spans="5:6" x14ac:dyDescent="0.25">
      <c r="E1240" s="737"/>
      <c r="F1240" s="739"/>
    </row>
    <row r="1241" spans="5:6" x14ac:dyDescent="0.25">
      <c r="E1241" s="737"/>
      <c r="F1241" s="739"/>
    </row>
    <row r="1242" spans="5:6" x14ac:dyDescent="0.25">
      <c r="E1242" s="737"/>
      <c r="F1242" s="739"/>
    </row>
    <row r="1243" spans="5:6" x14ac:dyDescent="0.25">
      <c r="E1243" s="737"/>
      <c r="F1243" s="739"/>
    </row>
    <row r="1244" spans="5:6" x14ac:dyDescent="0.25">
      <c r="E1244" s="737"/>
      <c r="F1244" s="739"/>
    </row>
    <row r="1245" spans="5:6" x14ac:dyDescent="0.25">
      <c r="E1245" s="737"/>
      <c r="F1245" s="739"/>
    </row>
    <row r="1246" spans="5:6" x14ac:dyDescent="0.25">
      <c r="E1246" s="737"/>
      <c r="F1246" s="739"/>
    </row>
    <row r="1247" spans="5:6" x14ac:dyDescent="0.25">
      <c r="E1247" s="737"/>
      <c r="F1247" s="739"/>
    </row>
    <row r="1248" spans="5:6" x14ac:dyDescent="0.25">
      <c r="E1248" s="737"/>
      <c r="F1248" s="739"/>
    </row>
    <row r="1249" spans="5:6" x14ac:dyDescent="0.25">
      <c r="E1249" s="737"/>
      <c r="F1249" s="739"/>
    </row>
    <row r="1250" spans="5:6" x14ac:dyDescent="0.25">
      <c r="E1250" s="737"/>
      <c r="F1250" s="739"/>
    </row>
    <row r="1251" spans="5:6" x14ac:dyDescent="0.25">
      <c r="E1251" s="737"/>
      <c r="F1251" s="739"/>
    </row>
    <row r="1252" spans="5:6" x14ac:dyDescent="0.25">
      <c r="E1252" s="737"/>
      <c r="F1252" s="739"/>
    </row>
    <row r="1253" spans="5:6" x14ac:dyDescent="0.25">
      <c r="E1253" s="737"/>
      <c r="F1253" s="739"/>
    </row>
    <row r="1254" spans="5:6" x14ac:dyDescent="0.25">
      <c r="E1254" s="737"/>
      <c r="F1254" s="739"/>
    </row>
    <row r="1255" spans="5:6" x14ac:dyDescent="0.25">
      <c r="E1255" s="737"/>
      <c r="F1255" s="739"/>
    </row>
    <row r="1256" spans="5:6" x14ac:dyDescent="0.25">
      <c r="E1256" s="737"/>
      <c r="F1256" s="739"/>
    </row>
    <row r="1257" spans="5:6" x14ac:dyDescent="0.25">
      <c r="E1257" s="737"/>
      <c r="F1257" s="739"/>
    </row>
    <row r="1258" spans="5:6" x14ac:dyDescent="0.25">
      <c r="E1258" s="737"/>
      <c r="F1258" s="739"/>
    </row>
    <row r="1259" spans="5:6" x14ac:dyDescent="0.25">
      <c r="E1259" s="737"/>
      <c r="F1259" s="739"/>
    </row>
    <row r="1260" spans="5:6" x14ac:dyDescent="0.25">
      <c r="E1260" s="737"/>
      <c r="F1260" s="739"/>
    </row>
    <row r="1261" spans="5:6" x14ac:dyDescent="0.25">
      <c r="E1261" s="737"/>
      <c r="F1261" s="739"/>
    </row>
    <row r="1262" spans="5:6" x14ac:dyDescent="0.25">
      <c r="E1262" s="737"/>
      <c r="F1262" s="739"/>
    </row>
    <row r="1263" spans="5:6" x14ac:dyDescent="0.25">
      <c r="E1263" s="737"/>
      <c r="F1263" s="739"/>
    </row>
    <row r="1264" spans="5:6" x14ac:dyDescent="0.25">
      <c r="E1264" s="737"/>
      <c r="F1264" s="739"/>
    </row>
    <row r="1265" spans="5:6" x14ac:dyDescent="0.25">
      <c r="E1265" s="737"/>
      <c r="F1265" s="739"/>
    </row>
    <row r="1266" spans="5:6" x14ac:dyDescent="0.25">
      <c r="E1266" s="737"/>
      <c r="F1266" s="739"/>
    </row>
    <row r="1267" spans="5:6" x14ac:dyDescent="0.25">
      <c r="E1267" s="737"/>
      <c r="F1267" s="739"/>
    </row>
    <row r="1268" spans="5:6" x14ac:dyDescent="0.25">
      <c r="E1268" s="737"/>
      <c r="F1268" s="739"/>
    </row>
    <row r="1269" spans="5:6" x14ac:dyDescent="0.25">
      <c r="E1269" s="737"/>
      <c r="F1269" s="739"/>
    </row>
    <row r="1270" spans="5:6" x14ac:dyDescent="0.25">
      <c r="E1270" s="737"/>
      <c r="F1270" s="739"/>
    </row>
    <row r="1271" spans="5:6" x14ac:dyDescent="0.25">
      <c r="E1271" s="737"/>
      <c r="F1271" s="739"/>
    </row>
    <row r="1272" spans="5:6" x14ac:dyDescent="0.25">
      <c r="E1272" s="737"/>
      <c r="F1272" s="739"/>
    </row>
    <row r="1273" spans="5:6" x14ac:dyDescent="0.25">
      <c r="E1273" s="737"/>
      <c r="F1273" s="739"/>
    </row>
    <row r="1274" spans="5:6" x14ac:dyDescent="0.25">
      <c r="E1274" s="737"/>
      <c r="F1274" s="739"/>
    </row>
    <row r="1275" spans="5:6" x14ac:dyDescent="0.25">
      <c r="E1275" s="737"/>
      <c r="F1275" s="739"/>
    </row>
    <row r="1276" spans="5:6" x14ac:dyDescent="0.25">
      <c r="E1276" s="737"/>
      <c r="F1276" s="739"/>
    </row>
    <row r="1277" spans="5:6" x14ac:dyDescent="0.25">
      <c r="E1277" s="737"/>
      <c r="F1277" s="739"/>
    </row>
    <row r="1278" spans="5:6" x14ac:dyDescent="0.25">
      <c r="E1278" s="737"/>
      <c r="F1278" s="739"/>
    </row>
    <row r="1279" spans="5:6" x14ac:dyDescent="0.25">
      <c r="E1279" s="737"/>
      <c r="F1279" s="739"/>
    </row>
    <row r="1280" spans="5:6" x14ac:dyDescent="0.25">
      <c r="E1280" s="737"/>
      <c r="F1280" s="739"/>
    </row>
    <row r="1281" spans="5:6" x14ac:dyDescent="0.25">
      <c r="E1281" s="737"/>
      <c r="F1281" s="739"/>
    </row>
    <row r="1282" spans="5:6" x14ac:dyDescent="0.25">
      <c r="E1282" s="737"/>
      <c r="F1282" s="739"/>
    </row>
    <row r="1283" spans="5:6" x14ac:dyDescent="0.25">
      <c r="E1283" s="737"/>
      <c r="F1283" s="739"/>
    </row>
    <row r="1284" spans="5:6" x14ac:dyDescent="0.25">
      <c r="E1284" s="737"/>
      <c r="F1284" s="739"/>
    </row>
    <row r="1285" spans="5:6" x14ac:dyDescent="0.25">
      <c r="E1285" s="737"/>
      <c r="F1285" s="739"/>
    </row>
    <row r="1286" spans="5:6" x14ac:dyDescent="0.25">
      <c r="E1286" s="737"/>
      <c r="F1286" s="739"/>
    </row>
    <row r="1287" spans="5:6" x14ac:dyDescent="0.25">
      <c r="E1287" s="737"/>
      <c r="F1287" s="739"/>
    </row>
    <row r="1288" spans="5:6" x14ac:dyDescent="0.25">
      <c r="E1288" s="737"/>
      <c r="F1288" s="739"/>
    </row>
    <row r="1289" spans="5:6" x14ac:dyDescent="0.25">
      <c r="E1289" s="737"/>
      <c r="F1289" s="739"/>
    </row>
    <row r="1290" spans="5:6" x14ac:dyDescent="0.25">
      <c r="E1290" s="737"/>
      <c r="F1290" s="739"/>
    </row>
    <row r="1291" spans="5:6" x14ac:dyDescent="0.25">
      <c r="E1291" s="737"/>
      <c r="F1291" s="739"/>
    </row>
    <row r="1292" spans="5:6" x14ac:dyDescent="0.25">
      <c r="E1292" s="737"/>
      <c r="F1292" s="739"/>
    </row>
    <row r="1293" spans="5:6" x14ac:dyDescent="0.25">
      <c r="E1293" s="737"/>
      <c r="F1293" s="739"/>
    </row>
    <row r="1294" spans="5:6" x14ac:dyDescent="0.25">
      <c r="E1294" s="737"/>
      <c r="F1294" s="739"/>
    </row>
    <row r="1295" spans="5:6" x14ac:dyDescent="0.25">
      <c r="E1295" s="737"/>
      <c r="F1295" s="739"/>
    </row>
    <row r="1296" spans="5:6" x14ac:dyDescent="0.25">
      <c r="E1296" s="737"/>
      <c r="F1296" s="739"/>
    </row>
    <row r="1297" spans="5:6" x14ac:dyDescent="0.25">
      <c r="E1297" s="737"/>
      <c r="F1297" s="739"/>
    </row>
    <row r="1298" spans="5:6" x14ac:dyDescent="0.25">
      <c r="E1298" s="737"/>
      <c r="F1298" s="739"/>
    </row>
    <row r="1299" spans="5:6" x14ac:dyDescent="0.25">
      <c r="E1299" s="737"/>
      <c r="F1299" s="739"/>
    </row>
    <row r="1300" spans="5:6" x14ac:dyDescent="0.25">
      <c r="E1300" s="737"/>
      <c r="F1300" s="739"/>
    </row>
    <row r="1301" spans="5:6" x14ac:dyDescent="0.25">
      <c r="E1301" s="737"/>
      <c r="F1301" s="739"/>
    </row>
    <row r="1302" spans="5:6" x14ac:dyDescent="0.25">
      <c r="E1302" s="737"/>
      <c r="F1302" s="739"/>
    </row>
    <row r="1303" spans="5:6" x14ac:dyDescent="0.25">
      <c r="E1303" s="737"/>
      <c r="F1303" s="739"/>
    </row>
    <row r="1304" spans="5:6" x14ac:dyDescent="0.25">
      <c r="E1304" s="737"/>
      <c r="F1304" s="739"/>
    </row>
    <row r="1305" spans="5:6" x14ac:dyDescent="0.25">
      <c r="E1305" s="737"/>
      <c r="F1305" s="739"/>
    </row>
    <row r="1306" spans="5:6" x14ac:dyDescent="0.25">
      <c r="E1306" s="737"/>
      <c r="F1306" s="739"/>
    </row>
    <row r="1307" spans="5:6" x14ac:dyDescent="0.25">
      <c r="E1307" s="737"/>
      <c r="F1307" s="739"/>
    </row>
    <row r="1308" spans="5:6" x14ac:dyDescent="0.25">
      <c r="E1308" s="737"/>
      <c r="F1308" s="739"/>
    </row>
    <row r="1309" spans="5:6" x14ac:dyDescent="0.25">
      <c r="E1309" s="737"/>
      <c r="F1309" s="739"/>
    </row>
    <row r="1310" spans="5:6" x14ac:dyDescent="0.25">
      <c r="E1310" s="737"/>
      <c r="F1310" s="739"/>
    </row>
    <row r="1311" spans="5:6" x14ac:dyDescent="0.25">
      <c r="E1311" s="737"/>
      <c r="F1311" s="739"/>
    </row>
    <row r="1312" spans="5:6" x14ac:dyDescent="0.25">
      <c r="E1312" s="737"/>
      <c r="F1312" s="739"/>
    </row>
    <row r="1313" spans="5:6" x14ac:dyDescent="0.25">
      <c r="E1313" s="737"/>
      <c r="F1313" s="739"/>
    </row>
    <row r="1314" spans="5:6" x14ac:dyDescent="0.25">
      <c r="E1314" s="737"/>
      <c r="F1314" s="739"/>
    </row>
    <row r="1315" spans="5:6" x14ac:dyDescent="0.25">
      <c r="E1315" s="737"/>
      <c r="F1315" s="739"/>
    </row>
    <row r="1316" spans="5:6" x14ac:dyDescent="0.25">
      <c r="E1316" s="737"/>
      <c r="F1316" s="739"/>
    </row>
    <row r="1317" spans="5:6" x14ac:dyDescent="0.25">
      <c r="E1317" s="737"/>
      <c r="F1317" s="739"/>
    </row>
    <row r="1318" spans="5:6" x14ac:dyDescent="0.25">
      <c r="E1318" s="737"/>
      <c r="F1318" s="739"/>
    </row>
    <row r="1319" spans="5:6" x14ac:dyDescent="0.25">
      <c r="E1319" s="737"/>
      <c r="F1319" s="739"/>
    </row>
    <row r="1320" spans="5:6" x14ac:dyDescent="0.25">
      <c r="E1320" s="737"/>
      <c r="F1320" s="739"/>
    </row>
    <row r="1321" spans="5:6" x14ac:dyDescent="0.25">
      <c r="E1321" s="737"/>
      <c r="F1321" s="739"/>
    </row>
    <row r="1322" spans="5:6" x14ac:dyDescent="0.25">
      <c r="E1322" s="737"/>
      <c r="F1322" s="739"/>
    </row>
    <row r="1323" spans="5:6" x14ac:dyDescent="0.25">
      <c r="E1323" s="737"/>
      <c r="F1323" s="739"/>
    </row>
    <row r="1324" spans="5:6" x14ac:dyDescent="0.25">
      <c r="E1324" s="737"/>
      <c r="F1324" s="739"/>
    </row>
    <row r="1325" spans="5:6" x14ac:dyDescent="0.25">
      <c r="E1325" s="737"/>
      <c r="F1325" s="739"/>
    </row>
    <row r="1326" spans="5:6" x14ac:dyDescent="0.25">
      <c r="E1326" s="737"/>
      <c r="F1326" s="739"/>
    </row>
    <row r="1327" spans="5:6" x14ac:dyDescent="0.25">
      <c r="E1327" s="737"/>
      <c r="F1327" s="739"/>
    </row>
    <row r="1328" spans="5:6" x14ac:dyDescent="0.25">
      <c r="E1328" s="737"/>
      <c r="F1328" s="739"/>
    </row>
    <row r="1329" spans="5:6" x14ac:dyDescent="0.25">
      <c r="E1329" s="737"/>
      <c r="F1329" s="739"/>
    </row>
    <row r="1330" spans="5:6" x14ac:dyDescent="0.25">
      <c r="E1330" s="737"/>
      <c r="F1330" s="739"/>
    </row>
    <row r="1331" spans="5:6" x14ac:dyDescent="0.25">
      <c r="E1331" s="737"/>
      <c r="F1331" s="739"/>
    </row>
    <row r="1332" spans="5:6" x14ac:dyDescent="0.25">
      <c r="E1332" s="737"/>
      <c r="F1332" s="739"/>
    </row>
    <row r="1333" spans="5:6" x14ac:dyDescent="0.25">
      <c r="E1333" s="737"/>
      <c r="F1333" s="739"/>
    </row>
    <row r="1334" spans="5:6" x14ac:dyDescent="0.25">
      <c r="E1334" s="737"/>
      <c r="F1334" s="739"/>
    </row>
    <row r="1335" spans="5:6" x14ac:dyDescent="0.25">
      <c r="E1335" s="737"/>
      <c r="F1335" s="739"/>
    </row>
    <row r="1336" spans="5:6" x14ac:dyDescent="0.25">
      <c r="E1336" s="737"/>
      <c r="F1336" s="739"/>
    </row>
    <row r="1337" spans="5:6" x14ac:dyDescent="0.25">
      <c r="E1337" s="737"/>
      <c r="F1337" s="739"/>
    </row>
    <row r="1338" spans="5:6" x14ac:dyDescent="0.25">
      <c r="E1338" s="737"/>
      <c r="F1338" s="739"/>
    </row>
    <row r="1339" spans="5:6" x14ac:dyDescent="0.25">
      <c r="E1339" s="737"/>
      <c r="F1339" s="739"/>
    </row>
    <row r="1340" spans="5:6" x14ac:dyDescent="0.25">
      <c r="E1340" s="737"/>
      <c r="F1340" s="739"/>
    </row>
    <row r="1341" spans="5:6" x14ac:dyDescent="0.25">
      <c r="E1341" s="737"/>
      <c r="F1341" s="739"/>
    </row>
    <row r="1342" spans="5:6" x14ac:dyDescent="0.25">
      <c r="E1342" s="737"/>
      <c r="F1342" s="739"/>
    </row>
    <row r="1343" spans="5:6" x14ac:dyDescent="0.25">
      <c r="E1343" s="737"/>
      <c r="F1343" s="739"/>
    </row>
    <row r="1344" spans="5:6" x14ac:dyDescent="0.25">
      <c r="E1344" s="737"/>
      <c r="F1344" s="739"/>
    </row>
    <row r="1345" spans="5:6" x14ac:dyDescent="0.25">
      <c r="E1345" s="737"/>
      <c r="F1345" s="739"/>
    </row>
    <row r="1346" spans="5:6" x14ac:dyDescent="0.25">
      <c r="E1346" s="737"/>
      <c r="F1346" s="739"/>
    </row>
    <row r="1347" spans="5:6" x14ac:dyDescent="0.25">
      <c r="E1347" s="737"/>
      <c r="F1347" s="739"/>
    </row>
    <row r="1348" spans="5:6" x14ac:dyDescent="0.25">
      <c r="E1348" s="737"/>
      <c r="F1348" s="739"/>
    </row>
    <row r="1349" spans="5:6" x14ac:dyDescent="0.25">
      <c r="E1349" s="737"/>
      <c r="F1349" s="739"/>
    </row>
    <row r="1350" spans="5:6" x14ac:dyDescent="0.25">
      <c r="E1350" s="737"/>
      <c r="F1350" s="739"/>
    </row>
    <row r="1351" spans="5:6" x14ac:dyDescent="0.25">
      <c r="E1351" s="737"/>
      <c r="F1351" s="739"/>
    </row>
    <row r="1352" spans="5:6" x14ac:dyDescent="0.25">
      <c r="E1352" s="737"/>
      <c r="F1352" s="739"/>
    </row>
    <row r="1353" spans="5:6" x14ac:dyDescent="0.25">
      <c r="E1353" s="737"/>
      <c r="F1353" s="739"/>
    </row>
    <row r="1354" spans="5:6" x14ac:dyDescent="0.25">
      <c r="E1354" s="737"/>
      <c r="F1354" s="739"/>
    </row>
    <row r="1355" spans="5:6" x14ac:dyDescent="0.25">
      <c r="E1355" s="737"/>
      <c r="F1355" s="739"/>
    </row>
    <row r="1356" spans="5:6" x14ac:dyDescent="0.25">
      <c r="E1356" s="737"/>
      <c r="F1356" s="739"/>
    </row>
    <row r="1357" spans="5:6" x14ac:dyDescent="0.25">
      <c r="E1357" s="737"/>
      <c r="F1357" s="739"/>
    </row>
    <row r="1358" spans="5:6" x14ac:dyDescent="0.25">
      <c r="E1358" s="737"/>
      <c r="F1358" s="739"/>
    </row>
    <row r="1359" spans="5:6" x14ac:dyDescent="0.25">
      <c r="E1359" s="737"/>
      <c r="F1359" s="739"/>
    </row>
    <row r="1360" spans="5:6" x14ac:dyDescent="0.25">
      <c r="E1360" s="737"/>
      <c r="F1360" s="739"/>
    </row>
    <row r="1361" spans="5:6" x14ac:dyDescent="0.25">
      <c r="E1361" s="737"/>
      <c r="F1361" s="739"/>
    </row>
    <row r="1362" spans="5:6" x14ac:dyDescent="0.25">
      <c r="E1362" s="737"/>
      <c r="F1362" s="739"/>
    </row>
    <row r="1363" spans="5:6" x14ac:dyDescent="0.25">
      <c r="E1363" s="737"/>
      <c r="F1363" s="739"/>
    </row>
    <row r="1364" spans="5:6" x14ac:dyDescent="0.25">
      <c r="E1364" s="737"/>
      <c r="F1364" s="739"/>
    </row>
    <row r="1365" spans="5:6" x14ac:dyDescent="0.25">
      <c r="E1365" s="737"/>
      <c r="F1365" s="739"/>
    </row>
    <row r="1366" spans="5:6" x14ac:dyDescent="0.25">
      <c r="E1366" s="737"/>
      <c r="F1366" s="739"/>
    </row>
    <row r="1367" spans="5:6" x14ac:dyDescent="0.25">
      <c r="E1367" s="737"/>
      <c r="F1367" s="739"/>
    </row>
    <row r="1368" spans="5:6" x14ac:dyDescent="0.25">
      <c r="E1368" s="737"/>
      <c r="F1368" s="739"/>
    </row>
    <row r="1369" spans="5:6" x14ac:dyDescent="0.25">
      <c r="E1369" s="737"/>
      <c r="F1369" s="739"/>
    </row>
    <row r="1370" spans="5:6" x14ac:dyDescent="0.25">
      <c r="E1370" s="737"/>
      <c r="F1370" s="739"/>
    </row>
    <row r="1371" spans="5:6" x14ac:dyDescent="0.25">
      <c r="E1371" s="737"/>
      <c r="F1371" s="739"/>
    </row>
    <row r="1372" spans="5:6" x14ac:dyDescent="0.25">
      <c r="E1372" s="737"/>
      <c r="F1372" s="739"/>
    </row>
    <row r="1373" spans="5:6" x14ac:dyDescent="0.25">
      <c r="E1373" s="737"/>
      <c r="F1373" s="739"/>
    </row>
    <row r="1374" spans="5:6" x14ac:dyDescent="0.25">
      <c r="E1374" s="737"/>
      <c r="F1374" s="739"/>
    </row>
    <row r="1375" spans="5:6" x14ac:dyDescent="0.25">
      <c r="E1375" s="737"/>
      <c r="F1375" s="739"/>
    </row>
    <row r="1376" spans="5:6" x14ac:dyDescent="0.25">
      <c r="E1376" s="737"/>
      <c r="F1376" s="739"/>
    </row>
    <row r="1377" spans="5:6" x14ac:dyDescent="0.25">
      <c r="E1377" s="737"/>
      <c r="F1377" s="739"/>
    </row>
    <row r="1378" spans="5:6" x14ac:dyDescent="0.25">
      <c r="E1378" s="737"/>
      <c r="F1378" s="739"/>
    </row>
    <row r="1379" spans="5:6" x14ac:dyDescent="0.25">
      <c r="E1379" s="737"/>
      <c r="F1379" s="739"/>
    </row>
    <row r="1380" spans="5:6" x14ac:dyDescent="0.25">
      <c r="E1380" s="737"/>
      <c r="F1380" s="739"/>
    </row>
    <row r="1381" spans="5:6" x14ac:dyDescent="0.25">
      <c r="E1381" s="737"/>
      <c r="F1381" s="739"/>
    </row>
    <row r="1382" spans="5:6" x14ac:dyDescent="0.25">
      <c r="E1382" s="737"/>
      <c r="F1382" s="739"/>
    </row>
    <row r="1383" spans="5:6" x14ac:dyDescent="0.25">
      <c r="E1383" s="737"/>
      <c r="F1383" s="739"/>
    </row>
    <row r="1384" spans="5:6" x14ac:dyDescent="0.25">
      <c r="E1384" s="737"/>
      <c r="F1384" s="739"/>
    </row>
    <row r="1385" spans="5:6" x14ac:dyDescent="0.25">
      <c r="E1385" s="737"/>
      <c r="F1385" s="739"/>
    </row>
    <row r="1386" spans="5:6" x14ac:dyDescent="0.25">
      <c r="E1386" s="737"/>
      <c r="F1386" s="739"/>
    </row>
    <row r="1387" spans="5:6" x14ac:dyDescent="0.25">
      <c r="E1387" s="737"/>
      <c r="F1387" s="739"/>
    </row>
    <row r="1388" spans="5:6" x14ac:dyDescent="0.25">
      <c r="E1388" s="737"/>
      <c r="F1388" s="739"/>
    </row>
    <row r="1389" spans="5:6" x14ac:dyDescent="0.25">
      <c r="E1389" s="737"/>
      <c r="F1389" s="739"/>
    </row>
    <row r="1390" spans="5:6" x14ac:dyDescent="0.25">
      <c r="E1390" s="737"/>
      <c r="F1390" s="739"/>
    </row>
    <row r="1391" spans="5:6" x14ac:dyDescent="0.25">
      <c r="E1391" s="737"/>
      <c r="F1391" s="739"/>
    </row>
    <row r="1392" spans="5:6" x14ac:dyDescent="0.25">
      <c r="E1392" s="737"/>
      <c r="F1392" s="739"/>
    </row>
    <row r="1393" spans="5:6" x14ac:dyDescent="0.25">
      <c r="E1393" s="737"/>
      <c r="F1393" s="739"/>
    </row>
    <row r="1394" spans="5:6" x14ac:dyDescent="0.25">
      <c r="E1394" s="737"/>
      <c r="F1394" s="739"/>
    </row>
    <row r="1395" spans="5:6" x14ac:dyDescent="0.25">
      <c r="E1395" s="737"/>
      <c r="F1395" s="739"/>
    </row>
    <row r="1396" spans="5:6" x14ac:dyDescent="0.25">
      <c r="E1396" s="737"/>
      <c r="F1396" s="739"/>
    </row>
    <row r="1397" spans="5:6" x14ac:dyDescent="0.25">
      <c r="E1397" s="737"/>
      <c r="F1397" s="739"/>
    </row>
    <row r="1398" spans="5:6" x14ac:dyDescent="0.25">
      <c r="E1398" s="737"/>
      <c r="F1398" s="739"/>
    </row>
    <row r="1399" spans="5:6" x14ac:dyDescent="0.25">
      <c r="E1399" s="737"/>
      <c r="F1399" s="739"/>
    </row>
    <row r="1400" spans="5:6" x14ac:dyDescent="0.25">
      <c r="E1400" s="737"/>
      <c r="F1400" s="739"/>
    </row>
    <row r="1401" spans="5:6" x14ac:dyDescent="0.25">
      <c r="E1401" s="737"/>
      <c r="F1401" s="739"/>
    </row>
    <row r="1402" spans="5:6" x14ac:dyDescent="0.25">
      <c r="E1402" s="737"/>
      <c r="F1402" s="739"/>
    </row>
    <row r="1403" spans="5:6" x14ac:dyDescent="0.25">
      <c r="E1403" s="737"/>
      <c r="F1403" s="739"/>
    </row>
    <row r="1404" spans="5:6" x14ac:dyDescent="0.25">
      <c r="E1404" s="737"/>
      <c r="F1404" s="739"/>
    </row>
    <row r="1405" spans="5:6" x14ac:dyDescent="0.25">
      <c r="E1405" s="737"/>
      <c r="F1405" s="739"/>
    </row>
    <row r="1406" spans="5:6" x14ac:dyDescent="0.25">
      <c r="E1406" s="737"/>
      <c r="F1406" s="739"/>
    </row>
    <row r="1407" spans="5:6" x14ac:dyDescent="0.25">
      <c r="E1407" s="737"/>
      <c r="F1407" s="739"/>
    </row>
    <row r="1408" spans="5:6" x14ac:dyDescent="0.25">
      <c r="E1408" s="737"/>
      <c r="F1408" s="739"/>
    </row>
    <row r="1409" spans="5:6" x14ac:dyDescent="0.25">
      <c r="E1409" s="737"/>
      <c r="F1409" s="739"/>
    </row>
    <row r="1410" spans="5:6" x14ac:dyDescent="0.25">
      <c r="E1410" s="737"/>
      <c r="F1410" s="739"/>
    </row>
    <row r="1411" spans="5:6" x14ac:dyDescent="0.25">
      <c r="E1411" s="737"/>
      <c r="F1411" s="739"/>
    </row>
    <row r="1412" spans="5:6" x14ac:dyDescent="0.25">
      <c r="E1412" s="737"/>
      <c r="F1412" s="739"/>
    </row>
    <row r="1413" spans="5:6" x14ac:dyDescent="0.25">
      <c r="E1413" s="737"/>
      <c r="F1413" s="739"/>
    </row>
    <row r="1414" spans="5:6" x14ac:dyDescent="0.25">
      <c r="E1414" s="737"/>
      <c r="F1414" s="739"/>
    </row>
    <row r="1415" spans="5:6" x14ac:dyDescent="0.25">
      <c r="E1415" s="737"/>
      <c r="F1415" s="739"/>
    </row>
    <row r="1416" spans="5:6" x14ac:dyDescent="0.25">
      <c r="E1416" s="737"/>
      <c r="F1416" s="739"/>
    </row>
    <row r="1417" spans="5:6" x14ac:dyDescent="0.25">
      <c r="E1417" s="737"/>
      <c r="F1417" s="739"/>
    </row>
    <row r="1418" spans="5:6" x14ac:dyDescent="0.25">
      <c r="E1418" s="737"/>
      <c r="F1418" s="739"/>
    </row>
    <row r="1419" spans="5:6" x14ac:dyDescent="0.25">
      <c r="E1419" s="737"/>
      <c r="F1419" s="739"/>
    </row>
    <row r="1420" spans="5:6" x14ac:dyDescent="0.25">
      <c r="E1420" s="737"/>
      <c r="F1420" s="739"/>
    </row>
    <row r="1421" spans="5:6" x14ac:dyDescent="0.25">
      <c r="E1421" s="737"/>
      <c r="F1421" s="739"/>
    </row>
    <row r="1422" spans="5:6" x14ac:dyDescent="0.25">
      <c r="E1422" s="737"/>
      <c r="F1422" s="739"/>
    </row>
    <row r="1423" spans="5:6" x14ac:dyDescent="0.25">
      <c r="E1423" s="737"/>
      <c r="F1423" s="739"/>
    </row>
    <row r="1424" spans="5:6" x14ac:dyDescent="0.25">
      <c r="E1424" s="737"/>
      <c r="F1424" s="739"/>
    </row>
    <row r="1425" spans="5:6" x14ac:dyDescent="0.25">
      <c r="E1425" s="737"/>
      <c r="F1425" s="739"/>
    </row>
    <row r="1426" spans="5:6" x14ac:dyDescent="0.25">
      <c r="E1426" s="737"/>
      <c r="F1426" s="739"/>
    </row>
    <row r="1427" spans="5:6" x14ac:dyDescent="0.25">
      <c r="E1427" s="737"/>
      <c r="F1427" s="739"/>
    </row>
    <row r="1428" spans="5:6" x14ac:dyDescent="0.25">
      <c r="E1428" s="737"/>
      <c r="F1428" s="739"/>
    </row>
    <row r="1429" spans="5:6" x14ac:dyDescent="0.25">
      <c r="E1429" s="737"/>
      <c r="F1429" s="739"/>
    </row>
    <row r="1430" spans="5:6" x14ac:dyDescent="0.25">
      <c r="E1430" s="737"/>
      <c r="F1430" s="739"/>
    </row>
    <row r="1431" spans="5:6" x14ac:dyDescent="0.25">
      <c r="E1431" s="737"/>
      <c r="F1431" s="739"/>
    </row>
    <row r="1432" spans="5:6" x14ac:dyDescent="0.25">
      <c r="E1432" s="737"/>
      <c r="F1432" s="739"/>
    </row>
    <row r="1433" spans="5:6" x14ac:dyDescent="0.25">
      <c r="E1433" s="737"/>
      <c r="F1433" s="739"/>
    </row>
    <row r="1434" spans="5:6" x14ac:dyDescent="0.25">
      <c r="E1434" s="737"/>
      <c r="F1434" s="739"/>
    </row>
    <row r="1435" spans="5:6" x14ac:dyDescent="0.25">
      <c r="E1435" s="737"/>
      <c r="F1435" s="739"/>
    </row>
    <row r="1436" spans="5:6" x14ac:dyDescent="0.25">
      <c r="E1436" s="737"/>
      <c r="F1436" s="739"/>
    </row>
    <row r="1437" spans="5:6" x14ac:dyDescent="0.25">
      <c r="E1437" s="737"/>
      <c r="F1437" s="739"/>
    </row>
    <row r="1438" spans="5:6" x14ac:dyDescent="0.25">
      <c r="E1438" s="737"/>
      <c r="F1438" s="739"/>
    </row>
    <row r="1439" spans="5:6" x14ac:dyDescent="0.25">
      <c r="E1439" s="737"/>
      <c r="F1439" s="739"/>
    </row>
    <row r="1440" spans="5:6" x14ac:dyDescent="0.25">
      <c r="E1440" s="737"/>
      <c r="F1440" s="739"/>
    </row>
    <row r="1441" spans="5:6" x14ac:dyDescent="0.25">
      <c r="E1441" s="737"/>
      <c r="F1441" s="739"/>
    </row>
    <row r="1442" spans="5:6" x14ac:dyDescent="0.25">
      <c r="E1442" s="737"/>
      <c r="F1442" s="739"/>
    </row>
    <row r="1443" spans="5:6" x14ac:dyDescent="0.25">
      <c r="E1443" s="737"/>
      <c r="F1443" s="739"/>
    </row>
    <row r="1444" spans="5:6" x14ac:dyDescent="0.25">
      <c r="E1444" s="737"/>
      <c r="F1444" s="739"/>
    </row>
    <row r="1445" spans="5:6" x14ac:dyDescent="0.25">
      <c r="E1445" s="737"/>
      <c r="F1445" s="739"/>
    </row>
    <row r="1446" spans="5:6" x14ac:dyDescent="0.25">
      <c r="E1446" s="737"/>
      <c r="F1446" s="739"/>
    </row>
    <row r="1447" spans="5:6" x14ac:dyDescent="0.25">
      <c r="E1447" s="737"/>
      <c r="F1447" s="739"/>
    </row>
    <row r="1448" spans="5:6" x14ac:dyDescent="0.25">
      <c r="E1448" s="737"/>
      <c r="F1448" s="739"/>
    </row>
    <row r="1449" spans="5:6" x14ac:dyDescent="0.25">
      <c r="E1449" s="737"/>
      <c r="F1449" s="739"/>
    </row>
    <row r="1450" spans="5:6" x14ac:dyDescent="0.25">
      <c r="E1450" s="737"/>
      <c r="F1450" s="739"/>
    </row>
    <row r="1451" spans="5:6" x14ac:dyDescent="0.25">
      <c r="E1451" s="737"/>
      <c r="F1451" s="739"/>
    </row>
    <row r="1452" spans="5:6" x14ac:dyDescent="0.25">
      <c r="E1452" s="737"/>
      <c r="F1452" s="739"/>
    </row>
    <row r="1453" spans="5:6" x14ac:dyDescent="0.25">
      <c r="E1453" s="737"/>
      <c r="F1453" s="739"/>
    </row>
    <row r="1454" spans="5:6" x14ac:dyDescent="0.25">
      <c r="E1454" s="737"/>
      <c r="F1454" s="739"/>
    </row>
    <row r="1455" spans="5:6" x14ac:dyDescent="0.25">
      <c r="E1455" s="737"/>
      <c r="F1455" s="739"/>
    </row>
    <row r="1456" spans="5:6" x14ac:dyDescent="0.25">
      <c r="E1456" s="737"/>
      <c r="F1456" s="739"/>
    </row>
    <row r="1457" spans="5:6" x14ac:dyDescent="0.25">
      <c r="E1457" s="737"/>
      <c r="F1457" s="739"/>
    </row>
    <row r="1458" spans="5:6" x14ac:dyDescent="0.25">
      <c r="E1458" s="737"/>
      <c r="F1458" s="739"/>
    </row>
    <row r="1459" spans="5:6" x14ac:dyDescent="0.25">
      <c r="E1459" s="737"/>
      <c r="F1459" s="739"/>
    </row>
    <row r="1460" spans="5:6" x14ac:dyDescent="0.25">
      <c r="E1460" s="737"/>
      <c r="F1460" s="739"/>
    </row>
    <row r="1461" spans="5:6" x14ac:dyDescent="0.25">
      <c r="E1461" s="737"/>
      <c r="F1461" s="739"/>
    </row>
    <row r="1462" spans="5:6" x14ac:dyDescent="0.25">
      <c r="E1462" s="737"/>
      <c r="F1462" s="739"/>
    </row>
    <row r="1463" spans="5:6" x14ac:dyDescent="0.25">
      <c r="E1463" s="737"/>
      <c r="F1463" s="739"/>
    </row>
    <row r="1464" spans="5:6" x14ac:dyDescent="0.25">
      <c r="E1464" s="737"/>
      <c r="F1464" s="739"/>
    </row>
    <row r="1465" spans="5:6" x14ac:dyDescent="0.25">
      <c r="E1465" s="737"/>
      <c r="F1465" s="739"/>
    </row>
    <row r="1466" spans="5:6" x14ac:dyDescent="0.25">
      <c r="E1466" s="737"/>
      <c r="F1466" s="739"/>
    </row>
    <row r="1467" spans="5:6" x14ac:dyDescent="0.25">
      <c r="E1467" s="737"/>
      <c r="F1467" s="739"/>
    </row>
    <row r="1468" spans="5:6" x14ac:dyDescent="0.25">
      <c r="E1468" s="737"/>
      <c r="F1468" s="739"/>
    </row>
    <row r="1469" spans="5:6" x14ac:dyDescent="0.25">
      <c r="E1469" s="737"/>
      <c r="F1469" s="739"/>
    </row>
    <row r="1470" spans="5:6" x14ac:dyDescent="0.25">
      <c r="E1470" s="737"/>
      <c r="F1470" s="739"/>
    </row>
    <row r="1471" spans="5:6" x14ac:dyDescent="0.25">
      <c r="E1471" s="737"/>
      <c r="F1471" s="739"/>
    </row>
    <row r="1472" spans="5:6" x14ac:dyDescent="0.25">
      <c r="E1472" s="737"/>
      <c r="F1472" s="739"/>
    </row>
    <row r="1473" spans="5:6" x14ac:dyDescent="0.25">
      <c r="E1473" s="737"/>
      <c r="F1473" s="739"/>
    </row>
    <row r="1474" spans="5:6" x14ac:dyDescent="0.25">
      <c r="E1474" s="737"/>
      <c r="F1474" s="739"/>
    </row>
    <row r="1475" spans="5:6" x14ac:dyDescent="0.25">
      <c r="E1475" s="737"/>
      <c r="F1475" s="739"/>
    </row>
    <row r="1476" spans="5:6" x14ac:dyDescent="0.25">
      <c r="E1476" s="737"/>
      <c r="F1476" s="739"/>
    </row>
    <row r="1477" spans="5:6" x14ac:dyDescent="0.25">
      <c r="E1477" s="737"/>
      <c r="F1477" s="739"/>
    </row>
    <row r="1478" spans="5:6" x14ac:dyDescent="0.25">
      <c r="E1478" s="737"/>
      <c r="F1478" s="739"/>
    </row>
    <row r="1479" spans="5:6" x14ac:dyDescent="0.25">
      <c r="E1479" s="737"/>
      <c r="F1479" s="739"/>
    </row>
    <row r="1480" spans="5:6" x14ac:dyDescent="0.25">
      <c r="E1480" s="737"/>
      <c r="F1480" s="739"/>
    </row>
    <row r="1481" spans="5:6" x14ac:dyDescent="0.25">
      <c r="E1481" s="737"/>
      <c r="F1481" s="739"/>
    </row>
    <row r="1482" spans="5:6" x14ac:dyDescent="0.25">
      <c r="E1482" s="737"/>
      <c r="F1482" s="739"/>
    </row>
    <row r="1483" spans="5:6" x14ac:dyDescent="0.25">
      <c r="E1483" s="737"/>
      <c r="F1483" s="739"/>
    </row>
    <row r="1484" spans="5:6" x14ac:dyDescent="0.25">
      <c r="E1484" s="737"/>
      <c r="F1484" s="739"/>
    </row>
    <row r="1485" spans="5:6" x14ac:dyDescent="0.25">
      <c r="E1485" s="737"/>
      <c r="F1485" s="739"/>
    </row>
    <row r="1486" spans="5:6" x14ac:dyDescent="0.25">
      <c r="E1486" s="737"/>
      <c r="F1486" s="739"/>
    </row>
    <row r="1487" spans="5:6" x14ac:dyDescent="0.25">
      <c r="E1487" s="737"/>
      <c r="F1487" s="739"/>
    </row>
    <row r="1488" spans="5:6" x14ac:dyDescent="0.25">
      <c r="E1488" s="737"/>
      <c r="F1488" s="739"/>
    </row>
    <row r="1489" spans="5:6" x14ac:dyDescent="0.25">
      <c r="E1489" s="737"/>
      <c r="F1489" s="739"/>
    </row>
    <row r="1490" spans="5:6" x14ac:dyDescent="0.25">
      <c r="E1490" s="737"/>
      <c r="F1490" s="739"/>
    </row>
    <row r="1491" spans="5:6" x14ac:dyDescent="0.25">
      <c r="E1491" s="737"/>
      <c r="F1491" s="739"/>
    </row>
    <row r="1492" spans="5:6" x14ac:dyDescent="0.25">
      <c r="E1492" s="737"/>
      <c r="F1492" s="739"/>
    </row>
    <row r="1493" spans="5:6" x14ac:dyDescent="0.25">
      <c r="E1493" s="737"/>
      <c r="F1493" s="739"/>
    </row>
    <row r="1494" spans="5:6" x14ac:dyDescent="0.25">
      <c r="E1494" s="737"/>
      <c r="F1494" s="739"/>
    </row>
    <row r="1495" spans="5:6" x14ac:dyDescent="0.25">
      <c r="E1495" s="737"/>
      <c r="F1495" s="739"/>
    </row>
    <row r="1496" spans="5:6" x14ac:dyDescent="0.25">
      <c r="E1496" s="737"/>
      <c r="F1496" s="739"/>
    </row>
    <row r="1497" spans="5:6" x14ac:dyDescent="0.25">
      <c r="E1497" s="737"/>
      <c r="F1497" s="739"/>
    </row>
    <row r="1498" spans="5:6" x14ac:dyDescent="0.25">
      <c r="E1498" s="737"/>
      <c r="F1498" s="739"/>
    </row>
    <row r="1499" spans="5:6" x14ac:dyDescent="0.25">
      <c r="E1499" s="737"/>
      <c r="F1499" s="739"/>
    </row>
    <row r="1500" spans="5:6" x14ac:dyDescent="0.25">
      <c r="E1500" s="737"/>
      <c r="F1500" s="739"/>
    </row>
    <row r="1501" spans="5:6" x14ac:dyDescent="0.25">
      <c r="E1501" s="737"/>
      <c r="F1501" s="739"/>
    </row>
    <row r="1502" spans="5:6" x14ac:dyDescent="0.25">
      <c r="E1502" s="737"/>
      <c r="F1502" s="739"/>
    </row>
    <row r="1503" spans="5:6" x14ac:dyDescent="0.25">
      <c r="E1503" s="737"/>
      <c r="F1503" s="739"/>
    </row>
    <row r="1504" spans="5:6" x14ac:dyDescent="0.25">
      <c r="E1504" s="737"/>
      <c r="F1504" s="739"/>
    </row>
    <row r="1505" spans="5:6" x14ac:dyDescent="0.25">
      <c r="E1505" s="737"/>
      <c r="F1505" s="739"/>
    </row>
    <row r="1506" spans="5:6" x14ac:dyDescent="0.25">
      <c r="E1506" s="737"/>
      <c r="F1506" s="739"/>
    </row>
    <row r="1507" spans="5:6" x14ac:dyDescent="0.25">
      <c r="E1507" s="737"/>
      <c r="F1507" s="739"/>
    </row>
    <row r="1508" spans="5:6" x14ac:dyDescent="0.25">
      <c r="E1508" s="737"/>
      <c r="F1508" s="739"/>
    </row>
    <row r="1509" spans="5:6" x14ac:dyDescent="0.25">
      <c r="E1509" s="737"/>
      <c r="F1509" s="739"/>
    </row>
    <row r="1510" spans="5:6" x14ac:dyDescent="0.25">
      <c r="E1510" s="737"/>
      <c r="F1510" s="739"/>
    </row>
    <row r="1511" spans="5:6" x14ac:dyDescent="0.25">
      <c r="E1511" s="737"/>
      <c r="F1511" s="739"/>
    </row>
    <row r="1512" spans="5:6" x14ac:dyDescent="0.25">
      <c r="E1512" s="737"/>
      <c r="F1512" s="739"/>
    </row>
    <row r="1513" spans="5:6" x14ac:dyDescent="0.25">
      <c r="E1513" s="737"/>
      <c r="F1513" s="739"/>
    </row>
    <row r="1514" spans="5:6" x14ac:dyDescent="0.25">
      <c r="E1514" s="737"/>
      <c r="F1514" s="739"/>
    </row>
    <row r="1515" spans="5:6" x14ac:dyDescent="0.25">
      <c r="E1515" s="737"/>
      <c r="F1515" s="739"/>
    </row>
    <row r="1516" spans="5:6" x14ac:dyDescent="0.25">
      <c r="E1516" s="737"/>
      <c r="F1516" s="739"/>
    </row>
    <row r="1517" spans="5:6" x14ac:dyDescent="0.25">
      <c r="E1517" s="737"/>
      <c r="F1517" s="739"/>
    </row>
    <row r="1518" spans="5:6" x14ac:dyDescent="0.25">
      <c r="E1518" s="737"/>
      <c r="F1518" s="739"/>
    </row>
    <row r="1519" spans="5:6" x14ac:dyDescent="0.25">
      <c r="E1519" s="737"/>
      <c r="F1519" s="739"/>
    </row>
    <row r="1520" spans="5:6" x14ac:dyDescent="0.25">
      <c r="E1520" s="737"/>
      <c r="F1520" s="739"/>
    </row>
    <row r="1521" spans="5:6" x14ac:dyDescent="0.25">
      <c r="E1521" s="737"/>
      <c r="F1521" s="739"/>
    </row>
    <row r="1522" spans="5:6" x14ac:dyDescent="0.25">
      <c r="E1522" s="737"/>
      <c r="F1522" s="739"/>
    </row>
    <row r="1523" spans="5:6" x14ac:dyDescent="0.25">
      <c r="E1523" s="737"/>
      <c r="F1523" s="739"/>
    </row>
    <row r="1524" spans="5:6" x14ac:dyDescent="0.25">
      <c r="E1524" s="737"/>
      <c r="F1524" s="739"/>
    </row>
    <row r="1525" spans="5:6" x14ac:dyDescent="0.25">
      <c r="E1525" s="737"/>
      <c r="F1525" s="739"/>
    </row>
    <row r="1526" spans="5:6" x14ac:dyDescent="0.25">
      <c r="E1526" s="737"/>
      <c r="F1526" s="739"/>
    </row>
    <row r="1527" spans="5:6" x14ac:dyDescent="0.25">
      <c r="E1527" s="737"/>
      <c r="F1527" s="739"/>
    </row>
    <row r="1528" spans="5:6" x14ac:dyDescent="0.25">
      <c r="E1528" s="737"/>
      <c r="F1528" s="739"/>
    </row>
    <row r="1529" spans="5:6" x14ac:dyDescent="0.25">
      <c r="E1529" s="737"/>
      <c r="F1529" s="739"/>
    </row>
    <row r="1530" spans="5:6" x14ac:dyDescent="0.25">
      <c r="E1530" s="737"/>
      <c r="F1530" s="739"/>
    </row>
    <row r="1531" spans="5:6" x14ac:dyDescent="0.25">
      <c r="E1531" s="737"/>
      <c r="F1531" s="739"/>
    </row>
    <row r="1532" spans="5:6" x14ac:dyDescent="0.25">
      <c r="E1532" s="737"/>
      <c r="F1532" s="739"/>
    </row>
    <row r="1533" spans="5:6" x14ac:dyDescent="0.25">
      <c r="E1533" s="737"/>
      <c r="F1533" s="739"/>
    </row>
    <row r="1534" spans="5:6" x14ac:dyDescent="0.25">
      <c r="E1534" s="737"/>
      <c r="F1534" s="739"/>
    </row>
    <row r="1535" spans="5:6" x14ac:dyDescent="0.25">
      <c r="E1535" s="737"/>
      <c r="F1535" s="739"/>
    </row>
    <row r="1536" spans="5:6" x14ac:dyDescent="0.25">
      <c r="E1536" s="737"/>
      <c r="F1536" s="739"/>
    </row>
    <row r="1537" spans="5:6" x14ac:dyDescent="0.25">
      <c r="E1537" s="737"/>
      <c r="F1537" s="739"/>
    </row>
    <row r="1538" spans="5:6" x14ac:dyDescent="0.25">
      <c r="E1538" s="737"/>
      <c r="F1538" s="739"/>
    </row>
    <row r="1539" spans="5:6" x14ac:dyDescent="0.25">
      <c r="E1539" s="737"/>
      <c r="F1539" s="739"/>
    </row>
    <row r="1540" spans="5:6" x14ac:dyDescent="0.25">
      <c r="E1540" s="737"/>
      <c r="F1540" s="739"/>
    </row>
    <row r="1541" spans="5:6" x14ac:dyDescent="0.25">
      <c r="E1541" s="737"/>
      <c r="F1541" s="739"/>
    </row>
    <row r="1542" spans="5:6" x14ac:dyDescent="0.25">
      <c r="E1542" s="737"/>
      <c r="F1542" s="739"/>
    </row>
    <row r="1543" spans="5:6" x14ac:dyDescent="0.25">
      <c r="E1543" s="737"/>
      <c r="F1543" s="739"/>
    </row>
    <row r="1544" spans="5:6" x14ac:dyDescent="0.25">
      <c r="E1544" s="737"/>
      <c r="F1544" s="739"/>
    </row>
    <row r="1545" spans="5:6" x14ac:dyDescent="0.25">
      <c r="E1545" s="737"/>
      <c r="F1545" s="739"/>
    </row>
    <row r="1546" spans="5:6" x14ac:dyDescent="0.25">
      <c r="E1546" s="737"/>
      <c r="F1546" s="739"/>
    </row>
    <row r="1547" spans="5:6" x14ac:dyDescent="0.25">
      <c r="E1547" s="737"/>
      <c r="F1547" s="739"/>
    </row>
    <row r="1548" spans="5:6" x14ac:dyDescent="0.25">
      <c r="E1548" s="737"/>
      <c r="F1548" s="739"/>
    </row>
    <row r="1549" spans="5:6" x14ac:dyDescent="0.25">
      <c r="E1549" s="737"/>
      <c r="F1549" s="739"/>
    </row>
    <row r="1550" spans="5:6" x14ac:dyDescent="0.25">
      <c r="E1550" s="737"/>
      <c r="F1550" s="739"/>
    </row>
    <row r="1551" spans="5:6" x14ac:dyDescent="0.25">
      <c r="E1551" s="737"/>
      <c r="F1551" s="739"/>
    </row>
    <row r="1552" spans="5:6" x14ac:dyDescent="0.25">
      <c r="E1552" s="737"/>
      <c r="F1552" s="739"/>
    </row>
    <row r="1553" spans="5:6" x14ac:dyDescent="0.25">
      <c r="E1553" s="737"/>
      <c r="F1553" s="739"/>
    </row>
    <row r="1554" spans="5:6" x14ac:dyDescent="0.25">
      <c r="E1554" s="737"/>
      <c r="F1554" s="739"/>
    </row>
    <row r="1555" spans="5:6" x14ac:dyDescent="0.25">
      <c r="E1555" s="737"/>
      <c r="F1555" s="739"/>
    </row>
    <row r="1556" spans="5:6" x14ac:dyDescent="0.25">
      <c r="E1556" s="737"/>
      <c r="F1556" s="739"/>
    </row>
    <row r="1557" spans="5:6" x14ac:dyDescent="0.25">
      <c r="E1557" s="737"/>
      <c r="F1557" s="739"/>
    </row>
    <row r="1558" spans="5:6" x14ac:dyDescent="0.25">
      <c r="E1558" s="737"/>
      <c r="F1558" s="739"/>
    </row>
    <row r="1559" spans="5:6" x14ac:dyDescent="0.25">
      <c r="E1559" s="737"/>
      <c r="F1559" s="739"/>
    </row>
    <row r="1560" spans="5:6" x14ac:dyDescent="0.25">
      <c r="E1560" s="737"/>
      <c r="F1560" s="739"/>
    </row>
    <row r="1561" spans="5:6" x14ac:dyDescent="0.25">
      <c r="E1561" s="737"/>
      <c r="F1561" s="739"/>
    </row>
    <row r="1562" spans="5:6" x14ac:dyDescent="0.25">
      <c r="E1562" s="737"/>
      <c r="F1562" s="739"/>
    </row>
    <row r="1563" spans="5:6" x14ac:dyDescent="0.25">
      <c r="E1563" s="737"/>
      <c r="F1563" s="739"/>
    </row>
    <row r="1564" spans="5:6" x14ac:dyDescent="0.25">
      <c r="E1564" s="737"/>
      <c r="F1564" s="739"/>
    </row>
    <row r="1565" spans="5:6" x14ac:dyDescent="0.25">
      <c r="E1565" s="737"/>
      <c r="F1565" s="739"/>
    </row>
    <row r="1566" spans="5:6" x14ac:dyDescent="0.25">
      <c r="E1566" s="737"/>
      <c r="F1566" s="739"/>
    </row>
    <row r="1567" spans="5:6" x14ac:dyDescent="0.25">
      <c r="E1567" s="737"/>
      <c r="F1567" s="739"/>
    </row>
    <row r="1568" spans="5:6" x14ac:dyDescent="0.25">
      <c r="E1568" s="737"/>
      <c r="F1568" s="739"/>
    </row>
    <row r="1569" spans="5:6" x14ac:dyDescent="0.25">
      <c r="E1569" s="737"/>
      <c r="F1569" s="739"/>
    </row>
    <row r="1570" spans="5:6" x14ac:dyDescent="0.25">
      <c r="E1570" s="737"/>
      <c r="F1570" s="739"/>
    </row>
    <row r="1571" spans="5:6" x14ac:dyDescent="0.25">
      <c r="E1571" s="737"/>
      <c r="F1571" s="739"/>
    </row>
    <row r="1572" spans="5:6" x14ac:dyDescent="0.25">
      <c r="E1572" s="737"/>
      <c r="F1572" s="739"/>
    </row>
    <row r="1573" spans="5:6" x14ac:dyDescent="0.25">
      <c r="E1573" s="737"/>
      <c r="F1573" s="739"/>
    </row>
    <row r="1574" spans="5:6" x14ac:dyDescent="0.25">
      <c r="E1574" s="737"/>
      <c r="F1574" s="739"/>
    </row>
    <row r="1575" spans="5:6" x14ac:dyDescent="0.25">
      <c r="E1575" s="737"/>
      <c r="F1575" s="739"/>
    </row>
    <row r="1576" spans="5:6" x14ac:dyDescent="0.25">
      <c r="E1576" s="737"/>
      <c r="F1576" s="739"/>
    </row>
    <row r="1577" spans="5:6" x14ac:dyDescent="0.25">
      <c r="E1577" s="737"/>
      <c r="F1577" s="739"/>
    </row>
    <row r="1578" spans="5:6" x14ac:dyDescent="0.25">
      <c r="E1578" s="737"/>
      <c r="F1578" s="739"/>
    </row>
    <row r="1579" spans="5:6" x14ac:dyDescent="0.25">
      <c r="E1579" s="737"/>
      <c r="F1579" s="739"/>
    </row>
    <row r="1580" spans="5:6" x14ac:dyDescent="0.25">
      <c r="E1580" s="737"/>
      <c r="F1580" s="739"/>
    </row>
    <row r="1581" spans="5:6" x14ac:dyDescent="0.25">
      <c r="E1581" s="737"/>
      <c r="F1581" s="739"/>
    </row>
    <row r="1582" spans="5:6" x14ac:dyDescent="0.25">
      <c r="E1582" s="737"/>
      <c r="F1582" s="739"/>
    </row>
    <row r="1583" spans="5:6" x14ac:dyDescent="0.25">
      <c r="E1583" s="737"/>
      <c r="F1583" s="739"/>
    </row>
    <row r="1584" spans="5:6" x14ac:dyDescent="0.25">
      <c r="E1584" s="737"/>
      <c r="F1584" s="739"/>
    </row>
    <row r="1585" spans="5:6" x14ac:dyDescent="0.25">
      <c r="E1585" s="737"/>
      <c r="F1585" s="739"/>
    </row>
    <row r="1586" spans="5:6" x14ac:dyDescent="0.25">
      <c r="E1586" s="737"/>
      <c r="F1586" s="739"/>
    </row>
    <row r="1587" spans="5:6" x14ac:dyDescent="0.25">
      <c r="E1587" s="737"/>
      <c r="F1587" s="739"/>
    </row>
    <row r="1588" spans="5:6" x14ac:dyDescent="0.25">
      <c r="E1588" s="737"/>
      <c r="F1588" s="739"/>
    </row>
    <row r="1589" spans="5:6" x14ac:dyDescent="0.25">
      <c r="E1589" s="737"/>
      <c r="F1589" s="739"/>
    </row>
    <row r="1590" spans="5:6" x14ac:dyDescent="0.25">
      <c r="E1590" s="737"/>
      <c r="F1590" s="739"/>
    </row>
    <row r="1591" spans="5:6" x14ac:dyDescent="0.25">
      <c r="E1591" s="737"/>
      <c r="F1591" s="739"/>
    </row>
    <row r="1592" spans="5:6" x14ac:dyDescent="0.25">
      <c r="E1592" s="737"/>
      <c r="F1592" s="739"/>
    </row>
    <row r="1593" spans="5:6" x14ac:dyDescent="0.25">
      <c r="E1593" s="737"/>
      <c r="F1593" s="739"/>
    </row>
    <row r="1594" spans="5:6" x14ac:dyDescent="0.25">
      <c r="E1594" s="737"/>
      <c r="F1594" s="739"/>
    </row>
    <row r="1595" spans="5:6" x14ac:dyDescent="0.25">
      <c r="E1595" s="737"/>
      <c r="F1595" s="739"/>
    </row>
    <row r="1596" spans="5:6" x14ac:dyDescent="0.25">
      <c r="E1596" s="737"/>
      <c r="F1596" s="739"/>
    </row>
    <row r="1597" spans="5:6" x14ac:dyDescent="0.25">
      <c r="E1597" s="737"/>
      <c r="F1597" s="739"/>
    </row>
    <row r="1598" spans="5:6" x14ac:dyDescent="0.25">
      <c r="E1598" s="737"/>
      <c r="F1598" s="739"/>
    </row>
    <row r="1599" spans="5:6" x14ac:dyDescent="0.25">
      <c r="E1599" s="737"/>
      <c r="F1599" s="739"/>
    </row>
    <row r="1600" spans="5:6" x14ac:dyDescent="0.25">
      <c r="E1600" s="737"/>
      <c r="F1600" s="739"/>
    </row>
    <row r="1601" spans="5:6" x14ac:dyDescent="0.25">
      <c r="E1601" s="737"/>
      <c r="F1601" s="739"/>
    </row>
    <row r="1602" spans="5:6" x14ac:dyDescent="0.25">
      <c r="E1602" s="737"/>
      <c r="F1602" s="739"/>
    </row>
    <row r="1603" spans="5:6" x14ac:dyDescent="0.25">
      <c r="E1603" s="737"/>
      <c r="F1603" s="739"/>
    </row>
    <row r="1604" spans="5:6" x14ac:dyDescent="0.25">
      <c r="E1604" s="737"/>
      <c r="F1604" s="739"/>
    </row>
    <row r="1605" spans="5:6" x14ac:dyDescent="0.25">
      <c r="E1605" s="737"/>
      <c r="F1605" s="739"/>
    </row>
    <row r="1606" spans="5:6" x14ac:dyDescent="0.25">
      <c r="E1606" s="737"/>
      <c r="F1606" s="739"/>
    </row>
    <row r="1607" spans="5:6" x14ac:dyDescent="0.25">
      <c r="E1607" s="737"/>
      <c r="F1607" s="739"/>
    </row>
    <row r="1608" spans="5:6" x14ac:dyDescent="0.25">
      <c r="E1608" s="737"/>
      <c r="F1608" s="739"/>
    </row>
    <row r="1609" spans="5:6" x14ac:dyDescent="0.25">
      <c r="E1609" s="737"/>
      <c r="F1609" s="739"/>
    </row>
    <row r="1610" spans="5:6" x14ac:dyDescent="0.25">
      <c r="E1610" s="737"/>
      <c r="F1610" s="739"/>
    </row>
    <row r="1611" spans="5:6" x14ac:dyDescent="0.25">
      <c r="E1611" s="737"/>
      <c r="F1611" s="739"/>
    </row>
    <row r="1612" spans="5:6" x14ac:dyDescent="0.25">
      <c r="E1612" s="737"/>
      <c r="F1612" s="739"/>
    </row>
    <row r="1613" spans="5:6" x14ac:dyDescent="0.25">
      <c r="E1613" s="737"/>
      <c r="F1613" s="739"/>
    </row>
    <row r="1614" spans="5:6" x14ac:dyDescent="0.25">
      <c r="E1614" s="737"/>
      <c r="F1614" s="739"/>
    </row>
    <row r="1615" spans="5:6" x14ac:dyDescent="0.25">
      <c r="E1615" s="737"/>
      <c r="F1615" s="739"/>
    </row>
    <row r="1616" spans="5:6" x14ac:dyDescent="0.25">
      <c r="E1616" s="737"/>
      <c r="F1616" s="739"/>
    </row>
    <row r="1617" spans="5:6" x14ac:dyDescent="0.25">
      <c r="E1617" s="737"/>
      <c r="F1617" s="739"/>
    </row>
    <row r="1618" spans="5:6" x14ac:dyDescent="0.25">
      <c r="E1618" s="737"/>
      <c r="F1618" s="739"/>
    </row>
    <row r="1619" spans="5:6" x14ac:dyDescent="0.25">
      <c r="E1619" s="737"/>
      <c r="F1619" s="739"/>
    </row>
    <row r="1620" spans="5:6" x14ac:dyDescent="0.25">
      <c r="E1620" s="737"/>
      <c r="F1620" s="739"/>
    </row>
    <row r="1621" spans="5:6" x14ac:dyDescent="0.25">
      <c r="E1621" s="737"/>
      <c r="F1621" s="739"/>
    </row>
    <row r="1622" spans="5:6" x14ac:dyDescent="0.25">
      <c r="E1622" s="737"/>
      <c r="F1622" s="739"/>
    </row>
    <row r="1623" spans="5:6" x14ac:dyDescent="0.25">
      <c r="E1623" s="737"/>
      <c r="F1623" s="739"/>
    </row>
    <row r="1624" spans="5:6" x14ac:dyDescent="0.25">
      <c r="E1624" s="737"/>
      <c r="F1624" s="739"/>
    </row>
    <row r="1625" spans="5:6" x14ac:dyDescent="0.25">
      <c r="E1625" s="737"/>
      <c r="F1625" s="739"/>
    </row>
    <row r="1626" spans="5:6" x14ac:dyDescent="0.25">
      <c r="E1626" s="737"/>
      <c r="F1626" s="739"/>
    </row>
    <row r="1627" spans="5:6" x14ac:dyDescent="0.25">
      <c r="E1627" s="737"/>
      <c r="F1627" s="739"/>
    </row>
    <row r="1628" spans="5:6" x14ac:dyDescent="0.25">
      <c r="E1628" s="737"/>
      <c r="F1628" s="739"/>
    </row>
    <row r="1629" spans="5:6" x14ac:dyDescent="0.25">
      <c r="E1629" s="737"/>
      <c r="F1629" s="739"/>
    </row>
    <row r="1630" spans="5:6" x14ac:dyDescent="0.25">
      <c r="E1630" s="737"/>
      <c r="F1630" s="739"/>
    </row>
    <row r="1631" spans="5:6" x14ac:dyDescent="0.25">
      <c r="E1631" s="737"/>
      <c r="F1631" s="739"/>
    </row>
    <row r="1632" spans="5:6" x14ac:dyDescent="0.25">
      <c r="E1632" s="737"/>
      <c r="F1632" s="739"/>
    </row>
    <row r="1633" spans="5:6" x14ac:dyDescent="0.25">
      <c r="E1633" s="737"/>
      <c r="F1633" s="739"/>
    </row>
    <row r="1634" spans="5:6" x14ac:dyDescent="0.25">
      <c r="E1634" s="737"/>
      <c r="F1634" s="739"/>
    </row>
    <row r="1635" spans="5:6" x14ac:dyDescent="0.25">
      <c r="E1635" s="737"/>
      <c r="F1635" s="739"/>
    </row>
    <row r="1636" spans="5:6" x14ac:dyDescent="0.25">
      <c r="E1636" s="737"/>
      <c r="F1636" s="739"/>
    </row>
    <row r="1637" spans="5:6" x14ac:dyDescent="0.25">
      <c r="E1637" s="737"/>
      <c r="F1637" s="739"/>
    </row>
    <row r="1638" spans="5:6" x14ac:dyDescent="0.25">
      <c r="E1638" s="737"/>
      <c r="F1638" s="739"/>
    </row>
    <row r="1639" spans="5:6" x14ac:dyDescent="0.25">
      <c r="E1639" s="737"/>
      <c r="F1639" s="739"/>
    </row>
    <row r="1640" spans="5:6" x14ac:dyDescent="0.25">
      <c r="E1640" s="737"/>
      <c r="F1640" s="739"/>
    </row>
    <row r="1641" spans="5:6" x14ac:dyDescent="0.25">
      <c r="E1641" s="737"/>
      <c r="F1641" s="739"/>
    </row>
    <row r="1642" spans="5:6" x14ac:dyDescent="0.25">
      <c r="E1642" s="737"/>
      <c r="F1642" s="739"/>
    </row>
    <row r="1643" spans="5:6" x14ac:dyDescent="0.25">
      <c r="E1643" s="737"/>
      <c r="F1643" s="739"/>
    </row>
    <row r="1644" spans="5:6" x14ac:dyDescent="0.25">
      <c r="E1644" s="737"/>
      <c r="F1644" s="739"/>
    </row>
    <row r="1645" spans="5:6" x14ac:dyDescent="0.25">
      <c r="E1645" s="737"/>
      <c r="F1645" s="739"/>
    </row>
    <row r="1646" spans="5:6" x14ac:dyDescent="0.25">
      <c r="E1646" s="737"/>
      <c r="F1646" s="739"/>
    </row>
    <row r="1647" spans="5:6" x14ac:dyDescent="0.25">
      <c r="E1647" s="737"/>
      <c r="F1647" s="739"/>
    </row>
    <row r="1648" spans="5:6" x14ac:dyDescent="0.25">
      <c r="E1648" s="737"/>
      <c r="F1648" s="739"/>
    </row>
    <row r="1649" spans="5:6" x14ac:dyDescent="0.25">
      <c r="E1649" s="737"/>
      <c r="F1649" s="739"/>
    </row>
    <row r="1650" spans="5:6" x14ac:dyDescent="0.25">
      <c r="E1650" s="737"/>
      <c r="F1650" s="739"/>
    </row>
    <row r="1651" spans="5:6" x14ac:dyDescent="0.25">
      <c r="E1651" s="737"/>
      <c r="F1651" s="739"/>
    </row>
    <row r="1652" spans="5:6" x14ac:dyDescent="0.25">
      <c r="E1652" s="737"/>
      <c r="F1652" s="739"/>
    </row>
    <row r="1653" spans="5:6" x14ac:dyDescent="0.25">
      <c r="E1653" s="737"/>
      <c r="F1653" s="739"/>
    </row>
    <row r="1654" spans="5:6" x14ac:dyDescent="0.25">
      <c r="E1654" s="737"/>
      <c r="F1654" s="739"/>
    </row>
    <row r="1655" spans="5:6" x14ac:dyDescent="0.25">
      <c r="E1655" s="737"/>
      <c r="F1655" s="739"/>
    </row>
    <row r="1656" spans="5:6" x14ac:dyDescent="0.25">
      <c r="E1656" s="737"/>
      <c r="F1656" s="739"/>
    </row>
    <row r="1657" spans="5:6" x14ac:dyDescent="0.25">
      <c r="E1657" s="737"/>
      <c r="F1657" s="739"/>
    </row>
    <row r="1658" spans="5:6" x14ac:dyDescent="0.25">
      <c r="E1658" s="737"/>
      <c r="F1658" s="739"/>
    </row>
    <row r="1659" spans="5:6" x14ac:dyDescent="0.25">
      <c r="E1659" s="737"/>
      <c r="F1659" s="739"/>
    </row>
    <row r="1660" spans="5:6" x14ac:dyDescent="0.25">
      <c r="E1660" s="737"/>
      <c r="F1660" s="739"/>
    </row>
    <row r="1661" spans="5:6" x14ac:dyDescent="0.25">
      <c r="E1661" s="737"/>
      <c r="F1661" s="739"/>
    </row>
    <row r="1662" spans="5:6" x14ac:dyDescent="0.25">
      <c r="E1662" s="737"/>
      <c r="F1662" s="739"/>
    </row>
    <row r="1663" spans="5:6" x14ac:dyDescent="0.25">
      <c r="E1663" s="737"/>
      <c r="F1663" s="739"/>
    </row>
    <row r="1664" spans="5:6" x14ac:dyDescent="0.25">
      <c r="E1664" s="737"/>
      <c r="F1664" s="739"/>
    </row>
    <row r="1665" spans="5:6" x14ac:dyDescent="0.25">
      <c r="E1665" s="737"/>
      <c r="F1665" s="739"/>
    </row>
    <row r="1666" spans="5:6" x14ac:dyDescent="0.25">
      <c r="E1666" s="737"/>
      <c r="F1666" s="739"/>
    </row>
    <row r="1667" spans="5:6" x14ac:dyDescent="0.25">
      <c r="E1667" s="737"/>
      <c r="F1667" s="739"/>
    </row>
    <row r="1668" spans="5:6" x14ac:dyDescent="0.25">
      <c r="E1668" s="737"/>
      <c r="F1668" s="739"/>
    </row>
    <row r="1669" spans="5:6" x14ac:dyDescent="0.25">
      <c r="E1669" s="737"/>
      <c r="F1669" s="739"/>
    </row>
    <row r="1670" spans="5:6" x14ac:dyDescent="0.25">
      <c r="E1670" s="737"/>
      <c r="F1670" s="739"/>
    </row>
    <row r="1671" spans="5:6" x14ac:dyDescent="0.25">
      <c r="E1671" s="737"/>
      <c r="F1671" s="739"/>
    </row>
    <row r="1672" spans="5:6" x14ac:dyDescent="0.25">
      <c r="E1672" s="737"/>
      <c r="F1672" s="739"/>
    </row>
    <row r="1673" spans="5:6" x14ac:dyDescent="0.25">
      <c r="E1673" s="737"/>
      <c r="F1673" s="739"/>
    </row>
    <row r="1674" spans="5:6" x14ac:dyDescent="0.25">
      <c r="E1674" s="737"/>
      <c r="F1674" s="739"/>
    </row>
    <row r="1675" spans="5:6" x14ac:dyDescent="0.25">
      <c r="E1675" s="737"/>
      <c r="F1675" s="739"/>
    </row>
    <row r="1676" spans="5:6" x14ac:dyDescent="0.25">
      <c r="E1676" s="737"/>
      <c r="F1676" s="739"/>
    </row>
    <row r="1677" spans="5:6" x14ac:dyDescent="0.25">
      <c r="E1677" s="737"/>
      <c r="F1677" s="739"/>
    </row>
    <row r="1678" spans="5:6" x14ac:dyDescent="0.25">
      <c r="E1678" s="737"/>
      <c r="F1678" s="739"/>
    </row>
    <row r="1679" spans="5:6" x14ac:dyDescent="0.25">
      <c r="E1679" s="737"/>
      <c r="F1679" s="739"/>
    </row>
    <row r="1680" spans="5:6" x14ac:dyDescent="0.25">
      <c r="E1680" s="737"/>
      <c r="F1680" s="739"/>
    </row>
    <row r="1681" spans="5:6" x14ac:dyDescent="0.25">
      <c r="E1681" s="737"/>
      <c r="F1681" s="739"/>
    </row>
    <row r="1682" spans="5:6" x14ac:dyDescent="0.25">
      <c r="E1682" s="737"/>
      <c r="F1682" s="739"/>
    </row>
    <row r="1683" spans="5:6" x14ac:dyDescent="0.25">
      <c r="E1683" s="737"/>
      <c r="F1683" s="739"/>
    </row>
    <row r="1684" spans="5:6" x14ac:dyDescent="0.25">
      <c r="E1684" s="737"/>
      <c r="F1684" s="739"/>
    </row>
    <row r="1685" spans="5:6" x14ac:dyDescent="0.25">
      <c r="E1685" s="737"/>
      <c r="F1685" s="739"/>
    </row>
    <row r="1686" spans="5:6" x14ac:dyDescent="0.25">
      <c r="E1686" s="737"/>
      <c r="F1686" s="739"/>
    </row>
    <row r="1687" spans="5:6" x14ac:dyDescent="0.25">
      <c r="E1687" s="737"/>
      <c r="F1687" s="739"/>
    </row>
    <row r="1688" spans="5:6" x14ac:dyDescent="0.25">
      <c r="E1688" s="737"/>
      <c r="F1688" s="739"/>
    </row>
    <row r="1689" spans="5:6" x14ac:dyDescent="0.25">
      <c r="E1689" s="737"/>
      <c r="F1689" s="739"/>
    </row>
    <row r="1690" spans="5:6" x14ac:dyDescent="0.25">
      <c r="E1690" s="737"/>
      <c r="F1690" s="739"/>
    </row>
    <row r="1691" spans="5:6" x14ac:dyDescent="0.25">
      <c r="E1691" s="737"/>
      <c r="F1691" s="739"/>
    </row>
    <row r="1692" spans="5:6" x14ac:dyDescent="0.25">
      <c r="E1692" s="737"/>
      <c r="F1692" s="739"/>
    </row>
    <row r="1693" spans="5:6" x14ac:dyDescent="0.25">
      <c r="E1693" s="737"/>
      <c r="F1693" s="739"/>
    </row>
    <row r="1694" spans="5:6" x14ac:dyDescent="0.25">
      <c r="E1694" s="737"/>
      <c r="F1694" s="739"/>
    </row>
    <row r="1695" spans="5:6" x14ac:dyDescent="0.25">
      <c r="E1695" s="737"/>
      <c r="F1695" s="739"/>
    </row>
    <row r="1696" spans="5:6" x14ac:dyDescent="0.25">
      <c r="E1696" s="737"/>
      <c r="F1696" s="739"/>
    </row>
    <row r="1697" spans="5:6" x14ac:dyDescent="0.25">
      <c r="E1697" s="737"/>
      <c r="F1697" s="739"/>
    </row>
    <row r="1698" spans="5:6" x14ac:dyDescent="0.25">
      <c r="E1698" s="737"/>
      <c r="F1698" s="739"/>
    </row>
    <row r="1699" spans="5:6" x14ac:dyDescent="0.25">
      <c r="E1699" s="737"/>
      <c r="F1699" s="739"/>
    </row>
    <row r="1700" spans="5:6" x14ac:dyDescent="0.25">
      <c r="E1700" s="737"/>
      <c r="F1700" s="739"/>
    </row>
    <row r="1701" spans="5:6" x14ac:dyDescent="0.25">
      <c r="E1701" s="737"/>
      <c r="F1701" s="739"/>
    </row>
    <row r="1702" spans="5:6" x14ac:dyDescent="0.25">
      <c r="E1702" s="737"/>
      <c r="F1702" s="739"/>
    </row>
    <row r="1703" spans="5:6" x14ac:dyDescent="0.25">
      <c r="E1703" s="737"/>
      <c r="F1703" s="739"/>
    </row>
    <row r="1704" spans="5:6" x14ac:dyDescent="0.25">
      <c r="E1704" s="737"/>
      <c r="F1704" s="739"/>
    </row>
    <row r="1705" spans="5:6" x14ac:dyDescent="0.25">
      <c r="E1705" s="737"/>
      <c r="F1705" s="739"/>
    </row>
    <row r="1706" spans="5:6" x14ac:dyDescent="0.25">
      <c r="E1706" s="737"/>
      <c r="F1706" s="739"/>
    </row>
    <row r="1707" spans="5:6" x14ac:dyDescent="0.25">
      <c r="E1707" s="737"/>
      <c r="F1707" s="739"/>
    </row>
    <row r="1708" spans="5:6" x14ac:dyDescent="0.25">
      <c r="E1708" s="737"/>
      <c r="F1708" s="739"/>
    </row>
    <row r="1709" spans="5:6" x14ac:dyDescent="0.25">
      <c r="E1709" s="737"/>
      <c r="F1709" s="739"/>
    </row>
    <row r="1710" spans="5:6" x14ac:dyDescent="0.25">
      <c r="E1710" s="737"/>
      <c r="F1710" s="739"/>
    </row>
    <row r="1711" spans="5:6" x14ac:dyDescent="0.25">
      <c r="E1711" s="737"/>
      <c r="F1711" s="739"/>
    </row>
    <row r="1712" spans="5:6" x14ac:dyDescent="0.25">
      <c r="E1712" s="737"/>
      <c r="F1712" s="739"/>
    </row>
    <row r="1713" spans="5:6" x14ac:dyDescent="0.25">
      <c r="E1713" s="737"/>
      <c r="F1713" s="739"/>
    </row>
    <row r="1714" spans="5:6" x14ac:dyDescent="0.25">
      <c r="E1714" s="737"/>
      <c r="F1714" s="739"/>
    </row>
    <row r="1715" spans="5:6" x14ac:dyDescent="0.25">
      <c r="E1715" s="737"/>
      <c r="F1715" s="739"/>
    </row>
    <row r="1716" spans="5:6" x14ac:dyDescent="0.25">
      <c r="E1716" s="737"/>
      <c r="F1716" s="739"/>
    </row>
    <row r="1717" spans="5:6" x14ac:dyDescent="0.25">
      <c r="E1717" s="737"/>
      <c r="F1717" s="739"/>
    </row>
    <row r="1718" spans="5:6" x14ac:dyDescent="0.25">
      <c r="E1718" s="737"/>
      <c r="F1718" s="739"/>
    </row>
    <row r="1719" spans="5:6" x14ac:dyDescent="0.25">
      <c r="E1719" s="737"/>
      <c r="F1719" s="739"/>
    </row>
    <row r="1720" spans="5:6" x14ac:dyDescent="0.25">
      <c r="E1720" s="737"/>
      <c r="F1720" s="739"/>
    </row>
    <row r="1721" spans="5:6" x14ac:dyDescent="0.25">
      <c r="E1721" s="737"/>
      <c r="F1721" s="739"/>
    </row>
    <row r="1722" spans="5:6" x14ac:dyDescent="0.25">
      <c r="E1722" s="737"/>
      <c r="F1722" s="739"/>
    </row>
    <row r="1723" spans="5:6" x14ac:dyDescent="0.25">
      <c r="E1723" s="737"/>
      <c r="F1723" s="739"/>
    </row>
    <row r="1724" spans="5:6" x14ac:dyDescent="0.25">
      <c r="E1724" s="737"/>
      <c r="F1724" s="739"/>
    </row>
    <row r="1725" spans="5:6" x14ac:dyDescent="0.25">
      <c r="E1725" s="737"/>
      <c r="F1725" s="739"/>
    </row>
    <row r="1726" spans="5:6" x14ac:dyDescent="0.25">
      <c r="E1726" s="737"/>
      <c r="F1726" s="739"/>
    </row>
    <row r="1727" spans="5:6" x14ac:dyDescent="0.25">
      <c r="E1727" s="737"/>
      <c r="F1727" s="739"/>
    </row>
    <row r="1728" spans="5:6" x14ac:dyDescent="0.25">
      <c r="E1728" s="737"/>
      <c r="F1728" s="739"/>
    </row>
    <row r="1729" spans="5:6" x14ac:dyDescent="0.25">
      <c r="E1729" s="737"/>
      <c r="F1729" s="739"/>
    </row>
    <row r="1730" spans="5:6" x14ac:dyDescent="0.25">
      <c r="E1730" s="737"/>
      <c r="F1730" s="739"/>
    </row>
    <row r="1731" spans="5:6" x14ac:dyDescent="0.25">
      <c r="E1731" s="737"/>
      <c r="F1731" s="739"/>
    </row>
    <row r="1732" spans="5:6" x14ac:dyDescent="0.25">
      <c r="E1732" s="737"/>
      <c r="F1732" s="739"/>
    </row>
    <row r="1733" spans="5:6" x14ac:dyDescent="0.25">
      <c r="E1733" s="737"/>
      <c r="F1733" s="739"/>
    </row>
    <row r="1734" spans="5:6" x14ac:dyDescent="0.25">
      <c r="E1734" s="737"/>
      <c r="F1734" s="739"/>
    </row>
    <row r="1735" spans="5:6" x14ac:dyDescent="0.25">
      <c r="E1735" s="737"/>
      <c r="F1735" s="739"/>
    </row>
    <row r="1736" spans="5:6" x14ac:dyDescent="0.25">
      <c r="E1736" s="737"/>
      <c r="F1736" s="739"/>
    </row>
    <row r="1737" spans="5:6" x14ac:dyDescent="0.25">
      <c r="E1737" s="737"/>
      <c r="F1737" s="739"/>
    </row>
    <row r="1738" spans="5:6" x14ac:dyDescent="0.25">
      <c r="E1738" s="737"/>
      <c r="F1738" s="739"/>
    </row>
    <row r="1739" spans="5:6" x14ac:dyDescent="0.25">
      <c r="E1739" s="737"/>
      <c r="F1739" s="739"/>
    </row>
    <row r="1740" spans="5:6" x14ac:dyDescent="0.25">
      <c r="E1740" s="737"/>
      <c r="F1740" s="739"/>
    </row>
    <row r="1741" spans="5:6" x14ac:dyDescent="0.25">
      <c r="E1741" s="737"/>
      <c r="F1741" s="739"/>
    </row>
    <row r="1742" spans="5:6" x14ac:dyDescent="0.25">
      <c r="E1742" s="737"/>
      <c r="F1742" s="739"/>
    </row>
    <row r="1743" spans="5:6" x14ac:dyDescent="0.25">
      <c r="E1743" s="737"/>
      <c r="F1743" s="739"/>
    </row>
    <row r="1744" spans="5:6" x14ac:dyDescent="0.25">
      <c r="E1744" s="737"/>
      <c r="F1744" s="739"/>
    </row>
    <row r="1745" spans="5:6" x14ac:dyDescent="0.25">
      <c r="E1745" s="737"/>
      <c r="F1745" s="739"/>
    </row>
    <row r="1746" spans="5:6" x14ac:dyDescent="0.25">
      <c r="E1746" s="737"/>
      <c r="F1746" s="739"/>
    </row>
    <row r="1747" spans="5:6" x14ac:dyDescent="0.25">
      <c r="E1747" s="737"/>
      <c r="F1747" s="739"/>
    </row>
    <row r="1748" spans="5:6" x14ac:dyDescent="0.25">
      <c r="E1748" s="737"/>
      <c r="F1748" s="739"/>
    </row>
    <row r="1749" spans="5:6" x14ac:dyDescent="0.25">
      <c r="E1749" s="737"/>
      <c r="F1749" s="739"/>
    </row>
    <row r="1750" spans="5:6" x14ac:dyDescent="0.25">
      <c r="E1750" s="737"/>
      <c r="F1750" s="739"/>
    </row>
    <row r="1751" spans="5:6" x14ac:dyDescent="0.25">
      <c r="E1751" s="737"/>
      <c r="F1751" s="739"/>
    </row>
    <row r="1752" spans="5:6" x14ac:dyDescent="0.25">
      <c r="E1752" s="737"/>
      <c r="F1752" s="739"/>
    </row>
    <row r="1753" spans="5:6" x14ac:dyDescent="0.25">
      <c r="E1753" s="737"/>
      <c r="F1753" s="739"/>
    </row>
    <row r="1754" spans="5:6" x14ac:dyDescent="0.25">
      <c r="E1754" s="737"/>
      <c r="F1754" s="739"/>
    </row>
    <row r="1755" spans="5:6" x14ac:dyDescent="0.25">
      <c r="E1755" s="737"/>
      <c r="F1755" s="739"/>
    </row>
    <row r="1756" spans="5:6" x14ac:dyDescent="0.25">
      <c r="E1756" s="737"/>
      <c r="F1756" s="739"/>
    </row>
    <row r="1757" spans="5:6" x14ac:dyDescent="0.25">
      <c r="E1757" s="737"/>
      <c r="F1757" s="739"/>
    </row>
    <row r="1758" spans="5:6" x14ac:dyDescent="0.25">
      <c r="E1758" s="737"/>
      <c r="F1758" s="739"/>
    </row>
    <row r="1759" spans="5:6" x14ac:dyDescent="0.25">
      <c r="E1759" s="737"/>
      <c r="F1759" s="739"/>
    </row>
    <row r="1760" spans="5:6" x14ac:dyDescent="0.25">
      <c r="E1760" s="737"/>
      <c r="F1760" s="739"/>
    </row>
    <row r="1761" spans="5:6" x14ac:dyDescent="0.25">
      <c r="E1761" s="737"/>
      <c r="F1761" s="739"/>
    </row>
    <row r="1762" spans="5:6" x14ac:dyDescent="0.25">
      <c r="E1762" s="737"/>
      <c r="F1762" s="739"/>
    </row>
    <row r="1763" spans="5:6" x14ac:dyDescent="0.25">
      <c r="E1763" s="737"/>
      <c r="F1763" s="739"/>
    </row>
    <row r="1764" spans="5:6" x14ac:dyDescent="0.25">
      <c r="E1764" s="737"/>
      <c r="F1764" s="739"/>
    </row>
    <row r="1765" spans="5:6" x14ac:dyDescent="0.25">
      <c r="E1765" s="737"/>
      <c r="F1765" s="739"/>
    </row>
    <row r="1766" spans="5:6" x14ac:dyDescent="0.25">
      <c r="E1766" s="737"/>
      <c r="F1766" s="739"/>
    </row>
    <row r="1767" spans="5:6" x14ac:dyDescent="0.25">
      <c r="E1767" s="737"/>
      <c r="F1767" s="739"/>
    </row>
    <row r="1768" spans="5:6" x14ac:dyDescent="0.25">
      <c r="E1768" s="737"/>
      <c r="F1768" s="739"/>
    </row>
    <row r="1769" spans="5:6" x14ac:dyDescent="0.25">
      <c r="E1769" s="737"/>
      <c r="F1769" s="739"/>
    </row>
    <row r="1770" spans="5:6" x14ac:dyDescent="0.25">
      <c r="E1770" s="737"/>
      <c r="F1770" s="739"/>
    </row>
    <row r="1771" spans="5:6" x14ac:dyDescent="0.25">
      <c r="E1771" s="737"/>
      <c r="F1771" s="739"/>
    </row>
    <row r="1772" spans="5:6" x14ac:dyDescent="0.25">
      <c r="E1772" s="737"/>
      <c r="F1772" s="739"/>
    </row>
    <row r="1773" spans="5:6" x14ac:dyDescent="0.25">
      <c r="E1773" s="737"/>
      <c r="F1773" s="739"/>
    </row>
    <row r="1774" spans="5:6" x14ac:dyDescent="0.25">
      <c r="E1774" s="737"/>
      <c r="F1774" s="739"/>
    </row>
    <row r="1775" spans="5:6" x14ac:dyDescent="0.25">
      <c r="E1775" s="737"/>
      <c r="F1775" s="739"/>
    </row>
    <row r="1776" spans="5:6" x14ac:dyDescent="0.25">
      <c r="E1776" s="737"/>
      <c r="F1776" s="739"/>
    </row>
    <row r="1777" spans="5:6" x14ac:dyDescent="0.25">
      <c r="E1777" s="737"/>
      <c r="F1777" s="739"/>
    </row>
    <row r="1778" spans="5:6" x14ac:dyDescent="0.25">
      <c r="E1778" s="737"/>
      <c r="F1778" s="739"/>
    </row>
    <row r="1779" spans="5:6" x14ac:dyDescent="0.25">
      <c r="E1779" s="737"/>
      <c r="F1779" s="739"/>
    </row>
    <row r="1780" spans="5:6" x14ac:dyDescent="0.25">
      <c r="E1780" s="737"/>
      <c r="F1780" s="739"/>
    </row>
    <row r="1781" spans="5:6" x14ac:dyDescent="0.25">
      <c r="E1781" s="737"/>
      <c r="F1781" s="739"/>
    </row>
    <row r="1782" spans="5:6" x14ac:dyDescent="0.25">
      <c r="E1782" s="737"/>
      <c r="F1782" s="739"/>
    </row>
    <row r="1783" spans="5:6" x14ac:dyDescent="0.25">
      <c r="E1783" s="737"/>
      <c r="F1783" s="739"/>
    </row>
    <row r="1784" spans="5:6" x14ac:dyDescent="0.25">
      <c r="E1784" s="737"/>
      <c r="F1784" s="739"/>
    </row>
    <row r="1785" spans="5:6" x14ac:dyDescent="0.25">
      <c r="E1785" s="737"/>
      <c r="F1785" s="739"/>
    </row>
    <row r="1786" spans="5:6" x14ac:dyDescent="0.25">
      <c r="E1786" s="737"/>
      <c r="F1786" s="739"/>
    </row>
    <row r="1787" spans="5:6" x14ac:dyDescent="0.25">
      <c r="E1787" s="737"/>
      <c r="F1787" s="739"/>
    </row>
    <row r="1788" spans="5:6" x14ac:dyDescent="0.25">
      <c r="E1788" s="737"/>
      <c r="F1788" s="739"/>
    </row>
    <row r="1789" spans="5:6" x14ac:dyDescent="0.25">
      <c r="E1789" s="737"/>
      <c r="F1789" s="739"/>
    </row>
    <row r="1790" spans="5:6" x14ac:dyDescent="0.25">
      <c r="E1790" s="737"/>
      <c r="F1790" s="739"/>
    </row>
    <row r="1791" spans="5:6" x14ac:dyDescent="0.25">
      <c r="E1791" s="737"/>
      <c r="F1791" s="739"/>
    </row>
    <row r="1792" spans="5:6" x14ac:dyDescent="0.25">
      <c r="E1792" s="737"/>
      <c r="F1792" s="739"/>
    </row>
    <row r="1793" spans="5:6" x14ac:dyDescent="0.25">
      <c r="E1793" s="737"/>
      <c r="F1793" s="739"/>
    </row>
    <row r="1794" spans="5:6" x14ac:dyDescent="0.25">
      <c r="E1794" s="737"/>
      <c r="F1794" s="739"/>
    </row>
    <row r="1795" spans="5:6" x14ac:dyDescent="0.25">
      <c r="E1795" s="737"/>
      <c r="F1795" s="739"/>
    </row>
    <row r="1796" spans="5:6" x14ac:dyDescent="0.25">
      <c r="E1796" s="737"/>
      <c r="F1796" s="739"/>
    </row>
    <row r="1797" spans="5:6" x14ac:dyDescent="0.25">
      <c r="E1797" s="737"/>
      <c r="F1797" s="739"/>
    </row>
    <row r="1798" spans="5:6" x14ac:dyDescent="0.25">
      <c r="E1798" s="737"/>
      <c r="F1798" s="739"/>
    </row>
    <row r="1799" spans="5:6" x14ac:dyDescent="0.25">
      <c r="E1799" s="737"/>
      <c r="F1799" s="739"/>
    </row>
    <row r="1800" spans="5:6" x14ac:dyDescent="0.25">
      <c r="E1800" s="737"/>
      <c r="F1800" s="739"/>
    </row>
    <row r="1801" spans="5:6" x14ac:dyDescent="0.25">
      <c r="E1801" s="737"/>
      <c r="F1801" s="739"/>
    </row>
    <row r="1802" spans="5:6" x14ac:dyDescent="0.25">
      <c r="E1802" s="737"/>
      <c r="F1802" s="739"/>
    </row>
    <row r="1803" spans="5:6" x14ac:dyDescent="0.25">
      <c r="E1803" s="737"/>
      <c r="F1803" s="739"/>
    </row>
    <row r="1804" spans="5:6" x14ac:dyDescent="0.25">
      <c r="E1804" s="737"/>
      <c r="F1804" s="739"/>
    </row>
    <row r="1805" spans="5:6" x14ac:dyDescent="0.25">
      <c r="E1805" s="737"/>
      <c r="F1805" s="739"/>
    </row>
    <row r="1806" spans="5:6" x14ac:dyDescent="0.25">
      <c r="E1806" s="737"/>
      <c r="F1806" s="739"/>
    </row>
    <row r="1807" spans="5:6" x14ac:dyDescent="0.25">
      <c r="E1807" s="737"/>
      <c r="F1807" s="739"/>
    </row>
    <row r="1808" spans="5:6" x14ac:dyDescent="0.25">
      <c r="E1808" s="737"/>
      <c r="F1808" s="739"/>
    </row>
    <row r="1809" spans="5:6" x14ac:dyDescent="0.25">
      <c r="E1809" s="737"/>
      <c r="F1809" s="739"/>
    </row>
    <row r="1810" spans="5:6" x14ac:dyDescent="0.25">
      <c r="E1810" s="737"/>
      <c r="F1810" s="739"/>
    </row>
    <row r="1811" spans="5:6" x14ac:dyDescent="0.25">
      <c r="E1811" s="737"/>
      <c r="F1811" s="739"/>
    </row>
    <row r="1812" spans="5:6" x14ac:dyDescent="0.25">
      <c r="E1812" s="737"/>
      <c r="F1812" s="739"/>
    </row>
    <row r="1813" spans="5:6" x14ac:dyDescent="0.25">
      <c r="E1813" s="737"/>
      <c r="F1813" s="739"/>
    </row>
    <row r="1814" spans="5:6" x14ac:dyDescent="0.25">
      <c r="E1814" s="737"/>
      <c r="F1814" s="739"/>
    </row>
    <row r="1815" spans="5:6" x14ac:dyDescent="0.25">
      <c r="E1815" s="737"/>
      <c r="F1815" s="739"/>
    </row>
    <row r="1816" spans="5:6" x14ac:dyDescent="0.25">
      <c r="E1816" s="737"/>
      <c r="F1816" s="739"/>
    </row>
    <row r="1817" spans="5:6" x14ac:dyDescent="0.25">
      <c r="E1817" s="737"/>
      <c r="F1817" s="739"/>
    </row>
    <row r="1818" spans="5:6" x14ac:dyDescent="0.25">
      <c r="E1818" s="737"/>
      <c r="F1818" s="739"/>
    </row>
    <row r="1819" spans="5:6" x14ac:dyDescent="0.25">
      <c r="E1819" s="737"/>
      <c r="F1819" s="739"/>
    </row>
    <row r="1820" spans="5:6" x14ac:dyDescent="0.25">
      <c r="E1820" s="737"/>
      <c r="F1820" s="739"/>
    </row>
    <row r="1821" spans="5:6" x14ac:dyDescent="0.25">
      <c r="E1821" s="737"/>
      <c r="F1821" s="739"/>
    </row>
    <row r="1822" spans="5:6" x14ac:dyDescent="0.25">
      <c r="E1822" s="737"/>
      <c r="F1822" s="739"/>
    </row>
    <row r="1823" spans="5:6" x14ac:dyDescent="0.25">
      <c r="E1823" s="737"/>
      <c r="F1823" s="739"/>
    </row>
    <row r="1824" spans="5:6" x14ac:dyDescent="0.25">
      <c r="E1824" s="737"/>
      <c r="F1824" s="739"/>
    </row>
    <row r="1825" spans="5:6" x14ac:dyDescent="0.25">
      <c r="E1825" s="737"/>
      <c r="F1825" s="739"/>
    </row>
    <row r="1826" spans="5:6" x14ac:dyDescent="0.25">
      <c r="E1826" s="737"/>
      <c r="F1826" s="739"/>
    </row>
    <row r="1827" spans="5:6" x14ac:dyDescent="0.25">
      <c r="E1827" s="737"/>
      <c r="F1827" s="739"/>
    </row>
    <row r="1828" spans="5:6" x14ac:dyDescent="0.25">
      <c r="E1828" s="737"/>
      <c r="F1828" s="739"/>
    </row>
    <row r="1829" spans="5:6" x14ac:dyDescent="0.25">
      <c r="E1829" s="737"/>
      <c r="F1829" s="739"/>
    </row>
    <row r="1830" spans="5:6" x14ac:dyDescent="0.25">
      <c r="E1830" s="737"/>
      <c r="F1830" s="739"/>
    </row>
    <row r="1831" spans="5:6" x14ac:dyDescent="0.25">
      <c r="E1831" s="737"/>
      <c r="F1831" s="739"/>
    </row>
    <row r="1832" spans="5:6" x14ac:dyDescent="0.25">
      <c r="E1832" s="737"/>
      <c r="F1832" s="739"/>
    </row>
    <row r="1833" spans="5:6" x14ac:dyDescent="0.25">
      <c r="E1833" s="737"/>
      <c r="F1833" s="739"/>
    </row>
    <row r="1834" spans="5:6" x14ac:dyDescent="0.25">
      <c r="E1834" s="737"/>
      <c r="F1834" s="739"/>
    </row>
    <row r="1835" spans="5:6" x14ac:dyDescent="0.25">
      <c r="E1835" s="737"/>
      <c r="F1835" s="739"/>
    </row>
    <row r="1836" spans="5:6" x14ac:dyDescent="0.25">
      <c r="E1836" s="737"/>
      <c r="F1836" s="739"/>
    </row>
    <row r="1837" spans="5:6" x14ac:dyDescent="0.25">
      <c r="E1837" s="737"/>
      <c r="F1837" s="739"/>
    </row>
    <row r="1838" spans="5:6" x14ac:dyDescent="0.25">
      <c r="E1838" s="737"/>
      <c r="F1838" s="739"/>
    </row>
    <row r="1839" spans="5:6" x14ac:dyDescent="0.25">
      <c r="E1839" s="737"/>
      <c r="F1839" s="739"/>
    </row>
    <row r="1840" spans="5:6" x14ac:dyDescent="0.25">
      <c r="E1840" s="737"/>
      <c r="F1840" s="739"/>
    </row>
    <row r="1841" spans="5:6" x14ac:dyDescent="0.25">
      <c r="E1841" s="737"/>
      <c r="F1841" s="739"/>
    </row>
    <row r="1842" spans="5:6" x14ac:dyDescent="0.25">
      <c r="E1842" s="737"/>
      <c r="F1842" s="739"/>
    </row>
    <row r="1843" spans="5:6" x14ac:dyDescent="0.25">
      <c r="E1843" s="737"/>
      <c r="F1843" s="739"/>
    </row>
    <row r="1844" spans="5:6" x14ac:dyDescent="0.25">
      <c r="E1844" s="737"/>
      <c r="F1844" s="739"/>
    </row>
    <row r="1845" spans="5:6" x14ac:dyDescent="0.25">
      <c r="E1845" s="737"/>
      <c r="F1845" s="739"/>
    </row>
    <row r="1846" spans="5:6" x14ac:dyDescent="0.25">
      <c r="E1846" s="737"/>
      <c r="F1846" s="739"/>
    </row>
    <row r="1847" spans="5:6" x14ac:dyDescent="0.25">
      <c r="E1847" s="737"/>
      <c r="F1847" s="739"/>
    </row>
    <row r="1848" spans="5:6" x14ac:dyDescent="0.25">
      <c r="E1848" s="737"/>
      <c r="F1848" s="739"/>
    </row>
    <row r="1849" spans="5:6" x14ac:dyDescent="0.25">
      <c r="E1849" s="737"/>
      <c r="F1849" s="739"/>
    </row>
    <row r="1850" spans="5:6" x14ac:dyDescent="0.25">
      <c r="E1850" s="737"/>
      <c r="F1850" s="739"/>
    </row>
    <row r="1851" spans="5:6" x14ac:dyDescent="0.25">
      <c r="E1851" s="737"/>
      <c r="F1851" s="739"/>
    </row>
    <row r="1852" spans="5:6" x14ac:dyDescent="0.25">
      <c r="E1852" s="737"/>
      <c r="F1852" s="739"/>
    </row>
    <row r="1853" spans="5:6" x14ac:dyDescent="0.25">
      <c r="E1853" s="737"/>
      <c r="F1853" s="739"/>
    </row>
    <row r="1854" spans="5:6" x14ac:dyDescent="0.25">
      <c r="E1854" s="737"/>
      <c r="F1854" s="739"/>
    </row>
    <row r="1855" spans="5:6" x14ac:dyDescent="0.25">
      <c r="E1855" s="737"/>
      <c r="F1855" s="739"/>
    </row>
    <row r="1856" spans="5:6" x14ac:dyDescent="0.25">
      <c r="E1856" s="737"/>
      <c r="F1856" s="739"/>
    </row>
    <row r="1857" spans="5:6" x14ac:dyDescent="0.25">
      <c r="E1857" s="737"/>
      <c r="F1857" s="739"/>
    </row>
    <row r="1858" spans="5:6" x14ac:dyDescent="0.25">
      <c r="E1858" s="737"/>
      <c r="F1858" s="739"/>
    </row>
    <row r="1859" spans="5:6" x14ac:dyDescent="0.25">
      <c r="E1859" s="737"/>
      <c r="F1859" s="739"/>
    </row>
    <row r="1860" spans="5:6" x14ac:dyDescent="0.25">
      <c r="E1860" s="737"/>
      <c r="F1860" s="739"/>
    </row>
    <row r="1861" spans="5:6" x14ac:dyDescent="0.25">
      <c r="E1861" s="737"/>
      <c r="F1861" s="739"/>
    </row>
    <row r="1862" spans="5:6" x14ac:dyDescent="0.25">
      <c r="E1862" s="737"/>
      <c r="F1862" s="739"/>
    </row>
    <row r="1863" spans="5:6" x14ac:dyDescent="0.25">
      <c r="E1863" s="737"/>
      <c r="F1863" s="739"/>
    </row>
    <row r="1864" spans="5:6" x14ac:dyDescent="0.25">
      <c r="E1864" s="737"/>
      <c r="F1864" s="739"/>
    </row>
    <row r="1865" spans="5:6" x14ac:dyDescent="0.25">
      <c r="E1865" s="737"/>
      <c r="F1865" s="739"/>
    </row>
    <row r="1866" spans="5:6" x14ac:dyDescent="0.25">
      <c r="E1866" s="737"/>
      <c r="F1866" s="739"/>
    </row>
    <row r="1867" spans="5:6" x14ac:dyDescent="0.25">
      <c r="E1867" s="737"/>
      <c r="F1867" s="739"/>
    </row>
    <row r="1868" spans="5:6" x14ac:dyDescent="0.25">
      <c r="E1868" s="737"/>
      <c r="F1868" s="739"/>
    </row>
    <row r="1869" spans="5:6" x14ac:dyDescent="0.25">
      <c r="E1869" s="737"/>
      <c r="F1869" s="739"/>
    </row>
    <row r="1870" spans="5:6" x14ac:dyDescent="0.25">
      <c r="E1870" s="737"/>
      <c r="F1870" s="739"/>
    </row>
    <row r="1871" spans="5:6" x14ac:dyDescent="0.25">
      <c r="E1871" s="737"/>
      <c r="F1871" s="739"/>
    </row>
    <row r="1872" spans="5:6" x14ac:dyDescent="0.25">
      <c r="E1872" s="737"/>
      <c r="F1872" s="739"/>
    </row>
    <row r="1873" spans="5:6" x14ac:dyDescent="0.25">
      <c r="E1873" s="737"/>
      <c r="F1873" s="739"/>
    </row>
    <row r="1874" spans="5:6" x14ac:dyDescent="0.25">
      <c r="E1874" s="737"/>
      <c r="F1874" s="739"/>
    </row>
    <row r="1875" spans="5:6" x14ac:dyDescent="0.25">
      <c r="E1875" s="737"/>
      <c r="F1875" s="739"/>
    </row>
    <row r="1876" spans="5:6" x14ac:dyDescent="0.25">
      <c r="E1876" s="737"/>
      <c r="F1876" s="739"/>
    </row>
    <row r="1877" spans="5:6" x14ac:dyDescent="0.25">
      <c r="E1877" s="737"/>
      <c r="F1877" s="739"/>
    </row>
    <row r="1878" spans="5:6" x14ac:dyDescent="0.25">
      <c r="E1878" s="737"/>
      <c r="F1878" s="739"/>
    </row>
    <row r="1879" spans="5:6" x14ac:dyDescent="0.25">
      <c r="E1879" s="737"/>
      <c r="F1879" s="739"/>
    </row>
    <row r="1880" spans="5:6" x14ac:dyDescent="0.25">
      <c r="E1880" s="737"/>
      <c r="F1880" s="739"/>
    </row>
    <row r="1881" spans="5:6" x14ac:dyDescent="0.25">
      <c r="E1881" s="737"/>
      <c r="F1881" s="739"/>
    </row>
    <row r="1882" spans="5:6" x14ac:dyDescent="0.25">
      <c r="E1882" s="737"/>
      <c r="F1882" s="739"/>
    </row>
    <row r="1883" spans="5:6" x14ac:dyDescent="0.25">
      <c r="E1883" s="737"/>
      <c r="F1883" s="739"/>
    </row>
    <row r="1884" spans="5:6" x14ac:dyDescent="0.25">
      <c r="E1884" s="737"/>
      <c r="F1884" s="739"/>
    </row>
    <row r="1885" spans="5:6" x14ac:dyDescent="0.25">
      <c r="E1885" s="737"/>
      <c r="F1885" s="739"/>
    </row>
    <row r="1886" spans="5:6" x14ac:dyDescent="0.25">
      <c r="E1886" s="737"/>
      <c r="F1886" s="739"/>
    </row>
    <row r="1887" spans="5:6" x14ac:dyDescent="0.25">
      <c r="E1887" s="737"/>
      <c r="F1887" s="739"/>
    </row>
    <row r="1888" spans="5:6" x14ac:dyDescent="0.25">
      <c r="E1888" s="737"/>
      <c r="F1888" s="739"/>
    </row>
    <row r="1889" spans="5:6" x14ac:dyDescent="0.25">
      <c r="E1889" s="737"/>
      <c r="F1889" s="739"/>
    </row>
    <row r="1890" spans="5:6" x14ac:dyDescent="0.25">
      <c r="E1890" s="737"/>
      <c r="F1890" s="739"/>
    </row>
    <row r="1891" spans="5:6" x14ac:dyDescent="0.25">
      <c r="E1891" s="737"/>
      <c r="F1891" s="739"/>
    </row>
    <row r="1892" spans="5:6" x14ac:dyDescent="0.25">
      <c r="E1892" s="737"/>
      <c r="F1892" s="739"/>
    </row>
    <row r="1893" spans="5:6" x14ac:dyDescent="0.25">
      <c r="E1893" s="737"/>
      <c r="F1893" s="739"/>
    </row>
    <row r="1894" spans="5:6" x14ac:dyDescent="0.25">
      <c r="E1894" s="737"/>
      <c r="F1894" s="739"/>
    </row>
    <row r="1895" spans="5:6" x14ac:dyDescent="0.25">
      <c r="E1895" s="737"/>
      <c r="F1895" s="739"/>
    </row>
    <row r="1896" spans="5:6" x14ac:dyDescent="0.25">
      <c r="E1896" s="737"/>
      <c r="F1896" s="739"/>
    </row>
    <row r="1897" spans="5:6" x14ac:dyDescent="0.25">
      <c r="E1897" s="737"/>
      <c r="F1897" s="739"/>
    </row>
    <row r="1898" spans="5:6" x14ac:dyDescent="0.25">
      <c r="E1898" s="737"/>
      <c r="F1898" s="739"/>
    </row>
    <row r="1899" spans="5:6" x14ac:dyDescent="0.25">
      <c r="E1899" s="737"/>
      <c r="F1899" s="739"/>
    </row>
    <row r="1900" spans="5:6" x14ac:dyDescent="0.25">
      <c r="E1900" s="737"/>
      <c r="F1900" s="739"/>
    </row>
    <row r="1901" spans="5:6" x14ac:dyDescent="0.25">
      <c r="E1901" s="737"/>
      <c r="F1901" s="739"/>
    </row>
    <row r="1902" spans="5:6" x14ac:dyDescent="0.25">
      <c r="E1902" s="737"/>
      <c r="F1902" s="739"/>
    </row>
    <row r="1903" spans="5:6" x14ac:dyDescent="0.25">
      <c r="E1903" s="737"/>
      <c r="F1903" s="739"/>
    </row>
    <row r="1904" spans="5:6" x14ac:dyDescent="0.25">
      <c r="E1904" s="737"/>
      <c r="F1904" s="739"/>
    </row>
    <row r="1905" spans="5:6" x14ac:dyDescent="0.25">
      <c r="E1905" s="737"/>
      <c r="F1905" s="739"/>
    </row>
    <row r="1906" spans="5:6" x14ac:dyDescent="0.25">
      <c r="E1906" s="737"/>
      <c r="F1906" s="739"/>
    </row>
    <row r="1907" spans="5:6" x14ac:dyDescent="0.25">
      <c r="E1907" s="737"/>
      <c r="F1907" s="739"/>
    </row>
    <row r="1908" spans="5:6" x14ac:dyDescent="0.25">
      <c r="E1908" s="737"/>
      <c r="F1908" s="739"/>
    </row>
    <row r="1909" spans="5:6" x14ac:dyDescent="0.25">
      <c r="E1909" s="737"/>
      <c r="F1909" s="739"/>
    </row>
    <row r="1910" spans="5:6" x14ac:dyDescent="0.25">
      <c r="E1910" s="737"/>
      <c r="F1910" s="739"/>
    </row>
    <row r="1911" spans="5:6" x14ac:dyDescent="0.25">
      <c r="E1911" s="737"/>
      <c r="F1911" s="739"/>
    </row>
    <row r="1912" spans="5:6" x14ac:dyDescent="0.25">
      <c r="E1912" s="737"/>
      <c r="F1912" s="739"/>
    </row>
    <row r="1913" spans="5:6" x14ac:dyDescent="0.25">
      <c r="E1913" s="737"/>
      <c r="F1913" s="739"/>
    </row>
    <row r="1914" spans="5:6" x14ac:dyDescent="0.25">
      <c r="E1914" s="737"/>
      <c r="F1914" s="739"/>
    </row>
    <row r="1915" spans="5:6" x14ac:dyDescent="0.25">
      <c r="E1915" s="737"/>
      <c r="F1915" s="739"/>
    </row>
    <row r="1916" spans="5:6" x14ac:dyDescent="0.25">
      <c r="E1916" s="737"/>
      <c r="F1916" s="739"/>
    </row>
    <row r="1917" spans="5:6" x14ac:dyDescent="0.25">
      <c r="E1917" s="737"/>
      <c r="F1917" s="739"/>
    </row>
    <row r="1918" spans="5:6" x14ac:dyDescent="0.25">
      <c r="E1918" s="737"/>
      <c r="F1918" s="739"/>
    </row>
    <row r="1919" spans="5:6" x14ac:dyDescent="0.25">
      <c r="E1919" s="737"/>
      <c r="F1919" s="739"/>
    </row>
    <row r="1920" spans="5:6" x14ac:dyDescent="0.25">
      <c r="E1920" s="737"/>
      <c r="F1920" s="739"/>
    </row>
    <row r="1921" spans="5:6" x14ac:dyDescent="0.25">
      <c r="E1921" s="737"/>
      <c r="F1921" s="739"/>
    </row>
    <row r="1922" spans="5:6" x14ac:dyDescent="0.25">
      <c r="E1922" s="737"/>
      <c r="F1922" s="739"/>
    </row>
    <row r="1923" spans="5:6" x14ac:dyDescent="0.25">
      <c r="E1923" s="737"/>
      <c r="F1923" s="739"/>
    </row>
    <row r="1924" spans="5:6" x14ac:dyDescent="0.25">
      <c r="E1924" s="737"/>
      <c r="F1924" s="739"/>
    </row>
    <row r="1925" spans="5:6" x14ac:dyDescent="0.25">
      <c r="E1925" s="737"/>
      <c r="F1925" s="739"/>
    </row>
    <row r="1926" spans="5:6" x14ac:dyDescent="0.25">
      <c r="E1926" s="737"/>
      <c r="F1926" s="739"/>
    </row>
    <row r="1927" spans="5:6" x14ac:dyDescent="0.25">
      <c r="E1927" s="737"/>
      <c r="F1927" s="739"/>
    </row>
    <row r="1928" spans="5:6" x14ac:dyDescent="0.25">
      <c r="E1928" s="737"/>
      <c r="F1928" s="739"/>
    </row>
    <row r="1929" spans="5:6" x14ac:dyDescent="0.25">
      <c r="E1929" s="737"/>
      <c r="F1929" s="739"/>
    </row>
    <row r="1930" spans="5:6" x14ac:dyDescent="0.25">
      <c r="E1930" s="737"/>
      <c r="F1930" s="739"/>
    </row>
    <row r="1931" spans="5:6" x14ac:dyDescent="0.25">
      <c r="E1931" s="737"/>
      <c r="F1931" s="739"/>
    </row>
    <row r="1932" spans="5:6" x14ac:dyDescent="0.25">
      <c r="E1932" s="737"/>
      <c r="F1932" s="739"/>
    </row>
    <row r="1933" spans="5:6" x14ac:dyDescent="0.25">
      <c r="E1933" s="737"/>
      <c r="F1933" s="739"/>
    </row>
    <row r="1934" spans="5:6" x14ac:dyDescent="0.25">
      <c r="E1934" s="737"/>
      <c r="F1934" s="739"/>
    </row>
    <row r="1935" spans="5:6" x14ac:dyDescent="0.25">
      <c r="E1935" s="737"/>
      <c r="F1935" s="739"/>
    </row>
    <row r="1936" spans="5:6" x14ac:dyDescent="0.25">
      <c r="E1936" s="737"/>
      <c r="F1936" s="739"/>
    </row>
    <row r="1937" spans="5:6" x14ac:dyDescent="0.25">
      <c r="E1937" s="737"/>
      <c r="F1937" s="739"/>
    </row>
    <row r="1938" spans="5:6" x14ac:dyDescent="0.25">
      <c r="E1938" s="737"/>
      <c r="F1938" s="739"/>
    </row>
    <row r="1939" spans="5:6" x14ac:dyDescent="0.25">
      <c r="E1939" s="737"/>
      <c r="F1939" s="739"/>
    </row>
    <row r="1940" spans="5:6" x14ac:dyDescent="0.25">
      <c r="E1940" s="737"/>
      <c r="F1940" s="739"/>
    </row>
    <row r="1941" spans="5:6" x14ac:dyDescent="0.25">
      <c r="E1941" s="737"/>
      <c r="F1941" s="739"/>
    </row>
    <row r="1942" spans="5:6" x14ac:dyDescent="0.25">
      <c r="E1942" s="737"/>
      <c r="F1942" s="739"/>
    </row>
    <row r="1943" spans="5:6" x14ac:dyDescent="0.25">
      <c r="E1943" s="737"/>
      <c r="F1943" s="739"/>
    </row>
    <row r="1944" spans="5:6" x14ac:dyDescent="0.25">
      <c r="E1944" s="737"/>
      <c r="F1944" s="739"/>
    </row>
    <row r="1945" spans="5:6" x14ac:dyDescent="0.25">
      <c r="E1945" s="737"/>
      <c r="F1945" s="739"/>
    </row>
    <row r="1946" spans="5:6" x14ac:dyDescent="0.25">
      <c r="E1946" s="737"/>
      <c r="F1946" s="739"/>
    </row>
    <row r="1947" spans="5:6" x14ac:dyDescent="0.25">
      <c r="E1947" s="737"/>
      <c r="F1947" s="739"/>
    </row>
    <row r="1948" spans="5:6" x14ac:dyDescent="0.25">
      <c r="E1948" s="737"/>
      <c r="F1948" s="739"/>
    </row>
    <row r="1949" spans="5:6" x14ac:dyDescent="0.25">
      <c r="E1949" s="737"/>
      <c r="F1949" s="739"/>
    </row>
    <row r="1950" spans="5:6" x14ac:dyDescent="0.25">
      <c r="E1950" s="737"/>
      <c r="F1950" s="739"/>
    </row>
    <row r="1951" spans="5:6" x14ac:dyDescent="0.25">
      <c r="E1951" s="737"/>
      <c r="F1951" s="739"/>
    </row>
    <row r="1952" spans="5:6" x14ac:dyDescent="0.25">
      <c r="E1952" s="737"/>
      <c r="F1952" s="739"/>
    </row>
    <row r="1953" spans="5:6" x14ac:dyDescent="0.25">
      <c r="E1953" s="737"/>
      <c r="F1953" s="739"/>
    </row>
    <row r="1954" spans="5:6" x14ac:dyDescent="0.25">
      <c r="E1954" s="737"/>
      <c r="F1954" s="739"/>
    </row>
    <row r="1955" spans="5:6" x14ac:dyDescent="0.25">
      <c r="E1955" s="737"/>
      <c r="F1955" s="739"/>
    </row>
    <row r="1956" spans="5:6" x14ac:dyDescent="0.25">
      <c r="E1956" s="737"/>
      <c r="F1956" s="739"/>
    </row>
    <row r="1957" spans="5:6" x14ac:dyDescent="0.25">
      <c r="E1957" s="737"/>
      <c r="F1957" s="739"/>
    </row>
    <row r="1958" spans="5:6" x14ac:dyDescent="0.25">
      <c r="E1958" s="737"/>
      <c r="F1958" s="739"/>
    </row>
    <row r="1959" spans="5:6" x14ac:dyDescent="0.25">
      <c r="E1959" s="737"/>
      <c r="F1959" s="739"/>
    </row>
    <row r="1960" spans="5:6" x14ac:dyDescent="0.25">
      <c r="E1960" s="737"/>
      <c r="F1960" s="739"/>
    </row>
    <row r="1961" spans="5:6" x14ac:dyDescent="0.25">
      <c r="E1961" s="737"/>
      <c r="F1961" s="739"/>
    </row>
    <row r="1962" spans="5:6" x14ac:dyDescent="0.25">
      <c r="E1962" s="737"/>
      <c r="F1962" s="739"/>
    </row>
    <row r="1963" spans="5:6" x14ac:dyDescent="0.25">
      <c r="E1963" s="737"/>
      <c r="F1963" s="739"/>
    </row>
    <row r="1964" spans="5:6" x14ac:dyDescent="0.25">
      <c r="E1964" s="737"/>
      <c r="F1964" s="739"/>
    </row>
    <row r="1965" spans="5:6" x14ac:dyDescent="0.25">
      <c r="E1965" s="737"/>
      <c r="F1965" s="739"/>
    </row>
    <row r="1966" spans="5:6" x14ac:dyDescent="0.25">
      <c r="E1966" s="737"/>
      <c r="F1966" s="739"/>
    </row>
    <row r="1967" spans="5:6" x14ac:dyDescent="0.25">
      <c r="E1967" s="737"/>
      <c r="F1967" s="739"/>
    </row>
    <row r="1968" spans="5:6" x14ac:dyDescent="0.25">
      <c r="E1968" s="737"/>
      <c r="F1968" s="739"/>
    </row>
    <row r="1969" spans="5:6" x14ac:dyDescent="0.25">
      <c r="E1969" s="737"/>
      <c r="F1969" s="739"/>
    </row>
    <row r="1970" spans="5:6" x14ac:dyDescent="0.25">
      <c r="E1970" s="737"/>
      <c r="F1970" s="739"/>
    </row>
    <row r="1971" spans="5:6" x14ac:dyDescent="0.25">
      <c r="E1971" s="737"/>
      <c r="F1971" s="739"/>
    </row>
    <row r="1972" spans="5:6" x14ac:dyDescent="0.25">
      <c r="E1972" s="737"/>
      <c r="F1972" s="739"/>
    </row>
    <row r="1973" spans="5:6" x14ac:dyDescent="0.25">
      <c r="E1973" s="737"/>
      <c r="F1973" s="739"/>
    </row>
    <row r="1974" spans="5:6" x14ac:dyDescent="0.25">
      <c r="E1974" s="737"/>
      <c r="F1974" s="739"/>
    </row>
    <row r="1975" spans="5:6" x14ac:dyDescent="0.25">
      <c r="E1975" s="737"/>
      <c r="F1975" s="739"/>
    </row>
    <row r="1976" spans="5:6" x14ac:dyDescent="0.25">
      <c r="E1976" s="737"/>
      <c r="F1976" s="739"/>
    </row>
    <row r="1977" spans="5:6" x14ac:dyDescent="0.25">
      <c r="E1977" s="737"/>
      <c r="F1977" s="739"/>
    </row>
    <row r="1978" spans="5:6" x14ac:dyDescent="0.25">
      <c r="E1978" s="737"/>
      <c r="F1978" s="739"/>
    </row>
    <row r="1979" spans="5:6" x14ac:dyDescent="0.25">
      <c r="E1979" s="737"/>
      <c r="F1979" s="739"/>
    </row>
    <row r="1980" spans="5:6" x14ac:dyDescent="0.25">
      <c r="E1980" s="737"/>
      <c r="F1980" s="739"/>
    </row>
    <row r="1981" spans="5:6" x14ac:dyDescent="0.25">
      <c r="E1981" s="737"/>
      <c r="F1981" s="739"/>
    </row>
    <row r="1982" spans="5:6" x14ac:dyDescent="0.25">
      <c r="E1982" s="737"/>
      <c r="F1982" s="739"/>
    </row>
    <row r="1983" spans="5:6" x14ac:dyDescent="0.25">
      <c r="E1983" s="737"/>
      <c r="F1983" s="739"/>
    </row>
    <row r="1984" spans="5:6" x14ac:dyDescent="0.25">
      <c r="E1984" s="737"/>
      <c r="F1984" s="739"/>
    </row>
    <row r="1985" spans="5:6" x14ac:dyDescent="0.25">
      <c r="E1985" s="737"/>
      <c r="F1985" s="739"/>
    </row>
    <row r="1986" spans="5:6" x14ac:dyDescent="0.25">
      <c r="E1986" s="737"/>
      <c r="F1986" s="739"/>
    </row>
    <row r="1987" spans="5:6" x14ac:dyDescent="0.25">
      <c r="E1987" s="737"/>
      <c r="F1987" s="739"/>
    </row>
    <row r="1988" spans="5:6" x14ac:dyDescent="0.25">
      <c r="E1988" s="737"/>
      <c r="F1988" s="739"/>
    </row>
    <row r="1989" spans="5:6" x14ac:dyDescent="0.25">
      <c r="E1989" s="737"/>
      <c r="F1989" s="739"/>
    </row>
    <row r="1990" spans="5:6" x14ac:dyDescent="0.25">
      <c r="E1990" s="737"/>
      <c r="F1990" s="739"/>
    </row>
    <row r="1991" spans="5:6" x14ac:dyDescent="0.25">
      <c r="E1991" s="737"/>
      <c r="F1991" s="739"/>
    </row>
    <row r="1992" spans="5:6" x14ac:dyDescent="0.25">
      <c r="E1992" s="737"/>
      <c r="F1992" s="739"/>
    </row>
    <row r="1993" spans="5:6" x14ac:dyDescent="0.25">
      <c r="E1993" s="737"/>
      <c r="F1993" s="739"/>
    </row>
    <row r="1994" spans="5:6" x14ac:dyDescent="0.25">
      <c r="E1994" s="737"/>
      <c r="F1994" s="739"/>
    </row>
    <row r="1995" spans="5:6" x14ac:dyDescent="0.25">
      <c r="E1995" s="737"/>
      <c r="F1995" s="739"/>
    </row>
    <row r="1996" spans="5:6" x14ac:dyDescent="0.25">
      <c r="E1996" s="737"/>
      <c r="F1996" s="739"/>
    </row>
    <row r="1997" spans="5:6" x14ac:dyDescent="0.25">
      <c r="E1997" s="737"/>
      <c r="F1997" s="739"/>
    </row>
    <row r="1998" spans="5:6" x14ac:dyDescent="0.25">
      <c r="E1998" s="737"/>
      <c r="F1998" s="739"/>
    </row>
    <row r="1999" spans="5:6" x14ac:dyDescent="0.25">
      <c r="E1999" s="737"/>
      <c r="F1999" s="739"/>
    </row>
    <row r="2000" spans="5:6" x14ac:dyDescent="0.25">
      <c r="E2000" s="737"/>
      <c r="F2000" s="739"/>
    </row>
    <row r="2001" spans="5:6" x14ac:dyDescent="0.25">
      <c r="E2001" s="737"/>
      <c r="F2001" s="739"/>
    </row>
    <row r="2002" spans="5:6" x14ac:dyDescent="0.25">
      <c r="E2002" s="737"/>
      <c r="F2002" s="739"/>
    </row>
    <row r="2003" spans="5:6" x14ac:dyDescent="0.25">
      <c r="E2003" s="737"/>
      <c r="F2003" s="739"/>
    </row>
    <row r="2004" spans="5:6" x14ac:dyDescent="0.25">
      <c r="E2004" s="737"/>
      <c r="F2004" s="739"/>
    </row>
    <row r="2005" spans="5:6" x14ac:dyDescent="0.25">
      <c r="E2005" s="737"/>
      <c r="F2005" s="739"/>
    </row>
    <row r="2006" spans="5:6" x14ac:dyDescent="0.25">
      <c r="E2006" s="737"/>
      <c r="F2006" s="739"/>
    </row>
    <row r="2007" spans="5:6" x14ac:dyDescent="0.25">
      <c r="E2007" s="737"/>
      <c r="F2007" s="739"/>
    </row>
    <row r="2008" spans="5:6" x14ac:dyDescent="0.25">
      <c r="E2008" s="737"/>
      <c r="F2008" s="739"/>
    </row>
    <row r="2009" spans="5:6" x14ac:dyDescent="0.25">
      <c r="E2009" s="737"/>
      <c r="F2009" s="739"/>
    </row>
    <row r="2010" spans="5:6" x14ac:dyDescent="0.25">
      <c r="E2010" s="737"/>
      <c r="F2010" s="739"/>
    </row>
    <row r="2011" spans="5:6" x14ac:dyDescent="0.25">
      <c r="E2011" s="737"/>
      <c r="F2011" s="739"/>
    </row>
    <row r="2012" spans="5:6" x14ac:dyDescent="0.25">
      <c r="E2012" s="737"/>
      <c r="F2012" s="739"/>
    </row>
    <row r="2013" spans="5:6" x14ac:dyDescent="0.25">
      <c r="E2013" s="737"/>
      <c r="F2013" s="739"/>
    </row>
    <row r="2014" spans="5:6" x14ac:dyDescent="0.25">
      <c r="E2014" s="737"/>
      <c r="F2014" s="739"/>
    </row>
    <row r="2015" spans="5:6" x14ac:dyDescent="0.25">
      <c r="E2015" s="737"/>
      <c r="F2015" s="739"/>
    </row>
    <row r="2016" spans="5:6" x14ac:dyDescent="0.25">
      <c r="E2016" s="737"/>
      <c r="F2016" s="739"/>
    </row>
    <row r="2017" spans="5:6" x14ac:dyDescent="0.25">
      <c r="E2017" s="737"/>
      <c r="F2017" s="739"/>
    </row>
    <row r="2018" spans="5:6" x14ac:dyDescent="0.25">
      <c r="E2018" s="737"/>
      <c r="F2018" s="739"/>
    </row>
    <row r="2019" spans="5:6" x14ac:dyDescent="0.25">
      <c r="E2019" s="737"/>
      <c r="F2019" s="739"/>
    </row>
    <row r="2020" spans="5:6" x14ac:dyDescent="0.25">
      <c r="E2020" s="737"/>
      <c r="F2020" s="739"/>
    </row>
    <row r="2021" spans="5:6" x14ac:dyDescent="0.25">
      <c r="E2021" s="737"/>
      <c r="F2021" s="739"/>
    </row>
    <row r="2022" spans="5:6" x14ac:dyDescent="0.25">
      <c r="E2022" s="737"/>
      <c r="F2022" s="739"/>
    </row>
    <row r="2023" spans="5:6" x14ac:dyDescent="0.25">
      <c r="E2023" s="737"/>
      <c r="F2023" s="739"/>
    </row>
    <row r="2024" spans="5:6" x14ac:dyDescent="0.25">
      <c r="E2024" s="737"/>
      <c r="F2024" s="739"/>
    </row>
    <row r="2025" spans="5:6" x14ac:dyDescent="0.25">
      <c r="E2025" s="737"/>
      <c r="F2025" s="739"/>
    </row>
    <row r="2026" spans="5:6" x14ac:dyDescent="0.25">
      <c r="E2026" s="737"/>
      <c r="F2026" s="739"/>
    </row>
    <row r="2027" spans="5:6" x14ac:dyDescent="0.25">
      <c r="E2027" s="737"/>
      <c r="F2027" s="739"/>
    </row>
    <row r="2028" spans="5:6" x14ac:dyDescent="0.25">
      <c r="E2028" s="737"/>
      <c r="F2028" s="739"/>
    </row>
    <row r="2029" spans="5:6" x14ac:dyDescent="0.25">
      <c r="E2029" s="737"/>
      <c r="F2029" s="739"/>
    </row>
    <row r="2030" spans="5:6" x14ac:dyDescent="0.25">
      <c r="E2030" s="737"/>
      <c r="F2030" s="739"/>
    </row>
    <row r="2031" spans="5:6" x14ac:dyDescent="0.25">
      <c r="E2031" s="737"/>
      <c r="F2031" s="739"/>
    </row>
    <row r="2032" spans="5:6" x14ac:dyDescent="0.25">
      <c r="E2032" s="737"/>
      <c r="F2032" s="739"/>
    </row>
    <row r="2033" spans="5:6" x14ac:dyDescent="0.25">
      <c r="E2033" s="737"/>
      <c r="F2033" s="739"/>
    </row>
    <row r="2034" spans="5:6" x14ac:dyDescent="0.25">
      <c r="E2034" s="737"/>
      <c r="F2034" s="739"/>
    </row>
    <row r="2035" spans="5:6" x14ac:dyDescent="0.25">
      <c r="E2035" s="737"/>
      <c r="F2035" s="739"/>
    </row>
    <row r="2036" spans="5:6" x14ac:dyDescent="0.25">
      <c r="E2036" s="737"/>
      <c r="F2036" s="739"/>
    </row>
    <row r="2037" spans="5:6" x14ac:dyDescent="0.25">
      <c r="E2037" s="737"/>
      <c r="F2037" s="739"/>
    </row>
    <row r="2038" spans="5:6" x14ac:dyDescent="0.25">
      <c r="E2038" s="737"/>
      <c r="F2038" s="739"/>
    </row>
    <row r="2039" spans="5:6" x14ac:dyDescent="0.25">
      <c r="E2039" s="737"/>
      <c r="F2039" s="739"/>
    </row>
    <row r="2040" spans="5:6" x14ac:dyDescent="0.25">
      <c r="E2040" s="737"/>
      <c r="F2040" s="739"/>
    </row>
    <row r="2041" spans="5:6" x14ac:dyDescent="0.25">
      <c r="E2041" s="737"/>
      <c r="F2041" s="739"/>
    </row>
    <row r="2042" spans="5:6" x14ac:dyDescent="0.25">
      <c r="E2042" s="737"/>
      <c r="F2042" s="739"/>
    </row>
    <row r="2043" spans="5:6" x14ac:dyDescent="0.25">
      <c r="E2043" s="737"/>
      <c r="F2043" s="739"/>
    </row>
    <row r="2044" spans="5:6" x14ac:dyDescent="0.25">
      <c r="E2044" s="737"/>
      <c r="F2044" s="739"/>
    </row>
    <row r="2045" spans="5:6" x14ac:dyDescent="0.25">
      <c r="E2045" s="737"/>
      <c r="F2045" s="739"/>
    </row>
    <row r="2046" spans="5:6" x14ac:dyDescent="0.25">
      <c r="E2046" s="737"/>
      <c r="F2046" s="739"/>
    </row>
    <row r="2047" spans="5:6" x14ac:dyDescent="0.25">
      <c r="E2047" s="737"/>
      <c r="F2047" s="739"/>
    </row>
    <row r="2048" spans="5:6" x14ac:dyDescent="0.25">
      <c r="E2048" s="737"/>
      <c r="F2048" s="739"/>
    </row>
    <row r="2049" spans="5:6" x14ac:dyDescent="0.25">
      <c r="E2049" s="737"/>
      <c r="F2049" s="739"/>
    </row>
    <row r="2050" spans="5:6" x14ac:dyDescent="0.25">
      <c r="E2050" s="737"/>
      <c r="F2050" s="739"/>
    </row>
    <row r="2051" spans="5:6" x14ac:dyDescent="0.25">
      <c r="E2051" s="737"/>
      <c r="F2051" s="739"/>
    </row>
    <row r="2052" spans="5:6" x14ac:dyDescent="0.25">
      <c r="E2052" s="737"/>
      <c r="F2052" s="739"/>
    </row>
    <row r="2053" spans="5:6" x14ac:dyDescent="0.25">
      <c r="E2053" s="737"/>
      <c r="F2053" s="739"/>
    </row>
    <row r="2054" spans="5:6" x14ac:dyDescent="0.25">
      <c r="E2054" s="737"/>
      <c r="F2054" s="739"/>
    </row>
    <row r="2055" spans="5:6" x14ac:dyDescent="0.25">
      <c r="E2055" s="737"/>
      <c r="F2055" s="739"/>
    </row>
    <row r="2056" spans="5:6" x14ac:dyDescent="0.25">
      <c r="E2056" s="737"/>
      <c r="F2056" s="739"/>
    </row>
    <row r="2057" spans="5:6" x14ac:dyDescent="0.25">
      <c r="E2057" s="737"/>
      <c r="F2057" s="739"/>
    </row>
    <row r="2058" spans="5:6" x14ac:dyDescent="0.25">
      <c r="E2058" s="737"/>
      <c r="F2058" s="739"/>
    </row>
    <row r="2059" spans="5:6" x14ac:dyDescent="0.25">
      <c r="E2059" s="737"/>
      <c r="F2059" s="739"/>
    </row>
    <row r="2060" spans="5:6" x14ac:dyDescent="0.25">
      <c r="E2060" s="737"/>
      <c r="F2060" s="739"/>
    </row>
    <row r="2061" spans="5:6" x14ac:dyDescent="0.25">
      <c r="E2061" s="737"/>
      <c r="F2061" s="739"/>
    </row>
    <row r="2062" spans="5:6" x14ac:dyDescent="0.25">
      <c r="E2062" s="737"/>
      <c r="F2062" s="739"/>
    </row>
    <row r="2063" spans="5:6" x14ac:dyDescent="0.25">
      <c r="E2063" s="737"/>
      <c r="F2063" s="739"/>
    </row>
    <row r="2064" spans="5:6" x14ac:dyDescent="0.25">
      <c r="E2064" s="737"/>
      <c r="F2064" s="739"/>
    </row>
    <row r="2065" spans="5:6" x14ac:dyDescent="0.25">
      <c r="E2065" s="737"/>
      <c r="F2065" s="739"/>
    </row>
    <row r="2066" spans="5:6" x14ac:dyDescent="0.25">
      <c r="E2066" s="737"/>
      <c r="F2066" s="739"/>
    </row>
    <row r="2067" spans="5:6" x14ac:dyDescent="0.25">
      <c r="E2067" s="737"/>
      <c r="F2067" s="739"/>
    </row>
    <row r="2068" spans="5:6" x14ac:dyDescent="0.25">
      <c r="E2068" s="737"/>
      <c r="F2068" s="739"/>
    </row>
    <row r="2069" spans="5:6" x14ac:dyDescent="0.25">
      <c r="E2069" s="737"/>
      <c r="F2069" s="739"/>
    </row>
    <row r="2070" spans="5:6" x14ac:dyDescent="0.25">
      <c r="E2070" s="737"/>
      <c r="F2070" s="739"/>
    </row>
    <row r="2071" spans="5:6" x14ac:dyDescent="0.25">
      <c r="E2071" s="737"/>
      <c r="F2071" s="739"/>
    </row>
    <row r="2072" spans="5:6" x14ac:dyDescent="0.25">
      <c r="E2072" s="737"/>
      <c r="F2072" s="739"/>
    </row>
    <row r="2073" spans="5:6" x14ac:dyDescent="0.25">
      <c r="E2073" s="737"/>
      <c r="F2073" s="739"/>
    </row>
    <row r="2074" spans="5:6" x14ac:dyDescent="0.25">
      <c r="E2074" s="737"/>
      <c r="F2074" s="739"/>
    </row>
    <row r="2075" spans="5:6" x14ac:dyDescent="0.25">
      <c r="E2075" s="737"/>
      <c r="F2075" s="739"/>
    </row>
    <row r="2076" spans="5:6" x14ac:dyDescent="0.25">
      <c r="E2076" s="737"/>
      <c r="F2076" s="739"/>
    </row>
    <row r="2077" spans="5:6" x14ac:dyDescent="0.25">
      <c r="E2077" s="737"/>
      <c r="F2077" s="739"/>
    </row>
    <row r="2078" spans="5:6" x14ac:dyDescent="0.25">
      <c r="E2078" s="737"/>
      <c r="F2078" s="739"/>
    </row>
    <row r="2079" spans="5:6" x14ac:dyDescent="0.25">
      <c r="E2079" s="737"/>
      <c r="F2079" s="739"/>
    </row>
    <row r="2080" spans="5:6" x14ac:dyDescent="0.25">
      <c r="E2080" s="737"/>
      <c r="F2080" s="739"/>
    </row>
    <row r="2081" spans="5:6" x14ac:dyDescent="0.25">
      <c r="E2081" s="737"/>
      <c r="F2081" s="739"/>
    </row>
    <row r="2082" spans="5:6" x14ac:dyDescent="0.25">
      <c r="E2082" s="737"/>
      <c r="F2082" s="739"/>
    </row>
    <row r="2083" spans="5:6" x14ac:dyDescent="0.25">
      <c r="E2083" s="737"/>
      <c r="F2083" s="739"/>
    </row>
    <row r="2084" spans="5:6" x14ac:dyDescent="0.25">
      <c r="E2084" s="737"/>
      <c r="F2084" s="739"/>
    </row>
    <row r="2085" spans="5:6" x14ac:dyDescent="0.25">
      <c r="E2085" s="737"/>
      <c r="F2085" s="739"/>
    </row>
    <row r="2086" spans="5:6" x14ac:dyDescent="0.25">
      <c r="E2086" s="737"/>
      <c r="F2086" s="739"/>
    </row>
    <row r="2087" spans="5:6" x14ac:dyDescent="0.25">
      <c r="E2087" s="737"/>
      <c r="F2087" s="739"/>
    </row>
    <row r="2088" spans="5:6" x14ac:dyDescent="0.25">
      <c r="E2088" s="737"/>
      <c r="F2088" s="739"/>
    </row>
    <row r="2089" spans="5:6" x14ac:dyDescent="0.25">
      <c r="E2089" s="737"/>
      <c r="F2089" s="739"/>
    </row>
    <row r="2090" spans="5:6" x14ac:dyDescent="0.25">
      <c r="E2090" s="737"/>
      <c r="F2090" s="739"/>
    </row>
    <row r="2091" spans="5:6" x14ac:dyDescent="0.25">
      <c r="E2091" s="737"/>
      <c r="F2091" s="739"/>
    </row>
    <row r="2092" spans="5:6" x14ac:dyDescent="0.25">
      <c r="E2092" s="737"/>
      <c r="F2092" s="739"/>
    </row>
    <row r="2093" spans="5:6" x14ac:dyDescent="0.25">
      <c r="E2093" s="737"/>
      <c r="F2093" s="739"/>
    </row>
    <row r="2094" spans="5:6" x14ac:dyDescent="0.25">
      <c r="E2094" s="737"/>
      <c r="F2094" s="739"/>
    </row>
    <row r="2095" spans="5:6" x14ac:dyDescent="0.25">
      <c r="E2095" s="737"/>
      <c r="F2095" s="739"/>
    </row>
    <row r="2096" spans="5:6" x14ac:dyDescent="0.25">
      <c r="E2096" s="737"/>
      <c r="F2096" s="739"/>
    </row>
    <row r="2097" spans="5:6" x14ac:dyDescent="0.25">
      <c r="E2097" s="737"/>
      <c r="F2097" s="739"/>
    </row>
    <row r="2098" spans="5:6" x14ac:dyDescent="0.25">
      <c r="E2098" s="737"/>
      <c r="F2098" s="739"/>
    </row>
    <row r="2099" spans="5:6" x14ac:dyDescent="0.25">
      <c r="E2099" s="737"/>
      <c r="F2099" s="739"/>
    </row>
    <row r="2100" spans="5:6" x14ac:dyDescent="0.25">
      <c r="E2100" s="737"/>
      <c r="F2100" s="739"/>
    </row>
    <row r="2101" spans="5:6" x14ac:dyDescent="0.25">
      <c r="E2101" s="737"/>
      <c r="F2101" s="739"/>
    </row>
    <row r="2102" spans="5:6" x14ac:dyDescent="0.25">
      <c r="E2102" s="737"/>
      <c r="F2102" s="739"/>
    </row>
    <row r="2103" spans="5:6" x14ac:dyDescent="0.25">
      <c r="E2103" s="737"/>
      <c r="F2103" s="739"/>
    </row>
    <row r="2104" spans="5:6" x14ac:dyDescent="0.25">
      <c r="E2104" s="737"/>
      <c r="F2104" s="739"/>
    </row>
    <row r="2105" spans="5:6" x14ac:dyDescent="0.25">
      <c r="E2105" s="737"/>
      <c r="F2105" s="739"/>
    </row>
    <row r="2106" spans="5:6" x14ac:dyDescent="0.25">
      <c r="E2106" s="737"/>
      <c r="F2106" s="739"/>
    </row>
    <row r="2107" spans="5:6" x14ac:dyDescent="0.25">
      <c r="E2107" s="737"/>
      <c r="F2107" s="739"/>
    </row>
    <row r="2108" spans="5:6" x14ac:dyDescent="0.25">
      <c r="E2108" s="737"/>
      <c r="F2108" s="739"/>
    </row>
    <row r="2109" spans="5:6" x14ac:dyDescent="0.25">
      <c r="E2109" s="737"/>
      <c r="F2109" s="739"/>
    </row>
    <row r="2110" spans="5:6" x14ac:dyDescent="0.25">
      <c r="E2110" s="737"/>
      <c r="F2110" s="739"/>
    </row>
    <row r="2111" spans="5:6" x14ac:dyDescent="0.25">
      <c r="E2111" s="737"/>
      <c r="F2111" s="739"/>
    </row>
    <row r="2112" spans="5:6" x14ac:dyDescent="0.25">
      <c r="E2112" s="737"/>
      <c r="F2112" s="739"/>
    </row>
    <row r="2113" spans="5:6" x14ac:dyDescent="0.25">
      <c r="E2113" s="737"/>
      <c r="F2113" s="739"/>
    </row>
    <row r="2114" spans="5:6" x14ac:dyDescent="0.25">
      <c r="E2114" s="737"/>
      <c r="F2114" s="739"/>
    </row>
    <row r="2115" spans="5:6" x14ac:dyDescent="0.25">
      <c r="E2115" s="737"/>
      <c r="F2115" s="739"/>
    </row>
    <row r="2116" spans="5:6" x14ac:dyDescent="0.25">
      <c r="E2116" s="737"/>
      <c r="F2116" s="739"/>
    </row>
    <row r="2117" spans="5:6" x14ac:dyDescent="0.25">
      <c r="E2117" s="737"/>
      <c r="F2117" s="739"/>
    </row>
    <row r="2118" spans="5:6" x14ac:dyDescent="0.25">
      <c r="E2118" s="737"/>
      <c r="F2118" s="739"/>
    </row>
    <row r="2119" spans="5:6" x14ac:dyDescent="0.25">
      <c r="E2119" s="737"/>
      <c r="F2119" s="739"/>
    </row>
    <row r="2120" spans="5:6" x14ac:dyDescent="0.25">
      <c r="E2120" s="737"/>
      <c r="F2120" s="739"/>
    </row>
    <row r="2121" spans="5:6" x14ac:dyDescent="0.25">
      <c r="E2121" s="737"/>
      <c r="F2121" s="739"/>
    </row>
    <row r="2122" spans="5:6" x14ac:dyDescent="0.25">
      <c r="E2122" s="737"/>
      <c r="F2122" s="739"/>
    </row>
    <row r="2123" spans="5:6" x14ac:dyDescent="0.25">
      <c r="E2123" s="737"/>
      <c r="F2123" s="739"/>
    </row>
    <row r="2124" spans="5:6" x14ac:dyDescent="0.25">
      <c r="E2124" s="737"/>
      <c r="F2124" s="739"/>
    </row>
    <row r="2125" spans="5:6" x14ac:dyDescent="0.25">
      <c r="E2125" s="737"/>
      <c r="F2125" s="739"/>
    </row>
    <row r="2126" spans="5:6" x14ac:dyDescent="0.25">
      <c r="E2126" s="737"/>
      <c r="F2126" s="739"/>
    </row>
    <row r="2127" spans="5:6" x14ac:dyDescent="0.25">
      <c r="E2127" s="737"/>
      <c r="F2127" s="739"/>
    </row>
    <row r="2128" spans="5:6" x14ac:dyDescent="0.25">
      <c r="E2128" s="737"/>
      <c r="F2128" s="739"/>
    </row>
    <row r="2129" spans="5:6" x14ac:dyDescent="0.25">
      <c r="E2129" s="737"/>
      <c r="F2129" s="739"/>
    </row>
    <row r="2130" spans="5:6" x14ac:dyDescent="0.25">
      <c r="E2130" s="737"/>
      <c r="F2130" s="739"/>
    </row>
    <row r="2131" spans="5:6" x14ac:dyDescent="0.25">
      <c r="E2131" s="737"/>
      <c r="F2131" s="739"/>
    </row>
    <row r="2132" spans="5:6" x14ac:dyDescent="0.25">
      <c r="E2132" s="737"/>
      <c r="F2132" s="739"/>
    </row>
    <row r="2133" spans="5:6" x14ac:dyDescent="0.25">
      <c r="E2133" s="737"/>
      <c r="F2133" s="739"/>
    </row>
    <row r="2134" spans="5:6" x14ac:dyDescent="0.25">
      <c r="E2134" s="737"/>
      <c r="F2134" s="739"/>
    </row>
    <row r="2135" spans="5:6" x14ac:dyDescent="0.25">
      <c r="E2135" s="737"/>
      <c r="F2135" s="739"/>
    </row>
    <row r="2136" spans="5:6" x14ac:dyDescent="0.25">
      <c r="E2136" s="737"/>
      <c r="F2136" s="739"/>
    </row>
    <row r="2137" spans="5:6" x14ac:dyDescent="0.25">
      <c r="E2137" s="737"/>
      <c r="F2137" s="739"/>
    </row>
    <row r="2138" spans="5:6" x14ac:dyDescent="0.25">
      <c r="E2138" s="737"/>
      <c r="F2138" s="739"/>
    </row>
    <row r="2139" spans="5:6" x14ac:dyDescent="0.25">
      <c r="E2139" s="737"/>
      <c r="F2139" s="739"/>
    </row>
    <row r="2140" spans="5:6" x14ac:dyDescent="0.25">
      <c r="E2140" s="737"/>
      <c r="F2140" s="739"/>
    </row>
    <row r="2141" spans="5:6" x14ac:dyDescent="0.25">
      <c r="E2141" s="737"/>
      <c r="F2141" s="739"/>
    </row>
    <row r="2142" spans="5:6" x14ac:dyDescent="0.25">
      <c r="E2142" s="737"/>
      <c r="F2142" s="739"/>
    </row>
    <row r="2143" spans="5:6" x14ac:dyDescent="0.25">
      <c r="E2143" s="737"/>
      <c r="F2143" s="739"/>
    </row>
    <row r="2144" spans="5:6" x14ac:dyDescent="0.25">
      <c r="E2144" s="737"/>
      <c r="F2144" s="739"/>
    </row>
    <row r="2145" spans="5:6" x14ac:dyDescent="0.25">
      <c r="E2145" s="737"/>
      <c r="F2145" s="739"/>
    </row>
    <row r="2146" spans="5:6" x14ac:dyDescent="0.25">
      <c r="E2146" s="737"/>
      <c r="F2146" s="739"/>
    </row>
    <row r="2147" spans="5:6" x14ac:dyDescent="0.25">
      <c r="E2147" s="737"/>
      <c r="F2147" s="739"/>
    </row>
    <row r="2148" spans="5:6" x14ac:dyDescent="0.25">
      <c r="E2148" s="737"/>
      <c r="F2148" s="739"/>
    </row>
    <row r="2149" spans="5:6" x14ac:dyDescent="0.25">
      <c r="E2149" s="737"/>
      <c r="F2149" s="739"/>
    </row>
    <row r="2150" spans="5:6" x14ac:dyDescent="0.25">
      <c r="E2150" s="737"/>
      <c r="F2150" s="739"/>
    </row>
    <row r="2151" spans="5:6" x14ac:dyDescent="0.25">
      <c r="E2151" s="737"/>
      <c r="F2151" s="739"/>
    </row>
    <row r="2152" spans="5:6" x14ac:dyDescent="0.25">
      <c r="E2152" s="737"/>
      <c r="F2152" s="739"/>
    </row>
    <row r="2153" spans="5:6" x14ac:dyDescent="0.25">
      <c r="E2153" s="737"/>
      <c r="F2153" s="739"/>
    </row>
    <row r="2154" spans="5:6" x14ac:dyDescent="0.25">
      <c r="E2154" s="737"/>
      <c r="F2154" s="739"/>
    </row>
    <row r="2155" spans="5:6" x14ac:dyDescent="0.25">
      <c r="E2155" s="737"/>
      <c r="F2155" s="739"/>
    </row>
    <row r="2156" spans="5:6" x14ac:dyDescent="0.25">
      <c r="E2156" s="737"/>
      <c r="F2156" s="739"/>
    </row>
    <row r="2157" spans="5:6" x14ac:dyDescent="0.25">
      <c r="E2157" s="737"/>
      <c r="F2157" s="739"/>
    </row>
    <row r="2158" spans="5:6" x14ac:dyDescent="0.25">
      <c r="E2158" s="737"/>
      <c r="F2158" s="739"/>
    </row>
    <row r="2159" spans="5:6" x14ac:dyDescent="0.25">
      <c r="E2159" s="737"/>
      <c r="F2159" s="739"/>
    </row>
    <row r="2160" spans="5:6" x14ac:dyDescent="0.25">
      <c r="E2160" s="737"/>
      <c r="F2160" s="739"/>
    </row>
    <row r="2161" spans="5:6" x14ac:dyDescent="0.25">
      <c r="E2161" s="737"/>
      <c r="F2161" s="739"/>
    </row>
    <row r="2162" spans="5:6" x14ac:dyDescent="0.25">
      <c r="E2162" s="737"/>
      <c r="F2162" s="739"/>
    </row>
    <row r="2163" spans="5:6" x14ac:dyDescent="0.25">
      <c r="E2163" s="737"/>
      <c r="F2163" s="739"/>
    </row>
    <row r="2164" spans="5:6" x14ac:dyDescent="0.25">
      <c r="E2164" s="737"/>
      <c r="F2164" s="739"/>
    </row>
    <row r="2165" spans="5:6" x14ac:dyDescent="0.25">
      <c r="E2165" s="737"/>
      <c r="F2165" s="739"/>
    </row>
    <row r="2166" spans="5:6" x14ac:dyDescent="0.25">
      <c r="E2166" s="737"/>
      <c r="F2166" s="739"/>
    </row>
    <row r="2167" spans="5:6" x14ac:dyDescent="0.25">
      <c r="E2167" s="737"/>
      <c r="F2167" s="739"/>
    </row>
    <row r="2168" spans="5:6" x14ac:dyDescent="0.25">
      <c r="E2168" s="737"/>
      <c r="F2168" s="739"/>
    </row>
    <row r="2169" spans="5:6" x14ac:dyDescent="0.25">
      <c r="E2169" s="737"/>
      <c r="F2169" s="739"/>
    </row>
    <row r="2170" spans="5:6" x14ac:dyDescent="0.25">
      <c r="E2170" s="737"/>
      <c r="F2170" s="739"/>
    </row>
    <row r="2171" spans="5:6" x14ac:dyDescent="0.25">
      <c r="E2171" s="737"/>
      <c r="F2171" s="739"/>
    </row>
    <row r="2172" spans="5:6" x14ac:dyDescent="0.25">
      <c r="E2172" s="737"/>
      <c r="F2172" s="739"/>
    </row>
    <row r="2173" spans="5:6" x14ac:dyDescent="0.25">
      <c r="E2173" s="737"/>
      <c r="F2173" s="739"/>
    </row>
    <row r="2174" spans="5:6" x14ac:dyDescent="0.25">
      <c r="E2174" s="737"/>
      <c r="F2174" s="739"/>
    </row>
    <row r="2175" spans="5:6" x14ac:dyDescent="0.25">
      <c r="E2175" s="737"/>
      <c r="F2175" s="739"/>
    </row>
    <row r="2176" spans="5:6" x14ac:dyDescent="0.25">
      <c r="E2176" s="737"/>
      <c r="F2176" s="739"/>
    </row>
    <row r="2177" spans="5:6" x14ac:dyDescent="0.25">
      <c r="E2177" s="737"/>
      <c r="F2177" s="739"/>
    </row>
    <row r="2178" spans="5:6" x14ac:dyDescent="0.25">
      <c r="E2178" s="737"/>
      <c r="F2178" s="739"/>
    </row>
    <row r="2179" spans="5:6" x14ac:dyDescent="0.25">
      <c r="E2179" s="737"/>
      <c r="F2179" s="739"/>
    </row>
    <row r="2180" spans="5:6" x14ac:dyDescent="0.25">
      <c r="E2180" s="737"/>
      <c r="F2180" s="739"/>
    </row>
    <row r="2181" spans="5:6" x14ac:dyDescent="0.25">
      <c r="E2181" s="737"/>
      <c r="F2181" s="739"/>
    </row>
    <row r="2182" spans="5:6" x14ac:dyDescent="0.25">
      <c r="E2182" s="737"/>
      <c r="F2182" s="739"/>
    </row>
    <row r="2183" spans="5:6" x14ac:dyDescent="0.25">
      <c r="E2183" s="737"/>
      <c r="F2183" s="739"/>
    </row>
    <row r="2184" spans="5:6" x14ac:dyDescent="0.25">
      <c r="E2184" s="737"/>
      <c r="F2184" s="739"/>
    </row>
    <row r="2185" spans="5:6" x14ac:dyDescent="0.25">
      <c r="E2185" s="737"/>
      <c r="F2185" s="739"/>
    </row>
    <row r="2186" spans="5:6" x14ac:dyDescent="0.25">
      <c r="E2186" s="737"/>
      <c r="F2186" s="739"/>
    </row>
    <row r="2187" spans="5:6" x14ac:dyDescent="0.25">
      <c r="E2187" s="737"/>
      <c r="F2187" s="739"/>
    </row>
    <row r="2188" spans="5:6" x14ac:dyDescent="0.25">
      <c r="E2188" s="737"/>
      <c r="F2188" s="739"/>
    </row>
    <row r="2189" spans="5:6" x14ac:dyDescent="0.25">
      <c r="E2189" s="737"/>
      <c r="F2189" s="739"/>
    </row>
    <row r="2190" spans="5:6" x14ac:dyDescent="0.25">
      <c r="E2190" s="737"/>
      <c r="F2190" s="739"/>
    </row>
    <row r="2191" spans="5:6" x14ac:dyDescent="0.25">
      <c r="E2191" s="737"/>
      <c r="F2191" s="739"/>
    </row>
    <row r="2192" spans="5:6" x14ac:dyDescent="0.25">
      <c r="E2192" s="737"/>
      <c r="F2192" s="739"/>
    </row>
    <row r="2193" spans="5:6" x14ac:dyDescent="0.25">
      <c r="E2193" s="737"/>
      <c r="F2193" s="739"/>
    </row>
    <row r="2194" spans="5:6" x14ac:dyDescent="0.25">
      <c r="E2194" s="737"/>
      <c r="F2194" s="739"/>
    </row>
    <row r="2195" spans="5:6" x14ac:dyDescent="0.25">
      <c r="E2195" s="737"/>
      <c r="F2195" s="739"/>
    </row>
    <row r="2196" spans="5:6" x14ac:dyDescent="0.25">
      <c r="E2196" s="737"/>
      <c r="F2196" s="739"/>
    </row>
    <row r="2197" spans="5:6" x14ac:dyDescent="0.25">
      <c r="E2197" s="737"/>
      <c r="F2197" s="739"/>
    </row>
    <row r="2198" spans="5:6" x14ac:dyDescent="0.25">
      <c r="E2198" s="737"/>
      <c r="F2198" s="739"/>
    </row>
    <row r="2199" spans="5:6" x14ac:dyDescent="0.25">
      <c r="E2199" s="737"/>
      <c r="F2199" s="739"/>
    </row>
    <row r="2200" spans="5:6" x14ac:dyDescent="0.25">
      <c r="E2200" s="737"/>
      <c r="F2200" s="739"/>
    </row>
    <row r="2201" spans="5:6" x14ac:dyDescent="0.25">
      <c r="E2201" s="737"/>
      <c r="F2201" s="739"/>
    </row>
    <row r="2202" spans="5:6" x14ac:dyDescent="0.25">
      <c r="E2202" s="737"/>
      <c r="F2202" s="739"/>
    </row>
    <row r="2203" spans="5:6" x14ac:dyDescent="0.25">
      <c r="E2203" s="737"/>
      <c r="F2203" s="739"/>
    </row>
    <row r="2204" spans="5:6" x14ac:dyDescent="0.25">
      <c r="E2204" s="737"/>
      <c r="F2204" s="739"/>
    </row>
    <row r="2205" spans="5:6" x14ac:dyDescent="0.25">
      <c r="E2205" s="737"/>
      <c r="F2205" s="739"/>
    </row>
    <row r="2206" spans="5:6" x14ac:dyDescent="0.25">
      <c r="E2206" s="737"/>
      <c r="F2206" s="739"/>
    </row>
    <row r="2207" spans="5:6" x14ac:dyDescent="0.25">
      <c r="E2207" s="737"/>
      <c r="F2207" s="739"/>
    </row>
    <row r="2208" spans="5:6" x14ac:dyDescent="0.25">
      <c r="E2208" s="737"/>
      <c r="F2208" s="739"/>
    </row>
    <row r="2209" spans="5:6" x14ac:dyDescent="0.25">
      <c r="E2209" s="737"/>
      <c r="F2209" s="739"/>
    </row>
    <row r="2210" spans="5:6" x14ac:dyDescent="0.25">
      <c r="E2210" s="737"/>
      <c r="F2210" s="739"/>
    </row>
    <row r="2211" spans="5:6" x14ac:dyDescent="0.25">
      <c r="E2211" s="737"/>
      <c r="F2211" s="739"/>
    </row>
    <row r="2212" spans="5:6" x14ac:dyDescent="0.25">
      <c r="E2212" s="737"/>
      <c r="F2212" s="739"/>
    </row>
    <row r="2213" spans="5:6" x14ac:dyDescent="0.25">
      <c r="E2213" s="737"/>
      <c r="F2213" s="739"/>
    </row>
    <row r="2214" spans="5:6" x14ac:dyDescent="0.25">
      <c r="E2214" s="737"/>
      <c r="F2214" s="739"/>
    </row>
    <row r="2215" spans="5:6" x14ac:dyDescent="0.25">
      <c r="E2215" s="737"/>
      <c r="F2215" s="739"/>
    </row>
    <row r="2216" spans="5:6" x14ac:dyDescent="0.25">
      <c r="E2216" s="737"/>
      <c r="F2216" s="739"/>
    </row>
    <row r="2217" spans="5:6" x14ac:dyDescent="0.25">
      <c r="E2217" s="737"/>
      <c r="F2217" s="739"/>
    </row>
    <row r="2218" spans="5:6" x14ac:dyDescent="0.25">
      <c r="E2218" s="737"/>
      <c r="F2218" s="739"/>
    </row>
    <row r="2219" spans="5:6" x14ac:dyDescent="0.25">
      <c r="E2219" s="737"/>
      <c r="F2219" s="739"/>
    </row>
    <row r="2220" spans="5:6" x14ac:dyDescent="0.25">
      <c r="E2220" s="737"/>
      <c r="F2220" s="739"/>
    </row>
    <row r="2221" spans="5:6" x14ac:dyDescent="0.25">
      <c r="E2221" s="737"/>
      <c r="F2221" s="739"/>
    </row>
    <row r="2222" spans="5:6" x14ac:dyDescent="0.25">
      <c r="E2222" s="737"/>
      <c r="F2222" s="739"/>
    </row>
    <row r="2223" spans="5:6" x14ac:dyDescent="0.25">
      <c r="E2223" s="737"/>
      <c r="F2223" s="739"/>
    </row>
    <row r="2224" spans="5:6" x14ac:dyDescent="0.25">
      <c r="E2224" s="737"/>
      <c r="F2224" s="739"/>
    </row>
    <row r="2225" spans="5:6" x14ac:dyDescent="0.25">
      <c r="E2225" s="737"/>
      <c r="F2225" s="739"/>
    </row>
    <row r="2226" spans="5:6" x14ac:dyDescent="0.25">
      <c r="E2226" s="737"/>
      <c r="F2226" s="739"/>
    </row>
    <row r="2227" spans="5:6" x14ac:dyDescent="0.25">
      <c r="E2227" s="737"/>
      <c r="F2227" s="739"/>
    </row>
    <row r="2228" spans="5:6" x14ac:dyDescent="0.25">
      <c r="E2228" s="737"/>
      <c r="F2228" s="739"/>
    </row>
    <row r="2229" spans="5:6" x14ac:dyDescent="0.25">
      <c r="E2229" s="737"/>
      <c r="F2229" s="739"/>
    </row>
    <row r="2230" spans="5:6" x14ac:dyDescent="0.25">
      <c r="E2230" s="737"/>
      <c r="F2230" s="739"/>
    </row>
    <row r="2231" spans="5:6" x14ac:dyDescent="0.25">
      <c r="E2231" s="737"/>
      <c r="F2231" s="739"/>
    </row>
    <row r="2232" spans="5:6" x14ac:dyDescent="0.25">
      <c r="E2232" s="737"/>
      <c r="F2232" s="739"/>
    </row>
    <row r="2233" spans="5:6" x14ac:dyDescent="0.25">
      <c r="E2233" s="737"/>
      <c r="F2233" s="739"/>
    </row>
    <row r="2234" spans="5:6" x14ac:dyDescent="0.25">
      <c r="E2234" s="737"/>
      <c r="F2234" s="739"/>
    </row>
    <row r="2235" spans="5:6" x14ac:dyDescent="0.25">
      <c r="E2235" s="737"/>
      <c r="F2235" s="739"/>
    </row>
    <row r="2236" spans="5:6" x14ac:dyDescent="0.25">
      <c r="E2236" s="737"/>
      <c r="F2236" s="739"/>
    </row>
    <row r="2237" spans="5:6" x14ac:dyDescent="0.25">
      <c r="E2237" s="737"/>
      <c r="F2237" s="739"/>
    </row>
    <row r="2238" spans="5:6" x14ac:dyDescent="0.25">
      <c r="E2238" s="737"/>
      <c r="F2238" s="739"/>
    </row>
    <row r="2239" spans="5:6" x14ac:dyDescent="0.25">
      <c r="E2239" s="737"/>
      <c r="F2239" s="739"/>
    </row>
    <row r="2240" spans="5:6" x14ac:dyDescent="0.25">
      <c r="E2240" s="737"/>
      <c r="F2240" s="739"/>
    </row>
    <row r="2241" spans="5:6" x14ac:dyDescent="0.25">
      <c r="E2241" s="737"/>
      <c r="F2241" s="739"/>
    </row>
    <row r="2242" spans="5:6" x14ac:dyDescent="0.25">
      <c r="E2242" s="737"/>
      <c r="F2242" s="739"/>
    </row>
    <row r="2243" spans="5:6" x14ac:dyDescent="0.25">
      <c r="E2243" s="737"/>
      <c r="F2243" s="739"/>
    </row>
    <row r="2244" spans="5:6" x14ac:dyDescent="0.25">
      <c r="E2244" s="737"/>
      <c r="F2244" s="739"/>
    </row>
    <row r="2245" spans="5:6" x14ac:dyDescent="0.25">
      <c r="E2245" s="737"/>
      <c r="F2245" s="739"/>
    </row>
    <row r="2246" spans="5:6" x14ac:dyDescent="0.25">
      <c r="E2246" s="737"/>
      <c r="F2246" s="739"/>
    </row>
    <row r="2247" spans="5:6" x14ac:dyDescent="0.25">
      <c r="E2247" s="737"/>
      <c r="F2247" s="739"/>
    </row>
    <row r="2248" spans="5:6" x14ac:dyDescent="0.25">
      <c r="E2248" s="737"/>
      <c r="F2248" s="739"/>
    </row>
    <row r="2249" spans="5:6" x14ac:dyDescent="0.25">
      <c r="E2249" s="737"/>
      <c r="F2249" s="739"/>
    </row>
    <row r="2250" spans="5:6" x14ac:dyDescent="0.25">
      <c r="E2250" s="737"/>
      <c r="F2250" s="739"/>
    </row>
    <row r="2251" spans="5:6" x14ac:dyDescent="0.25">
      <c r="E2251" s="737"/>
      <c r="F2251" s="739"/>
    </row>
    <row r="2252" spans="5:6" x14ac:dyDescent="0.25">
      <c r="E2252" s="737"/>
      <c r="F2252" s="739"/>
    </row>
    <row r="2253" spans="5:6" x14ac:dyDescent="0.25">
      <c r="E2253" s="737"/>
      <c r="F2253" s="739"/>
    </row>
    <row r="2254" spans="5:6" x14ac:dyDescent="0.25">
      <c r="E2254" s="737"/>
      <c r="F2254" s="739"/>
    </row>
    <row r="2255" spans="5:6" x14ac:dyDescent="0.25">
      <c r="E2255" s="737"/>
      <c r="F2255" s="739"/>
    </row>
    <row r="2256" spans="5:6" x14ac:dyDescent="0.25">
      <c r="E2256" s="737"/>
      <c r="F2256" s="739"/>
    </row>
    <row r="2257" spans="5:6" x14ac:dyDescent="0.25">
      <c r="E2257" s="737"/>
      <c r="F2257" s="739"/>
    </row>
    <row r="2258" spans="5:6" x14ac:dyDescent="0.25">
      <c r="E2258" s="737"/>
      <c r="F2258" s="739"/>
    </row>
    <row r="2259" spans="5:6" x14ac:dyDescent="0.25">
      <c r="E2259" s="737"/>
      <c r="F2259" s="739"/>
    </row>
    <row r="2260" spans="5:6" x14ac:dyDescent="0.25">
      <c r="E2260" s="737"/>
      <c r="F2260" s="739"/>
    </row>
    <row r="2261" spans="5:6" x14ac:dyDescent="0.25">
      <c r="E2261" s="737"/>
      <c r="F2261" s="739"/>
    </row>
    <row r="2262" spans="5:6" x14ac:dyDescent="0.25">
      <c r="E2262" s="737"/>
      <c r="F2262" s="739"/>
    </row>
    <row r="2263" spans="5:6" x14ac:dyDescent="0.25">
      <c r="E2263" s="737"/>
      <c r="F2263" s="739"/>
    </row>
    <row r="2264" spans="5:6" x14ac:dyDescent="0.25">
      <c r="E2264" s="737"/>
      <c r="F2264" s="739"/>
    </row>
    <row r="2265" spans="5:6" x14ac:dyDescent="0.25">
      <c r="E2265" s="737"/>
      <c r="F2265" s="739"/>
    </row>
    <row r="2266" spans="5:6" x14ac:dyDescent="0.25">
      <c r="E2266" s="737"/>
      <c r="F2266" s="739"/>
    </row>
    <row r="2267" spans="5:6" x14ac:dyDescent="0.25">
      <c r="E2267" s="737"/>
      <c r="F2267" s="739"/>
    </row>
    <row r="2268" spans="5:6" x14ac:dyDescent="0.25">
      <c r="E2268" s="737"/>
      <c r="F2268" s="739"/>
    </row>
    <row r="2269" spans="5:6" x14ac:dyDescent="0.25">
      <c r="E2269" s="737"/>
      <c r="F2269" s="739"/>
    </row>
    <row r="2270" spans="5:6" x14ac:dyDescent="0.25">
      <c r="E2270" s="737"/>
      <c r="F2270" s="739"/>
    </row>
    <row r="2271" spans="5:6" x14ac:dyDescent="0.25">
      <c r="E2271" s="737"/>
      <c r="F2271" s="739"/>
    </row>
    <row r="2272" spans="5:6" x14ac:dyDescent="0.25">
      <c r="E2272" s="737"/>
      <c r="F2272" s="739"/>
    </row>
    <row r="2273" spans="5:6" x14ac:dyDescent="0.25">
      <c r="E2273" s="737"/>
      <c r="F2273" s="739"/>
    </row>
    <row r="2274" spans="5:6" x14ac:dyDescent="0.25">
      <c r="E2274" s="737"/>
      <c r="F2274" s="739"/>
    </row>
    <row r="2275" spans="5:6" x14ac:dyDescent="0.25">
      <c r="E2275" s="737"/>
      <c r="F2275" s="739"/>
    </row>
    <row r="2276" spans="5:6" x14ac:dyDescent="0.25">
      <c r="E2276" s="737"/>
      <c r="F2276" s="739"/>
    </row>
    <row r="2277" spans="5:6" x14ac:dyDescent="0.25">
      <c r="E2277" s="737"/>
      <c r="F2277" s="739"/>
    </row>
    <row r="2278" spans="5:6" x14ac:dyDescent="0.25">
      <c r="E2278" s="737"/>
      <c r="F2278" s="739"/>
    </row>
    <row r="2279" spans="5:6" x14ac:dyDescent="0.25">
      <c r="E2279" s="737"/>
      <c r="F2279" s="739"/>
    </row>
    <row r="2280" spans="5:6" x14ac:dyDescent="0.25">
      <c r="E2280" s="737"/>
      <c r="F2280" s="739"/>
    </row>
    <row r="2281" spans="5:6" x14ac:dyDescent="0.25">
      <c r="E2281" s="737"/>
      <c r="F2281" s="739"/>
    </row>
    <row r="2282" spans="5:6" x14ac:dyDescent="0.25">
      <c r="E2282" s="737"/>
      <c r="F2282" s="739"/>
    </row>
    <row r="2283" spans="5:6" x14ac:dyDescent="0.25">
      <c r="E2283" s="737"/>
      <c r="F2283" s="739"/>
    </row>
    <row r="2284" spans="5:6" x14ac:dyDescent="0.25">
      <c r="E2284" s="737"/>
      <c r="F2284" s="739"/>
    </row>
    <row r="2285" spans="5:6" x14ac:dyDescent="0.25">
      <c r="E2285" s="737"/>
      <c r="F2285" s="739"/>
    </row>
    <row r="2286" spans="5:6" x14ac:dyDescent="0.25">
      <c r="E2286" s="737"/>
      <c r="F2286" s="739"/>
    </row>
    <row r="2287" spans="5:6" x14ac:dyDescent="0.25">
      <c r="E2287" s="737"/>
      <c r="F2287" s="739"/>
    </row>
    <row r="2288" spans="5:6" x14ac:dyDescent="0.25">
      <c r="E2288" s="737"/>
      <c r="F2288" s="739"/>
    </row>
    <row r="2289" spans="5:6" x14ac:dyDescent="0.25">
      <c r="E2289" s="737"/>
      <c r="F2289" s="739"/>
    </row>
    <row r="2290" spans="5:6" x14ac:dyDescent="0.25">
      <c r="E2290" s="737"/>
      <c r="F2290" s="739"/>
    </row>
    <row r="2291" spans="5:6" x14ac:dyDescent="0.25">
      <c r="E2291" s="737"/>
      <c r="F2291" s="739"/>
    </row>
    <row r="2292" spans="5:6" x14ac:dyDescent="0.25">
      <c r="E2292" s="737"/>
      <c r="F2292" s="739"/>
    </row>
    <row r="2293" spans="5:6" x14ac:dyDescent="0.25">
      <c r="E2293" s="737"/>
      <c r="F2293" s="739"/>
    </row>
    <row r="2294" spans="5:6" x14ac:dyDescent="0.25">
      <c r="E2294" s="737"/>
      <c r="F2294" s="739"/>
    </row>
    <row r="2295" spans="5:6" x14ac:dyDescent="0.25">
      <c r="E2295" s="737"/>
      <c r="F2295" s="739"/>
    </row>
    <row r="2296" spans="5:6" x14ac:dyDescent="0.25">
      <c r="E2296" s="737"/>
      <c r="F2296" s="739"/>
    </row>
    <row r="2297" spans="5:6" x14ac:dyDescent="0.25">
      <c r="E2297" s="737"/>
      <c r="F2297" s="739"/>
    </row>
    <row r="2298" spans="5:6" x14ac:dyDescent="0.25">
      <c r="E2298" s="737"/>
      <c r="F2298" s="739"/>
    </row>
    <row r="2299" spans="5:6" x14ac:dyDescent="0.25">
      <c r="E2299" s="737"/>
      <c r="F2299" s="739"/>
    </row>
    <row r="2300" spans="5:6" x14ac:dyDescent="0.25">
      <c r="E2300" s="737"/>
      <c r="F2300" s="739"/>
    </row>
    <row r="2301" spans="5:6" x14ac:dyDescent="0.25">
      <c r="E2301" s="737"/>
      <c r="F2301" s="739"/>
    </row>
    <row r="2302" spans="5:6" x14ac:dyDescent="0.25">
      <c r="E2302" s="737"/>
      <c r="F2302" s="739"/>
    </row>
    <row r="2303" spans="5:6" x14ac:dyDescent="0.25">
      <c r="E2303" s="737"/>
      <c r="F2303" s="739"/>
    </row>
    <row r="2304" spans="5:6" x14ac:dyDescent="0.25">
      <c r="E2304" s="737"/>
      <c r="F2304" s="739"/>
    </row>
    <row r="2305" spans="5:6" x14ac:dyDescent="0.25">
      <c r="E2305" s="737"/>
      <c r="F2305" s="739"/>
    </row>
    <row r="2306" spans="5:6" x14ac:dyDescent="0.25">
      <c r="E2306" s="737"/>
      <c r="F2306" s="739"/>
    </row>
    <row r="2307" spans="5:6" x14ac:dyDescent="0.25">
      <c r="E2307" s="737"/>
      <c r="F2307" s="739"/>
    </row>
    <row r="2308" spans="5:6" x14ac:dyDescent="0.25">
      <c r="E2308" s="737"/>
      <c r="F2308" s="739"/>
    </row>
    <row r="2309" spans="5:6" x14ac:dyDescent="0.25">
      <c r="E2309" s="737"/>
      <c r="F2309" s="739"/>
    </row>
    <row r="2310" spans="5:6" x14ac:dyDescent="0.25">
      <c r="E2310" s="737"/>
      <c r="F2310" s="739"/>
    </row>
    <row r="2311" spans="5:6" x14ac:dyDescent="0.25">
      <c r="E2311" s="737"/>
      <c r="F2311" s="739"/>
    </row>
    <row r="2312" spans="5:6" x14ac:dyDescent="0.25">
      <c r="E2312" s="737"/>
      <c r="F2312" s="739"/>
    </row>
    <row r="2313" spans="5:6" x14ac:dyDescent="0.25">
      <c r="E2313" s="737"/>
      <c r="F2313" s="739"/>
    </row>
    <row r="2314" spans="5:6" x14ac:dyDescent="0.25">
      <c r="E2314" s="737"/>
      <c r="F2314" s="739"/>
    </row>
    <row r="2315" spans="5:6" x14ac:dyDescent="0.25">
      <c r="E2315" s="737"/>
      <c r="F2315" s="739"/>
    </row>
    <row r="2316" spans="5:6" x14ac:dyDescent="0.25">
      <c r="E2316" s="737"/>
      <c r="F2316" s="739"/>
    </row>
    <row r="2317" spans="5:6" x14ac:dyDescent="0.25">
      <c r="E2317" s="737"/>
      <c r="F2317" s="739"/>
    </row>
    <row r="2318" spans="5:6" x14ac:dyDescent="0.25">
      <c r="E2318" s="737"/>
      <c r="F2318" s="739"/>
    </row>
    <row r="2319" spans="5:6" x14ac:dyDescent="0.25">
      <c r="E2319" s="737"/>
      <c r="F2319" s="739"/>
    </row>
    <row r="2320" spans="5:6" x14ac:dyDescent="0.25">
      <c r="E2320" s="737"/>
      <c r="F2320" s="739"/>
    </row>
    <row r="2321" spans="5:6" x14ac:dyDescent="0.25">
      <c r="E2321" s="737"/>
      <c r="F2321" s="739"/>
    </row>
    <row r="2322" spans="5:6" x14ac:dyDescent="0.25">
      <c r="E2322" s="737"/>
      <c r="F2322" s="739"/>
    </row>
    <row r="2323" spans="5:6" x14ac:dyDescent="0.25">
      <c r="E2323" s="737"/>
      <c r="F2323" s="739"/>
    </row>
    <row r="2324" spans="5:6" x14ac:dyDescent="0.25">
      <c r="E2324" s="737"/>
      <c r="F2324" s="739"/>
    </row>
    <row r="2325" spans="5:6" x14ac:dyDescent="0.25">
      <c r="E2325" s="737"/>
      <c r="F2325" s="739"/>
    </row>
    <row r="2326" spans="5:6" x14ac:dyDescent="0.25">
      <c r="E2326" s="737"/>
      <c r="F2326" s="739"/>
    </row>
    <row r="2327" spans="5:6" x14ac:dyDescent="0.25">
      <c r="E2327" s="737"/>
      <c r="F2327" s="739"/>
    </row>
    <row r="2328" spans="5:6" x14ac:dyDescent="0.25">
      <c r="E2328" s="737"/>
      <c r="F2328" s="739"/>
    </row>
    <row r="2329" spans="5:6" x14ac:dyDescent="0.25">
      <c r="E2329" s="737"/>
      <c r="F2329" s="739"/>
    </row>
    <row r="2330" spans="5:6" x14ac:dyDescent="0.25">
      <c r="E2330" s="737"/>
      <c r="F2330" s="739"/>
    </row>
    <row r="2331" spans="5:6" x14ac:dyDescent="0.25">
      <c r="E2331" s="737"/>
      <c r="F2331" s="739"/>
    </row>
    <row r="2332" spans="5:6" x14ac:dyDescent="0.25">
      <c r="E2332" s="737"/>
      <c r="F2332" s="739"/>
    </row>
    <row r="2333" spans="5:6" x14ac:dyDescent="0.25">
      <c r="E2333" s="737"/>
      <c r="F2333" s="739"/>
    </row>
    <row r="2334" spans="5:6" x14ac:dyDescent="0.25">
      <c r="E2334" s="737"/>
      <c r="F2334" s="739"/>
    </row>
    <row r="2335" spans="5:6" x14ac:dyDescent="0.25">
      <c r="E2335" s="737"/>
      <c r="F2335" s="739"/>
    </row>
    <row r="2336" spans="5:6" x14ac:dyDescent="0.25">
      <c r="E2336" s="737"/>
      <c r="F2336" s="739"/>
    </row>
    <row r="2337" spans="5:6" x14ac:dyDescent="0.25">
      <c r="E2337" s="737"/>
      <c r="F2337" s="739"/>
    </row>
    <row r="2338" spans="5:6" x14ac:dyDescent="0.25">
      <c r="E2338" s="737"/>
      <c r="F2338" s="739"/>
    </row>
    <row r="2339" spans="5:6" x14ac:dyDescent="0.25">
      <c r="E2339" s="737"/>
      <c r="F2339" s="739"/>
    </row>
    <row r="2340" spans="5:6" x14ac:dyDescent="0.25">
      <c r="E2340" s="737"/>
      <c r="F2340" s="739"/>
    </row>
    <row r="2341" spans="5:6" x14ac:dyDescent="0.25">
      <c r="E2341" s="737"/>
      <c r="F2341" s="739"/>
    </row>
    <row r="2342" spans="5:6" x14ac:dyDescent="0.25">
      <c r="E2342" s="737"/>
      <c r="F2342" s="739"/>
    </row>
    <row r="2343" spans="5:6" x14ac:dyDescent="0.25">
      <c r="E2343" s="737"/>
      <c r="F2343" s="739"/>
    </row>
    <row r="2344" spans="5:6" x14ac:dyDescent="0.25">
      <c r="E2344" s="737"/>
      <c r="F2344" s="739"/>
    </row>
    <row r="2345" spans="5:6" x14ac:dyDescent="0.25">
      <c r="E2345" s="737"/>
      <c r="F2345" s="739"/>
    </row>
    <row r="2346" spans="5:6" x14ac:dyDescent="0.25">
      <c r="E2346" s="737"/>
      <c r="F2346" s="739"/>
    </row>
    <row r="2347" spans="5:6" x14ac:dyDescent="0.25">
      <c r="E2347" s="737"/>
      <c r="F2347" s="739"/>
    </row>
    <row r="2348" spans="5:6" x14ac:dyDescent="0.25">
      <c r="E2348" s="737"/>
      <c r="F2348" s="739"/>
    </row>
    <row r="2349" spans="5:6" x14ac:dyDescent="0.25">
      <c r="E2349" s="737"/>
      <c r="F2349" s="739"/>
    </row>
    <row r="2350" spans="5:6" x14ac:dyDescent="0.25">
      <c r="E2350" s="737"/>
      <c r="F2350" s="739"/>
    </row>
    <row r="2351" spans="5:6" x14ac:dyDescent="0.25">
      <c r="E2351" s="737"/>
      <c r="F2351" s="739"/>
    </row>
    <row r="2352" spans="5:6" x14ac:dyDescent="0.25">
      <c r="E2352" s="737"/>
      <c r="F2352" s="739"/>
    </row>
    <row r="2353" spans="5:6" x14ac:dyDescent="0.25">
      <c r="E2353" s="737"/>
      <c r="F2353" s="739"/>
    </row>
    <row r="2354" spans="5:6" x14ac:dyDescent="0.25">
      <c r="E2354" s="737"/>
      <c r="F2354" s="739"/>
    </row>
    <row r="2355" spans="5:6" x14ac:dyDescent="0.25">
      <c r="E2355" s="737"/>
      <c r="F2355" s="739"/>
    </row>
    <row r="2356" spans="5:6" x14ac:dyDescent="0.25">
      <c r="E2356" s="737"/>
      <c r="F2356" s="739"/>
    </row>
    <row r="2357" spans="5:6" x14ac:dyDescent="0.25">
      <c r="E2357" s="737"/>
      <c r="F2357" s="739"/>
    </row>
    <row r="2358" spans="5:6" x14ac:dyDescent="0.25">
      <c r="E2358" s="737"/>
      <c r="F2358" s="739"/>
    </row>
    <row r="2359" spans="5:6" x14ac:dyDescent="0.25">
      <c r="E2359" s="737"/>
      <c r="F2359" s="739"/>
    </row>
    <row r="2360" spans="5:6" x14ac:dyDescent="0.25">
      <c r="E2360" s="737"/>
      <c r="F2360" s="739"/>
    </row>
    <row r="2361" spans="5:6" x14ac:dyDescent="0.25">
      <c r="E2361" s="737"/>
      <c r="F2361" s="739"/>
    </row>
    <row r="2362" spans="5:6" x14ac:dyDescent="0.25">
      <c r="E2362" s="737"/>
      <c r="F2362" s="739"/>
    </row>
    <row r="2363" spans="5:6" x14ac:dyDescent="0.25">
      <c r="E2363" s="737"/>
      <c r="F2363" s="739"/>
    </row>
    <row r="2364" spans="5:6" x14ac:dyDescent="0.25">
      <c r="E2364" s="737"/>
      <c r="F2364" s="739"/>
    </row>
    <row r="2365" spans="5:6" x14ac:dyDescent="0.25">
      <c r="E2365" s="737"/>
      <c r="F2365" s="739"/>
    </row>
    <row r="2366" spans="5:6" x14ac:dyDescent="0.25">
      <c r="E2366" s="737"/>
      <c r="F2366" s="739"/>
    </row>
    <row r="2367" spans="5:6" x14ac:dyDescent="0.25">
      <c r="E2367" s="737"/>
      <c r="F2367" s="739"/>
    </row>
    <row r="2368" spans="5:6" x14ac:dyDescent="0.25">
      <c r="E2368" s="737"/>
      <c r="F2368" s="739"/>
    </row>
    <row r="2369" spans="5:6" x14ac:dyDescent="0.25">
      <c r="E2369" s="737"/>
      <c r="F2369" s="739"/>
    </row>
    <row r="2370" spans="5:6" x14ac:dyDescent="0.25">
      <c r="E2370" s="737"/>
      <c r="F2370" s="739"/>
    </row>
    <row r="2371" spans="5:6" x14ac:dyDescent="0.25">
      <c r="E2371" s="737"/>
      <c r="F2371" s="739"/>
    </row>
    <row r="2372" spans="5:6" x14ac:dyDescent="0.25">
      <c r="E2372" s="737"/>
      <c r="F2372" s="739"/>
    </row>
    <row r="2373" spans="5:6" x14ac:dyDescent="0.25">
      <c r="E2373" s="737"/>
      <c r="F2373" s="739"/>
    </row>
    <row r="2374" spans="5:6" x14ac:dyDescent="0.25">
      <c r="E2374" s="737"/>
      <c r="F2374" s="739"/>
    </row>
    <row r="2375" spans="5:6" x14ac:dyDescent="0.25">
      <c r="E2375" s="737"/>
      <c r="F2375" s="739"/>
    </row>
    <row r="2376" spans="5:6" x14ac:dyDescent="0.25">
      <c r="E2376" s="737"/>
      <c r="F2376" s="739"/>
    </row>
    <row r="2377" spans="5:6" x14ac:dyDescent="0.25">
      <c r="E2377" s="737"/>
      <c r="F2377" s="739"/>
    </row>
    <row r="2378" spans="5:6" x14ac:dyDescent="0.25">
      <c r="E2378" s="737"/>
      <c r="F2378" s="739"/>
    </row>
    <row r="2379" spans="5:6" x14ac:dyDescent="0.25">
      <c r="E2379" s="737"/>
      <c r="F2379" s="739"/>
    </row>
    <row r="2380" spans="5:6" x14ac:dyDescent="0.25">
      <c r="E2380" s="737"/>
      <c r="F2380" s="739"/>
    </row>
    <row r="2381" spans="5:6" x14ac:dyDescent="0.25">
      <c r="E2381" s="737"/>
      <c r="F2381" s="739"/>
    </row>
    <row r="2382" spans="5:6" x14ac:dyDescent="0.25">
      <c r="E2382" s="737"/>
      <c r="F2382" s="739"/>
    </row>
    <row r="2383" spans="5:6" x14ac:dyDescent="0.25">
      <c r="E2383" s="737"/>
      <c r="F2383" s="739"/>
    </row>
    <row r="2384" spans="5:6" x14ac:dyDescent="0.25">
      <c r="E2384" s="737"/>
      <c r="F2384" s="739"/>
    </row>
    <row r="2385" spans="5:6" x14ac:dyDescent="0.25">
      <c r="E2385" s="737"/>
      <c r="F2385" s="739"/>
    </row>
    <row r="2386" spans="5:6" x14ac:dyDescent="0.25">
      <c r="E2386" s="737"/>
      <c r="F2386" s="739"/>
    </row>
    <row r="2387" spans="5:6" x14ac:dyDescent="0.25">
      <c r="E2387" s="737"/>
      <c r="F2387" s="739"/>
    </row>
    <row r="2388" spans="5:6" x14ac:dyDescent="0.25">
      <c r="E2388" s="737"/>
      <c r="F2388" s="739"/>
    </row>
    <row r="2389" spans="5:6" x14ac:dyDescent="0.25">
      <c r="E2389" s="737"/>
      <c r="F2389" s="739"/>
    </row>
    <row r="2390" spans="5:6" x14ac:dyDescent="0.25">
      <c r="E2390" s="737"/>
      <c r="F2390" s="739"/>
    </row>
    <row r="2391" spans="5:6" x14ac:dyDescent="0.25">
      <c r="E2391" s="737"/>
      <c r="F2391" s="739"/>
    </row>
    <row r="2392" spans="5:6" x14ac:dyDescent="0.25">
      <c r="E2392" s="737"/>
      <c r="F2392" s="739"/>
    </row>
    <row r="2393" spans="5:6" x14ac:dyDescent="0.25">
      <c r="E2393" s="737"/>
      <c r="F2393" s="739"/>
    </row>
    <row r="2394" spans="5:6" x14ac:dyDescent="0.25">
      <c r="E2394" s="737"/>
      <c r="F2394" s="739"/>
    </row>
    <row r="2395" spans="5:6" x14ac:dyDescent="0.25">
      <c r="E2395" s="737"/>
      <c r="F2395" s="739"/>
    </row>
    <row r="2396" spans="5:6" x14ac:dyDescent="0.25">
      <c r="E2396" s="737"/>
      <c r="F2396" s="739"/>
    </row>
    <row r="2397" spans="5:6" x14ac:dyDescent="0.25">
      <c r="E2397" s="737"/>
      <c r="F2397" s="739"/>
    </row>
    <row r="2398" spans="5:6" x14ac:dyDescent="0.25">
      <c r="E2398" s="737"/>
      <c r="F2398" s="739"/>
    </row>
    <row r="2399" spans="5:6" x14ac:dyDescent="0.25">
      <c r="E2399" s="737"/>
      <c r="F2399" s="739"/>
    </row>
    <row r="2400" spans="5:6" x14ac:dyDescent="0.25">
      <c r="E2400" s="737"/>
      <c r="F2400" s="739"/>
    </row>
    <row r="2401" spans="5:6" x14ac:dyDescent="0.25">
      <c r="E2401" s="737"/>
      <c r="F2401" s="739"/>
    </row>
    <row r="2402" spans="5:6" x14ac:dyDescent="0.25">
      <c r="E2402" s="737"/>
      <c r="F2402" s="739"/>
    </row>
    <row r="2403" spans="5:6" x14ac:dyDescent="0.25">
      <c r="E2403" s="737"/>
      <c r="F2403" s="739"/>
    </row>
    <row r="2404" spans="5:6" x14ac:dyDescent="0.25">
      <c r="E2404" s="737"/>
      <c r="F2404" s="739"/>
    </row>
    <row r="2405" spans="5:6" x14ac:dyDescent="0.25">
      <c r="E2405" s="737"/>
      <c r="F2405" s="739"/>
    </row>
    <row r="2406" spans="5:6" x14ac:dyDescent="0.25">
      <c r="E2406" s="737"/>
      <c r="F2406" s="739"/>
    </row>
    <row r="2407" spans="5:6" x14ac:dyDescent="0.25">
      <c r="E2407" s="737"/>
      <c r="F2407" s="739"/>
    </row>
    <row r="2408" spans="5:6" x14ac:dyDescent="0.25">
      <c r="E2408" s="737"/>
      <c r="F2408" s="739"/>
    </row>
    <row r="2409" spans="5:6" x14ac:dyDescent="0.25">
      <c r="E2409" s="737"/>
      <c r="F2409" s="739"/>
    </row>
    <row r="2410" spans="5:6" x14ac:dyDescent="0.25">
      <c r="E2410" s="737"/>
      <c r="F2410" s="739"/>
    </row>
    <row r="2411" spans="5:6" x14ac:dyDescent="0.25">
      <c r="E2411" s="737"/>
      <c r="F2411" s="739"/>
    </row>
    <row r="2412" spans="5:6" x14ac:dyDescent="0.25">
      <c r="E2412" s="737"/>
      <c r="F2412" s="739"/>
    </row>
    <row r="2413" spans="5:6" x14ac:dyDescent="0.25">
      <c r="E2413" s="737"/>
      <c r="F2413" s="739"/>
    </row>
    <row r="2414" spans="5:6" x14ac:dyDescent="0.25">
      <c r="E2414" s="737"/>
      <c r="F2414" s="739"/>
    </row>
    <row r="2415" spans="5:6" x14ac:dyDescent="0.25">
      <c r="E2415" s="737"/>
      <c r="F2415" s="739"/>
    </row>
    <row r="2416" spans="5:6" x14ac:dyDescent="0.25">
      <c r="E2416" s="737"/>
      <c r="F2416" s="739"/>
    </row>
    <row r="2417" spans="5:6" x14ac:dyDescent="0.25">
      <c r="E2417" s="737"/>
      <c r="F2417" s="739"/>
    </row>
    <row r="2418" spans="5:6" x14ac:dyDescent="0.25">
      <c r="E2418" s="737"/>
      <c r="F2418" s="739"/>
    </row>
    <row r="2419" spans="5:6" x14ac:dyDescent="0.25">
      <c r="E2419" s="737"/>
      <c r="F2419" s="739"/>
    </row>
    <row r="2420" spans="5:6" x14ac:dyDescent="0.25">
      <c r="E2420" s="737"/>
      <c r="F2420" s="739"/>
    </row>
    <row r="2421" spans="5:6" x14ac:dyDescent="0.25">
      <c r="E2421" s="737"/>
      <c r="F2421" s="739"/>
    </row>
    <row r="2422" spans="5:6" x14ac:dyDescent="0.25">
      <c r="E2422" s="737"/>
      <c r="F2422" s="739"/>
    </row>
    <row r="2423" spans="5:6" x14ac:dyDescent="0.25">
      <c r="E2423" s="737"/>
      <c r="F2423" s="739"/>
    </row>
    <row r="2424" spans="5:6" x14ac:dyDescent="0.25">
      <c r="E2424" s="737"/>
      <c r="F2424" s="739"/>
    </row>
    <row r="2425" spans="5:6" x14ac:dyDescent="0.25">
      <c r="E2425" s="737"/>
      <c r="F2425" s="739"/>
    </row>
    <row r="2426" spans="5:6" x14ac:dyDescent="0.25">
      <c r="E2426" s="737"/>
      <c r="F2426" s="739"/>
    </row>
    <row r="2427" spans="5:6" x14ac:dyDescent="0.25">
      <c r="E2427" s="737"/>
      <c r="F2427" s="739"/>
    </row>
    <row r="2428" spans="5:6" x14ac:dyDescent="0.25">
      <c r="E2428" s="737"/>
      <c r="F2428" s="739"/>
    </row>
    <row r="2429" spans="5:6" x14ac:dyDescent="0.25">
      <c r="E2429" s="737"/>
      <c r="F2429" s="739"/>
    </row>
    <row r="2430" spans="5:6" x14ac:dyDescent="0.25">
      <c r="E2430" s="737"/>
      <c r="F2430" s="739"/>
    </row>
    <row r="2431" spans="5:6" x14ac:dyDescent="0.25">
      <c r="E2431" s="737"/>
      <c r="F2431" s="739"/>
    </row>
    <row r="2432" spans="5:6" x14ac:dyDescent="0.25">
      <c r="E2432" s="737"/>
      <c r="F2432" s="739"/>
    </row>
    <row r="2433" spans="5:6" x14ac:dyDescent="0.25">
      <c r="E2433" s="737"/>
      <c r="F2433" s="739"/>
    </row>
    <row r="2434" spans="5:6" x14ac:dyDescent="0.25">
      <c r="E2434" s="737"/>
      <c r="F2434" s="739"/>
    </row>
    <row r="2435" spans="5:6" x14ac:dyDescent="0.25">
      <c r="E2435" s="737"/>
      <c r="F2435" s="739"/>
    </row>
    <row r="2436" spans="5:6" x14ac:dyDescent="0.25">
      <c r="E2436" s="737"/>
      <c r="F2436" s="739"/>
    </row>
    <row r="2437" spans="5:6" x14ac:dyDescent="0.25">
      <c r="E2437" s="737"/>
      <c r="F2437" s="739"/>
    </row>
    <row r="2438" spans="5:6" x14ac:dyDescent="0.25">
      <c r="E2438" s="737"/>
      <c r="F2438" s="739"/>
    </row>
    <row r="2439" spans="5:6" x14ac:dyDescent="0.25">
      <c r="E2439" s="737"/>
      <c r="F2439" s="739"/>
    </row>
    <row r="2440" spans="5:6" x14ac:dyDescent="0.25">
      <c r="E2440" s="737"/>
      <c r="F2440" s="739"/>
    </row>
    <row r="2441" spans="5:6" x14ac:dyDescent="0.25">
      <c r="E2441" s="737"/>
      <c r="F2441" s="739"/>
    </row>
    <row r="2442" spans="5:6" x14ac:dyDescent="0.25">
      <c r="E2442" s="737"/>
      <c r="F2442" s="739"/>
    </row>
    <row r="2443" spans="5:6" x14ac:dyDescent="0.25">
      <c r="E2443" s="737"/>
      <c r="F2443" s="739"/>
    </row>
    <row r="2444" spans="5:6" x14ac:dyDescent="0.25">
      <c r="E2444" s="737"/>
      <c r="F2444" s="739"/>
    </row>
    <row r="2445" spans="5:6" x14ac:dyDescent="0.25">
      <c r="E2445" s="737"/>
      <c r="F2445" s="739"/>
    </row>
    <row r="2446" spans="5:6" x14ac:dyDescent="0.25">
      <c r="E2446" s="737"/>
      <c r="F2446" s="739"/>
    </row>
    <row r="2447" spans="5:6" x14ac:dyDescent="0.25">
      <c r="E2447" s="737"/>
      <c r="F2447" s="739"/>
    </row>
    <row r="2448" spans="5:6" x14ac:dyDescent="0.25">
      <c r="E2448" s="737"/>
      <c r="F2448" s="739"/>
    </row>
    <row r="2449" spans="5:6" x14ac:dyDescent="0.25">
      <c r="E2449" s="737"/>
      <c r="F2449" s="739"/>
    </row>
    <row r="2450" spans="5:6" x14ac:dyDescent="0.25">
      <c r="E2450" s="737"/>
      <c r="F2450" s="739"/>
    </row>
    <row r="2451" spans="5:6" x14ac:dyDescent="0.25">
      <c r="E2451" s="737"/>
      <c r="F2451" s="739"/>
    </row>
    <row r="2452" spans="5:6" x14ac:dyDescent="0.25">
      <c r="E2452" s="737"/>
      <c r="F2452" s="739"/>
    </row>
    <row r="2453" spans="5:6" x14ac:dyDescent="0.25">
      <c r="E2453" s="737"/>
      <c r="F2453" s="739"/>
    </row>
    <row r="2454" spans="5:6" x14ac:dyDescent="0.25">
      <c r="E2454" s="737"/>
      <c r="F2454" s="739"/>
    </row>
    <row r="2455" spans="5:6" x14ac:dyDescent="0.25">
      <c r="E2455" s="737"/>
      <c r="F2455" s="739"/>
    </row>
    <row r="2456" spans="5:6" x14ac:dyDescent="0.25">
      <c r="E2456" s="737"/>
      <c r="F2456" s="739"/>
    </row>
    <row r="2457" spans="5:6" x14ac:dyDescent="0.25">
      <c r="E2457" s="737"/>
      <c r="F2457" s="739"/>
    </row>
    <row r="2458" spans="5:6" x14ac:dyDescent="0.25">
      <c r="E2458" s="737"/>
      <c r="F2458" s="739"/>
    </row>
    <row r="2459" spans="5:6" x14ac:dyDescent="0.25">
      <c r="E2459" s="737"/>
      <c r="F2459" s="739"/>
    </row>
    <row r="2460" spans="5:6" x14ac:dyDescent="0.25">
      <c r="E2460" s="737"/>
      <c r="F2460" s="739"/>
    </row>
    <row r="2461" spans="5:6" x14ac:dyDescent="0.25">
      <c r="E2461" s="737"/>
      <c r="F2461" s="739"/>
    </row>
    <row r="2462" spans="5:6" x14ac:dyDescent="0.25">
      <c r="E2462" s="737"/>
      <c r="F2462" s="739"/>
    </row>
    <row r="2463" spans="5:6" x14ac:dyDescent="0.25">
      <c r="E2463" s="737"/>
      <c r="F2463" s="739"/>
    </row>
    <row r="2464" spans="5:6" x14ac:dyDescent="0.25">
      <c r="E2464" s="737"/>
      <c r="F2464" s="739"/>
    </row>
    <row r="2465" spans="5:6" x14ac:dyDescent="0.25">
      <c r="E2465" s="737"/>
      <c r="F2465" s="739"/>
    </row>
    <row r="2466" spans="5:6" x14ac:dyDescent="0.25">
      <c r="E2466" s="737"/>
      <c r="F2466" s="739"/>
    </row>
    <row r="2467" spans="5:6" x14ac:dyDescent="0.25">
      <c r="E2467" s="737"/>
      <c r="F2467" s="739"/>
    </row>
    <row r="2468" spans="5:6" x14ac:dyDescent="0.25">
      <c r="E2468" s="737"/>
      <c r="F2468" s="739"/>
    </row>
    <row r="2469" spans="5:6" x14ac:dyDescent="0.25">
      <c r="E2469" s="737"/>
      <c r="F2469" s="739"/>
    </row>
    <row r="2470" spans="5:6" x14ac:dyDescent="0.25">
      <c r="E2470" s="737"/>
      <c r="F2470" s="739"/>
    </row>
    <row r="2471" spans="5:6" x14ac:dyDescent="0.25">
      <c r="E2471" s="737"/>
      <c r="F2471" s="739"/>
    </row>
    <row r="2472" spans="5:6" x14ac:dyDescent="0.25">
      <c r="E2472" s="737"/>
      <c r="F2472" s="739"/>
    </row>
    <row r="2473" spans="5:6" x14ac:dyDescent="0.25">
      <c r="E2473" s="737"/>
      <c r="F2473" s="739"/>
    </row>
    <row r="2474" spans="5:6" x14ac:dyDescent="0.25">
      <c r="E2474" s="737"/>
      <c r="F2474" s="739"/>
    </row>
    <row r="2475" spans="5:6" x14ac:dyDescent="0.25">
      <c r="E2475" s="737"/>
      <c r="F2475" s="739"/>
    </row>
    <row r="2476" spans="5:6" x14ac:dyDescent="0.25">
      <c r="E2476" s="737"/>
      <c r="F2476" s="739"/>
    </row>
    <row r="2477" spans="5:6" x14ac:dyDescent="0.25">
      <c r="E2477" s="737"/>
      <c r="F2477" s="739"/>
    </row>
    <row r="2478" spans="5:6" x14ac:dyDescent="0.25">
      <c r="E2478" s="737"/>
      <c r="F2478" s="739"/>
    </row>
    <row r="2479" spans="5:6" x14ac:dyDescent="0.25">
      <c r="E2479" s="737"/>
      <c r="F2479" s="739"/>
    </row>
    <row r="2480" spans="5:6" x14ac:dyDescent="0.25">
      <c r="E2480" s="737"/>
      <c r="F2480" s="739"/>
    </row>
    <row r="2481" spans="5:6" x14ac:dyDescent="0.25">
      <c r="E2481" s="737"/>
      <c r="F2481" s="739"/>
    </row>
    <row r="2482" spans="5:6" x14ac:dyDescent="0.25">
      <c r="E2482" s="737"/>
      <c r="F2482" s="739"/>
    </row>
    <row r="2483" spans="5:6" x14ac:dyDescent="0.25">
      <c r="E2483" s="737"/>
      <c r="F2483" s="739"/>
    </row>
    <row r="2484" spans="5:6" x14ac:dyDescent="0.25">
      <c r="E2484" s="737"/>
      <c r="F2484" s="739"/>
    </row>
    <row r="2485" spans="5:6" x14ac:dyDescent="0.25">
      <c r="E2485" s="737"/>
      <c r="F2485" s="739"/>
    </row>
    <row r="2486" spans="5:6" x14ac:dyDescent="0.25">
      <c r="E2486" s="737"/>
      <c r="F2486" s="739"/>
    </row>
    <row r="2487" spans="5:6" x14ac:dyDescent="0.25">
      <c r="E2487" s="737"/>
      <c r="F2487" s="739"/>
    </row>
    <row r="2488" spans="5:6" x14ac:dyDescent="0.25">
      <c r="E2488" s="737"/>
      <c r="F2488" s="739"/>
    </row>
    <row r="2489" spans="5:6" x14ac:dyDescent="0.25">
      <c r="E2489" s="737"/>
      <c r="F2489" s="739"/>
    </row>
    <row r="2490" spans="5:6" x14ac:dyDescent="0.25">
      <c r="E2490" s="737"/>
      <c r="F2490" s="739"/>
    </row>
    <row r="2491" spans="5:6" x14ac:dyDescent="0.25">
      <c r="E2491" s="737"/>
      <c r="F2491" s="739"/>
    </row>
    <row r="2492" spans="5:6" x14ac:dyDescent="0.25">
      <c r="E2492" s="737"/>
      <c r="F2492" s="739"/>
    </row>
    <row r="2493" spans="5:6" x14ac:dyDescent="0.25">
      <c r="E2493" s="737"/>
      <c r="F2493" s="739"/>
    </row>
    <row r="2494" spans="5:6" x14ac:dyDescent="0.25">
      <c r="E2494" s="737"/>
      <c r="F2494" s="739"/>
    </row>
    <row r="2495" spans="5:6" x14ac:dyDescent="0.25">
      <c r="E2495" s="737"/>
      <c r="F2495" s="739"/>
    </row>
    <row r="2496" spans="5:6" x14ac:dyDescent="0.25">
      <c r="E2496" s="737"/>
      <c r="F2496" s="739"/>
    </row>
    <row r="2497" spans="5:6" x14ac:dyDescent="0.25">
      <c r="E2497" s="737"/>
      <c r="F2497" s="739"/>
    </row>
    <row r="2498" spans="5:6" x14ac:dyDescent="0.25">
      <c r="E2498" s="737"/>
      <c r="F2498" s="739"/>
    </row>
    <row r="2499" spans="5:6" x14ac:dyDescent="0.25">
      <c r="E2499" s="737"/>
      <c r="F2499" s="739"/>
    </row>
    <row r="2500" spans="5:6" x14ac:dyDescent="0.25">
      <c r="E2500" s="737"/>
      <c r="F2500" s="739"/>
    </row>
    <row r="2501" spans="5:6" x14ac:dyDescent="0.25">
      <c r="E2501" s="737"/>
      <c r="F2501" s="739"/>
    </row>
    <row r="2502" spans="5:6" x14ac:dyDescent="0.25">
      <c r="E2502" s="737"/>
      <c r="F2502" s="739"/>
    </row>
    <row r="2503" spans="5:6" x14ac:dyDescent="0.25">
      <c r="E2503" s="737"/>
      <c r="F2503" s="739"/>
    </row>
    <row r="2504" spans="5:6" x14ac:dyDescent="0.25">
      <c r="E2504" s="737"/>
      <c r="F2504" s="739"/>
    </row>
    <row r="2505" spans="5:6" x14ac:dyDescent="0.25">
      <c r="E2505" s="737"/>
      <c r="F2505" s="739"/>
    </row>
    <row r="2506" spans="5:6" x14ac:dyDescent="0.25">
      <c r="E2506" s="737"/>
      <c r="F2506" s="739"/>
    </row>
    <row r="2507" spans="5:6" x14ac:dyDescent="0.25">
      <c r="E2507" s="737"/>
      <c r="F2507" s="739"/>
    </row>
    <row r="2508" spans="5:6" x14ac:dyDescent="0.25">
      <c r="E2508" s="737"/>
      <c r="F2508" s="739"/>
    </row>
    <row r="2509" spans="5:6" x14ac:dyDescent="0.25">
      <c r="E2509" s="737"/>
      <c r="F2509" s="739"/>
    </row>
    <row r="2510" spans="5:6" x14ac:dyDescent="0.25">
      <c r="E2510" s="737"/>
      <c r="F2510" s="739"/>
    </row>
    <row r="2511" spans="5:6" x14ac:dyDescent="0.25">
      <c r="E2511" s="737"/>
      <c r="F2511" s="739"/>
    </row>
    <row r="2512" spans="5:6" x14ac:dyDescent="0.25">
      <c r="E2512" s="737"/>
      <c r="F2512" s="739"/>
    </row>
    <row r="2513" spans="5:6" x14ac:dyDescent="0.25">
      <c r="E2513" s="737"/>
      <c r="F2513" s="739"/>
    </row>
    <row r="2514" spans="5:6" x14ac:dyDescent="0.25">
      <c r="E2514" s="737"/>
      <c r="F2514" s="739"/>
    </row>
    <row r="2515" spans="5:6" x14ac:dyDescent="0.25">
      <c r="E2515" s="737"/>
      <c r="F2515" s="739"/>
    </row>
    <row r="2516" spans="5:6" x14ac:dyDescent="0.25">
      <c r="E2516" s="737"/>
      <c r="F2516" s="739"/>
    </row>
    <row r="2517" spans="5:6" x14ac:dyDescent="0.25">
      <c r="E2517" s="737"/>
      <c r="F2517" s="739"/>
    </row>
    <row r="2518" spans="5:6" x14ac:dyDescent="0.25">
      <c r="E2518" s="737"/>
      <c r="F2518" s="739"/>
    </row>
    <row r="2519" spans="5:6" x14ac:dyDescent="0.25">
      <c r="E2519" s="737"/>
      <c r="F2519" s="739"/>
    </row>
    <row r="2520" spans="5:6" x14ac:dyDescent="0.25">
      <c r="E2520" s="737"/>
      <c r="F2520" s="739"/>
    </row>
    <row r="2521" spans="5:6" x14ac:dyDescent="0.25">
      <c r="E2521" s="737"/>
      <c r="F2521" s="739"/>
    </row>
    <row r="2522" spans="5:6" x14ac:dyDescent="0.25">
      <c r="E2522" s="737"/>
      <c r="F2522" s="739"/>
    </row>
    <row r="2523" spans="5:6" x14ac:dyDescent="0.25">
      <c r="E2523" s="737"/>
      <c r="F2523" s="739"/>
    </row>
    <row r="2524" spans="5:6" x14ac:dyDescent="0.25">
      <c r="E2524" s="737"/>
      <c r="F2524" s="739"/>
    </row>
    <row r="2525" spans="5:6" x14ac:dyDescent="0.25">
      <c r="E2525" s="737"/>
      <c r="F2525" s="739"/>
    </row>
    <row r="2526" spans="5:6" x14ac:dyDescent="0.25">
      <c r="E2526" s="737"/>
      <c r="F2526" s="739"/>
    </row>
    <row r="2527" spans="5:6" x14ac:dyDescent="0.25">
      <c r="E2527" s="737"/>
      <c r="F2527" s="739"/>
    </row>
    <row r="2528" spans="5:6" x14ac:dyDescent="0.25">
      <c r="E2528" s="737"/>
      <c r="F2528" s="739"/>
    </row>
    <row r="2529" spans="5:6" x14ac:dyDescent="0.25">
      <c r="E2529" s="737"/>
      <c r="F2529" s="739"/>
    </row>
    <row r="2530" spans="5:6" x14ac:dyDescent="0.25">
      <c r="E2530" s="737"/>
      <c r="F2530" s="739"/>
    </row>
    <row r="2531" spans="5:6" x14ac:dyDescent="0.25">
      <c r="E2531" s="737"/>
      <c r="F2531" s="739"/>
    </row>
    <row r="2532" spans="5:6" x14ac:dyDescent="0.25">
      <c r="E2532" s="737"/>
      <c r="F2532" s="739"/>
    </row>
    <row r="2533" spans="5:6" x14ac:dyDescent="0.25">
      <c r="E2533" s="737"/>
      <c r="F2533" s="739"/>
    </row>
    <row r="2534" spans="5:6" x14ac:dyDescent="0.25">
      <c r="E2534" s="737"/>
      <c r="F2534" s="739"/>
    </row>
    <row r="2535" spans="5:6" x14ac:dyDescent="0.25">
      <c r="E2535" s="737"/>
      <c r="F2535" s="739"/>
    </row>
    <row r="2536" spans="5:6" x14ac:dyDescent="0.25">
      <c r="E2536" s="737"/>
      <c r="F2536" s="739"/>
    </row>
    <row r="2537" spans="5:6" x14ac:dyDescent="0.25">
      <c r="E2537" s="737"/>
      <c r="F2537" s="739"/>
    </row>
    <row r="2538" spans="5:6" x14ac:dyDescent="0.25">
      <c r="E2538" s="737"/>
      <c r="F2538" s="739"/>
    </row>
    <row r="2539" spans="5:6" x14ac:dyDescent="0.25">
      <c r="E2539" s="737"/>
      <c r="F2539" s="739"/>
    </row>
    <row r="2540" spans="5:6" x14ac:dyDescent="0.25">
      <c r="E2540" s="737"/>
      <c r="F2540" s="739"/>
    </row>
    <row r="2541" spans="5:6" x14ac:dyDescent="0.25">
      <c r="E2541" s="737"/>
      <c r="F2541" s="739"/>
    </row>
    <row r="2542" spans="5:6" x14ac:dyDescent="0.25">
      <c r="E2542" s="737"/>
      <c r="F2542" s="739"/>
    </row>
    <row r="2543" spans="5:6" x14ac:dyDescent="0.25">
      <c r="E2543" s="737"/>
      <c r="F2543" s="739"/>
    </row>
    <row r="2544" spans="5:6" x14ac:dyDescent="0.25">
      <c r="E2544" s="737"/>
      <c r="F2544" s="739"/>
    </row>
    <row r="2545" spans="5:6" x14ac:dyDescent="0.25">
      <c r="E2545" s="737"/>
      <c r="F2545" s="739"/>
    </row>
    <row r="2546" spans="5:6" x14ac:dyDescent="0.25">
      <c r="E2546" s="737"/>
      <c r="F2546" s="739"/>
    </row>
    <row r="2547" spans="5:6" x14ac:dyDescent="0.25">
      <c r="E2547" s="737"/>
      <c r="F2547" s="739"/>
    </row>
    <row r="2548" spans="5:6" x14ac:dyDescent="0.25">
      <c r="E2548" s="737"/>
      <c r="F2548" s="739"/>
    </row>
    <row r="2549" spans="5:6" x14ac:dyDescent="0.25">
      <c r="E2549" s="737"/>
      <c r="F2549" s="739"/>
    </row>
    <row r="2550" spans="5:6" x14ac:dyDescent="0.25">
      <c r="E2550" s="737"/>
      <c r="F2550" s="739"/>
    </row>
    <row r="2551" spans="5:6" x14ac:dyDescent="0.25">
      <c r="E2551" s="737"/>
      <c r="F2551" s="739"/>
    </row>
    <row r="2552" spans="5:6" x14ac:dyDescent="0.25">
      <c r="E2552" s="737"/>
      <c r="F2552" s="739"/>
    </row>
    <row r="2553" spans="5:6" x14ac:dyDescent="0.25">
      <c r="E2553" s="737"/>
      <c r="F2553" s="739"/>
    </row>
    <row r="2554" spans="5:6" x14ac:dyDescent="0.25">
      <c r="E2554" s="737"/>
      <c r="F2554" s="739"/>
    </row>
    <row r="2555" spans="5:6" x14ac:dyDescent="0.25">
      <c r="E2555" s="737"/>
      <c r="F2555" s="739"/>
    </row>
    <row r="2556" spans="5:6" x14ac:dyDescent="0.25">
      <c r="E2556" s="737"/>
      <c r="F2556" s="739"/>
    </row>
    <row r="2557" spans="5:6" x14ac:dyDescent="0.25">
      <c r="E2557" s="737"/>
      <c r="F2557" s="739"/>
    </row>
    <row r="2558" spans="5:6" x14ac:dyDescent="0.25">
      <c r="E2558" s="737"/>
      <c r="F2558" s="739"/>
    </row>
    <row r="2559" spans="5:6" x14ac:dyDescent="0.25">
      <c r="E2559" s="737"/>
      <c r="F2559" s="739"/>
    </row>
    <row r="2560" spans="5:6" x14ac:dyDescent="0.25">
      <c r="E2560" s="737"/>
      <c r="F2560" s="739"/>
    </row>
    <row r="2561" spans="5:6" x14ac:dyDescent="0.25">
      <c r="E2561" s="737"/>
      <c r="F2561" s="739"/>
    </row>
    <row r="2562" spans="5:6" x14ac:dyDescent="0.25">
      <c r="E2562" s="737"/>
      <c r="F2562" s="739"/>
    </row>
    <row r="2563" spans="5:6" x14ac:dyDescent="0.25">
      <c r="E2563" s="737"/>
      <c r="F2563" s="739"/>
    </row>
    <row r="2564" spans="5:6" x14ac:dyDescent="0.25">
      <c r="E2564" s="737"/>
      <c r="F2564" s="739"/>
    </row>
  </sheetData>
  <mergeCells count="10">
    <mergeCell ref="G158:G159"/>
    <mergeCell ref="A192:E192"/>
    <mergeCell ref="A322:E322"/>
    <mergeCell ref="A1:F1"/>
    <mergeCell ref="A2:F2"/>
    <mergeCell ref="A4:B4"/>
    <mergeCell ref="A132:E132"/>
    <mergeCell ref="A3:F3"/>
    <mergeCell ref="A69:E69"/>
    <mergeCell ref="A250:E250"/>
  </mergeCells>
  <phoneticPr fontId="84" type="noConversion"/>
  <pageMargins left="0.70866141732283505" right="0.47244094488188998" top="0.74803149606299202" bottom="0.511811023622047" header="0.31496062992126" footer="0.31496062992126"/>
  <pageSetup paperSize="9" scale="77" fitToHeight="0" orientation="portrait" r:id="rId1"/>
  <headerFooter>
    <oddFooter>&amp;CALA-ORA. Bill Nr. 11.2 Pg &amp;P of &amp;N</oddFooter>
  </headerFooter>
  <rowBreaks count="4" manualBreakCount="4">
    <brk id="69" max="5" man="1"/>
    <brk id="132" max="5" man="1"/>
    <brk id="192" max="5" man="1"/>
    <brk id="250"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8"/>
  <sheetViews>
    <sheetView view="pageBreakPreview" zoomScale="90" zoomScaleNormal="100" zoomScaleSheetLayoutView="90" workbookViewId="0">
      <pane ySplit="5" topLeftCell="A241" activePane="bottomLeft" state="frozen"/>
      <selection activeCell="A3" sqref="A3:E3"/>
      <selection pane="bottomLeft" activeCell="A2" sqref="A2:F2"/>
    </sheetView>
  </sheetViews>
  <sheetFormatPr defaultColWidth="8.81640625" defaultRowHeight="14.5" x14ac:dyDescent="0.35"/>
  <cols>
    <col min="1" max="1" width="9.26953125" style="744" customWidth="1"/>
    <col min="2" max="2" width="61.7265625" style="744" customWidth="1"/>
    <col min="3" max="3" width="7.7265625" style="744" customWidth="1"/>
    <col min="4" max="4" width="10.81640625" style="744" customWidth="1"/>
    <col min="5" max="5" width="14.453125" style="744" customWidth="1"/>
    <col min="6" max="6" width="14.26953125" style="1032" customWidth="1"/>
    <col min="7" max="7" width="13.1796875" style="743" customWidth="1"/>
    <col min="8" max="8" width="8.7265625" style="743" customWidth="1"/>
    <col min="9" max="9" width="8.81640625" style="743"/>
    <col min="10" max="16384" width="8.81640625" style="744"/>
  </cols>
  <sheetData>
    <row r="1" spans="1:9" s="253" customFormat="1" ht="13" x14ac:dyDescent="0.25">
      <c r="A1" s="2412" t="s">
        <v>0</v>
      </c>
      <c r="B1" s="2412"/>
      <c r="C1" s="2412"/>
      <c r="D1" s="2412"/>
      <c r="E1" s="2412"/>
      <c r="F1" s="2412"/>
      <c r="G1" s="550"/>
      <c r="H1" s="551"/>
      <c r="I1" s="551"/>
    </row>
    <row r="2" spans="1:9" s="253" customFormat="1" ht="13" x14ac:dyDescent="0.25">
      <c r="A2" s="2372" t="s">
        <v>2539</v>
      </c>
      <c r="B2" s="2372"/>
      <c r="C2" s="2372"/>
      <c r="D2" s="2372"/>
      <c r="E2" s="2372"/>
      <c r="F2" s="2372"/>
      <c r="G2" s="550"/>
      <c r="H2" s="551"/>
      <c r="I2" s="551"/>
    </row>
    <row r="3" spans="1:9" s="255" customFormat="1" ht="14" x14ac:dyDescent="0.25">
      <c r="A3" s="2386" t="s">
        <v>2077</v>
      </c>
      <c r="B3" s="2386"/>
      <c r="C3" s="2386"/>
      <c r="D3" s="2386"/>
      <c r="E3" s="2386"/>
      <c r="F3" s="2386"/>
      <c r="G3" s="552"/>
      <c r="H3" s="551"/>
      <c r="I3" s="551"/>
    </row>
    <row r="4" spans="1:9" s="253" customFormat="1" ht="12.75" customHeight="1" x14ac:dyDescent="0.25">
      <c r="A4" s="2479" t="s">
        <v>2530</v>
      </c>
      <c r="B4" s="2479"/>
      <c r="C4" s="2479"/>
      <c r="D4" s="2479"/>
      <c r="E4" s="2479"/>
      <c r="F4" s="2479"/>
      <c r="G4" s="553"/>
      <c r="H4" s="551"/>
      <c r="I4" s="551"/>
    </row>
    <row r="5" spans="1:9" s="253" customFormat="1" ht="13" x14ac:dyDescent="0.25">
      <c r="A5" s="486" t="s">
        <v>741</v>
      </c>
      <c r="B5" s="486" t="s">
        <v>742</v>
      </c>
      <c r="C5" s="486" t="s">
        <v>743</v>
      </c>
      <c r="D5" s="486" t="s">
        <v>744</v>
      </c>
      <c r="E5" s="486" t="s">
        <v>745</v>
      </c>
      <c r="F5" s="659" t="s">
        <v>746</v>
      </c>
      <c r="G5" s="553"/>
      <c r="H5" s="551"/>
      <c r="I5" s="551"/>
    </row>
    <row r="6" spans="1:9" x14ac:dyDescent="0.35">
      <c r="A6" s="1364"/>
      <c r="B6" s="358" t="s">
        <v>84</v>
      </c>
      <c r="C6" s="1364"/>
      <c r="D6" s="1365"/>
      <c r="E6" s="1365"/>
      <c r="F6" s="1366"/>
    </row>
    <row r="7" spans="1:9" ht="25" x14ac:dyDescent="0.35">
      <c r="A7" s="1364"/>
      <c r="B7" s="1367" t="s">
        <v>2075</v>
      </c>
      <c r="C7" s="1364"/>
      <c r="D7" s="1365"/>
      <c r="E7" s="1365"/>
      <c r="F7" s="1366"/>
    </row>
    <row r="8" spans="1:9" ht="9.75" customHeight="1" x14ac:dyDescent="0.35">
      <c r="A8" s="1364"/>
      <c r="B8" s="1364"/>
      <c r="C8" s="1364"/>
      <c r="D8" s="1365"/>
      <c r="E8" s="1365"/>
      <c r="F8" s="1366"/>
    </row>
    <row r="9" spans="1:9" x14ac:dyDescent="0.35">
      <c r="A9" s="275"/>
      <c r="B9" s="1368" t="s">
        <v>226</v>
      </c>
      <c r="C9" s="275"/>
      <c r="D9" s="343"/>
      <c r="E9" s="283"/>
      <c r="F9" s="762"/>
    </row>
    <row r="10" spans="1:9" ht="8.25" customHeight="1" x14ac:dyDescent="0.35">
      <c r="A10" s="275"/>
      <c r="B10" s="363"/>
      <c r="C10" s="275"/>
      <c r="D10" s="343"/>
      <c r="E10" s="283"/>
      <c r="F10" s="762"/>
    </row>
    <row r="11" spans="1:9" x14ac:dyDescent="0.35">
      <c r="A11" s="275"/>
      <c r="B11" s="1368" t="s">
        <v>157</v>
      </c>
      <c r="C11" s="275"/>
      <c r="D11" s="343"/>
      <c r="E11" s="283"/>
      <c r="F11" s="762"/>
    </row>
    <row r="12" spans="1:9" x14ac:dyDescent="0.35">
      <c r="A12" s="275" t="s">
        <v>158</v>
      </c>
      <c r="B12" s="1369" t="s">
        <v>1558</v>
      </c>
      <c r="C12" s="275" t="s">
        <v>796</v>
      </c>
      <c r="D12" s="1370">
        <f>0.1*6</f>
        <v>0.60000000000000009</v>
      </c>
      <c r="E12" s="283"/>
      <c r="F12" s="762">
        <f>D12*E12</f>
        <v>0</v>
      </c>
    </row>
    <row r="13" spans="1:9" x14ac:dyDescent="0.35">
      <c r="A13" s="275"/>
      <c r="B13" s="363"/>
      <c r="C13" s="275"/>
      <c r="D13" s="343"/>
      <c r="E13" s="283"/>
      <c r="F13" s="762"/>
    </row>
    <row r="14" spans="1:9" x14ac:dyDescent="0.35">
      <c r="A14" s="275"/>
      <c r="B14" s="1368" t="s">
        <v>160</v>
      </c>
      <c r="C14" s="275"/>
      <c r="D14" s="343"/>
      <c r="E14" s="283"/>
      <c r="F14" s="762"/>
    </row>
    <row r="15" spans="1:9" x14ac:dyDescent="0.35">
      <c r="A15" s="275" t="s">
        <v>162</v>
      </c>
      <c r="B15" s="268" t="s">
        <v>163</v>
      </c>
      <c r="C15" s="275" t="s">
        <v>19</v>
      </c>
      <c r="D15" s="343">
        <v>2</v>
      </c>
      <c r="E15" s="283"/>
      <c r="F15" s="762">
        <f>D15*E15</f>
        <v>0</v>
      </c>
    </row>
    <row r="16" spans="1:9" x14ac:dyDescent="0.35">
      <c r="A16" s="275"/>
      <c r="B16" s="1371"/>
      <c r="C16" s="275"/>
      <c r="D16" s="343"/>
      <c r="E16" s="283"/>
      <c r="F16" s="762"/>
    </row>
    <row r="17" spans="1:9" x14ac:dyDescent="0.35">
      <c r="A17" s="275"/>
      <c r="B17" s="1368" t="s">
        <v>164</v>
      </c>
      <c r="C17" s="275"/>
      <c r="D17" s="343"/>
      <c r="E17" s="283"/>
      <c r="F17" s="762"/>
    </row>
    <row r="18" spans="1:9" x14ac:dyDescent="0.35">
      <c r="A18" s="275" t="s">
        <v>166</v>
      </c>
      <c r="B18" s="268" t="s">
        <v>167</v>
      </c>
      <c r="C18" s="275" t="s">
        <v>19</v>
      </c>
      <c r="D18" s="343">
        <v>2</v>
      </c>
      <c r="E18" s="283"/>
      <c r="F18" s="762">
        <f>D18*E18</f>
        <v>0</v>
      </c>
    </row>
    <row r="19" spans="1:9" x14ac:dyDescent="0.35">
      <c r="A19" s="275" t="s">
        <v>168</v>
      </c>
      <c r="B19" s="268" t="s">
        <v>169</v>
      </c>
      <c r="C19" s="275" t="s">
        <v>19</v>
      </c>
      <c r="D19" s="701" t="s">
        <v>1665</v>
      </c>
      <c r="E19" s="283"/>
      <c r="F19" s="762">
        <v>0</v>
      </c>
    </row>
    <row r="20" spans="1:9" ht="8.25" customHeight="1" x14ac:dyDescent="0.35">
      <c r="A20" s="275"/>
      <c r="B20" s="268"/>
      <c r="C20" s="275"/>
      <c r="D20" s="343"/>
      <c r="E20" s="283"/>
      <c r="F20" s="762"/>
    </row>
    <row r="21" spans="1:9" x14ac:dyDescent="0.35">
      <c r="A21" s="275"/>
      <c r="B21" s="358" t="s">
        <v>765</v>
      </c>
      <c r="C21" s="275"/>
      <c r="D21" s="343"/>
      <c r="E21" s="283"/>
      <c r="F21" s="762"/>
    </row>
    <row r="22" spans="1:9" x14ac:dyDescent="0.35">
      <c r="A22" s="275"/>
      <c r="B22" s="268"/>
      <c r="C22" s="275"/>
      <c r="D22" s="343"/>
      <c r="E22" s="283"/>
      <c r="F22" s="762"/>
    </row>
    <row r="23" spans="1:9" ht="26" x14ac:dyDescent="0.35">
      <c r="A23" s="275"/>
      <c r="B23" s="1372" t="s">
        <v>1959</v>
      </c>
      <c r="C23" s="275"/>
      <c r="D23" s="343"/>
      <c r="E23" s="283"/>
      <c r="F23" s="762"/>
      <c r="G23" s="746"/>
      <c r="H23" s="746"/>
      <c r="I23" s="746"/>
    </row>
    <row r="24" spans="1:9" x14ac:dyDescent="0.35">
      <c r="A24" s="275"/>
      <c r="B24" s="1372"/>
      <c r="C24" s="275"/>
      <c r="D24" s="343"/>
      <c r="E24" s="283"/>
      <c r="F24" s="762"/>
      <c r="G24" s="746"/>
      <c r="H24" s="746"/>
      <c r="I24" s="746"/>
    </row>
    <row r="25" spans="1:9" x14ac:dyDescent="0.35">
      <c r="A25" s="275"/>
      <c r="B25" s="824" t="s">
        <v>2042</v>
      </c>
      <c r="C25" s="357"/>
      <c r="D25" s="343"/>
      <c r="E25" s="283"/>
      <c r="F25" s="762"/>
      <c r="G25" s="746"/>
      <c r="H25" s="746"/>
      <c r="I25" s="746"/>
    </row>
    <row r="26" spans="1:9" ht="21" customHeight="1" x14ac:dyDescent="0.35">
      <c r="A26" s="342" t="s">
        <v>251</v>
      </c>
      <c r="B26" s="268" t="s">
        <v>172</v>
      </c>
      <c r="C26" s="275" t="s">
        <v>125</v>
      </c>
      <c r="D26" s="701" t="s">
        <v>1665</v>
      </c>
      <c r="E26" s="283"/>
      <c r="F26" s="762">
        <v>0</v>
      </c>
      <c r="G26" s="746"/>
      <c r="H26" s="746"/>
      <c r="I26" s="746"/>
    </row>
    <row r="27" spans="1:9" ht="21" customHeight="1" x14ac:dyDescent="0.35">
      <c r="A27" s="342" t="s">
        <v>252</v>
      </c>
      <c r="B27" s="268" t="s">
        <v>420</v>
      </c>
      <c r="C27" s="275" t="s">
        <v>125</v>
      </c>
      <c r="D27" s="701" t="s">
        <v>1665</v>
      </c>
      <c r="E27" s="283"/>
      <c r="F27" s="762">
        <v>0</v>
      </c>
      <c r="G27" s="746"/>
      <c r="H27" s="746"/>
      <c r="I27" s="746"/>
    </row>
    <row r="28" spans="1:9" x14ac:dyDescent="0.35">
      <c r="A28" s="342"/>
      <c r="B28" s="268"/>
      <c r="C28" s="275"/>
      <c r="D28" s="343"/>
      <c r="E28" s="704"/>
      <c r="F28" s="702"/>
      <c r="G28" s="746"/>
      <c r="H28" s="746"/>
      <c r="I28" s="746"/>
    </row>
    <row r="29" spans="1:9" x14ac:dyDescent="0.35">
      <c r="A29" s="275"/>
      <c r="B29" s="1373" t="s">
        <v>1559</v>
      </c>
      <c r="C29" s="1374"/>
      <c r="D29" s="1375"/>
      <c r="E29" s="366"/>
      <c r="F29" s="762"/>
      <c r="G29" s="746"/>
      <c r="H29" s="746"/>
      <c r="I29" s="746"/>
    </row>
    <row r="30" spans="1:9" ht="19.5" customHeight="1" x14ac:dyDescent="0.35">
      <c r="A30" s="342" t="s">
        <v>261</v>
      </c>
      <c r="B30" s="268" t="s">
        <v>172</v>
      </c>
      <c r="C30" s="275" t="s">
        <v>125</v>
      </c>
      <c r="D30" s="701" t="s">
        <v>1665</v>
      </c>
      <c r="E30" s="283"/>
      <c r="F30" s="762">
        <v>0</v>
      </c>
      <c r="G30" s="746"/>
      <c r="H30" s="746"/>
      <c r="I30" s="746"/>
    </row>
    <row r="31" spans="1:9" ht="19.5" customHeight="1" x14ac:dyDescent="0.35">
      <c r="A31" s="342" t="s">
        <v>262</v>
      </c>
      <c r="B31" s="268" t="s">
        <v>420</v>
      </c>
      <c r="C31" s="275" t="s">
        <v>125</v>
      </c>
      <c r="D31" s="701" t="s">
        <v>1665</v>
      </c>
      <c r="E31" s="283"/>
      <c r="F31" s="762">
        <v>0</v>
      </c>
      <c r="G31" s="746"/>
      <c r="H31" s="746"/>
      <c r="I31" s="746"/>
    </row>
    <row r="32" spans="1:9" x14ac:dyDescent="0.35">
      <c r="A32" s="342"/>
      <c r="B32" s="268"/>
      <c r="C32" s="275"/>
      <c r="D32" s="343"/>
      <c r="E32" s="283"/>
      <c r="F32" s="762"/>
      <c r="G32" s="746"/>
      <c r="H32" s="746"/>
      <c r="I32" s="746"/>
    </row>
    <row r="33" spans="1:9" x14ac:dyDescent="0.35">
      <c r="A33" s="275"/>
      <c r="B33" s="1373" t="s">
        <v>1560</v>
      </c>
      <c r="C33" s="1374"/>
      <c r="D33" s="1375"/>
      <c r="E33" s="366"/>
      <c r="F33" s="762"/>
      <c r="G33" s="746"/>
      <c r="H33" s="746"/>
      <c r="I33" s="746"/>
    </row>
    <row r="34" spans="1:9" ht="19.5" customHeight="1" x14ac:dyDescent="0.35">
      <c r="A34" s="342" t="s">
        <v>1463</v>
      </c>
      <c r="B34" s="268" t="s">
        <v>172</v>
      </c>
      <c r="C34" s="275" t="s">
        <v>125</v>
      </c>
      <c r="D34" s="701" t="s">
        <v>1665</v>
      </c>
      <c r="E34" s="283"/>
      <c r="F34" s="762">
        <v>0</v>
      </c>
      <c r="G34" s="746"/>
      <c r="H34" s="746"/>
      <c r="I34" s="746"/>
    </row>
    <row r="35" spans="1:9" ht="19.5" customHeight="1" x14ac:dyDescent="0.35">
      <c r="A35" s="342" t="s">
        <v>1464</v>
      </c>
      <c r="B35" s="268" t="s">
        <v>420</v>
      </c>
      <c r="C35" s="275" t="s">
        <v>125</v>
      </c>
      <c r="D35" s="701" t="s">
        <v>1665</v>
      </c>
      <c r="E35" s="283"/>
      <c r="F35" s="762">
        <v>0</v>
      </c>
      <c r="G35" s="746"/>
      <c r="H35" s="746"/>
      <c r="I35" s="746"/>
    </row>
    <row r="36" spans="1:9" x14ac:dyDescent="0.35">
      <c r="A36" s="342"/>
      <c r="B36" s="268"/>
      <c r="C36" s="275"/>
      <c r="D36" s="343"/>
      <c r="E36" s="283"/>
      <c r="F36" s="762"/>
      <c r="G36" s="746"/>
      <c r="H36" s="746"/>
      <c r="I36" s="746"/>
    </row>
    <row r="37" spans="1:9" x14ac:dyDescent="0.35">
      <c r="A37" s="275"/>
      <c r="B37" s="824" t="s">
        <v>2047</v>
      </c>
      <c r="C37" s="357"/>
      <c r="D37" s="343"/>
      <c r="E37" s="283"/>
      <c r="F37" s="762"/>
      <c r="G37" s="746"/>
      <c r="H37" s="746"/>
      <c r="I37" s="746"/>
    </row>
    <row r="38" spans="1:9" ht="18" customHeight="1" x14ac:dyDescent="0.35">
      <c r="A38" s="342" t="s">
        <v>1524</v>
      </c>
      <c r="B38" s="268" t="s">
        <v>172</v>
      </c>
      <c r="C38" s="275" t="s">
        <v>125</v>
      </c>
      <c r="D38" s="701" t="s">
        <v>1665</v>
      </c>
      <c r="E38" s="283"/>
      <c r="F38" s="762">
        <v>0</v>
      </c>
      <c r="G38" s="746"/>
      <c r="H38" s="746"/>
      <c r="I38" s="746"/>
    </row>
    <row r="39" spans="1:9" ht="18" customHeight="1" x14ac:dyDescent="0.35">
      <c r="A39" s="342" t="s">
        <v>2044</v>
      </c>
      <c r="B39" s="268" t="s">
        <v>420</v>
      </c>
      <c r="C39" s="275" t="s">
        <v>125</v>
      </c>
      <c r="D39" s="701" t="s">
        <v>1665</v>
      </c>
      <c r="E39" s="283"/>
      <c r="F39" s="762">
        <v>0</v>
      </c>
      <c r="G39" s="746"/>
      <c r="H39" s="746"/>
      <c r="I39" s="746"/>
    </row>
    <row r="40" spans="1:9" x14ac:dyDescent="0.35">
      <c r="A40" s="342"/>
      <c r="B40" s="268"/>
      <c r="C40" s="275"/>
      <c r="D40" s="343"/>
      <c r="E40" s="283"/>
      <c r="F40" s="762"/>
      <c r="G40" s="746"/>
      <c r="H40" s="746"/>
      <c r="I40" s="746"/>
    </row>
    <row r="41" spans="1:9" x14ac:dyDescent="0.35">
      <c r="A41" s="275"/>
      <c r="B41" s="824" t="s">
        <v>2048</v>
      </c>
      <c r="C41" s="357"/>
      <c r="D41" s="343"/>
      <c r="E41" s="283"/>
      <c r="F41" s="762"/>
      <c r="G41" s="746"/>
      <c r="H41" s="746"/>
      <c r="I41" s="746"/>
    </row>
    <row r="42" spans="1:9" ht="18" customHeight="1" x14ac:dyDescent="0.35">
      <c r="A42" s="342" t="s">
        <v>2045</v>
      </c>
      <c r="B42" s="268" t="s">
        <v>172</v>
      </c>
      <c r="C42" s="275" t="s">
        <v>125</v>
      </c>
      <c r="D42" s="701" t="s">
        <v>1665</v>
      </c>
      <c r="E42" s="283"/>
      <c r="F42" s="762">
        <v>0</v>
      </c>
      <c r="G42" s="746"/>
      <c r="H42" s="746"/>
      <c r="I42" s="746"/>
    </row>
    <row r="43" spans="1:9" ht="18" customHeight="1" x14ac:dyDescent="0.35">
      <c r="A43" s="342" t="s">
        <v>2046</v>
      </c>
      <c r="B43" s="268" t="s">
        <v>420</v>
      </c>
      <c r="C43" s="275" t="s">
        <v>125</v>
      </c>
      <c r="D43" s="701" t="s">
        <v>1665</v>
      </c>
      <c r="E43" s="283"/>
      <c r="F43" s="762">
        <v>0</v>
      </c>
      <c r="G43" s="746"/>
      <c r="H43" s="746"/>
      <c r="I43" s="746"/>
    </row>
    <row r="44" spans="1:9" x14ac:dyDescent="0.35">
      <c r="A44" s="342"/>
      <c r="B44" s="268"/>
      <c r="C44" s="275"/>
      <c r="D44" s="343"/>
      <c r="E44" s="283"/>
      <c r="F44" s="762"/>
      <c r="G44" s="746"/>
      <c r="H44" s="746"/>
      <c r="I44" s="746"/>
    </row>
    <row r="45" spans="1:9" ht="39" x14ac:dyDescent="0.35">
      <c r="A45" s="275"/>
      <c r="B45" s="1306" t="s">
        <v>1619</v>
      </c>
      <c r="C45" s="275"/>
      <c r="D45" s="343"/>
      <c r="E45" s="283"/>
      <c r="F45" s="762"/>
      <c r="G45" s="746"/>
      <c r="H45" s="746"/>
      <c r="I45" s="746"/>
    </row>
    <row r="46" spans="1:9" ht="9.75" customHeight="1" x14ac:dyDescent="0.35">
      <c r="A46" s="275"/>
      <c r="B46" s="1372"/>
      <c r="C46" s="275"/>
      <c r="D46" s="343"/>
      <c r="E46" s="283"/>
      <c r="F46" s="762"/>
      <c r="G46" s="746"/>
      <c r="H46" s="746"/>
      <c r="I46" s="746"/>
    </row>
    <row r="47" spans="1:9" ht="18" customHeight="1" x14ac:dyDescent="0.35">
      <c r="A47" s="342" t="s">
        <v>1447</v>
      </c>
      <c r="B47" s="268" t="s">
        <v>2050</v>
      </c>
      <c r="C47" s="275" t="s">
        <v>125</v>
      </c>
      <c r="D47" s="701" t="s">
        <v>1665</v>
      </c>
      <c r="E47" s="283"/>
      <c r="F47" s="762">
        <v>0</v>
      </c>
      <c r="G47" s="746"/>
      <c r="H47" s="746"/>
      <c r="I47" s="746"/>
    </row>
    <row r="48" spans="1:9" ht="18" customHeight="1" x14ac:dyDescent="0.35">
      <c r="A48" s="342" t="s">
        <v>1448</v>
      </c>
      <c r="B48" s="268" t="s">
        <v>1674</v>
      </c>
      <c r="C48" s="275" t="s">
        <v>125</v>
      </c>
      <c r="D48" s="701" t="s">
        <v>1665</v>
      </c>
      <c r="E48" s="283"/>
      <c r="F48" s="762">
        <v>0</v>
      </c>
      <c r="G48" s="746"/>
      <c r="H48" s="746"/>
      <c r="I48" s="746"/>
    </row>
    <row r="49" spans="1:9" ht="18" customHeight="1" x14ac:dyDescent="0.35">
      <c r="A49" s="342" t="s">
        <v>1449</v>
      </c>
      <c r="B49" s="363" t="s">
        <v>1675</v>
      </c>
      <c r="C49" s="275" t="s">
        <v>125</v>
      </c>
      <c r="D49" s="701" t="s">
        <v>1665</v>
      </c>
      <c r="E49" s="283"/>
      <c r="F49" s="762">
        <v>0</v>
      </c>
      <c r="G49" s="746"/>
      <c r="H49" s="746"/>
      <c r="I49" s="746"/>
    </row>
    <row r="50" spans="1:9" ht="18" customHeight="1" x14ac:dyDescent="0.35">
      <c r="A50" s="342" t="s">
        <v>1450</v>
      </c>
      <c r="B50" s="268" t="s">
        <v>1620</v>
      </c>
      <c r="C50" s="275" t="s">
        <v>125</v>
      </c>
      <c r="D50" s="343">
        <v>100</v>
      </c>
      <c r="E50" s="283"/>
      <c r="F50" s="762">
        <f>D50*E50</f>
        <v>0</v>
      </c>
      <c r="G50" s="746"/>
      <c r="H50" s="746"/>
      <c r="I50" s="746"/>
    </row>
    <row r="51" spans="1:9" ht="18" customHeight="1" x14ac:dyDescent="0.35">
      <c r="A51" s="342" t="s">
        <v>1451</v>
      </c>
      <c r="B51" s="363" t="s">
        <v>1621</v>
      </c>
      <c r="C51" s="275" t="s">
        <v>125</v>
      </c>
      <c r="D51" s="343">
        <v>200</v>
      </c>
      <c r="E51" s="283"/>
      <c r="F51" s="762">
        <f t="shared" ref="F51:F55" si="0">D51*E51</f>
        <v>0</v>
      </c>
      <c r="G51" s="746"/>
      <c r="H51" s="746"/>
      <c r="I51" s="746"/>
    </row>
    <row r="52" spans="1:9" ht="18" customHeight="1" x14ac:dyDescent="0.35">
      <c r="A52" s="342" t="s">
        <v>1452</v>
      </c>
      <c r="B52" s="268" t="s">
        <v>1622</v>
      </c>
      <c r="C52" s="275" t="s">
        <v>125</v>
      </c>
      <c r="D52" s="343">
        <v>300</v>
      </c>
      <c r="E52" s="283"/>
      <c r="F52" s="762">
        <f t="shared" si="0"/>
        <v>0</v>
      </c>
      <c r="G52" s="746"/>
      <c r="H52" s="746"/>
      <c r="I52" s="746"/>
    </row>
    <row r="53" spans="1:9" ht="18" customHeight="1" x14ac:dyDescent="0.35">
      <c r="A53" s="342" t="s">
        <v>1676</v>
      </c>
      <c r="B53" s="268" t="s">
        <v>1623</v>
      </c>
      <c r="C53" s="275" t="s">
        <v>125</v>
      </c>
      <c r="D53" s="343">
        <v>300</v>
      </c>
      <c r="E53" s="283"/>
      <c r="F53" s="762">
        <f t="shared" si="0"/>
        <v>0</v>
      </c>
      <c r="G53" s="746"/>
      <c r="H53" s="746"/>
      <c r="I53" s="746"/>
    </row>
    <row r="54" spans="1:9" ht="18" customHeight="1" x14ac:dyDescent="0.35">
      <c r="A54" s="342" t="s">
        <v>1453</v>
      </c>
      <c r="B54" s="363" t="s">
        <v>1624</v>
      </c>
      <c r="C54" s="275" t="s">
        <v>125</v>
      </c>
      <c r="D54" s="343">
        <v>400</v>
      </c>
      <c r="E54" s="283"/>
      <c r="F54" s="762">
        <f t="shared" si="0"/>
        <v>0</v>
      </c>
      <c r="G54" s="746"/>
      <c r="H54" s="746"/>
      <c r="I54" s="746"/>
    </row>
    <row r="55" spans="1:9" ht="18" customHeight="1" x14ac:dyDescent="0.35">
      <c r="A55" s="342" t="s">
        <v>2051</v>
      </c>
      <c r="B55" s="268" t="s">
        <v>1625</v>
      </c>
      <c r="C55" s="275" t="s">
        <v>125</v>
      </c>
      <c r="D55" s="343">
        <v>11200</v>
      </c>
      <c r="E55" s="283"/>
      <c r="F55" s="762">
        <f t="shared" si="0"/>
        <v>0</v>
      </c>
      <c r="G55" s="746"/>
      <c r="H55" s="746"/>
      <c r="I55" s="746"/>
    </row>
    <row r="56" spans="1:9" ht="18" customHeight="1" x14ac:dyDescent="0.35">
      <c r="A56" s="342"/>
      <c r="B56" s="268"/>
      <c r="C56" s="275"/>
      <c r="D56" s="343"/>
      <c r="E56" s="283"/>
      <c r="F56" s="762"/>
      <c r="G56" s="746"/>
      <c r="H56" s="746"/>
      <c r="I56" s="746"/>
    </row>
    <row r="57" spans="1:9" x14ac:dyDescent="0.35">
      <c r="A57" s="283"/>
      <c r="B57" s="283"/>
      <c r="C57" s="283"/>
      <c r="D57" s="283"/>
      <c r="E57" s="283"/>
      <c r="F57" s="762"/>
      <c r="G57" s="746"/>
      <c r="H57" s="746"/>
      <c r="I57" s="746"/>
    </row>
    <row r="58" spans="1:9" x14ac:dyDescent="0.35">
      <c r="A58" s="283"/>
      <c r="B58" s="283"/>
      <c r="C58" s="283"/>
      <c r="D58" s="283"/>
      <c r="E58" s="283"/>
      <c r="F58" s="762"/>
      <c r="G58" s="746"/>
      <c r="H58" s="746"/>
      <c r="I58" s="746"/>
    </row>
    <row r="59" spans="1:9" x14ac:dyDescent="0.35">
      <c r="A59" s="283"/>
      <c r="B59" s="283"/>
      <c r="C59" s="283"/>
      <c r="D59" s="283"/>
      <c r="E59" s="283"/>
      <c r="F59" s="762"/>
      <c r="G59" s="746"/>
      <c r="H59" s="746"/>
      <c r="I59" s="746"/>
    </row>
    <row r="60" spans="1:9" s="743" customFormat="1" ht="13" thickBot="1" x14ac:dyDescent="0.3">
      <c r="A60" s="283"/>
      <c r="B60" s="283"/>
      <c r="C60" s="283"/>
      <c r="D60" s="283"/>
      <c r="E60" s="283"/>
      <c r="F60" s="762"/>
    </row>
    <row r="61" spans="1:9" s="743" customFormat="1" ht="18" customHeight="1" thickTop="1" x14ac:dyDescent="0.25">
      <c r="A61" s="2494" t="s">
        <v>102</v>
      </c>
      <c r="B61" s="2494"/>
      <c r="C61" s="2494"/>
      <c r="D61" s="2494"/>
      <c r="E61" s="2494"/>
      <c r="F61" s="1363">
        <f>SUM(F6:F60)</f>
        <v>0</v>
      </c>
    </row>
    <row r="62" spans="1:9" s="743" customFormat="1" ht="13" x14ac:dyDescent="0.25">
      <c r="A62" s="342"/>
      <c r="B62" s="1368" t="s">
        <v>139</v>
      </c>
      <c r="C62" s="275"/>
      <c r="D62" s="343"/>
      <c r="E62" s="283"/>
      <c r="F62" s="762"/>
    </row>
    <row r="63" spans="1:9" s="743" customFormat="1" ht="13" x14ac:dyDescent="0.25">
      <c r="A63" s="342"/>
      <c r="B63" s="1378"/>
      <c r="C63" s="275"/>
      <c r="D63" s="343"/>
      <c r="E63" s="283"/>
      <c r="F63" s="762"/>
    </row>
    <row r="64" spans="1:9" s="743" customFormat="1" ht="13" x14ac:dyDescent="0.25">
      <c r="A64" s="275"/>
      <c r="B64" s="752" t="s">
        <v>1565</v>
      </c>
      <c r="C64" s="275"/>
      <c r="D64" s="343"/>
      <c r="E64" s="283"/>
      <c r="F64" s="762"/>
    </row>
    <row r="65" spans="1:6" s="743" customFormat="1" ht="13" x14ac:dyDescent="0.25">
      <c r="A65" s="275"/>
      <c r="B65" s="752"/>
      <c r="C65" s="275"/>
      <c r="D65" s="343"/>
      <c r="E65" s="283"/>
      <c r="F65" s="762"/>
    </row>
    <row r="66" spans="1:6" s="743" customFormat="1" ht="12.5" x14ac:dyDescent="0.25">
      <c r="A66" s="275"/>
      <c r="B66" s="1373" t="s">
        <v>2052</v>
      </c>
      <c r="C66" s="275"/>
      <c r="D66" s="343"/>
      <c r="E66" s="283"/>
      <c r="F66" s="762"/>
    </row>
    <row r="67" spans="1:6" s="743" customFormat="1" ht="16.5" customHeight="1" x14ac:dyDescent="0.25">
      <c r="A67" s="275" t="s">
        <v>2053</v>
      </c>
      <c r="B67" s="363" t="s">
        <v>2054</v>
      </c>
      <c r="C67" s="275" t="s">
        <v>19</v>
      </c>
      <c r="D67" s="701" t="s">
        <v>1665</v>
      </c>
      <c r="E67" s="283"/>
      <c r="F67" s="762">
        <v>0</v>
      </c>
    </row>
    <row r="68" spans="1:6" s="743" customFormat="1" ht="16.5" customHeight="1" x14ac:dyDescent="0.25">
      <c r="A68" s="275" t="s">
        <v>2055</v>
      </c>
      <c r="B68" s="363" t="s">
        <v>2056</v>
      </c>
      <c r="C68" s="275" t="s">
        <v>19</v>
      </c>
      <c r="D68" s="701" t="s">
        <v>1665</v>
      </c>
      <c r="E68" s="283"/>
      <c r="F68" s="762">
        <v>0</v>
      </c>
    </row>
    <row r="69" spans="1:6" s="743" customFormat="1" ht="16.5" customHeight="1" x14ac:dyDescent="0.25">
      <c r="A69" s="275" t="s">
        <v>2057</v>
      </c>
      <c r="B69" s="363" t="s">
        <v>2058</v>
      </c>
      <c r="C69" s="275" t="s">
        <v>19</v>
      </c>
      <c r="D69" s="701" t="s">
        <v>1665</v>
      </c>
      <c r="E69" s="283"/>
      <c r="F69" s="762">
        <v>0</v>
      </c>
    </row>
    <row r="70" spans="1:6" s="743" customFormat="1" ht="16.5" customHeight="1" x14ac:dyDescent="0.25">
      <c r="A70" s="275" t="s">
        <v>2059</v>
      </c>
      <c r="B70" s="363" t="s">
        <v>2060</v>
      </c>
      <c r="C70" s="275" t="s">
        <v>19</v>
      </c>
      <c r="D70" s="701" t="s">
        <v>1665</v>
      </c>
      <c r="E70" s="283"/>
      <c r="F70" s="762">
        <v>0</v>
      </c>
    </row>
    <row r="71" spans="1:6" s="743" customFormat="1" ht="16.5" customHeight="1" x14ac:dyDescent="0.25">
      <c r="A71" s="275" t="s">
        <v>2061</v>
      </c>
      <c r="B71" s="363" t="s">
        <v>2067</v>
      </c>
      <c r="C71" s="275" t="s">
        <v>19</v>
      </c>
      <c r="D71" s="701" t="s">
        <v>1665</v>
      </c>
      <c r="E71" s="283"/>
      <c r="F71" s="762">
        <v>0</v>
      </c>
    </row>
    <row r="72" spans="1:6" s="743" customFormat="1" ht="13" x14ac:dyDescent="0.25">
      <c r="A72" s="275"/>
      <c r="B72" s="752"/>
      <c r="C72" s="275"/>
      <c r="D72" s="343"/>
      <c r="E72" s="283"/>
      <c r="F72" s="762"/>
    </row>
    <row r="73" spans="1:6" s="743" customFormat="1" ht="13" x14ac:dyDescent="0.25">
      <c r="A73" s="275"/>
      <c r="B73" s="1379" t="s">
        <v>1566</v>
      </c>
      <c r="C73" s="275"/>
      <c r="D73" s="343"/>
      <c r="E73" s="283"/>
      <c r="F73" s="762"/>
    </row>
    <row r="74" spans="1:6" s="743" customFormat="1" ht="14.25" customHeight="1" x14ac:dyDescent="0.25">
      <c r="A74" s="275" t="s">
        <v>1561</v>
      </c>
      <c r="B74" s="363" t="s">
        <v>1568</v>
      </c>
      <c r="C74" s="275" t="s">
        <v>19</v>
      </c>
      <c r="D74" s="701" t="s">
        <v>1665</v>
      </c>
      <c r="E74" s="283"/>
      <c r="F74" s="762">
        <v>0</v>
      </c>
    </row>
    <row r="75" spans="1:6" s="743" customFormat="1" ht="14.25" customHeight="1" x14ac:dyDescent="0.25">
      <c r="A75" s="275" t="s">
        <v>1562</v>
      </c>
      <c r="B75" s="363" t="s">
        <v>1569</v>
      </c>
      <c r="C75" s="275" t="s">
        <v>19</v>
      </c>
      <c r="D75" s="701" t="s">
        <v>1665</v>
      </c>
      <c r="E75" s="283"/>
      <c r="F75" s="762">
        <v>0</v>
      </c>
    </row>
    <row r="76" spans="1:6" s="743" customFormat="1" ht="14.25" customHeight="1" x14ac:dyDescent="0.25">
      <c r="A76" s="275" t="s">
        <v>1672</v>
      </c>
      <c r="B76" s="363" t="s">
        <v>1570</v>
      </c>
      <c r="C76" s="275" t="s">
        <v>19</v>
      </c>
      <c r="D76" s="701" t="s">
        <v>1665</v>
      </c>
      <c r="E76" s="283"/>
      <c r="F76" s="762">
        <v>0</v>
      </c>
    </row>
    <row r="77" spans="1:6" s="743" customFormat="1" ht="14.25" customHeight="1" x14ac:dyDescent="0.25">
      <c r="A77" s="275" t="s">
        <v>1564</v>
      </c>
      <c r="B77" s="363" t="s">
        <v>1571</v>
      </c>
      <c r="C77" s="275" t="s">
        <v>19</v>
      </c>
      <c r="D77" s="701" t="s">
        <v>1665</v>
      </c>
      <c r="E77" s="283"/>
      <c r="F77" s="762">
        <v>0</v>
      </c>
    </row>
    <row r="78" spans="1:6" s="743" customFormat="1" ht="14.25" customHeight="1" x14ac:dyDescent="0.25">
      <c r="A78" s="275" t="s">
        <v>1949</v>
      </c>
      <c r="B78" s="363" t="s">
        <v>1572</v>
      </c>
      <c r="C78" s="275" t="s">
        <v>19</v>
      </c>
      <c r="D78" s="701" t="s">
        <v>1665</v>
      </c>
      <c r="E78" s="283"/>
      <c r="F78" s="762">
        <v>0</v>
      </c>
    </row>
    <row r="79" spans="1:6" s="743" customFormat="1" ht="14.25" customHeight="1" x14ac:dyDescent="0.25">
      <c r="A79" s="275" t="s">
        <v>1950</v>
      </c>
      <c r="B79" s="363" t="s">
        <v>1573</v>
      </c>
      <c r="C79" s="275" t="s">
        <v>19</v>
      </c>
      <c r="D79" s="701" t="s">
        <v>1665</v>
      </c>
      <c r="E79" s="283"/>
      <c r="F79" s="762">
        <v>0</v>
      </c>
    </row>
    <row r="80" spans="1:6" s="743" customFormat="1" ht="12.5" x14ac:dyDescent="0.25">
      <c r="A80" s="275"/>
      <c r="B80" s="363"/>
      <c r="C80" s="275"/>
      <c r="D80" s="343"/>
      <c r="E80" s="283"/>
      <c r="F80" s="762"/>
    </row>
    <row r="81" spans="1:6" s="743" customFormat="1" ht="12.5" x14ac:dyDescent="0.25">
      <c r="A81" s="275"/>
      <c r="B81" s="1373" t="s">
        <v>1637</v>
      </c>
      <c r="C81" s="275"/>
      <c r="D81" s="343"/>
      <c r="E81" s="283"/>
      <c r="F81" s="762"/>
    </row>
    <row r="82" spans="1:6" s="743" customFormat="1" ht="17.25" customHeight="1" x14ac:dyDescent="0.25">
      <c r="A82" s="275" t="s">
        <v>2064</v>
      </c>
      <c r="B82" s="363" t="s">
        <v>1570</v>
      </c>
      <c r="C82" s="275" t="s">
        <v>19</v>
      </c>
      <c r="D82" s="701" t="s">
        <v>1665</v>
      </c>
      <c r="E82" s="283"/>
      <c r="F82" s="762">
        <v>0</v>
      </c>
    </row>
    <row r="83" spans="1:6" s="743" customFormat="1" ht="17.25" customHeight="1" x14ac:dyDescent="0.25">
      <c r="A83" s="275" t="s">
        <v>2065</v>
      </c>
      <c r="B83" s="363" t="s">
        <v>2063</v>
      </c>
      <c r="C83" s="275" t="s">
        <v>19</v>
      </c>
      <c r="D83" s="701" t="s">
        <v>1665</v>
      </c>
      <c r="E83" s="283"/>
      <c r="F83" s="762">
        <v>0</v>
      </c>
    </row>
    <row r="84" spans="1:6" s="743" customFormat="1" ht="12.5" x14ac:dyDescent="0.25">
      <c r="A84" s="275"/>
      <c r="B84" s="363"/>
      <c r="C84" s="275"/>
      <c r="D84" s="343"/>
      <c r="E84" s="283"/>
      <c r="F84" s="762"/>
    </row>
    <row r="85" spans="1:6" s="743" customFormat="1" ht="13" x14ac:dyDescent="0.25">
      <c r="A85" s="275"/>
      <c r="B85" s="1306" t="s">
        <v>2049</v>
      </c>
      <c r="C85" s="275"/>
      <c r="D85" s="338"/>
      <c r="E85" s="283"/>
      <c r="F85" s="762"/>
    </row>
    <row r="86" spans="1:6" s="743" customFormat="1" ht="12.5" x14ac:dyDescent="0.25">
      <c r="A86" s="275"/>
      <c r="B86" s="363"/>
      <c r="C86" s="275"/>
      <c r="D86" s="338"/>
      <c r="E86" s="283"/>
      <c r="F86" s="762"/>
    </row>
    <row r="87" spans="1:6" s="743" customFormat="1" ht="12.5" x14ac:dyDescent="0.25">
      <c r="A87" s="275"/>
      <c r="B87" s="1373" t="s">
        <v>1626</v>
      </c>
      <c r="C87" s="275"/>
      <c r="D87" s="338"/>
      <c r="E87" s="283"/>
      <c r="F87" s="762"/>
    </row>
    <row r="88" spans="1:6" s="743" customFormat="1" ht="16.5" customHeight="1" x14ac:dyDescent="0.25">
      <c r="A88" s="275" t="s">
        <v>1627</v>
      </c>
      <c r="B88" s="363" t="s">
        <v>1567</v>
      </c>
      <c r="C88" s="275" t="s">
        <v>19</v>
      </c>
      <c r="D88" s="338">
        <v>1</v>
      </c>
      <c r="E88" s="283"/>
      <c r="F88" s="762">
        <f t="shared" ref="F88:F91" si="1">D88*E88</f>
        <v>0</v>
      </c>
    </row>
    <row r="89" spans="1:6" s="743" customFormat="1" ht="16.5" customHeight="1" x14ac:dyDescent="0.25">
      <c r="A89" s="275" t="s">
        <v>1628</v>
      </c>
      <c r="B89" s="363" t="s">
        <v>1580</v>
      </c>
      <c r="C89" s="275" t="s">
        <v>19</v>
      </c>
      <c r="D89" s="338">
        <v>1</v>
      </c>
      <c r="E89" s="283"/>
      <c r="F89" s="762">
        <f t="shared" si="1"/>
        <v>0</v>
      </c>
    </row>
    <row r="90" spans="1:6" s="743" customFormat="1" ht="16.5" customHeight="1" x14ac:dyDescent="0.25">
      <c r="A90" s="275" t="s">
        <v>1629</v>
      </c>
      <c r="B90" s="363" t="s">
        <v>1630</v>
      </c>
      <c r="C90" s="275" t="s">
        <v>19</v>
      </c>
      <c r="D90" s="338">
        <v>1</v>
      </c>
      <c r="E90" s="283"/>
      <c r="F90" s="762">
        <f t="shared" si="1"/>
        <v>0</v>
      </c>
    </row>
    <row r="91" spans="1:6" s="743" customFormat="1" ht="16.5" customHeight="1" x14ac:dyDescent="0.25">
      <c r="A91" s="275" t="s">
        <v>1631</v>
      </c>
      <c r="B91" s="363" t="s">
        <v>1632</v>
      </c>
      <c r="C91" s="275" t="s">
        <v>19</v>
      </c>
      <c r="D91" s="338">
        <v>1</v>
      </c>
      <c r="E91" s="283"/>
      <c r="F91" s="762">
        <f t="shared" si="1"/>
        <v>0</v>
      </c>
    </row>
    <row r="92" spans="1:6" s="743" customFormat="1" ht="12.5" x14ac:dyDescent="0.25">
      <c r="A92" s="275"/>
      <c r="B92" s="363"/>
      <c r="C92" s="275"/>
      <c r="D92" s="338"/>
      <c r="E92" s="283"/>
      <c r="F92" s="762"/>
    </row>
    <row r="93" spans="1:6" s="743" customFormat="1" ht="12.5" x14ac:dyDescent="0.25">
      <c r="A93" s="275"/>
      <c r="B93" s="1373" t="s">
        <v>1633</v>
      </c>
      <c r="C93" s="275"/>
      <c r="D93" s="338"/>
      <c r="E93" s="283"/>
      <c r="F93" s="762"/>
    </row>
    <row r="94" spans="1:6" s="743" customFormat="1" ht="15" customHeight="1" x14ac:dyDescent="0.25">
      <c r="A94" s="275" t="s">
        <v>1574</v>
      </c>
      <c r="B94" s="363" t="s">
        <v>1567</v>
      </c>
      <c r="C94" s="275" t="s">
        <v>19</v>
      </c>
      <c r="D94" s="338">
        <v>1</v>
      </c>
      <c r="E94" s="283"/>
      <c r="F94" s="762">
        <f t="shared" ref="F94:F97" si="2">D94*E94</f>
        <v>0</v>
      </c>
    </row>
    <row r="95" spans="1:6" s="743" customFormat="1" ht="15" customHeight="1" x14ac:dyDescent="0.25">
      <c r="A95" s="275" t="s">
        <v>1575</v>
      </c>
      <c r="B95" s="363" t="s">
        <v>1580</v>
      </c>
      <c r="C95" s="275" t="s">
        <v>19</v>
      </c>
      <c r="D95" s="338">
        <v>1</v>
      </c>
      <c r="E95" s="283"/>
      <c r="F95" s="762">
        <f t="shared" si="2"/>
        <v>0</v>
      </c>
    </row>
    <row r="96" spans="1:6" s="743" customFormat="1" ht="15" customHeight="1" x14ac:dyDescent="0.25">
      <c r="A96" s="275" t="s">
        <v>1576</v>
      </c>
      <c r="B96" s="363" t="s">
        <v>1630</v>
      </c>
      <c r="C96" s="275" t="s">
        <v>19</v>
      </c>
      <c r="D96" s="338">
        <v>1</v>
      </c>
      <c r="E96" s="283"/>
      <c r="F96" s="762">
        <f t="shared" si="2"/>
        <v>0</v>
      </c>
    </row>
    <row r="97" spans="1:6" s="743" customFormat="1" ht="15" customHeight="1" x14ac:dyDescent="0.25">
      <c r="A97" s="275" t="s">
        <v>1577</v>
      </c>
      <c r="B97" s="363" t="s">
        <v>1632</v>
      </c>
      <c r="C97" s="275" t="s">
        <v>19</v>
      </c>
      <c r="D97" s="338">
        <v>1</v>
      </c>
      <c r="E97" s="283"/>
      <c r="F97" s="762">
        <f t="shared" si="2"/>
        <v>0</v>
      </c>
    </row>
    <row r="98" spans="1:6" s="743" customFormat="1" ht="12.5" x14ac:dyDescent="0.25">
      <c r="A98" s="275"/>
      <c r="B98" s="363"/>
      <c r="C98" s="275"/>
      <c r="D98" s="338"/>
      <c r="E98" s="283"/>
      <c r="F98" s="762"/>
    </row>
    <row r="99" spans="1:6" s="743" customFormat="1" ht="12.5" x14ac:dyDescent="0.25">
      <c r="A99" s="275"/>
      <c r="B99" s="1373" t="s">
        <v>1578</v>
      </c>
      <c r="C99" s="275"/>
      <c r="D99" s="338"/>
      <c r="E99" s="283"/>
      <c r="F99" s="762"/>
    </row>
    <row r="100" spans="1:6" s="743" customFormat="1" ht="15" customHeight="1" x14ac:dyDescent="0.25">
      <c r="A100" s="1380" t="s">
        <v>1455</v>
      </c>
      <c r="B100" s="1381" t="s">
        <v>1579</v>
      </c>
      <c r="C100" s="1380" t="s">
        <v>19</v>
      </c>
      <c r="D100" s="347">
        <v>2</v>
      </c>
      <c r="E100" s="348"/>
      <c r="F100" s="762">
        <f t="shared" ref="F100:F103" si="3">D100*E100</f>
        <v>0</v>
      </c>
    </row>
    <row r="101" spans="1:6" s="743" customFormat="1" ht="15" customHeight="1" x14ac:dyDescent="0.25">
      <c r="A101" s="275" t="s">
        <v>1456</v>
      </c>
      <c r="B101" s="363" t="s">
        <v>1634</v>
      </c>
      <c r="C101" s="275" t="s">
        <v>19</v>
      </c>
      <c r="D101" s="338">
        <v>2</v>
      </c>
      <c r="E101" s="283"/>
      <c r="F101" s="762">
        <f t="shared" si="3"/>
        <v>0</v>
      </c>
    </row>
    <row r="102" spans="1:6" s="743" customFormat="1" ht="15" customHeight="1" x14ac:dyDescent="0.25">
      <c r="A102" s="275" t="s">
        <v>1457</v>
      </c>
      <c r="B102" s="363" t="s">
        <v>1635</v>
      </c>
      <c r="C102" s="275" t="s">
        <v>19</v>
      </c>
      <c r="D102" s="338">
        <v>3</v>
      </c>
      <c r="E102" s="283"/>
      <c r="F102" s="762">
        <f t="shared" si="3"/>
        <v>0</v>
      </c>
    </row>
    <row r="103" spans="1:6" s="743" customFormat="1" ht="12.5" x14ac:dyDescent="0.25">
      <c r="A103" s="275" t="s">
        <v>1458</v>
      </c>
      <c r="B103" s="363" t="s">
        <v>1636</v>
      </c>
      <c r="C103" s="275" t="s">
        <v>19</v>
      </c>
      <c r="D103" s="338">
        <v>3</v>
      </c>
      <c r="E103" s="283"/>
      <c r="F103" s="762">
        <f t="shared" si="3"/>
        <v>0</v>
      </c>
    </row>
    <row r="104" spans="1:6" s="743" customFormat="1" ht="12.5" x14ac:dyDescent="0.25">
      <c r="A104" s="275"/>
      <c r="B104" s="363"/>
      <c r="C104" s="275"/>
      <c r="D104" s="338"/>
      <c r="E104" s="283"/>
      <c r="F104" s="762"/>
    </row>
    <row r="105" spans="1:6" s="743" customFormat="1" ht="12.5" x14ac:dyDescent="0.25">
      <c r="A105" s="275"/>
      <c r="B105" s="1373" t="s">
        <v>1637</v>
      </c>
      <c r="C105" s="275"/>
      <c r="D105" s="338"/>
      <c r="E105" s="283"/>
      <c r="F105" s="762"/>
    </row>
    <row r="106" spans="1:6" s="743" customFormat="1" ht="13.5" customHeight="1" x14ac:dyDescent="0.25">
      <c r="A106" s="275" t="s">
        <v>1459</v>
      </c>
      <c r="B106" s="363" t="s">
        <v>1569</v>
      </c>
      <c r="C106" s="275" t="s">
        <v>19</v>
      </c>
      <c r="D106" s="701" t="s">
        <v>1665</v>
      </c>
      <c r="E106" s="283"/>
      <c r="F106" s="762">
        <v>0</v>
      </c>
    </row>
    <row r="107" spans="1:6" s="743" customFormat="1" ht="13.5" customHeight="1" x14ac:dyDescent="0.25">
      <c r="A107" s="275" t="s">
        <v>1460</v>
      </c>
      <c r="B107" s="363" t="s">
        <v>1568</v>
      </c>
      <c r="C107" s="275" t="s">
        <v>19</v>
      </c>
      <c r="D107" s="701" t="s">
        <v>1665</v>
      </c>
      <c r="E107" s="283"/>
      <c r="F107" s="762">
        <v>0</v>
      </c>
    </row>
    <row r="108" spans="1:6" s="743" customFormat="1" ht="13.5" customHeight="1" x14ac:dyDescent="0.25">
      <c r="A108" s="275" t="s">
        <v>1461</v>
      </c>
      <c r="B108" s="363" t="s">
        <v>1567</v>
      </c>
      <c r="C108" s="275" t="s">
        <v>19</v>
      </c>
      <c r="D108" s="338">
        <v>1</v>
      </c>
      <c r="E108" s="283"/>
      <c r="F108" s="762">
        <f t="shared" ref="F108:F111" si="4">D108*E108</f>
        <v>0</v>
      </c>
    </row>
    <row r="109" spans="1:6" s="743" customFormat="1" ht="13.5" customHeight="1" x14ac:dyDescent="0.25">
      <c r="A109" s="275" t="s">
        <v>2068</v>
      </c>
      <c r="B109" s="363" t="s">
        <v>1580</v>
      </c>
      <c r="C109" s="275" t="s">
        <v>19</v>
      </c>
      <c r="D109" s="338">
        <v>1</v>
      </c>
      <c r="E109" s="283"/>
      <c r="F109" s="762">
        <f t="shared" si="4"/>
        <v>0</v>
      </c>
    </row>
    <row r="110" spans="1:6" s="743" customFormat="1" ht="13.5" customHeight="1" x14ac:dyDescent="0.25">
      <c r="A110" s="275" t="s">
        <v>2069</v>
      </c>
      <c r="B110" s="363" t="s">
        <v>1630</v>
      </c>
      <c r="C110" s="275" t="s">
        <v>19</v>
      </c>
      <c r="D110" s="338">
        <v>2</v>
      </c>
      <c r="E110" s="283"/>
      <c r="F110" s="762">
        <f t="shared" si="4"/>
        <v>0</v>
      </c>
    </row>
    <row r="111" spans="1:6" s="743" customFormat="1" ht="12.5" x14ac:dyDescent="0.25">
      <c r="A111" s="275" t="s">
        <v>2070</v>
      </c>
      <c r="B111" s="363" t="s">
        <v>1632</v>
      </c>
      <c r="C111" s="275" t="s">
        <v>19</v>
      </c>
      <c r="D111" s="338">
        <v>5</v>
      </c>
      <c r="E111" s="283"/>
      <c r="F111" s="762">
        <f t="shared" si="4"/>
        <v>0</v>
      </c>
    </row>
    <row r="112" spans="1:6" s="743" customFormat="1" ht="8.25" customHeight="1" x14ac:dyDescent="0.25">
      <c r="A112" s="275"/>
      <c r="B112" s="363"/>
      <c r="C112" s="275"/>
      <c r="D112" s="343"/>
      <c r="E112" s="283"/>
      <c r="F112" s="762"/>
    </row>
    <row r="113" spans="1:6" s="743" customFormat="1" ht="13" x14ac:dyDescent="0.25">
      <c r="A113" s="275"/>
      <c r="B113" s="1368" t="s">
        <v>147</v>
      </c>
      <c r="C113" s="275"/>
      <c r="D113" s="1382"/>
      <c r="E113" s="283"/>
      <c r="F113" s="762"/>
    </row>
    <row r="114" spans="1:6" s="743" customFormat="1" ht="25" x14ac:dyDescent="0.25">
      <c r="A114" s="275"/>
      <c r="B114" s="1383" t="s">
        <v>1581</v>
      </c>
      <c r="C114" s="275"/>
      <c r="D114" s="1382"/>
      <c r="E114" s="283"/>
      <c r="F114" s="762"/>
    </row>
    <row r="115" spans="1:6" s="743" customFormat="1" ht="15" customHeight="1" x14ac:dyDescent="0.25">
      <c r="A115" s="275" t="s">
        <v>344</v>
      </c>
      <c r="B115" s="268" t="s">
        <v>1951</v>
      </c>
      <c r="C115" s="275" t="s">
        <v>19</v>
      </c>
      <c r="D115" s="701" t="s">
        <v>1665</v>
      </c>
      <c r="E115" s="283"/>
      <c r="F115" s="762">
        <v>0</v>
      </c>
    </row>
    <row r="116" spans="1:6" s="743" customFormat="1" ht="15" customHeight="1" x14ac:dyDescent="0.25">
      <c r="A116" s="275" t="s">
        <v>345</v>
      </c>
      <c r="B116" s="268" t="s">
        <v>1952</v>
      </c>
      <c r="C116" s="275" t="s">
        <v>19</v>
      </c>
      <c r="D116" s="701" t="s">
        <v>1665</v>
      </c>
      <c r="E116" s="283"/>
      <c r="F116" s="762">
        <v>0</v>
      </c>
    </row>
    <row r="117" spans="1:6" s="743" customFormat="1" ht="15" customHeight="1" x14ac:dyDescent="0.25">
      <c r="A117" s="275" t="s">
        <v>376</v>
      </c>
      <c r="B117" s="268" t="s">
        <v>819</v>
      </c>
      <c r="C117" s="275" t="s">
        <v>19</v>
      </c>
      <c r="D117" s="701" t="s">
        <v>1665</v>
      </c>
      <c r="E117" s="283"/>
      <c r="F117" s="762">
        <v>0</v>
      </c>
    </row>
    <row r="118" spans="1:6" s="743" customFormat="1" ht="15" customHeight="1" x14ac:dyDescent="0.25">
      <c r="A118" s="275" t="s">
        <v>391</v>
      </c>
      <c r="B118" s="268" t="s">
        <v>1563</v>
      </c>
      <c r="C118" s="275" t="s">
        <v>19</v>
      </c>
      <c r="D118" s="701" t="s">
        <v>1665</v>
      </c>
      <c r="E118" s="283"/>
      <c r="F118" s="762">
        <v>0</v>
      </c>
    </row>
    <row r="119" spans="1:6" s="743" customFormat="1" ht="15" customHeight="1" x14ac:dyDescent="0.25">
      <c r="A119" s="275" t="s">
        <v>1953</v>
      </c>
      <c r="B119" s="268" t="s">
        <v>1536</v>
      </c>
      <c r="C119" s="275" t="s">
        <v>19</v>
      </c>
      <c r="D119" s="701" t="s">
        <v>1665</v>
      </c>
      <c r="E119" s="283"/>
      <c r="F119" s="762">
        <v>0</v>
      </c>
    </row>
    <row r="120" spans="1:6" s="743" customFormat="1" ht="15" customHeight="1" x14ac:dyDescent="0.25">
      <c r="A120" s="275" t="s">
        <v>1954</v>
      </c>
      <c r="B120" s="268" t="s">
        <v>816</v>
      </c>
      <c r="C120" s="275" t="s">
        <v>19</v>
      </c>
      <c r="D120" s="701" t="s">
        <v>1665</v>
      </c>
      <c r="E120" s="283"/>
      <c r="F120" s="762">
        <v>0</v>
      </c>
    </row>
    <row r="121" spans="1:6" s="743" customFormat="1" ht="7.5" customHeight="1" x14ac:dyDescent="0.25">
      <c r="A121" s="275"/>
      <c r="B121" s="268"/>
      <c r="C121" s="275"/>
      <c r="D121" s="343"/>
      <c r="E121" s="283"/>
      <c r="F121" s="762"/>
    </row>
    <row r="122" spans="1:6" s="743" customFormat="1" ht="12.5" x14ac:dyDescent="0.25">
      <c r="A122" s="275"/>
      <c r="B122" s="1384" t="s">
        <v>1582</v>
      </c>
      <c r="C122" s="275"/>
      <c r="D122" s="343"/>
      <c r="E122" s="283"/>
      <c r="F122" s="762"/>
    </row>
    <row r="123" spans="1:6" s="743" customFormat="1" ht="14.25" customHeight="1" x14ac:dyDescent="0.25">
      <c r="A123" s="275" t="s">
        <v>346</v>
      </c>
      <c r="B123" s="268" t="s">
        <v>819</v>
      </c>
      <c r="C123" s="275" t="s">
        <v>810</v>
      </c>
      <c r="D123" s="701" t="s">
        <v>1665</v>
      </c>
      <c r="E123" s="283"/>
      <c r="F123" s="762">
        <v>0</v>
      </c>
    </row>
    <row r="124" spans="1:6" s="743" customFormat="1" ht="14.25" customHeight="1" thickBot="1" x14ac:dyDescent="0.3">
      <c r="A124" s="275" t="s">
        <v>347</v>
      </c>
      <c r="B124" s="363" t="s">
        <v>1583</v>
      </c>
      <c r="C124" s="275" t="s">
        <v>19</v>
      </c>
      <c r="D124" s="701" t="s">
        <v>1665</v>
      </c>
      <c r="E124" s="283"/>
      <c r="F124" s="762">
        <v>0</v>
      </c>
    </row>
    <row r="125" spans="1:6" s="743" customFormat="1" ht="19.5" customHeight="1" thickTop="1" x14ac:dyDescent="0.25">
      <c r="A125" s="2494" t="s">
        <v>102</v>
      </c>
      <c r="B125" s="2494"/>
      <c r="C125" s="2494"/>
      <c r="D125" s="2494"/>
      <c r="E125" s="2494"/>
      <c r="F125" s="1363">
        <f>SUM(F63:F124)</f>
        <v>0</v>
      </c>
    </row>
    <row r="126" spans="1:6" s="743" customFormat="1" ht="12.5" x14ac:dyDescent="0.25">
      <c r="A126" s="275"/>
      <c r="B126" s="363"/>
      <c r="C126" s="275"/>
      <c r="D126" s="343"/>
      <c r="E126" s="283"/>
      <c r="F126" s="762"/>
    </row>
    <row r="127" spans="1:6" s="743" customFormat="1" ht="18.75" customHeight="1" x14ac:dyDescent="0.25">
      <c r="A127" s="275"/>
      <c r="B127" s="786" t="s">
        <v>290</v>
      </c>
      <c r="C127" s="275"/>
      <c r="D127" s="1382"/>
      <c r="E127" s="283"/>
      <c r="F127" s="762"/>
    </row>
    <row r="128" spans="1:6" s="743" customFormat="1" ht="12.5" x14ac:dyDescent="0.25">
      <c r="A128" s="1385"/>
      <c r="B128" s="268"/>
      <c r="C128" s="275"/>
      <c r="D128" s="343"/>
      <c r="E128" s="283"/>
      <c r="F128" s="762"/>
    </row>
    <row r="129" spans="1:6" s="743" customFormat="1" ht="13" x14ac:dyDescent="0.25">
      <c r="A129" s="1385"/>
      <c r="B129" s="1368" t="s">
        <v>1584</v>
      </c>
      <c r="C129" s="275"/>
      <c r="D129" s="343"/>
      <c r="E129" s="283"/>
      <c r="F129" s="762"/>
    </row>
    <row r="130" spans="1:6" s="743" customFormat="1" ht="18.75" customHeight="1" x14ac:dyDescent="0.25">
      <c r="A130" s="275" t="s">
        <v>203</v>
      </c>
      <c r="B130" s="268" t="s">
        <v>1585</v>
      </c>
      <c r="C130" s="275" t="s">
        <v>19</v>
      </c>
      <c r="D130" s="701" t="s">
        <v>1665</v>
      </c>
      <c r="E130" s="283"/>
      <c r="F130" s="762">
        <v>0</v>
      </c>
    </row>
    <row r="131" spans="1:6" s="743" customFormat="1" ht="18.75" customHeight="1" x14ac:dyDescent="0.25">
      <c r="A131" s="275" t="s">
        <v>1390</v>
      </c>
      <c r="B131" s="352" t="s">
        <v>1586</v>
      </c>
      <c r="C131" s="275" t="s">
        <v>19</v>
      </c>
      <c r="D131" s="701" t="s">
        <v>1665</v>
      </c>
      <c r="E131" s="283"/>
      <c r="F131" s="762">
        <v>0</v>
      </c>
    </row>
    <row r="132" spans="1:6" s="743" customFormat="1" ht="18.75" customHeight="1" x14ac:dyDescent="0.25">
      <c r="A132" s="1385" t="s">
        <v>1546</v>
      </c>
      <c r="B132" s="1386" t="s">
        <v>1587</v>
      </c>
      <c r="C132" s="275" t="s">
        <v>19</v>
      </c>
      <c r="D132" s="701" t="s">
        <v>1665</v>
      </c>
      <c r="E132" s="283"/>
      <c r="F132" s="762">
        <v>0</v>
      </c>
    </row>
    <row r="133" spans="1:6" s="743" customFormat="1" ht="12.5" x14ac:dyDescent="0.25">
      <c r="A133" s="1385"/>
      <c r="B133" s="1386"/>
      <c r="C133" s="275"/>
      <c r="D133" s="343"/>
      <c r="E133" s="283"/>
      <c r="F133" s="762"/>
    </row>
    <row r="134" spans="1:6" s="743" customFormat="1" ht="13" x14ac:dyDescent="0.25">
      <c r="A134" s="1385"/>
      <c r="B134" s="358" t="s">
        <v>1588</v>
      </c>
      <c r="C134" s="275"/>
      <c r="D134" s="343"/>
      <c r="E134" s="283"/>
      <c r="F134" s="762"/>
    </row>
    <row r="135" spans="1:6" s="743" customFormat="1" ht="17.25" customHeight="1" x14ac:dyDescent="0.25">
      <c r="A135" s="275" t="s">
        <v>779</v>
      </c>
      <c r="B135" s="268" t="s">
        <v>1589</v>
      </c>
      <c r="C135" s="275" t="s">
        <v>125</v>
      </c>
      <c r="D135" s="343">
        <v>5</v>
      </c>
      <c r="E135" s="283"/>
      <c r="F135" s="762">
        <f>D135*E135</f>
        <v>0</v>
      </c>
    </row>
    <row r="136" spans="1:6" s="743" customFormat="1" ht="17.25" customHeight="1" x14ac:dyDescent="0.25">
      <c r="A136" s="275" t="s">
        <v>780</v>
      </c>
      <c r="B136" s="268" t="s">
        <v>776</v>
      </c>
      <c r="C136" s="275" t="s">
        <v>125</v>
      </c>
      <c r="D136" s="343">
        <v>5</v>
      </c>
      <c r="E136" s="283"/>
      <c r="F136" s="762">
        <f>D136*E136</f>
        <v>0</v>
      </c>
    </row>
    <row r="137" spans="1:6" s="743" customFormat="1" ht="12.5" x14ac:dyDescent="0.25">
      <c r="A137" s="275"/>
      <c r="B137" s="268"/>
      <c r="C137" s="275"/>
      <c r="D137" s="343"/>
      <c r="E137" s="283"/>
      <c r="F137" s="762"/>
    </row>
    <row r="138" spans="1:6" s="743" customFormat="1" ht="13" x14ac:dyDescent="0.25">
      <c r="A138" s="275"/>
      <c r="B138" s="1368" t="s">
        <v>1590</v>
      </c>
      <c r="C138" s="275"/>
      <c r="D138" s="343"/>
      <c r="E138" s="283"/>
      <c r="F138" s="762"/>
    </row>
    <row r="139" spans="1:6" s="743" customFormat="1" ht="18" customHeight="1" x14ac:dyDescent="0.25">
      <c r="A139" s="275" t="s">
        <v>1591</v>
      </c>
      <c r="B139" s="363" t="s">
        <v>1592</v>
      </c>
      <c r="C139" s="275" t="s">
        <v>19</v>
      </c>
      <c r="D139" s="701" t="s">
        <v>1665</v>
      </c>
      <c r="E139" s="283"/>
      <c r="F139" s="762">
        <v>0</v>
      </c>
    </row>
    <row r="140" spans="1:6" s="743" customFormat="1" ht="18" customHeight="1" x14ac:dyDescent="0.25">
      <c r="A140" s="275" t="s">
        <v>1593</v>
      </c>
      <c r="B140" s="363" t="s">
        <v>1594</v>
      </c>
      <c r="C140" s="275" t="s">
        <v>19</v>
      </c>
      <c r="D140" s="343">
        <v>2</v>
      </c>
      <c r="E140" s="283"/>
      <c r="F140" s="762">
        <f>D140*E140</f>
        <v>0</v>
      </c>
    </row>
    <row r="141" spans="1:6" s="743" customFormat="1" ht="12.5" x14ac:dyDescent="0.25">
      <c r="A141" s="275" t="s">
        <v>1595</v>
      </c>
      <c r="B141" s="363" t="s">
        <v>1084</v>
      </c>
      <c r="C141" s="275" t="s">
        <v>19</v>
      </c>
      <c r="D141" s="343">
        <v>2</v>
      </c>
      <c r="E141" s="283"/>
      <c r="F141" s="762">
        <f>D141*E141</f>
        <v>0</v>
      </c>
    </row>
    <row r="142" spans="1:6" s="743" customFormat="1" ht="12.5" x14ac:dyDescent="0.25">
      <c r="A142" s="275"/>
      <c r="B142" s="363"/>
      <c r="C142" s="275"/>
      <c r="D142" s="343"/>
      <c r="E142" s="283"/>
      <c r="F142" s="762"/>
    </row>
    <row r="143" spans="1:6" s="743" customFormat="1" ht="26" x14ac:dyDescent="0.25">
      <c r="A143" s="275"/>
      <c r="B143" s="752" t="s">
        <v>1596</v>
      </c>
      <c r="C143" s="275"/>
      <c r="D143" s="343"/>
      <c r="E143" s="283"/>
      <c r="F143" s="762"/>
    </row>
    <row r="144" spans="1:6" s="743" customFormat="1" ht="18.75" customHeight="1" x14ac:dyDescent="0.25">
      <c r="A144" s="1385" t="s">
        <v>837</v>
      </c>
      <c r="B144" s="352" t="s">
        <v>1597</v>
      </c>
      <c r="C144" s="275" t="s">
        <v>125</v>
      </c>
      <c r="D144" s="343">
        <v>10</v>
      </c>
      <c r="E144" s="283"/>
      <c r="F144" s="762">
        <f>D144*E144</f>
        <v>0</v>
      </c>
    </row>
    <row r="145" spans="1:6" s="743" customFormat="1" ht="18.75" customHeight="1" x14ac:dyDescent="0.25">
      <c r="A145" s="1385" t="s">
        <v>838</v>
      </c>
      <c r="B145" s="352" t="s">
        <v>1598</v>
      </c>
      <c r="C145" s="275" t="s">
        <v>125</v>
      </c>
      <c r="D145" s="701" t="s">
        <v>1665</v>
      </c>
      <c r="E145" s="283"/>
      <c r="F145" s="762">
        <v>0</v>
      </c>
    </row>
    <row r="146" spans="1:6" s="743" customFormat="1" ht="18.75" customHeight="1" x14ac:dyDescent="0.25">
      <c r="A146" s="275" t="s">
        <v>1599</v>
      </c>
      <c r="B146" s="352" t="s">
        <v>1600</v>
      </c>
      <c r="C146" s="275" t="s">
        <v>125</v>
      </c>
      <c r="D146" s="701" t="s">
        <v>1665</v>
      </c>
      <c r="E146" s="283"/>
      <c r="F146" s="762">
        <v>0</v>
      </c>
    </row>
    <row r="147" spans="1:6" s="743" customFormat="1" ht="12.5" x14ac:dyDescent="0.25">
      <c r="A147" s="275" t="s">
        <v>1601</v>
      </c>
      <c r="B147" s="352" t="s">
        <v>846</v>
      </c>
      <c r="C147" s="275" t="s">
        <v>125</v>
      </c>
      <c r="D147" s="343">
        <v>2</v>
      </c>
      <c r="E147" s="283"/>
      <c r="F147" s="762">
        <f>D147*E147</f>
        <v>0</v>
      </c>
    </row>
    <row r="148" spans="1:6" s="743" customFormat="1" ht="12.5" x14ac:dyDescent="0.25">
      <c r="A148" s="1385"/>
      <c r="B148" s="268"/>
      <c r="C148" s="275"/>
      <c r="D148" s="343"/>
      <c r="E148" s="283"/>
      <c r="F148" s="762"/>
    </row>
    <row r="149" spans="1:6" s="743" customFormat="1" ht="13" x14ac:dyDescent="0.25">
      <c r="A149" s="1385"/>
      <c r="B149" s="358" t="s">
        <v>205</v>
      </c>
      <c r="C149" s="275"/>
      <c r="D149" s="343"/>
      <c r="E149" s="283"/>
      <c r="F149" s="762"/>
    </row>
    <row r="150" spans="1:6" s="743" customFormat="1" ht="18.75" customHeight="1" x14ac:dyDescent="0.25">
      <c r="A150" s="1385" t="s">
        <v>849</v>
      </c>
      <c r="B150" s="1387" t="s">
        <v>1602</v>
      </c>
      <c r="C150" s="275" t="s">
        <v>19</v>
      </c>
      <c r="D150" s="343" t="str">
        <f>D130</f>
        <v xml:space="preserve">Rate Only </v>
      </c>
      <c r="E150" s="283"/>
      <c r="F150" s="762">
        <v>0</v>
      </c>
    </row>
    <row r="151" spans="1:6" s="743" customFormat="1" ht="12.5" x14ac:dyDescent="0.25">
      <c r="A151" s="275" t="s">
        <v>851</v>
      </c>
      <c r="B151" s="1387" t="s">
        <v>1603</v>
      </c>
      <c r="C151" s="275" t="s">
        <v>19</v>
      </c>
      <c r="D151" s="343">
        <v>1</v>
      </c>
      <c r="E151" s="283"/>
      <c r="F151" s="762">
        <f>D151*E151</f>
        <v>0</v>
      </c>
    </row>
    <row r="152" spans="1:6" s="743" customFormat="1" ht="12.5" x14ac:dyDescent="0.25">
      <c r="A152" s="1385"/>
      <c r="B152" s="268"/>
      <c r="C152" s="275"/>
      <c r="D152" s="343"/>
      <c r="E152" s="283"/>
      <c r="F152" s="762"/>
    </row>
    <row r="153" spans="1:6" s="743" customFormat="1" ht="13" x14ac:dyDescent="0.25">
      <c r="A153" s="1385"/>
      <c r="B153" s="1378" t="s">
        <v>1638</v>
      </c>
      <c r="C153" s="275"/>
      <c r="D153" s="338"/>
      <c r="E153" s="283"/>
      <c r="F153" s="762"/>
    </row>
    <row r="154" spans="1:6" s="743" customFormat="1" ht="13" x14ac:dyDescent="0.25">
      <c r="A154" s="1385"/>
      <c r="B154" s="1378"/>
      <c r="C154" s="275"/>
      <c r="D154" s="338"/>
      <c r="E154" s="283"/>
      <c r="F154" s="762"/>
    </row>
    <row r="155" spans="1:6" s="743" customFormat="1" ht="37.5" x14ac:dyDescent="0.25">
      <c r="A155" s="275"/>
      <c r="B155" s="1384" t="s">
        <v>1955</v>
      </c>
      <c r="C155" s="275"/>
      <c r="D155" s="1388"/>
      <c r="E155" s="283"/>
      <c r="F155" s="762"/>
    </row>
    <row r="156" spans="1:6" s="743" customFormat="1" ht="16.5" customHeight="1" x14ac:dyDescent="0.25">
      <c r="A156" s="275" t="s">
        <v>1639</v>
      </c>
      <c r="B156" s="352" t="s">
        <v>1572</v>
      </c>
      <c r="C156" s="275" t="s">
        <v>19</v>
      </c>
      <c r="D156" s="701" t="s">
        <v>1665</v>
      </c>
      <c r="E156" s="283"/>
      <c r="F156" s="762">
        <v>0</v>
      </c>
    </row>
    <row r="157" spans="1:6" s="743" customFormat="1" ht="16.5" customHeight="1" x14ac:dyDescent="0.25">
      <c r="A157" s="275" t="s">
        <v>1640</v>
      </c>
      <c r="B157" s="352" t="s">
        <v>1571</v>
      </c>
      <c r="C157" s="275" t="s">
        <v>19</v>
      </c>
      <c r="D157" s="701" t="s">
        <v>1665</v>
      </c>
      <c r="E157" s="283"/>
      <c r="F157" s="762">
        <v>0</v>
      </c>
    </row>
    <row r="158" spans="1:6" s="743" customFormat="1" ht="16.5" customHeight="1" x14ac:dyDescent="0.25">
      <c r="A158" s="275" t="s">
        <v>1641</v>
      </c>
      <c r="B158" s="268" t="s">
        <v>1570</v>
      </c>
      <c r="C158" s="275" t="s">
        <v>19</v>
      </c>
      <c r="D158" s="701" t="s">
        <v>1665</v>
      </c>
      <c r="E158" s="283"/>
      <c r="F158" s="762">
        <v>0</v>
      </c>
    </row>
    <row r="159" spans="1:6" s="743" customFormat="1" ht="16.5" customHeight="1" x14ac:dyDescent="0.25">
      <c r="A159" s="275" t="s">
        <v>1642</v>
      </c>
      <c r="B159" s="352" t="s">
        <v>1569</v>
      </c>
      <c r="C159" s="275" t="s">
        <v>19</v>
      </c>
      <c r="D159" s="701" t="s">
        <v>1665</v>
      </c>
      <c r="E159" s="283"/>
      <c r="F159" s="762">
        <v>0</v>
      </c>
    </row>
    <row r="160" spans="1:6" s="743" customFormat="1" ht="16.5" customHeight="1" x14ac:dyDescent="0.25">
      <c r="A160" s="275" t="s">
        <v>1643</v>
      </c>
      <c r="B160" s="268" t="s">
        <v>1568</v>
      </c>
      <c r="C160" s="275" t="s">
        <v>19</v>
      </c>
      <c r="D160" s="701" t="s">
        <v>1665</v>
      </c>
      <c r="E160" s="283"/>
      <c r="F160" s="762">
        <v>0</v>
      </c>
    </row>
    <row r="161" spans="1:6" s="743" customFormat="1" ht="16.5" customHeight="1" x14ac:dyDescent="0.25">
      <c r="A161" s="275" t="s">
        <v>1644</v>
      </c>
      <c r="B161" s="268" t="s">
        <v>1567</v>
      </c>
      <c r="C161" s="275" t="s">
        <v>19</v>
      </c>
      <c r="D161" s="338">
        <v>50</v>
      </c>
      <c r="E161" s="283"/>
      <c r="F161" s="762">
        <f t="shared" ref="F161:F162" si="5">D161*E161</f>
        <v>0</v>
      </c>
    </row>
    <row r="162" spans="1:6" s="743" customFormat="1" ht="12.5" x14ac:dyDescent="0.25">
      <c r="A162" s="275" t="s">
        <v>1645</v>
      </c>
      <c r="B162" s="268" t="s">
        <v>1580</v>
      </c>
      <c r="C162" s="275" t="s">
        <v>19</v>
      </c>
      <c r="D162" s="338">
        <v>60</v>
      </c>
      <c r="E162" s="283"/>
      <c r="F162" s="762">
        <f t="shared" si="5"/>
        <v>0</v>
      </c>
    </row>
    <row r="163" spans="1:6" s="743" customFormat="1" ht="12.5" x14ac:dyDescent="0.25">
      <c r="A163" s="275"/>
      <c r="B163" s="268"/>
      <c r="C163" s="275"/>
      <c r="D163" s="338"/>
      <c r="E163" s="283"/>
      <c r="F163" s="762"/>
    </row>
    <row r="164" spans="1:6" s="743" customFormat="1" ht="37.5" x14ac:dyDescent="0.25">
      <c r="A164" s="275"/>
      <c r="B164" s="1384" t="s">
        <v>1646</v>
      </c>
      <c r="C164" s="275"/>
      <c r="D164" s="338"/>
      <c r="E164" s="283"/>
      <c r="F164" s="762"/>
    </row>
    <row r="165" spans="1:6" s="743" customFormat="1" ht="19.5" customHeight="1" x14ac:dyDescent="0.25">
      <c r="A165" s="275" t="s">
        <v>1647</v>
      </c>
      <c r="B165" s="352" t="s">
        <v>1572</v>
      </c>
      <c r="C165" s="275" t="s">
        <v>19</v>
      </c>
      <c r="D165" s="701" t="s">
        <v>1665</v>
      </c>
      <c r="E165" s="283"/>
      <c r="F165" s="762">
        <v>0</v>
      </c>
    </row>
    <row r="166" spans="1:6" s="743" customFormat="1" ht="19.5" customHeight="1" x14ac:dyDescent="0.25">
      <c r="A166" s="275" t="s">
        <v>1648</v>
      </c>
      <c r="B166" s="352" t="s">
        <v>1571</v>
      </c>
      <c r="C166" s="275" t="s">
        <v>19</v>
      </c>
      <c r="D166" s="701" t="s">
        <v>1665</v>
      </c>
      <c r="E166" s="283"/>
      <c r="F166" s="762">
        <v>0</v>
      </c>
    </row>
    <row r="167" spans="1:6" s="743" customFormat="1" ht="19.5" customHeight="1" x14ac:dyDescent="0.25">
      <c r="A167" s="275" t="s">
        <v>1649</v>
      </c>
      <c r="B167" s="268" t="s">
        <v>1570</v>
      </c>
      <c r="C167" s="275" t="s">
        <v>19</v>
      </c>
      <c r="D167" s="701" t="s">
        <v>1665</v>
      </c>
      <c r="E167" s="283"/>
      <c r="F167" s="762">
        <v>0</v>
      </c>
    </row>
    <row r="168" spans="1:6" s="743" customFormat="1" ht="19.5" customHeight="1" x14ac:dyDescent="0.25">
      <c r="A168" s="275" t="s">
        <v>1650</v>
      </c>
      <c r="B168" s="352" t="s">
        <v>1569</v>
      </c>
      <c r="C168" s="275" t="s">
        <v>19</v>
      </c>
      <c r="D168" s="701" t="s">
        <v>1665</v>
      </c>
      <c r="E168" s="283"/>
      <c r="F168" s="762">
        <v>0</v>
      </c>
    </row>
    <row r="169" spans="1:6" s="743" customFormat="1" ht="19.5" customHeight="1" x14ac:dyDescent="0.25">
      <c r="A169" s="275" t="s">
        <v>1651</v>
      </c>
      <c r="B169" s="268" t="s">
        <v>1568</v>
      </c>
      <c r="C169" s="275" t="s">
        <v>19</v>
      </c>
      <c r="D169" s="701" t="s">
        <v>1665</v>
      </c>
      <c r="E169" s="283"/>
      <c r="F169" s="762">
        <v>0</v>
      </c>
    </row>
    <row r="170" spans="1:6" s="743" customFormat="1" ht="19.5" customHeight="1" x14ac:dyDescent="0.25">
      <c r="A170" s="275" t="s">
        <v>1652</v>
      </c>
      <c r="B170" s="268" t="s">
        <v>1567</v>
      </c>
      <c r="C170" s="275" t="s">
        <v>19</v>
      </c>
      <c r="D170" s="338">
        <v>50</v>
      </c>
      <c r="E170" s="283"/>
      <c r="F170" s="762">
        <f t="shared" ref="F170:F171" si="6">D170*E170</f>
        <v>0</v>
      </c>
    </row>
    <row r="171" spans="1:6" s="743" customFormat="1" ht="12.5" x14ac:dyDescent="0.25">
      <c r="A171" s="275" t="s">
        <v>1956</v>
      </c>
      <c r="B171" s="268" t="s">
        <v>1580</v>
      </c>
      <c r="C171" s="275" t="s">
        <v>19</v>
      </c>
      <c r="D171" s="338">
        <v>64</v>
      </c>
      <c r="E171" s="283"/>
      <c r="F171" s="762">
        <f t="shared" si="6"/>
        <v>0</v>
      </c>
    </row>
    <row r="172" spans="1:6" s="743" customFormat="1" ht="12.5" x14ac:dyDescent="0.25">
      <c r="A172" s="275"/>
      <c r="B172" s="268"/>
      <c r="C172" s="275"/>
      <c r="D172" s="338"/>
      <c r="E172" s="283"/>
      <c r="F172" s="762"/>
    </row>
    <row r="173" spans="1:6" s="743" customFormat="1" ht="13" x14ac:dyDescent="0.25">
      <c r="A173" s="275"/>
      <c r="B173" s="1305" t="s">
        <v>1653</v>
      </c>
      <c r="C173" s="275"/>
      <c r="D173" s="338"/>
      <c r="E173" s="283"/>
      <c r="F173" s="762"/>
    </row>
    <row r="174" spans="1:6" s="743" customFormat="1" ht="8.25" customHeight="1" x14ac:dyDescent="0.25">
      <c r="A174" s="275"/>
      <c r="B174" s="1305"/>
      <c r="C174" s="275"/>
      <c r="D174" s="338"/>
      <c r="E174" s="283"/>
      <c r="F174" s="762"/>
    </row>
    <row r="175" spans="1:6" s="743" customFormat="1" ht="37.5" x14ac:dyDescent="0.25">
      <c r="A175" s="275" t="s">
        <v>853</v>
      </c>
      <c r="B175" s="352" t="s">
        <v>1957</v>
      </c>
      <c r="C175" s="277" t="s">
        <v>19</v>
      </c>
      <c r="D175" s="1389">
        <f>SUM(D156:D174)</f>
        <v>224</v>
      </c>
      <c r="E175" s="1390"/>
      <c r="F175" s="1027">
        <f>D175*E175</f>
        <v>0</v>
      </c>
    </row>
    <row r="176" spans="1:6" s="743" customFormat="1" ht="7.5" customHeight="1" x14ac:dyDescent="0.25">
      <c r="A176" s="275"/>
      <c r="B176" s="363"/>
      <c r="C176" s="275"/>
      <c r="D176" s="1388"/>
      <c r="E176" s="283"/>
      <c r="F176" s="762"/>
    </row>
    <row r="177" spans="1:6" s="743" customFormat="1" ht="38" thickBot="1" x14ac:dyDescent="0.3">
      <c r="A177" s="275" t="s">
        <v>1654</v>
      </c>
      <c r="B177" s="352" t="s">
        <v>1655</v>
      </c>
      <c r="C177" s="277" t="s">
        <v>19</v>
      </c>
      <c r="D177" s="278">
        <v>4</v>
      </c>
      <c r="E177" s="1390"/>
      <c r="F177" s="1027">
        <f>D177*E177</f>
        <v>0</v>
      </c>
    </row>
    <row r="178" spans="1:6" s="743" customFormat="1" ht="20.25" customHeight="1" thickTop="1" x14ac:dyDescent="0.25">
      <c r="A178" s="2494" t="s">
        <v>102</v>
      </c>
      <c r="B178" s="2494"/>
      <c r="C178" s="2494"/>
      <c r="D178" s="2494"/>
      <c r="E178" s="2494"/>
      <c r="F178" s="1363">
        <f>SUM(F126:F177)</f>
        <v>0</v>
      </c>
    </row>
    <row r="179" spans="1:6" s="743" customFormat="1" ht="12.5" x14ac:dyDescent="0.25">
      <c r="A179" s="275"/>
      <c r="B179" s="363"/>
      <c r="C179" s="275"/>
      <c r="D179" s="1382"/>
      <c r="E179" s="283"/>
      <c r="F179" s="762"/>
    </row>
    <row r="180" spans="1:6" s="743" customFormat="1" ht="26" x14ac:dyDescent="0.25">
      <c r="A180" s="275"/>
      <c r="B180" s="786" t="s">
        <v>1604</v>
      </c>
      <c r="C180" s="275"/>
      <c r="D180" s="1382"/>
      <c r="E180" s="283"/>
      <c r="F180" s="762"/>
    </row>
    <row r="181" spans="1:6" s="743" customFormat="1" ht="12.5" x14ac:dyDescent="0.25">
      <c r="A181" s="275"/>
      <c r="B181" s="363"/>
      <c r="C181" s="275"/>
      <c r="D181" s="1382"/>
      <c r="E181" s="283"/>
      <c r="F181" s="762"/>
    </row>
    <row r="182" spans="1:6" s="743" customFormat="1" ht="13" x14ac:dyDescent="0.25">
      <c r="A182" s="275"/>
      <c r="B182" s="1368" t="s">
        <v>1605</v>
      </c>
      <c r="C182" s="275"/>
      <c r="D182" s="1382"/>
      <c r="E182" s="283"/>
      <c r="F182" s="762"/>
    </row>
    <row r="183" spans="1:6" s="743" customFormat="1" ht="12.5" x14ac:dyDescent="0.25">
      <c r="A183" s="275" t="s">
        <v>208</v>
      </c>
      <c r="B183" s="363" t="s">
        <v>1606</v>
      </c>
      <c r="C183" s="275" t="s">
        <v>42</v>
      </c>
      <c r="D183" s="343">
        <v>5</v>
      </c>
      <c r="E183" s="283"/>
      <c r="F183" s="762">
        <f>D183*E183</f>
        <v>0</v>
      </c>
    </row>
    <row r="184" spans="1:6" s="743" customFormat="1" ht="12.5" x14ac:dyDescent="0.25">
      <c r="A184" s="275"/>
      <c r="B184" s="363"/>
      <c r="C184" s="275"/>
      <c r="D184" s="343"/>
      <c r="E184" s="283"/>
      <c r="F184" s="762"/>
    </row>
    <row r="185" spans="1:6" s="743" customFormat="1" ht="25" x14ac:dyDescent="0.25">
      <c r="A185" s="275" t="s">
        <v>1607</v>
      </c>
      <c r="B185" s="352" t="s">
        <v>1608</v>
      </c>
      <c r="C185" s="277" t="s">
        <v>42</v>
      </c>
      <c r="D185" s="1389">
        <f>D183*2</f>
        <v>10</v>
      </c>
      <c r="E185" s="1390"/>
      <c r="F185" s="1027">
        <f>D185*E185</f>
        <v>0</v>
      </c>
    </row>
    <row r="186" spans="1:6" s="743" customFormat="1" ht="12.5" x14ac:dyDescent="0.25">
      <c r="A186" s="275"/>
      <c r="B186" s="363"/>
      <c r="C186" s="275"/>
      <c r="D186" s="1382"/>
      <c r="E186" s="283"/>
      <c r="F186" s="762"/>
    </row>
    <row r="187" spans="1:6" s="743" customFormat="1" ht="13" x14ac:dyDescent="0.25">
      <c r="A187" s="275"/>
      <c r="B187" s="1368" t="s">
        <v>1609</v>
      </c>
      <c r="C187" s="275"/>
      <c r="D187" s="1382"/>
      <c r="E187" s="283"/>
      <c r="F187" s="762"/>
    </row>
    <row r="188" spans="1:6" s="743" customFormat="1" ht="18" customHeight="1" x14ac:dyDescent="0.25">
      <c r="A188" s="275" t="s">
        <v>1610</v>
      </c>
      <c r="B188" s="268" t="s">
        <v>1611</v>
      </c>
      <c r="C188" s="275" t="s">
        <v>125</v>
      </c>
      <c r="D188" s="1279">
        <v>20</v>
      </c>
      <c r="E188" s="283"/>
      <c r="F188" s="762">
        <f>D188*E188</f>
        <v>0</v>
      </c>
    </row>
    <row r="189" spans="1:6" s="743" customFormat="1" ht="18" customHeight="1" x14ac:dyDescent="0.25">
      <c r="A189" s="1385" t="s">
        <v>1462</v>
      </c>
      <c r="B189" s="268" t="s">
        <v>1612</v>
      </c>
      <c r="C189" s="275" t="s">
        <v>125</v>
      </c>
      <c r="D189" s="1279">
        <v>10</v>
      </c>
      <c r="E189" s="283"/>
      <c r="F189" s="762">
        <f>D189*E189</f>
        <v>0</v>
      </c>
    </row>
    <row r="190" spans="1:6" s="743" customFormat="1" ht="12.5" x14ac:dyDescent="0.25">
      <c r="A190" s="275"/>
      <c r="B190" s="363"/>
      <c r="C190" s="275"/>
      <c r="D190" s="1382"/>
      <c r="E190" s="283"/>
      <c r="F190" s="762"/>
    </row>
    <row r="191" spans="1:6" s="743" customFormat="1" ht="13" x14ac:dyDescent="0.25">
      <c r="A191" s="275"/>
      <c r="B191" s="752" t="s">
        <v>1613</v>
      </c>
      <c r="C191" s="275"/>
      <c r="D191" s="1382"/>
      <c r="E191" s="283"/>
      <c r="F191" s="762"/>
    </row>
    <row r="192" spans="1:6" s="743" customFormat="1" ht="12.5" x14ac:dyDescent="0.25">
      <c r="A192" s="275" t="s">
        <v>1614</v>
      </c>
      <c r="B192" s="268" t="s">
        <v>1615</v>
      </c>
      <c r="C192" s="275" t="s">
        <v>19</v>
      </c>
      <c r="D192" s="343">
        <v>1</v>
      </c>
      <c r="E192" s="283"/>
      <c r="F192" s="762">
        <f>D192*E192</f>
        <v>0</v>
      </c>
    </row>
    <row r="193" spans="1:6" s="743" customFormat="1" ht="13" x14ac:dyDescent="0.25">
      <c r="A193" s="275"/>
      <c r="B193" s="1305"/>
      <c r="C193" s="275"/>
      <c r="D193" s="1382"/>
      <c r="E193" s="283"/>
      <c r="F193" s="762"/>
    </row>
    <row r="194" spans="1:6" s="743" customFormat="1" ht="13" x14ac:dyDescent="0.25">
      <c r="A194" s="275"/>
      <c r="B194" s="358" t="s">
        <v>1616</v>
      </c>
      <c r="C194" s="275"/>
      <c r="D194" s="343"/>
      <c r="E194" s="283"/>
      <c r="F194" s="762"/>
    </row>
    <row r="195" spans="1:6" s="743" customFormat="1" ht="18" customHeight="1" x14ac:dyDescent="0.25">
      <c r="A195" s="275" t="s">
        <v>1617</v>
      </c>
      <c r="B195" s="268" t="s">
        <v>1958</v>
      </c>
      <c r="C195" s="275" t="s">
        <v>125</v>
      </c>
      <c r="D195" s="343">
        <v>0</v>
      </c>
      <c r="E195" s="283"/>
      <c r="F195" s="762">
        <f>D195*E195</f>
        <v>0</v>
      </c>
    </row>
    <row r="196" spans="1:6" s="743" customFormat="1" ht="18" customHeight="1" x14ac:dyDescent="0.25">
      <c r="A196" s="275" t="s">
        <v>1618</v>
      </c>
      <c r="B196" s="268" t="s">
        <v>1673</v>
      </c>
      <c r="C196" s="275" t="s">
        <v>125</v>
      </c>
      <c r="D196" s="343">
        <v>0</v>
      </c>
      <c r="E196" s="283"/>
      <c r="F196" s="762">
        <f>D196*E196</f>
        <v>0</v>
      </c>
    </row>
    <row r="197" spans="1:6" s="743" customFormat="1" ht="12.5" x14ac:dyDescent="0.25">
      <c r="A197" s="275"/>
      <c r="B197" s="268"/>
      <c r="C197" s="275"/>
      <c r="D197" s="343"/>
      <c r="E197" s="283"/>
      <c r="F197" s="762"/>
    </row>
    <row r="198" spans="1:6" s="743" customFormat="1" ht="12.5" x14ac:dyDescent="0.25">
      <c r="A198" s="275"/>
      <c r="B198" s="268"/>
      <c r="C198" s="275"/>
      <c r="D198" s="343"/>
      <c r="E198" s="283"/>
      <c r="F198" s="762"/>
    </row>
    <row r="199" spans="1:6" s="743" customFormat="1" ht="12.5" x14ac:dyDescent="0.25">
      <c r="A199" s="275"/>
      <c r="B199" s="268"/>
      <c r="C199" s="275"/>
      <c r="D199" s="343"/>
      <c r="E199" s="283"/>
      <c r="F199" s="762"/>
    </row>
    <row r="200" spans="1:6" s="743" customFormat="1" ht="12.5" x14ac:dyDescent="0.25">
      <c r="A200" s="275"/>
      <c r="B200" s="268"/>
      <c r="C200" s="275"/>
      <c r="D200" s="343"/>
      <c r="E200" s="283"/>
      <c r="F200" s="762"/>
    </row>
    <row r="201" spans="1:6" s="743" customFormat="1" ht="12.5" x14ac:dyDescent="0.25">
      <c r="A201" s="275"/>
      <c r="B201" s="268"/>
      <c r="C201" s="275"/>
      <c r="D201" s="343"/>
      <c r="E201" s="283"/>
      <c r="F201" s="762"/>
    </row>
    <row r="202" spans="1:6" s="743" customFormat="1" ht="12.5" x14ac:dyDescent="0.25">
      <c r="A202" s="275"/>
      <c r="B202" s="268"/>
      <c r="C202" s="275"/>
      <c r="D202" s="343"/>
      <c r="E202" s="283"/>
      <c r="F202" s="762"/>
    </row>
    <row r="203" spans="1:6" s="743" customFormat="1" ht="12.5" x14ac:dyDescent="0.25">
      <c r="A203" s="275"/>
      <c r="B203" s="268"/>
      <c r="C203" s="275"/>
      <c r="D203" s="343"/>
      <c r="E203" s="283"/>
      <c r="F203" s="762"/>
    </row>
    <row r="204" spans="1:6" s="743" customFormat="1" ht="12.5" x14ac:dyDescent="0.25">
      <c r="A204" s="275"/>
      <c r="B204" s="268"/>
      <c r="C204" s="275"/>
      <c r="D204" s="343"/>
      <c r="E204" s="283"/>
      <c r="F204" s="762"/>
    </row>
    <row r="205" spans="1:6" s="743" customFormat="1" ht="12.5" x14ac:dyDescent="0.25">
      <c r="A205" s="275"/>
      <c r="B205" s="268"/>
      <c r="C205" s="275"/>
      <c r="D205" s="343"/>
      <c r="E205" s="283"/>
      <c r="F205" s="762"/>
    </row>
    <row r="206" spans="1:6" s="743" customFormat="1" ht="12.5" x14ac:dyDescent="0.25">
      <c r="A206" s="275"/>
      <c r="B206" s="268"/>
      <c r="C206" s="275"/>
      <c r="D206" s="343"/>
      <c r="E206" s="283"/>
      <c r="F206" s="762"/>
    </row>
    <row r="207" spans="1:6" s="743" customFormat="1" ht="12.5" x14ac:dyDescent="0.25">
      <c r="A207" s="275"/>
      <c r="B207" s="268"/>
      <c r="C207" s="275"/>
      <c r="D207" s="343"/>
      <c r="E207" s="283"/>
      <c r="F207" s="762"/>
    </row>
    <row r="208" spans="1:6" s="743" customFormat="1" ht="12.5" x14ac:dyDescent="0.25">
      <c r="A208" s="275"/>
      <c r="B208" s="268"/>
      <c r="C208" s="275"/>
      <c r="D208" s="343"/>
      <c r="E208" s="283"/>
      <c r="F208" s="762"/>
    </row>
    <row r="209" spans="1:6" s="743" customFormat="1" ht="12.5" x14ac:dyDescent="0.25">
      <c r="A209" s="275"/>
      <c r="B209" s="268"/>
      <c r="C209" s="275"/>
      <c r="D209" s="343"/>
      <c r="E209" s="283"/>
      <c r="F209" s="762"/>
    </row>
    <row r="210" spans="1:6" s="743" customFormat="1" ht="12.5" x14ac:dyDescent="0.25">
      <c r="A210" s="275"/>
      <c r="B210" s="268"/>
      <c r="C210" s="275"/>
      <c r="D210" s="343"/>
      <c r="E210" s="283"/>
      <c r="F210" s="762"/>
    </row>
    <row r="211" spans="1:6" s="743" customFormat="1" ht="12.5" x14ac:dyDescent="0.25">
      <c r="A211" s="275"/>
      <c r="B211" s="268"/>
      <c r="C211" s="275"/>
      <c r="D211" s="343"/>
      <c r="E211" s="283"/>
      <c r="F211" s="762"/>
    </row>
    <row r="212" spans="1:6" s="743" customFormat="1" ht="12.5" x14ac:dyDescent="0.25">
      <c r="A212" s="275"/>
      <c r="B212" s="268"/>
      <c r="C212" s="275"/>
      <c r="D212" s="343"/>
      <c r="E212" s="283"/>
      <c r="F212" s="762"/>
    </row>
    <row r="213" spans="1:6" s="743" customFormat="1" ht="12.5" x14ac:dyDescent="0.25">
      <c r="A213" s="275"/>
      <c r="B213" s="268"/>
      <c r="C213" s="275"/>
      <c r="D213" s="343"/>
      <c r="E213" s="283"/>
      <c r="F213" s="762"/>
    </row>
    <row r="214" spans="1:6" s="743" customFormat="1" ht="12.5" x14ac:dyDescent="0.25">
      <c r="A214" s="275"/>
      <c r="B214" s="268"/>
      <c r="C214" s="275"/>
      <c r="D214" s="343"/>
      <c r="E214" s="283"/>
      <c r="F214" s="762"/>
    </row>
    <row r="215" spans="1:6" s="743" customFormat="1" ht="12.5" x14ac:dyDescent="0.25">
      <c r="A215" s="275"/>
      <c r="B215" s="268"/>
      <c r="C215" s="275"/>
      <c r="D215" s="343"/>
      <c r="E215" s="283"/>
      <c r="F215" s="762"/>
    </row>
    <row r="216" spans="1:6" s="743" customFormat="1" ht="12.5" x14ac:dyDescent="0.25">
      <c r="A216" s="275"/>
      <c r="B216" s="268"/>
      <c r="C216" s="275"/>
      <c r="D216" s="343"/>
      <c r="E216" s="283"/>
      <c r="F216" s="762"/>
    </row>
    <row r="217" spans="1:6" s="743" customFormat="1" ht="12.5" x14ac:dyDescent="0.25">
      <c r="A217" s="275"/>
      <c r="B217" s="268"/>
      <c r="C217" s="275"/>
      <c r="D217" s="343"/>
      <c r="E217" s="283"/>
      <c r="F217" s="762"/>
    </row>
    <row r="218" spans="1:6" s="743" customFormat="1" ht="12.5" x14ac:dyDescent="0.25">
      <c r="A218" s="275"/>
      <c r="B218" s="268"/>
      <c r="C218" s="275"/>
      <c r="D218" s="343"/>
      <c r="E218" s="283"/>
      <c r="F218" s="762"/>
    </row>
    <row r="219" spans="1:6" s="743" customFormat="1" ht="12.5" x14ac:dyDescent="0.25">
      <c r="A219" s="275"/>
      <c r="B219" s="268"/>
      <c r="C219" s="275"/>
      <c r="D219" s="343"/>
      <c r="E219" s="283"/>
      <c r="F219" s="762"/>
    </row>
    <row r="220" spans="1:6" s="743" customFormat="1" ht="12.5" x14ac:dyDescent="0.25">
      <c r="A220" s="275"/>
      <c r="B220" s="268"/>
      <c r="C220" s="275"/>
      <c r="D220" s="343"/>
      <c r="E220" s="283"/>
      <c r="F220" s="762"/>
    </row>
    <row r="221" spans="1:6" s="743" customFormat="1" ht="12.5" x14ac:dyDescent="0.25">
      <c r="A221" s="275"/>
      <c r="B221" s="268"/>
      <c r="C221" s="275"/>
      <c r="D221" s="343"/>
      <c r="E221" s="283"/>
      <c r="F221" s="762"/>
    </row>
    <row r="222" spans="1:6" s="743" customFormat="1" ht="12.5" x14ac:dyDescent="0.25">
      <c r="A222" s="275"/>
      <c r="B222" s="268"/>
      <c r="C222" s="275"/>
      <c r="D222" s="343"/>
      <c r="E222" s="283"/>
      <c r="F222" s="762"/>
    </row>
    <row r="223" spans="1:6" s="743" customFormat="1" ht="12.5" x14ac:dyDescent="0.25">
      <c r="A223" s="275"/>
      <c r="B223" s="268"/>
      <c r="C223" s="275"/>
      <c r="D223" s="343"/>
      <c r="E223" s="283"/>
      <c r="F223" s="762"/>
    </row>
    <row r="224" spans="1:6" s="743" customFormat="1" ht="12.5" x14ac:dyDescent="0.25">
      <c r="A224" s="275"/>
      <c r="B224" s="268"/>
      <c r="C224" s="275"/>
      <c r="D224" s="343"/>
      <c r="E224" s="283"/>
      <c r="F224" s="762"/>
    </row>
    <row r="225" spans="1:6" s="743" customFormat="1" ht="12.5" x14ac:dyDescent="0.25">
      <c r="A225" s="275"/>
      <c r="B225" s="268"/>
      <c r="C225" s="275"/>
      <c r="D225" s="343"/>
      <c r="E225" s="283"/>
      <c r="F225" s="762"/>
    </row>
    <row r="226" spans="1:6" s="743" customFormat="1" ht="12.5" x14ac:dyDescent="0.25">
      <c r="A226" s="275"/>
      <c r="B226" s="268"/>
      <c r="C226" s="275"/>
      <c r="D226" s="343"/>
      <c r="E226" s="283"/>
      <c r="F226" s="762"/>
    </row>
    <row r="227" spans="1:6" s="743" customFormat="1" ht="12.5" x14ac:dyDescent="0.25">
      <c r="A227" s="275"/>
      <c r="B227" s="268"/>
      <c r="C227" s="275"/>
      <c r="D227" s="343"/>
      <c r="E227" s="283"/>
      <c r="F227" s="762"/>
    </row>
    <row r="228" spans="1:6" s="743" customFormat="1" ht="12.5" x14ac:dyDescent="0.25">
      <c r="A228" s="275"/>
      <c r="B228" s="268"/>
      <c r="C228" s="275"/>
      <c r="D228" s="343"/>
      <c r="E228" s="283"/>
      <c r="F228" s="762"/>
    </row>
    <row r="229" spans="1:6" s="743" customFormat="1" ht="12.5" x14ac:dyDescent="0.25">
      <c r="A229" s="275"/>
      <c r="B229" s="268"/>
      <c r="C229" s="275"/>
      <c r="D229" s="343"/>
      <c r="E229" s="283"/>
      <c r="F229" s="762"/>
    </row>
    <row r="230" spans="1:6" s="743" customFormat="1" ht="12.5" x14ac:dyDescent="0.25">
      <c r="A230" s="275"/>
      <c r="B230" s="268"/>
      <c r="C230" s="275"/>
      <c r="D230" s="343"/>
      <c r="E230" s="283"/>
      <c r="F230" s="762"/>
    </row>
    <row r="231" spans="1:6" s="743" customFormat="1" ht="12.5" x14ac:dyDescent="0.25">
      <c r="A231" s="275"/>
      <c r="B231" s="268"/>
      <c r="C231" s="275"/>
      <c r="D231" s="343"/>
      <c r="E231" s="283"/>
      <c r="F231" s="762"/>
    </row>
    <row r="232" spans="1:6" s="743" customFormat="1" ht="12.5" x14ac:dyDescent="0.25">
      <c r="A232" s="275"/>
      <c r="B232" s="268"/>
      <c r="C232" s="275"/>
      <c r="D232" s="343"/>
      <c r="E232" s="283"/>
      <c r="F232" s="762"/>
    </row>
    <row r="233" spans="1:6" s="743" customFormat="1" ht="12.5" x14ac:dyDescent="0.25">
      <c r="A233" s="275"/>
      <c r="B233" s="268"/>
      <c r="C233" s="275"/>
      <c r="D233" s="343"/>
      <c r="E233" s="283"/>
      <c r="F233" s="762"/>
    </row>
    <row r="234" spans="1:6" s="743" customFormat="1" ht="12.5" x14ac:dyDescent="0.25">
      <c r="A234" s="275"/>
      <c r="B234" s="268"/>
      <c r="C234" s="275"/>
      <c r="D234" s="343"/>
      <c r="E234" s="283"/>
      <c r="F234" s="762"/>
    </row>
    <row r="235" spans="1:6" s="743" customFormat="1" ht="12.5" x14ac:dyDescent="0.25">
      <c r="A235" s="275"/>
      <c r="B235" s="268"/>
      <c r="C235" s="275"/>
      <c r="D235" s="343"/>
      <c r="E235" s="283"/>
      <c r="F235" s="762"/>
    </row>
    <row r="236" spans="1:6" s="743" customFormat="1" ht="12.5" x14ac:dyDescent="0.25">
      <c r="A236" s="275"/>
      <c r="B236" s="268"/>
      <c r="C236" s="275"/>
      <c r="D236" s="343"/>
      <c r="E236" s="283"/>
      <c r="F236" s="762"/>
    </row>
    <row r="237" spans="1:6" s="743" customFormat="1" ht="12.5" x14ac:dyDescent="0.25">
      <c r="A237" s="275"/>
      <c r="B237" s="268"/>
      <c r="C237" s="275"/>
      <c r="D237" s="343"/>
      <c r="E237" s="283"/>
      <c r="F237" s="762"/>
    </row>
    <row r="238" spans="1:6" s="743" customFormat="1" ht="12.5" x14ac:dyDescent="0.25">
      <c r="A238" s="275"/>
      <c r="B238" s="268"/>
      <c r="C238" s="275"/>
      <c r="D238" s="343"/>
      <c r="E238" s="283"/>
      <c r="F238" s="762"/>
    </row>
    <row r="239" spans="1:6" s="743" customFormat="1" ht="12.5" x14ac:dyDescent="0.25">
      <c r="A239" s="275"/>
      <c r="B239" s="268"/>
      <c r="C239" s="275"/>
      <c r="D239" s="343"/>
      <c r="E239" s="283"/>
      <c r="F239" s="762"/>
    </row>
    <row r="240" spans="1:6" s="743" customFormat="1" ht="12.5" x14ac:dyDescent="0.25">
      <c r="A240" s="275"/>
      <c r="B240" s="268"/>
      <c r="C240" s="275"/>
      <c r="D240" s="343"/>
      <c r="E240" s="283"/>
      <c r="F240" s="762"/>
    </row>
    <row r="241" spans="1:6" s="743" customFormat="1" ht="12.5" x14ac:dyDescent="0.25">
      <c r="A241" s="275"/>
      <c r="B241" s="268"/>
      <c r="C241" s="275"/>
      <c r="D241" s="343"/>
      <c r="E241" s="283"/>
      <c r="F241" s="762"/>
    </row>
    <row r="242" spans="1:6" s="743" customFormat="1" ht="12.5" x14ac:dyDescent="0.25">
      <c r="A242" s="275"/>
      <c r="B242" s="268"/>
      <c r="C242" s="275"/>
      <c r="D242" s="343"/>
      <c r="E242" s="283"/>
      <c r="F242" s="762"/>
    </row>
    <row r="243" spans="1:6" s="743" customFormat="1" ht="12.5" x14ac:dyDescent="0.25">
      <c r="A243" s="275"/>
      <c r="B243" s="268"/>
      <c r="C243" s="275"/>
      <c r="D243" s="343"/>
      <c r="E243" s="283"/>
      <c r="F243" s="762"/>
    </row>
    <row r="244" spans="1:6" s="743" customFormat="1" ht="12.5" x14ac:dyDescent="0.25">
      <c r="A244" s="275"/>
      <c r="B244" s="268"/>
      <c r="C244" s="275"/>
      <c r="D244" s="343"/>
      <c r="E244" s="283"/>
      <c r="F244" s="762"/>
    </row>
    <row r="245" spans="1:6" s="743" customFormat="1" ht="13" thickBot="1" x14ac:dyDescent="0.3">
      <c r="A245" s="275"/>
      <c r="B245" s="268"/>
      <c r="C245" s="275"/>
      <c r="D245" s="343"/>
      <c r="E245" s="283"/>
      <c r="F245" s="762"/>
    </row>
    <row r="246" spans="1:6" s="743" customFormat="1" ht="18" customHeight="1" thickTop="1" x14ac:dyDescent="0.25">
      <c r="A246" s="2494" t="s">
        <v>102</v>
      </c>
      <c r="B246" s="2494"/>
      <c r="C246" s="2494"/>
      <c r="D246" s="2494"/>
      <c r="E246" s="2494"/>
      <c r="F246" s="1363">
        <f>SUM(F179:F245)</f>
        <v>0</v>
      </c>
    </row>
    <row r="247" spans="1:6" s="743" customFormat="1" ht="13" x14ac:dyDescent="0.25">
      <c r="A247" s="1391"/>
      <c r="B247" s="1392"/>
      <c r="C247" s="1391"/>
      <c r="D247" s="1393"/>
      <c r="E247" s="1214"/>
      <c r="F247" s="711"/>
    </row>
    <row r="248" spans="1:6" s="743" customFormat="1" ht="12.5" x14ac:dyDescent="0.25">
      <c r="A248" s="1391"/>
      <c r="B248" s="1394"/>
      <c r="C248" s="1391"/>
      <c r="D248" s="1393"/>
      <c r="E248" s="1214"/>
      <c r="F248" s="711"/>
    </row>
    <row r="249" spans="1:6" s="743" customFormat="1" ht="13" x14ac:dyDescent="0.25">
      <c r="A249" s="1374"/>
      <c r="B249" s="361" t="s">
        <v>2502</v>
      </c>
      <c r="C249" s="1374"/>
      <c r="D249" s="1395"/>
      <c r="E249" s="1396"/>
      <c r="F249" s="1397"/>
    </row>
    <row r="250" spans="1:6" s="743" customFormat="1" ht="13" x14ac:dyDescent="0.25">
      <c r="A250" s="1374"/>
      <c r="B250" s="361"/>
      <c r="C250" s="1374"/>
      <c r="D250" s="1395"/>
      <c r="E250" s="1396"/>
      <c r="F250" s="1397"/>
    </row>
    <row r="251" spans="1:6" s="743" customFormat="1" ht="13" x14ac:dyDescent="0.25">
      <c r="A251" s="1374"/>
      <c r="B251" s="362" t="s">
        <v>792</v>
      </c>
      <c r="C251" s="1374"/>
      <c r="D251" s="1395"/>
      <c r="E251" s="1396"/>
      <c r="F251" s="1397"/>
    </row>
    <row r="252" spans="1:6" s="743" customFormat="1" ht="12.5" x14ac:dyDescent="0.25">
      <c r="A252" s="1374"/>
      <c r="B252" s="363"/>
      <c r="C252" s="1374"/>
      <c r="D252" s="1395"/>
      <c r="E252" s="1396"/>
      <c r="F252" s="1397"/>
    </row>
    <row r="253" spans="1:6" s="743" customFormat="1" ht="12.5" x14ac:dyDescent="0.25">
      <c r="A253" s="1374"/>
      <c r="B253" s="365" t="s">
        <v>1942</v>
      </c>
      <c r="C253" s="1374"/>
      <c r="D253" s="1395"/>
      <c r="E253" s="1396"/>
      <c r="F253" s="1397">
        <f>+F61</f>
        <v>0</v>
      </c>
    </row>
    <row r="254" spans="1:6" s="743" customFormat="1" ht="12.5" x14ac:dyDescent="0.25">
      <c r="A254" s="1374"/>
      <c r="B254" s="365"/>
      <c r="C254" s="1374"/>
      <c r="D254" s="1395"/>
      <c r="E254" s="1396"/>
      <c r="F254" s="1397"/>
    </row>
    <row r="255" spans="1:6" s="743" customFormat="1" ht="12.5" x14ac:dyDescent="0.25">
      <c r="A255" s="1374"/>
      <c r="B255" s="365" t="s">
        <v>1943</v>
      </c>
      <c r="C255" s="1374"/>
      <c r="D255" s="1395"/>
      <c r="E255" s="1396"/>
      <c r="F255" s="1397">
        <f>+F125</f>
        <v>0</v>
      </c>
    </row>
    <row r="256" spans="1:6" s="743" customFormat="1" ht="12.5" x14ac:dyDescent="0.25">
      <c r="A256" s="1374"/>
      <c r="B256" s="365"/>
      <c r="C256" s="1374"/>
      <c r="D256" s="1395"/>
      <c r="E256" s="1396"/>
      <c r="F256" s="1397"/>
    </row>
    <row r="257" spans="1:6" s="743" customFormat="1" ht="12.5" x14ac:dyDescent="0.25">
      <c r="A257" s="1398"/>
      <c r="B257" s="365" t="s">
        <v>1944</v>
      </c>
      <c r="C257" s="1398"/>
      <c r="D257" s="1399"/>
      <c r="E257" s="1400"/>
      <c r="F257" s="762">
        <f>+F178</f>
        <v>0</v>
      </c>
    </row>
    <row r="258" spans="1:6" s="743" customFormat="1" ht="12.5" x14ac:dyDescent="0.25">
      <c r="A258" s="1398"/>
      <c r="B258" s="365"/>
      <c r="C258" s="1398"/>
      <c r="D258" s="1399"/>
      <c r="E258" s="1400"/>
      <c r="F258" s="762"/>
    </row>
    <row r="259" spans="1:6" s="743" customFormat="1" ht="12.5" x14ac:dyDescent="0.25">
      <c r="A259" s="275"/>
      <c r="B259" s="365" t="s">
        <v>1945</v>
      </c>
      <c r="C259" s="275"/>
      <c r="D259" s="343"/>
      <c r="E259" s="283"/>
      <c r="F259" s="762">
        <f>+F246</f>
        <v>0</v>
      </c>
    </row>
    <row r="260" spans="1:6" s="743" customFormat="1" ht="12.5" x14ac:dyDescent="0.25">
      <c r="A260" s="275"/>
      <c r="B260" s="365"/>
      <c r="C260" s="275"/>
      <c r="D260" s="343"/>
      <c r="E260" s="283"/>
      <c r="F260" s="762"/>
    </row>
    <row r="261" spans="1:6" s="743" customFormat="1" ht="12.5" x14ac:dyDescent="0.25">
      <c r="A261" s="275"/>
      <c r="B261" s="352"/>
      <c r="C261" s="275"/>
      <c r="D261" s="343"/>
      <c r="E261" s="283"/>
      <c r="F261" s="762"/>
    </row>
    <row r="262" spans="1:6" s="743" customFormat="1" ht="12.5" x14ac:dyDescent="0.25">
      <c r="A262" s="275"/>
      <c r="B262" s="365"/>
      <c r="C262" s="275"/>
      <c r="D262" s="343"/>
      <c r="E262" s="283"/>
      <c r="F262" s="762"/>
    </row>
    <row r="263" spans="1:6" s="743" customFormat="1" ht="12.5" x14ac:dyDescent="0.25">
      <c r="A263" s="275"/>
      <c r="B263" s="352"/>
      <c r="C263" s="275"/>
      <c r="D263" s="343"/>
      <c r="E263" s="283"/>
      <c r="F263" s="762"/>
    </row>
    <row r="264" spans="1:6" s="743" customFormat="1" ht="12.5" x14ac:dyDescent="0.25">
      <c r="A264" s="275"/>
      <c r="B264" s="352"/>
      <c r="C264" s="275"/>
      <c r="D264" s="343"/>
      <c r="E264" s="283"/>
      <c r="F264" s="762"/>
    </row>
    <row r="265" spans="1:6" s="743" customFormat="1" ht="12.5" x14ac:dyDescent="0.25">
      <c r="A265" s="275"/>
      <c r="B265" s="352"/>
      <c r="C265" s="275"/>
      <c r="D265" s="343"/>
      <c r="E265" s="283"/>
      <c r="F265" s="762"/>
    </row>
    <row r="266" spans="1:6" s="743" customFormat="1" ht="12.5" x14ac:dyDescent="0.25">
      <c r="A266" s="275"/>
      <c r="B266" s="352"/>
      <c r="C266" s="275"/>
      <c r="D266" s="343"/>
      <c r="E266" s="283"/>
      <c r="F266" s="762"/>
    </row>
    <row r="267" spans="1:6" s="743" customFormat="1" ht="12.5" x14ac:dyDescent="0.25">
      <c r="A267" s="275"/>
      <c r="B267" s="352"/>
      <c r="C267" s="275"/>
      <c r="D267" s="343"/>
      <c r="E267" s="283"/>
      <c r="F267" s="762"/>
    </row>
    <row r="268" spans="1:6" s="743" customFormat="1" ht="12.5" x14ac:dyDescent="0.25">
      <c r="A268" s="275"/>
      <c r="B268" s="352"/>
      <c r="C268" s="275"/>
      <c r="D268" s="343"/>
      <c r="E268" s="283"/>
      <c r="F268" s="762"/>
    </row>
    <row r="269" spans="1:6" s="743" customFormat="1" ht="12.5" x14ac:dyDescent="0.25">
      <c r="A269" s="275"/>
      <c r="B269" s="352"/>
      <c r="C269" s="275"/>
      <c r="D269" s="343"/>
      <c r="E269" s="283"/>
      <c r="F269" s="762"/>
    </row>
    <row r="270" spans="1:6" s="743" customFormat="1" ht="12.5" x14ac:dyDescent="0.25">
      <c r="A270" s="275"/>
      <c r="B270" s="352"/>
      <c r="C270" s="275"/>
      <c r="D270" s="343"/>
      <c r="E270" s="283"/>
      <c r="F270" s="762"/>
    </row>
    <row r="271" spans="1:6" s="743" customFormat="1" ht="12.5" x14ac:dyDescent="0.25">
      <c r="A271" s="275"/>
      <c r="B271" s="352"/>
      <c r="C271" s="275"/>
      <c r="D271" s="343"/>
      <c r="E271" s="283"/>
      <c r="F271" s="762"/>
    </row>
    <row r="272" spans="1:6" s="743" customFormat="1" ht="12.5" x14ac:dyDescent="0.25">
      <c r="A272" s="275"/>
      <c r="B272" s="352"/>
      <c r="C272" s="275"/>
      <c r="D272" s="343"/>
      <c r="E272" s="283"/>
      <c r="F272" s="762"/>
    </row>
    <row r="273" spans="1:6" s="743" customFormat="1" ht="12.5" x14ac:dyDescent="0.25">
      <c r="A273" s="275"/>
      <c r="B273" s="352"/>
      <c r="C273" s="275"/>
      <c r="D273" s="343"/>
      <c r="E273" s="283"/>
      <c r="F273" s="762"/>
    </row>
    <row r="274" spans="1:6" s="743" customFormat="1" ht="12.5" x14ac:dyDescent="0.25">
      <c r="A274" s="275"/>
      <c r="B274" s="352"/>
      <c r="C274" s="275"/>
      <c r="D274" s="343"/>
      <c r="E274" s="283"/>
      <c r="F274" s="762"/>
    </row>
    <row r="275" spans="1:6" s="743" customFormat="1" ht="12.5" x14ac:dyDescent="0.25">
      <c r="A275" s="275"/>
      <c r="B275" s="268"/>
      <c r="C275" s="275"/>
      <c r="D275" s="343"/>
      <c r="E275" s="366"/>
      <c r="F275" s="1003"/>
    </row>
    <row r="276" spans="1:6" s="743" customFormat="1" ht="12.5" x14ac:dyDescent="0.25">
      <c r="A276" s="275"/>
      <c r="B276" s="268"/>
      <c r="C276" s="275"/>
      <c r="D276" s="343"/>
      <c r="E276" s="366"/>
      <c r="F276" s="1003"/>
    </row>
    <row r="277" spans="1:6" s="743" customFormat="1" ht="12.5" x14ac:dyDescent="0.25">
      <c r="A277" s="275"/>
      <c r="B277" s="268"/>
      <c r="C277" s="275"/>
      <c r="D277" s="343"/>
      <c r="E277" s="366"/>
      <c r="F277" s="1003"/>
    </row>
    <row r="278" spans="1:6" s="743" customFormat="1" ht="12.5" x14ac:dyDescent="0.25">
      <c r="A278" s="275"/>
      <c r="B278" s="268"/>
      <c r="C278" s="275"/>
      <c r="D278" s="343"/>
      <c r="E278" s="366"/>
      <c r="F278" s="1003"/>
    </row>
    <row r="279" spans="1:6" s="743" customFormat="1" ht="12.5" x14ac:dyDescent="0.25">
      <c r="A279" s="275"/>
      <c r="B279" s="268"/>
      <c r="C279" s="275"/>
      <c r="D279" s="343"/>
      <c r="E279" s="366"/>
      <c r="F279" s="1003"/>
    </row>
    <row r="280" spans="1:6" s="743" customFormat="1" ht="12.5" x14ac:dyDescent="0.25">
      <c r="A280" s="275"/>
      <c r="B280" s="268"/>
      <c r="C280" s="275"/>
      <c r="D280" s="343"/>
      <c r="E280" s="366"/>
      <c r="F280" s="1003"/>
    </row>
    <row r="281" spans="1:6" s="743" customFormat="1" ht="12.5" x14ac:dyDescent="0.25">
      <c r="A281" s="275"/>
      <c r="B281" s="268"/>
      <c r="C281" s="275"/>
      <c r="D281" s="343"/>
      <c r="E281" s="366"/>
      <c r="F281" s="1003"/>
    </row>
    <row r="282" spans="1:6" s="743" customFormat="1" ht="12.5" x14ac:dyDescent="0.25">
      <c r="A282" s="275"/>
      <c r="B282" s="268"/>
      <c r="C282" s="275"/>
      <c r="D282" s="343"/>
      <c r="E282" s="366"/>
      <c r="F282" s="1003"/>
    </row>
    <row r="283" spans="1:6" s="743" customFormat="1" ht="12.5" x14ac:dyDescent="0.25">
      <c r="A283" s="275"/>
      <c r="B283" s="268"/>
      <c r="C283" s="275"/>
      <c r="D283" s="343"/>
      <c r="E283" s="366"/>
      <c r="F283" s="1003"/>
    </row>
    <row r="284" spans="1:6" s="743" customFormat="1" ht="12.5" x14ac:dyDescent="0.25">
      <c r="A284" s="275"/>
      <c r="B284" s="268"/>
      <c r="C284" s="275"/>
      <c r="D284" s="343"/>
      <c r="E284" s="366"/>
      <c r="F284" s="1003"/>
    </row>
    <row r="285" spans="1:6" s="743" customFormat="1" ht="12.5" x14ac:dyDescent="0.25">
      <c r="A285" s="275"/>
      <c r="B285" s="268"/>
      <c r="C285" s="275"/>
      <c r="D285" s="343"/>
      <c r="E285" s="366"/>
      <c r="F285" s="1003"/>
    </row>
    <row r="286" spans="1:6" s="743" customFormat="1" ht="12.5" x14ac:dyDescent="0.25">
      <c r="A286" s="275"/>
      <c r="B286" s="268"/>
      <c r="C286" s="275"/>
      <c r="D286" s="343"/>
      <c r="E286" s="366"/>
      <c r="F286" s="1003"/>
    </row>
    <row r="287" spans="1:6" s="743" customFormat="1" ht="12.5" x14ac:dyDescent="0.25">
      <c r="A287" s="275"/>
      <c r="B287" s="268"/>
      <c r="C287" s="275"/>
      <c r="D287" s="343"/>
      <c r="E287" s="366"/>
      <c r="F287" s="1003"/>
    </row>
    <row r="288" spans="1:6" s="743" customFormat="1" ht="12.5" x14ac:dyDescent="0.25">
      <c r="A288" s="275"/>
      <c r="B288" s="268"/>
      <c r="C288" s="275"/>
      <c r="D288" s="343"/>
      <c r="E288" s="366"/>
      <c r="F288" s="1003"/>
    </row>
    <row r="289" spans="1:6" s="743" customFormat="1" ht="12.5" x14ac:dyDescent="0.25">
      <c r="A289" s="275"/>
      <c r="B289" s="268"/>
      <c r="C289" s="275"/>
      <c r="D289" s="343"/>
      <c r="E289" s="366"/>
      <c r="F289" s="1003"/>
    </row>
    <row r="290" spans="1:6" s="743" customFormat="1" ht="12.5" x14ac:dyDescent="0.25">
      <c r="A290" s="275"/>
      <c r="B290" s="268"/>
      <c r="C290" s="275"/>
      <c r="D290" s="343"/>
      <c r="E290" s="366"/>
      <c r="F290" s="1003"/>
    </row>
    <row r="291" spans="1:6" s="743" customFormat="1" ht="12.5" x14ac:dyDescent="0.25">
      <c r="A291" s="275"/>
      <c r="B291" s="268"/>
      <c r="C291" s="275"/>
      <c r="D291" s="343"/>
      <c r="E291" s="366"/>
      <c r="F291" s="1003"/>
    </row>
    <row r="292" spans="1:6" s="743" customFormat="1" ht="12.5" x14ac:dyDescent="0.25">
      <c r="A292" s="275"/>
      <c r="B292" s="268"/>
      <c r="C292" s="275"/>
      <c r="D292" s="343"/>
      <c r="E292" s="366"/>
      <c r="F292" s="1003"/>
    </row>
    <row r="293" spans="1:6" s="743" customFormat="1" ht="12.5" x14ac:dyDescent="0.25">
      <c r="A293" s="275"/>
      <c r="B293" s="268"/>
      <c r="C293" s="275"/>
      <c r="D293" s="343"/>
      <c r="E293" s="366"/>
      <c r="F293" s="1003"/>
    </row>
    <row r="294" spans="1:6" s="743" customFormat="1" ht="12.5" x14ac:dyDescent="0.25">
      <c r="A294" s="275"/>
      <c r="B294" s="268"/>
      <c r="C294" s="275"/>
      <c r="D294" s="343"/>
      <c r="E294" s="366"/>
      <c r="F294" s="1003"/>
    </row>
    <row r="295" spans="1:6" s="743" customFormat="1" ht="12.5" x14ac:dyDescent="0.25">
      <c r="A295" s="275"/>
      <c r="B295" s="268"/>
      <c r="C295" s="275"/>
      <c r="D295" s="343"/>
      <c r="E295" s="366"/>
      <c r="F295" s="1003"/>
    </row>
    <row r="296" spans="1:6" s="743" customFormat="1" ht="12.5" x14ac:dyDescent="0.25">
      <c r="A296" s="275"/>
      <c r="B296" s="268"/>
      <c r="C296" s="275"/>
      <c r="D296" s="343"/>
      <c r="E296" s="366"/>
      <c r="F296" s="1003"/>
    </row>
    <row r="297" spans="1:6" s="743" customFormat="1" ht="12.5" x14ac:dyDescent="0.25">
      <c r="A297" s="275"/>
      <c r="B297" s="268"/>
      <c r="C297" s="275"/>
      <c r="D297" s="343"/>
      <c r="E297" s="366"/>
      <c r="F297" s="1003"/>
    </row>
    <row r="298" spans="1:6" s="743" customFormat="1" ht="12.5" x14ac:dyDescent="0.25">
      <c r="A298" s="275"/>
      <c r="B298" s="268"/>
      <c r="C298" s="275"/>
      <c r="D298" s="343"/>
      <c r="E298" s="366"/>
      <c r="F298" s="1003"/>
    </row>
    <row r="299" spans="1:6" s="743" customFormat="1" ht="12.5" x14ac:dyDescent="0.25">
      <c r="A299" s="275"/>
      <c r="B299" s="268"/>
      <c r="C299" s="275"/>
      <c r="D299" s="343"/>
      <c r="E299" s="366"/>
      <c r="F299" s="1003"/>
    </row>
    <row r="300" spans="1:6" s="743" customFormat="1" ht="12.5" x14ac:dyDescent="0.25">
      <c r="A300" s="275"/>
      <c r="B300" s="268"/>
      <c r="C300" s="275"/>
      <c r="D300" s="343"/>
      <c r="E300" s="366"/>
      <c r="F300" s="1003"/>
    </row>
    <row r="301" spans="1:6" s="743" customFormat="1" ht="12.5" x14ac:dyDescent="0.25">
      <c r="A301" s="275"/>
      <c r="B301" s="268"/>
      <c r="C301" s="275"/>
      <c r="D301" s="343"/>
      <c r="E301" s="366"/>
      <c r="F301" s="1003"/>
    </row>
    <row r="302" spans="1:6" s="743" customFormat="1" ht="12.5" x14ac:dyDescent="0.25">
      <c r="A302" s="275"/>
      <c r="B302" s="268"/>
      <c r="C302" s="275"/>
      <c r="D302" s="343"/>
      <c r="E302" s="366"/>
      <c r="F302" s="1003"/>
    </row>
    <row r="303" spans="1:6" s="743" customFormat="1" ht="12.5" x14ac:dyDescent="0.25">
      <c r="A303" s="275"/>
      <c r="B303" s="268"/>
      <c r="C303" s="275"/>
      <c r="D303" s="343"/>
      <c r="E303" s="366"/>
      <c r="F303" s="1003"/>
    </row>
    <row r="304" spans="1:6" s="743" customFormat="1" ht="12.5" x14ac:dyDescent="0.25">
      <c r="A304" s="275"/>
      <c r="B304" s="268"/>
      <c r="C304" s="275"/>
      <c r="D304" s="343"/>
      <c r="E304" s="366"/>
      <c r="F304" s="1003"/>
    </row>
    <row r="305" spans="1:6" s="743" customFormat="1" ht="12.5" x14ac:dyDescent="0.25">
      <c r="A305" s="275"/>
      <c r="B305" s="268"/>
      <c r="C305" s="275"/>
      <c r="D305" s="343"/>
      <c r="E305" s="366"/>
      <c r="F305" s="1003"/>
    </row>
    <row r="306" spans="1:6" s="743" customFormat="1" ht="12.5" x14ac:dyDescent="0.25">
      <c r="A306" s="275"/>
      <c r="B306" s="268"/>
      <c r="C306" s="275"/>
      <c r="D306" s="343"/>
      <c r="E306" s="366"/>
      <c r="F306" s="1003"/>
    </row>
    <row r="307" spans="1:6" s="743" customFormat="1" ht="12.5" x14ac:dyDescent="0.25">
      <c r="A307" s="275"/>
      <c r="B307" s="268"/>
      <c r="C307" s="275"/>
      <c r="D307" s="343"/>
      <c r="E307" s="366"/>
      <c r="F307" s="1003"/>
    </row>
    <row r="308" spans="1:6" s="743" customFormat="1" ht="12.5" x14ac:dyDescent="0.25">
      <c r="A308" s="275"/>
      <c r="B308" s="268"/>
      <c r="C308" s="275"/>
      <c r="D308" s="343"/>
      <c r="E308" s="366"/>
      <c r="F308" s="1003"/>
    </row>
    <row r="309" spans="1:6" s="743" customFormat="1" ht="12.5" x14ac:dyDescent="0.25">
      <c r="A309" s="275"/>
      <c r="B309" s="268"/>
      <c r="C309" s="275"/>
      <c r="D309" s="343"/>
      <c r="E309" s="366"/>
      <c r="F309" s="1003"/>
    </row>
    <row r="310" spans="1:6" s="743" customFormat="1" ht="12.5" x14ac:dyDescent="0.25">
      <c r="A310" s="275"/>
      <c r="B310" s="268"/>
      <c r="C310" s="275"/>
      <c r="D310" s="343"/>
      <c r="E310" s="366"/>
      <c r="F310" s="1003"/>
    </row>
    <row r="311" spans="1:6" s="743" customFormat="1" ht="12.5" x14ac:dyDescent="0.25">
      <c r="A311" s="275"/>
      <c r="B311" s="268"/>
      <c r="C311" s="275"/>
      <c r="D311" s="343"/>
      <c r="E311" s="366"/>
      <c r="F311" s="1003"/>
    </row>
    <row r="312" spans="1:6" s="743" customFormat="1" ht="12.5" x14ac:dyDescent="0.25">
      <c r="A312" s="275"/>
      <c r="B312" s="268"/>
      <c r="C312" s="275"/>
      <c r="D312" s="343"/>
      <c r="E312" s="366"/>
      <c r="F312" s="1003"/>
    </row>
    <row r="313" spans="1:6" s="743" customFormat="1" ht="12.5" x14ac:dyDescent="0.25">
      <c r="A313" s="275"/>
      <c r="B313" s="268"/>
      <c r="C313" s="275"/>
      <c r="D313" s="343"/>
      <c r="E313" s="366"/>
      <c r="F313" s="1003"/>
    </row>
    <row r="314" spans="1:6" s="743" customFormat="1" ht="12.5" x14ac:dyDescent="0.25">
      <c r="A314" s="275"/>
      <c r="B314" s="268"/>
      <c r="C314" s="275"/>
      <c r="D314" s="343"/>
      <c r="E314" s="366"/>
      <c r="F314" s="1003"/>
    </row>
    <row r="315" spans="1:6" s="743" customFormat="1" ht="12.5" x14ac:dyDescent="0.25">
      <c r="A315" s="275"/>
      <c r="B315" s="268"/>
      <c r="C315" s="275"/>
      <c r="D315" s="343"/>
      <c r="E315" s="366"/>
      <c r="F315" s="1003"/>
    </row>
    <row r="316" spans="1:6" s="743" customFormat="1" ht="12.5" x14ac:dyDescent="0.25">
      <c r="A316" s="275"/>
      <c r="B316" s="268"/>
      <c r="C316" s="275"/>
      <c r="D316" s="343"/>
      <c r="E316" s="366"/>
      <c r="F316" s="1003"/>
    </row>
    <row r="317" spans="1:6" s="743" customFormat="1" ht="13" thickBot="1" x14ac:dyDescent="0.3">
      <c r="A317" s="275"/>
      <c r="B317" s="268"/>
      <c r="C317" s="275"/>
      <c r="D317" s="343"/>
      <c r="E317" s="366"/>
      <c r="F317" s="1003"/>
    </row>
    <row r="318" spans="1:6" s="743" customFormat="1" ht="19.899999999999999" customHeight="1" thickTop="1" x14ac:dyDescent="0.25">
      <c r="A318" s="2495" t="s">
        <v>509</v>
      </c>
      <c r="B318" s="2495"/>
      <c r="C318" s="2495"/>
      <c r="D318" s="2495"/>
      <c r="E318" s="2495"/>
      <c r="F318" s="1401">
        <f>SUM(F248:F259)</f>
        <v>0</v>
      </c>
    </row>
  </sheetData>
  <mergeCells count="9">
    <mergeCell ref="A246:E246"/>
    <mergeCell ref="A318:E318"/>
    <mergeCell ref="A1:F1"/>
    <mergeCell ref="A2:F2"/>
    <mergeCell ref="A4:F4"/>
    <mergeCell ref="A61:E61"/>
    <mergeCell ref="A125:E125"/>
    <mergeCell ref="A178:E178"/>
    <mergeCell ref="A3:F3"/>
  </mergeCells>
  <pageMargins left="0.70866141732283505" right="0.47244094488188998" top="0.74803149606299202" bottom="0.511811023622047" header="0.31496062992126" footer="0.31496062992126"/>
  <pageSetup paperSize="9" scale="77" fitToHeight="0" orientation="portrait" r:id="rId1"/>
  <headerFooter>
    <oddFooter>&amp;CALA-ORA. Bill Nr. 11.3 Pg &amp;P of &amp;N</oddFooter>
  </headerFooter>
  <rowBreaks count="2" manualBreakCount="2">
    <brk id="125" max="5" man="1"/>
    <brk id="178"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view="pageBreakPreview" zoomScale="90" zoomScaleNormal="100" zoomScaleSheetLayoutView="90" workbookViewId="0">
      <pane ySplit="5" topLeftCell="A6" activePane="bottomLeft" state="frozen"/>
      <selection pane="bottomLeft" activeCell="A2" sqref="A2:F2"/>
    </sheetView>
  </sheetViews>
  <sheetFormatPr defaultColWidth="9.1796875" defaultRowHeight="12.5" x14ac:dyDescent="0.25"/>
  <cols>
    <col min="1" max="1" width="7.26953125" style="2206" customWidth="1"/>
    <col min="2" max="2" width="52.54296875" style="2242" customWidth="1"/>
    <col min="3" max="3" width="6.1796875" style="2205" customWidth="1"/>
    <col min="4" max="4" width="10.54296875" style="2205" customWidth="1"/>
    <col min="5" max="5" width="14" style="2243" customWidth="1"/>
    <col min="6" max="6" width="15.453125" style="2243" customWidth="1"/>
    <col min="7" max="7" width="22.81640625" style="2217" customWidth="1"/>
    <col min="8" max="16384" width="9.1796875" style="2205"/>
  </cols>
  <sheetData>
    <row r="1" spans="1:6" ht="13" x14ac:dyDescent="0.25">
      <c r="A1" s="2500" t="s">
        <v>0</v>
      </c>
      <c r="B1" s="2500"/>
      <c r="C1" s="2500"/>
      <c r="D1" s="2500"/>
      <c r="E1" s="2500"/>
      <c r="F1" s="2500"/>
    </row>
    <row r="2" spans="1:6" ht="13" x14ac:dyDescent="0.25">
      <c r="A2" s="2372" t="s">
        <v>2561</v>
      </c>
      <c r="B2" s="2372"/>
      <c r="C2" s="2372"/>
      <c r="D2" s="2372"/>
      <c r="E2" s="2372"/>
      <c r="F2" s="2372"/>
    </row>
    <row r="3" spans="1:6" x14ac:dyDescent="0.25">
      <c r="A3" s="2512" t="s">
        <v>2333</v>
      </c>
      <c r="B3" s="2512"/>
      <c r="C3" s="2512"/>
      <c r="D3" s="2512"/>
      <c r="E3" s="2512"/>
      <c r="F3" s="2512"/>
    </row>
    <row r="4" spans="1:6" ht="15" x14ac:dyDescent="0.25">
      <c r="A4" s="2502" t="s">
        <v>2531</v>
      </c>
      <c r="B4" s="2502"/>
      <c r="C4" s="2502"/>
      <c r="D4" s="2502"/>
      <c r="E4" s="2502"/>
      <c r="F4" s="2502"/>
    </row>
    <row r="5" spans="1:6" ht="26" x14ac:dyDescent="0.25">
      <c r="A5" s="2207" t="s">
        <v>1</v>
      </c>
      <c r="B5" s="2208" t="s">
        <v>2</v>
      </c>
      <c r="C5" s="2209" t="s">
        <v>3</v>
      </c>
      <c r="D5" s="2209" t="s">
        <v>4</v>
      </c>
      <c r="E5" s="2248" t="s">
        <v>5</v>
      </c>
      <c r="F5" s="2210" t="s">
        <v>6</v>
      </c>
    </row>
    <row r="6" spans="1:6" ht="13" x14ac:dyDescent="0.25">
      <c r="A6" s="2211"/>
      <c r="B6" s="2212" t="s">
        <v>2334</v>
      </c>
      <c r="C6" s="2213"/>
      <c r="D6" s="2213"/>
      <c r="E6" s="2214"/>
      <c r="F6" s="2214"/>
    </row>
    <row r="7" spans="1:6" ht="18" customHeight="1" x14ac:dyDescent="0.25">
      <c r="A7" s="2211"/>
      <c r="B7" s="2212" t="s">
        <v>2427</v>
      </c>
      <c r="C7" s="2215"/>
      <c r="D7" s="2215"/>
      <c r="E7" s="2216"/>
      <c r="F7" s="2216"/>
    </row>
    <row r="8" spans="1:6" ht="117" customHeight="1" x14ac:dyDescent="0.25">
      <c r="A8" s="2218" t="s">
        <v>2443</v>
      </c>
      <c r="B8" s="2219" t="s">
        <v>2428</v>
      </c>
      <c r="C8" s="2211" t="s">
        <v>2315</v>
      </c>
      <c r="D8" s="2211">
        <v>2</v>
      </c>
      <c r="E8" s="2216"/>
      <c r="F8" s="2220">
        <f>+D8*E8</f>
        <v>0</v>
      </c>
    </row>
    <row r="9" spans="1:6" x14ac:dyDescent="0.25">
      <c r="A9" s="2211"/>
      <c r="B9" s="2219"/>
      <c r="C9" s="2211"/>
      <c r="D9" s="2211"/>
      <c r="E9" s="2216"/>
      <c r="F9" s="2216"/>
    </row>
    <row r="10" spans="1:6" ht="37.5" x14ac:dyDescent="0.25">
      <c r="A10" s="2504" t="s">
        <v>2444</v>
      </c>
      <c r="B10" s="2219" t="s">
        <v>2429</v>
      </c>
      <c r="C10" s="2504" t="s">
        <v>2315</v>
      </c>
      <c r="D10" s="2504">
        <v>1</v>
      </c>
      <c r="E10" s="2505"/>
      <c r="F10" s="2506">
        <f t="shared" ref="F10" si="0">+D10*E10</f>
        <v>0</v>
      </c>
    </row>
    <row r="11" spans="1:6" x14ac:dyDescent="0.25">
      <c r="A11" s="2504"/>
      <c r="B11" s="2222" t="s">
        <v>2338</v>
      </c>
      <c r="C11" s="2504"/>
      <c r="D11" s="2504"/>
      <c r="E11" s="2505"/>
      <c r="F11" s="2506"/>
    </row>
    <row r="12" spans="1:6" ht="37.5" x14ac:dyDescent="0.25">
      <c r="A12" s="2504"/>
      <c r="B12" s="2222" t="s">
        <v>2339</v>
      </c>
      <c r="C12" s="2504"/>
      <c r="D12" s="2504"/>
      <c r="E12" s="2505"/>
      <c r="F12" s="2506"/>
    </row>
    <row r="13" spans="1:6" ht="25" x14ac:dyDescent="0.25">
      <c r="A13" s="2504"/>
      <c r="B13" s="2222" t="s">
        <v>2340</v>
      </c>
      <c r="C13" s="2504"/>
      <c r="D13" s="2504"/>
      <c r="E13" s="2505"/>
      <c r="F13" s="2506"/>
    </row>
    <row r="14" spans="1:6" ht="15" customHeight="1" x14ac:dyDescent="0.25">
      <c r="A14" s="2504"/>
      <c r="B14" s="2222" t="s">
        <v>2341</v>
      </c>
      <c r="C14" s="2504"/>
      <c r="D14" s="2504"/>
      <c r="E14" s="2505"/>
      <c r="F14" s="2506"/>
    </row>
    <row r="15" spans="1:6" ht="25" x14ac:dyDescent="0.25">
      <c r="A15" s="2504"/>
      <c r="B15" s="2222" t="s">
        <v>2342</v>
      </c>
      <c r="C15" s="2504"/>
      <c r="D15" s="2504"/>
      <c r="E15" s="2505"/>
      <c r="F15" s="2506"/>
    </row>
    <row r="16" spans="1:6" ht="25" x14ac:dyDescent="0.25">
      <c r="A16" s="2504"/>
      <c r="B16" s="2219" t="s">
        <v>2430</v>
      </c>
      <c r="C16" s="2504"/>
      <c r="D16" s="2504"/>
      <c r="E16" s="2505"/>
      <c r="F16" s="2506"/>
    </row>
    <row r="17" spans="1:7" x14ac:dyDescent="0.25">
      <c r="A17" s="2211"/>
      <c r="B17" s="2219"/>
      <c r="C17" s="2211"/>
      <c r="D17" s="2211"/>
      <c r="E17" s="2216"/>
      <c r="F17" s="2216"/>
    </row>
    <row r="18" spans="1:7" ht="13" x14ac:dyDescent="0.25">
      <c r="A18" s="2223"/>
      <c r="B18" s="2212" t="s">
        <v>2347</v>
      </c>
      <c r="C18" s="2215"/>
      <c r="D18" s="2215"/>
      <c r="E18" s="2216"/>
      <c r="F18" s="2216"/>
    </row>
    <row r="19" spans="1:7" x14ac:dyDescent="0.25">
      <c r="A19" s="2211"/>
      <c r="B19" s="2219"/>
      <c r="C19" s="2211"/>
      <c r="D19" s="2211"/>
      <c r="E19" s="2216"/>
      <c r="F19" s="2216"/>
    </row>
    <row r="20" spans="1:7" ht="63" x14ac:dyDescent="0.25">
      <c r="A20" s="2211" t="s">
        <v>2445</v>
      </c>
      <c r="B20" s="2219" t="s">
        <v>2431</v>
      </c>
      <c r="C20" s="2211" t="s">
        <v>2315</v>
      </c>
      <c r="D20" s="2211">
        <v>5</v>
      </c>
      <c r="E20" s="2216"/>
      <c r="F20" s="2220">
        <f>+D20*E20</f>
        <v>0</v>
      </c>
    </row>
    <row r="21" spans="1:7" x14ac:dyDescent="0.25">
      <c r="A21" s="2211"/>
      <c r="B21" s="2219"/>
      <c r="C21" s="2211"/>
      <c r="D21" s="2211"/>
      <c r="E21" s="2216"/>
      <c r="F21" s="2216"/>
    </row>
    <row r="22" spans="1:7" ht="13" x14ac:dyDescent="0.25">
      <c r="A22" s="2223"/>
      <c r="B22" s="2212" t="s">
        <v>2352</v>
      </c>
      <c r="C22" s="2223"/>
      <c r="D22" s="2223"/>
      <c r="E22" s="2216"/>
      <c r="F22" s="2216"/>
    </row>
    <row r="23" spans="1:7" x14ac:dyDescent="0.25">
      <c r="A23" s="2211"/>
      <c r="B23" s="2219"/>
      <c r="C23" s="2211"/>
      <c r="D23" s="2211"/>
      <c r="E23" s="2216"/>
      <c r="F23" s="2216"/>
    </row>
    <row r="24" spans="1:7" ht="77.5" x14ac:dyDescent="0.25">
      <c r="A24" s="2211" t="s">
        <v>2446</v>
      </c>
      <c r="B24" s="2219" t="s">
        <v>2432</v>
      </c>
      <c r="C24" s="2211" t="s">
        <v>2026</v>
      </c>
      <c r="D24" s="2211">
        <v>1</v>
      </c>
      <c r="E24" s="2216"/>
      <c r="F24" s="2220">
        <f>+D24*E24</f>
        <v>0</v>
      </c>
    </row>
    <row r="25" spans="1:7" ht="13" x14ac:dyDescent="0.25">
      <c r="A25" s="2223"/>
      <c r="B25" s="2212"/>
      <c r="C25" s="2215"/>
      <c r="D25" s="2215"/>
      <c r="E25" s="2216"/>
      <c r="F25" s="2216"/>
    </row>
    <row r="26" spans="1:7" ht="27.5" x14ac:dyDescent="0.25">
      <c r="A26" s="2211" t="s">
        <v>2449</v>
      </c>
      <c r="B26" s="2219" t="s">
        <v>2433</v>
      </c>
      <c r="C26" s="2211" t="s">
        <v>125</v>
      </c>
      <c r="D26" s="2211">
        <v>6</v>
      </c>
      <c r="E26" s="2216"/>
      <c r="F26" s="2220">
        <f>+D26*E26</f>
        <v>0</v>
      </c>
      <c r="G26" s="2225"/>
    </row>
    <row r="27" spans="1:7" x14ac:dyDescent="0.25">
      <c r="A27" s="2211"/>
      <c r="B27" s="2219"/>
      <c r="C27" s="2224"/>
      <c r="D27" s="2211"/>
      <c r="E27" s="2216"/>
      <c r="F27" s="2216"/>
      <c r="G27" s="2225"/>
    </row>
    <row r="28" spans="1:7" ht="39" customHeight="1" x14ac:dyDescent="0.25">
      <c r="A28" s="2211" t="s">
        <v>2450</v>
      </c>
      <c r="B28" s="2219" t="s">
        <v>2434</v>
      </c>
      <c r="C28" s="2211" t="s">
        <v>125</v>
      </c>
      <c r="D28" s="2211">
        <v>30</v>
      </c>
      <c r="E28" s="2216"/>
      <c r="F28" s="2220">
        <f>+D28*E28</f>
        <v>0</v>
      </c>
      <c r="G28" s="2225"/>
    </row>
    <row r="29" spans="1:7" x14ac:dyDescent="0.25">
      <c r="A29" s="2211"/>
      <c r="B29" s="2219"/>
      <c r="C29" s="2211"/>
      <c r="D29" s="2211"/>
      <c r="E29" s="2216"/>
      <c r="F29" s="2216"/>
    </row>
    <row r="30" spans="1:7" x14ac:dyDescent="0.25">
      <c r="A30" s="2211"/>
      <c r="B30" s="2219"/>
      <c r="C30" s="2211"/>
      <c r="D30" s="2211"/>
      <c r="E30" s="2216"/>
      <c r="F30" s="2216"/>
    </row>
    <row r="31" spans="1:7" s="2228" customFormat="1" ht="13" x14ac:dyDescent="0.25">
      <c r="A31" s="2226"/>
      <c r="B31" s="2227" t="s">
        <v>2422</v>
      </c>
      <c r="C31" s="2224" t="s">
        <v>660</v>
      </c>
      <c r="D31" s="2224">
        <v>1</v>
      </c>
      <c r="E31" s="2216"/>
      <c r="F31" s="2220">
        <f>+D31*E31</f>
        <v>0</v>
      </c>
      <c r="G31" s="2225"/>
    </row>
    <row r="32" spans="1:7" s="2228" customFormat="1" ht="13" x14ac:dyDescent="0.25">
      <c r="A32" s="2226"/>
      <c r="B32" s="2249"/>
      <c r="C32" s="2211"/>
      <c r="D32" s="2211"/>
      <c r="E32" s="2220"/>
      <c r="F32" s="2220"/>
      <c r="G32" s="2225"/>
    </row>
    <row r="33" spans="1:6" ht="13" x14ac:dyDescent="0.25">
      <c r="A33" s="2223"/>
      <c r="B33" s="2212" t="s">
        <v>2357</v>
      </c>
      <c r="C33" s="2215"/>
      <c r="D33" s="2215"/>
      <c r="E33" s="2216"/>
      <c r="F33" s="2216"/>
    </row>
    <row r="34" spans="1:6" ht="120.75" customHeight="1" x14ac:dyDescent="0.25">
      <c r="A34" s="2211" t="s">
        <v>2451</v>
      </c>
      <c r="B34" s="2219" t="s">
        <v>2423</v>
      </c>
      <c r="C34" s="2224" t="s">
        <v>660</v>
      </c>
      <c r="D34" s="2224">
        <v>1</v>
      </c>
      <c r="E34" s="2216"/>
      <c r="F34" s="2220">
        <f>+D34*E34</f>
        <v>0</v>
      </c>
    </row>
    <row r="35" spans="1:6" ht="13" x14ac:dyDescent="0.25">
      <c r="A35" s="2211"/>
      <c r="B35" s="2212"/>
      <c r="C35" s="2215"/>
      <c r="D35" s="2224"/>
      <c r="E35" s="2216"/>
      <c r="F35" s="2216"/>
    </row>
    <row r="36" spans="1:6" ht="13" x14ac:dyDescent="0.25">
      <c r="A36" s="2223"/>
      <c r="B36" s="2212" t="s">
        <v>2424</v>
      </c>
      <c r="C36" s="2215"/>
      <c r="D36" s="2215"/>
      <c r="E36" s="2216"/>
      <c r="F36" s="2216"/>
    </row>
    <row r="37" spans="1:6" x14ac:dyDescent="0.25">
      <c r="A37" s="2211"/>
      <c r="B37" s="2219"/>
      <c r="C37" s="2224"/>
      <c r="D37" s="2224"/>
      <c r="E37" s="2216"/>
      <c r="F37" s="2216"/>
    </row>
    <row r="38" spans="1:6" x14ac:dyDescent="0.25">
      <c r="A38" s="2211" t="s">
        <v>2452</v>
      </c>
      <c r="B38" s="2219" t="s">
        <v>2361</v>
      </c>
      <c r="C38" s="2211" t="s">
        <v>2315</v>
      </c>
      <c r="D38" s="2211">
        <v>1</v>
      </c>
      <c r="E38" s="2216"/>
      <c r="F38" s="2220">
        <f>+D38*E38</f>
        <v>0</v>
      </c>
    </row>
    <row r="39" spans="1:6" x14ac:dyDescent="0.25">
      <c r="A39" s="2211"/>
      <c r="B39" s="2219"/>
      <c r="C39" s="2211"/>
      <c r="D39" s="2211"/>
      <c r="E39" s="2216"/>
      <c r="F39" s="2216"/>
    </row>
    <row r="40" spans="1:6" ht="25" x14ac:dyDescent="0.25">
      <c r="A40" s="2211" t="s">
        <v>2453</v>
      </c>
      <c r="B40" s="2219" t="s">
        <v>2362</v>
      </c>
      <c r="C40" s="2211" t="s">
        <v>125</v>
      </c>
      <c r="D40" s="2211">
        <v>15</v>
      </c>
      <c r="E40" s="2216"/>
      <c r="F40" s="2220">
        <f>+D40*E40</f>
        <v>0</v>
      </c>
    </row>
    <row r="41" spans="1:6" x14ac:dyDescent="0.25">
      <c r="A41" s="2211"/>
      <c r="B41" s="2219"/>
      <c r="C41" s="2211"/>
      <c r="D41" s="2211"/>
      <c r="E41" s="2216"/>
      <c r="F41" s="2216"/>
    </row>
    <row r="42" spans="1:6" ht="15.75" customHeight="1" x14ac:dyDescent="0.25">
      <c r="A42" s="2211" t="s">
        <v>2454</v>
      </c>
      <c r="B42" s="2219" t="s">
        <v>2425</v>
      </c>
      <c r="C42" s="2211" t="s">
        <v>2315</v>
      </c>
      <c r="D42" s="2211">
        <v>4</v>
      </c>
      <c r="E42" s="2216"/>
      <c r="F42" s="2220">
        <f>+D42*E42</f>
        <v>0</v>
      </c>
    </row>
    <row r="43" spans="1:6" x14ac:dyDescent="0.25">
      <c r="A43" s="2211"/>
      <c r="B43" s="2219"/>
      <c r="C43" s="2211"/>
      <c r="D43" s="2211"/>
      <c r="E43" s="2216"/>
      <c r="F43" s="2216"/>
    </row>
    <row r="44" spans="1:6" ht="37.5" x14ac:dyDescent="0.25">
      <c r="A44" s="2211" t="s">
        <v>2455</v>
      </c>
      <c r="B44" s="2219" t="s">
        <v>2426</v>
      </c>
      <c r="C44" s="2211" t="s">
        <v>660</v>
      </c>
      <c r="D44" s="2211">
        <v>1</v>
      </c>
      <c r="E44" s="2216"/>
      <c r="F44" s="2220">
        <f>+D44*E44</f>
        <v>0</v>
      </c>
    </row>
    <row r="45" spans="1:6" x14ac:dyDescent="0.25">
      <c r="A45" s="2211"/>
      <c r="B45" s="2219"/>
      <c r="C45" s="2224"/>
      <c r="D45" s="2224"/>
      <c r="E45" s="2216"/>
      <c r="F45" s="2216"/>
    </row>
    <row r="46" spans="1:6" ht="25" x14ac:dyDescent="0.25">
      <c r="A46" s="2211" t="s">
        <v>2456</v>
      </c>
      <c r="B46" s="2219" t="s">
        <v>2365</v>
      </c>
      <c r="C46" s="2211" t="s">
        <v>660</v>
      </c>
      <c r="D46" s="2211">
        <v>1</v>
      </c>
      <c r="E46" s="2216"/>
      <c r="F46" s="2220">
        <f>+D46*E46</f>
        <v>0</v>
      </c>
    </row>
    <row r="47" spans="1:6" x14ac:dyDescent="0.25">
      <c r="A47" s="2211"/>
      <c r="B47" s="2219"/>
      <c r="C47" s="2224"/>
      <c r="D47" s="2211"/>
      <c r="E47" s="2216"/>
      <c r="F47" s="2216"/>
    </row>
    <row r="48" spans="1:6" x14ac:dyDescent="0.25">
      <c r="A48" s="2211" t="s">
        <v>2457</v>
      </c>
      <c r="B48" s="2219" t="s">
        <v>2366</v>
      </c>
      <c r="C48" s="2211" t="s">
        <v>660</v>
      </c>
      <c r="D48" s="2211">
        <v>1</v>
      </c>
      <c r="E48" s="2216"/>
      <c r="F48" s="2220">
        <f>+D48*E48</f>
        <v>0</v>
      </c>
    </row>
    <row r="49" spans="1:6" x14ac:dyDescent="0.25">
      <c r="A49" s="2211"/>
      <c r="B49" s="2219"/>
      <c r="C49" s="2211"/>
      <c r="D49" s="2211"/>
      <c r="E49" s="2216"/>
      <c r="F49" s="2216"/>
    </row>
    <row r="50" spans="1:6" x14ac:dyDescent="0.25">
      <c r="A50" s="2211" t="s">
        <v>2458</v>
      </c>
      <c r="B50" s="2219" t="s">
        <v>2367</v>
      </c>
      <c r="C50" s="2211" t="s">
        <v>660</v>
      </c>
      <c r="D50" s="2211">
        <v>1</v>
      </c>
      <c r="E50" s="2216"/>
      <c r="F50" s="2220">
        <f>+D50*E50</f>
        <v>0</v>
      </c>
    </row>
    <row r="51" spans="1:6" x14ac:dyDescent="0.25">
      <c r="A51" s="2211"/>
      <c r="B51" s="2219"/>
      <c r="C51" s="2211"/>
      <c r="D51" s="2211"/>
      <c r="E51" s="2216"/>
      <c r="F51" s="2216"/>
    </row>
    <row r="52" spans="1:6" x14ac:dyDescent="0.25">
      <c r="A52" s="2211" t="s">
        <v>2459</v>
      </c>
      <c r="B52" s="2219" t="s">
        <v>2368</v>
      </c>
      <c r="C52" s="2211" t="s">
        <v>660</v>
      </c>
      <c r="D52" s="2211">
        <v>1</v>
      </c>
      <c r="E52" s="2216"/>
      <c r="F52" s="2220">
        <f>+D52*E52</f>
        <v>0</v>
      </c>
    </row>
    <row r="53" spans="1:6" x14ac:dyDescent="0.25">
      <c r="A53" s="2211"/>
      <c r="B53" s="2219"/>
      <c r="C53" s="2211"/>
      <c r="D53" s="2211"/>
      <c r="E53" s="2216"/>
      <c r="F53" s="2216"/>
    </row>
    <row r="54" spans="1:6" x14ac:dyDescent="0.25">
      <c r="A54" s="2211" t="s">
        <v>2460</v>
      </c>
      <c r="B54" s="2219" t="s">
        <v>2369</v>
      </c>
      <c r="C54" s="2211" t="s">
        <v>660</v>
      </c>
      <c r="D54" s="2211">
        <v>1</v>
      </c>
      <c r="E54" s="2216"/>
      <c r="F54" s="2220">
        <f>+D54*E54</f>
        <v>0</v>
      </c>
    </row>
    <row r="55" spans="1:6" x14ac:dyDescent="0.25">
      <c r="A55" s="2211"/>
      <c r="B55" s="2219"/>
      <c r="C55" s="2211"/>
      <c r="D55" s="2211"/>
      <c r="E55" s="2216"/>
      <c r="F55" s="2216"/>
    </row>
    <row r="56" spans="1:6" ht="25" x14ac:dyDescent="0.25">
      <c r="A56" s="2211" t="s">
        <v>2461</v>
      </c>
      <c r="B56" s="2219" t="s">
        <v>2370</v>
      </c>
      <c r="C56" s="2211" t="s">
        <v>660</v>
      </c>
      <c r="D56" s="2211">
        <v>1</v>
      </c>
      <c r="E56" s="2216"/>
      <c r="F56" s="2220">
        <f>+D56*E56</f>
        <v>0</v>
      </c>
    </row>
    <row r="57" spans="1:6" ht="13" thickBot="1" x14ac:dyDescent="0.3">
      <c r="A57" s="2229"/>
      <c r="B57" s="2230"/>
      <c r="C57" s="2231"/>
      <c r="D57" s="2231"/>
      <c r="E57" s="2232"/>
      <c r="F57" s="2232"/>
    </row>
    <row r="58" spans="1:6" ht="13.5" thickTop="1" x14ac:dyDescent="0.25">
      <c r="A58" s="2495" t="s">
        <v>509</v>
      </c>
      <c r="B58" s="2495"/>
      <c r="C58" s="2495"/>
      <c r="D58" s="2495"/>
      <c r="E58" s="2495"/>
      <c r="F58" s="2250">
        <f>SUM(F6:F57)</f>
        <v>0</v>
      </c>
    </row>
    <row r="59" spans="1:6" x14ac:dyDescent="0.25">
      <c r="A59" s="2234"/>
      <c r="B59" s="2235"/>
      <c r="C59" s="2236"/>
      <c r="D59" s="2236"/>
      <c r="E59" s="2237"/>
      <c r="F59" s="2237"/>
    </row>
    <row r="60" spans="1:6" ht="13" x14ac:dyDescent="0.25">
      <c r="A60" s="2238"/>
      <c r="B60" s="2496" t="s">
        <v>2395</v>
      </c>
      <c r="C60" s="2496"/>
      <c r="D60" s="2496"/>
      <c r="E60" s="2496"/>
      <c r="F60" s="2496"/>
    </row>
    <row r="61" spans="1:6" x14ac:dyDescent="0.25">
      <c r="A61" s="2244"/>
      <c r="B61" s="2245"/>
      <c r="C61" s="2246"/>
      <c r="D61" s="2246"/>
      <c r="E61" s="2247"/>
      <c r="F61" s="2247"/>
    </row>
    <row r="62" spans="1:6" x14ac:dyDescent="0.25">
      <c r="A62" s="2239"/>
      <c r="B62" s="2240"/>
      <c r="C62" s="2229"/>
      <c r="D62" s="2229"/>
      <c r="E62" s="2241"/>
      <c r="F62" s="2241"/>
    </row>
    <row r="63" spans="1:6" x14ac:dyDescent="0.25">
      <c r="A63" s="2239"/>
      <c r="B63" s="2240"/>
      <c r="C63" s="2229"/>
      <c r="D63" s="2229"/>
      <c r="E63" s="2241"/>
      <c r="F63" s="2241"/>
    </row>
    <row r="64" spans="1:6" x14ac:dyDescent="0.25">
      <c r="A64" s="2239"/>
      <c r="B64" s="2240"/>
      <c r="C64" s="2229"/>
      <c r="D64" s="2229"/>
      <c r="E64" s="2241"/>
      <c r="F64" s="2241"/>
    </row>
    <row r="65" spans="1:6" x14ac:dyDescent="0.25">
      <c r="A65" s="2239"/>
      <c r="B65" s="2240"/>
      <c r="C65" s="2229"/>
      <c r="D65" s="2229"/>
      <c r="E65" s="2241"/>
      <c r="F65" s="2241"/>
    </row>
    <row r="66" spans="1:6" ht="13" thickBot="1" x14ac:dyDescent="0.3">
      <c r="A66" s="2239"/>
      <c r="B66" s="2240"/>
      <c r="C66" s="2229"/>
      <c r="D66" s="2229"/>
      <c r="E66" s="2241"/>
      <c r="F66" s="2241"/>
    </row>
    <row r="67" spans="1:6" ht="13" thickTop="1" x14ac:dyDescent="0.25">
      <c r="A67" s="2497"/>
      <c r="B67" s="2498"/>
      <c r="C67" s="2498"/>
      <c r="D67" s="2498"/>
      <c r="E67" s="2499"/>
      <c r="F67" s="2233"/>
    </row>
  </sheetData>
  <mergeCells count="12">
    <mergeCell ref="A58:E58"/>
    <mergeCell ref="B60:F60"/>
    <mergeCell ref="A67:E67"/>
    <mergeCell ref="A1:F1"/>
    <mergeCell ref="A2:F2"/>
    <mergeCell ref="A3:F3"/>
    <mergeCell ref="A4:F4"/>
    <mergeCell ref="A10:A16"/>
    <mergeCell ref="C10:C16"/>
    <mergeCell ref="D10:D16"/>
    <mergeCell ref="E10:E16"/>
    <mergeCell ref="F10:F16"/>
  </mergeCells>
  <pageMargins left="0.7" right="0.7" top="0.75" bottom="0.75" header="0.3" footer="0.3"/>
  <pageSetup scale="8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W2355"/>
  <sheetViews>
    <sheetView defaultGridColor="0" view="pageBreakPreview" colorId="22" zoomScale="90" zoomScaleNormal="75" zoomScaleSheetLayoutView="90" workbookViewId="0">
      <pane ySplit="5" topLeftCell="A176" activePane="bottomLeft" state="frozen"/>
      <selection activeCell="A3" sqref="A3:E3"/>
      <selection pane="bottomLeft" activeCell="A2" sqref="A2:F2"/>
    </sheetView>
  </sheetViews>
  <sheetFormatPr defaultColWidth="9.1796875" defaultRowHeight="12.5" x14ac:dyDescent="0.25"/>
  <cols>
    <col min="1" max="1" width="9.26953125" style="309" customWidth="1"/>
    <col min="2" max="2" width="61.7265625" style="583" customWidth="1"/>
    <col min="3" max="3" width="7.7265625" style="309" customWidth="1"/>
    <col min="4" max="4" width="10.81640625" style="808" customWidth="1"/>
    <col min="5" max="5" width="14.453125" style="810" customWidth="1"/>
    <col min="6" max="6" width="14.26953125" style="1005" customWidth="1"/>
    <col min="7" max="7" width="17" style="810" customWidth="1"/>
    <col min="8" max="8" width="15.54296875" style="555" customWidth="1"/>
    <col min="9" max="9" width="14.453125" style="557" customWidth="1"/>
    <col min="10" max="16384" width="9.1796875" style="266"/>
  </cols>
  <sheetData>
    <row r="1" spans="1:8" ht="13" x14ac:dyDescent="0.25">
      <c r="A1" s="2412" t="s">
        <v>0</v>
      </c>
      <c r="B1" s="2412"/>
      <c r="C1" s="2412"/>
      <c r="D1" s="2412"/>
      <c r="E1" s="2412"/>
      <c r="F1" s="2412"/>
      <c r="G1" s="481"/>
      <c r="H1" s="557"/>
    </row>
    <row r="2" spans="1:8" ht="13" x14ac:dyDescent="0.25">
      <c r="A2" s="2372" t="s">
        <v>2561</v>
      </c>
      <c r="B2" s="2372"/>
      <c r="C2" s="2372"/>
      <c r="D2" s="2372"/>
      <c r="E2" s="2372"/>
      <c r="F2" s="2372"/>
      <c r="G2" s="481"/>
    </row>
    <row r="3" spans="1:8" ht="13" x14ac:dyDescent="0.25">
      <c r="A3" s="2386" t="s">
        <v>2077</v>
      </c>
      <c r="B3" s="2386"/>
      <c r="C3" s="2386"/>
      <c r="D3" s="2386"/>
      <c r="E3" s="2386"/>
      <c r="F3" s="2386"/>
      <c r="G3" s="481"/>
    </row>
    <row r="4" spans="1:8" ht="13.9" customHeight="1" x14ac:dyDescent="0.25">
      <c r="A4" s="2481" t="s">
        <v>2532</v>
      </c>
      <c r="B4" s="2481"/>
      <c r="C4" s="3"/>
      <c r="D4" s="4"/>
      <c r="E4" s="8"/>
      <c r="F4" s="998"/>
      <c r="G4" s="742"/>
      <c r="H4" s="749"/>
    </row>
    <row r="5" spans="1:8" ht="13" x14ac:dyDescent="0.25">
      <c r="A5" s="486" t="s">
        <v>741</v>
      </c>
      <c r="B5" s="486" t="s">
        <v>742</v>
      </c>
      <c r="C5" s="486" t="s">
        <v>743</v>
      </c>
      <c r="D5" s="486" t="s">
        <v>744</v>
      </c>
      <c r="E5" s="486" t="s">
        <v>745</v>
      </c>
      <c r="F5" s="659" t="s">
        <v>746</v>
      </c>
      <c r="G5" s="742"/>
      <c r="H5" s="749"/>
    </row>
    <row r="6" spans="1:8" ht="13" x14ac:dyDescent="0.25">
      <c r="A6" s="362"/>
      <c r="B6" s="361"/>
      <c r="C6" s="362"/>
      <c r="D6" s="362"/>
      <c r="E6" s="750"/>
      <c r="F6" s="999"/>
      <c r="G6" s="751"/>
      <c r="H6" s="749"/>
    </row>
    <row r="7" spans="1:8" ht="13.15" customHeight="1" x14ac:dyDescent="0.25">
      <c r="A7" s="275"/>
      <c r="B7" s="752" t="s">
        <v>226</v>
      </c>
      <c r="C7" s="275"/>
      <c r="D7" s="753"/>
      <c r="E7" s="343"/>
      <c r="F7" s="747"/>
      <c r="G7" s="307"/>
    </row>
    <row r="8" spans="1:8" ht="13.15" customHeight="1" x14ac:dyDescent="0.25">
      <c r="A8" s="275"/>
      <c r="B8" s="352"/>
      <c r="C8" s="275"/>
      <c r="D8" s="753"/>
      <c r="E8" s="343"/>
      <c r="F8" s="747"/>
      <c r="G8" s="307"/>
    </row>
    <row r="9" spans="1:8" ht="13.15" customHeight="1" x14ac:dyDescent="0.25">
      <c r="A9" s="275"/>
      <c r="B9" s="752" t="s">
        <v>157</v>
      </c>
      <c r="C9" s="275"/>
      <c r="D9" s="753"/>
      <c r="E9" s="343"/>
      <c r="F9" s="747"/>
      <c r="G9" s="307"/>
    </row>
    <row r="10" spans="1:8" ht="13.15" customHeight="1" x14ac:dyDescent="0.25">
      <c r="A10" s="275" t="s">
        <v>158</v>
      </c>
      <c r="B10" s="352" t="s">
        <v>795</v>
      </c>
      <c r="C10" s="275" t="s">
        <v>796</v>
      </c>
      <c r="D10" s="754">
        <f>0.4*4</f>
        <v>1.6</v>
      </c>
      <c r="E10" s="283"/>
      <c r="F10" s="705">
        <f>D10*E10</f>
        <v>0</v>
      </c>
      <c r="G10" s="755"/>
    </row>
    <row r="11" spans="1:8" ht="13.15" customHeight="1" x14ac:dyDescent="0.25">
      <c r="A11" s="275"/>
      <c r="B11" s="352"/>
      <c r="C11" s="275"/>
      <c r="D11" s="753"/>
      <c r="E11" s="283"/>
      <c r="F11" s="762"/>
      <c r="G11" s="308"/>
    </row>
    <row r="12" spans="1:8" ht="13.15" customHeight="1" x14ac:dyDescent="0.25">
      <c r="A12" s="275"/>
      <c r="B12" s="752" t="s">
        <v>160</v>
      </c>
      <c r="C12" s="275"/>
      <c r="D12" s="753"/>
      <c r="E12" s="283"/>
      <c r="F12" s="762"/>
      <c r="G12" s="308"/>
    </row>
    <row r="13" spans="1:8" ht="13.15" customHeight="1" x14ac:dyDescent="0.25">
      <c r="A13" s="275" t="s">
        <v>162</v>
      </c>
      <c r="B13" s="268" t="s">
        <v>163</v>
      </c>
      <c r="C13" s="275" t="s">
        <v>19</v>
      </c>
      <c r="D13" s="338">
        <v>1</v>
      </c>
      <c r="E13" s="283"/>
      <c r="F13" s="705">
        <f>D13*E13</f>
        <v>0</v>
      </c>
      <c r="G13" s="755"/>
    </row>
    <row r="14" spans="1:8" ht="13.15" customHeight="1" x14ac:dyDescent="0.25">
      <c r="A14" s="275"/>
      <c r="B14" s="268"/>
      <c r="C14" s="275"/>
      <c r="D14" s="338"/>
      <c r="E14" s="283"/>
      <c r="F14" s="762"/>
      <c r="G14" s="308"/>
    </row>
    <row r="15" spans="1:8" ht="13.15" customHeight="1" x14ac:dyDescent="0.25">
      <c r="A15" s="275"/>
      <c r="B15" s="752" t="s">
        <v>164</v>
      </c>
      <c r="C15" s="275"/>
      <c r="D15" s="338"/>
      <c r="E15" s="283"/>
      <c r="F15" s="762"/>
      <c r="G15" s="308"/>
    </row>
    <row r="16" spans="1:8" ht="13.15" customHeight="1" x14ac:dyDescent="0.25">
      <c r="A16" s="275" t="s">
        <v>166</v>
      </c>
      <c r="B16" s="268" t="s">
        <v>167</v>
      </c>
      <c r="C16" s="275" t="s">
        <v>19</v>
      </c>
      <c r="D16" s="338">
        <v>1</v>
      </c>
      <c r="E16" s="283"/>
      <c r="F16" s="705">
        <f>D16*E16</f>
        <v>0</v>
      </c>
      <c r="G16" s="755"/>
    </row>
    <row r="17" spans="1:9" ht="13.15" customHeight="1" x14ac:dyDescent="0.25">
      <c r="A17" s="275"/>
      <c r="B17" s="756"/>
      <c r="C17" s="275"/>
      <c r="D17" s="338"/>
      <c r="E17" s="283"/>
      <c r="F17" s="762"/>
      <c r="G17" s="308"/>
    </row>
    <row r="18" spans="1:9" ht="13.15" customHeight="1" x14ac:dyDescent="0.25">
      <c r="A18" s="275"/>
      <c r="B18" s="268"/>
      <c r="C18" s="275"/>
      <c r="D18" s="338"/>
      <c r="E18" s="283"/>
      <c r="F18" s="762"/>
      <c r="G18" s="308"/>
    </row>
    <row r="19" spans="1:9" ht="13.15" customHeight="1" x14ac:dyDescent="0.25">
      <c r="A19" s="275"/>
      <c r="B19" s="358" t="s">
        <v>239</v>
      </c>
      <c r="C19" s="275"/>
      <c r="D19" s="338"/>
      <c r="E19" s="283"/>
      <c r="F19" s="762"/>
      <c r="G19" s="308"/>
    </row>
    <row r="20" spans="1:9" x14ac:dyDescent="0.25">
      <c r="A20" s="275"/>
      <c r="B20" s="268"/>
      <c r="C20" s="275"/>
      <c r="D20" s="338"/>
      <c r="E20" s="283"/>
      <c r="F20" s="762"/>
      <c r="G20" s="308"/>
    </row>
    <row r="21" spans="1:9" ht="13" x14ac:dyDescent="0.25">
      <c r="A21" s="275"/>
      <c r="B21" s="358" t="s">
        <v>1960</v>
      </c>
      <c r="C21" s="275"/>
      <c r="D21" s="338"/>
      <c r="E21" s="283"/>
      <c r="F21" s="762"/>
      <c r="G21" s="308"/>
    </row>
    <row r="22" spans="1:9" ht="13" x14ac:dyDescent="0.25">
      <c r="A22" s="275"/>
      <c r="B22" s="1304" t="s">
        <v>797</v>
      </c>
      <c r="C22" s="275"/>
      <c r="D22" s="338"/>
      <c r="E22" s="283"/>
      <c r="F22" s="762"/>
      <c r="G22" s="308"/>
    </row>
    <row r="23" spans="1:9" ht="18" customHeight="1" x14ac:dyDescent="0.25">
      <c r="A23" s="275" t="s">
        <v>798</v>
      </c>
      <c r="B23" s="268" t="s">
        <v>1961</v>
      </c>
      <c r="C23" s="275" t="s">
        <v>125</v>
      </c>
      <c r="D23" s="701" t="s">
        <v>1665</v>
      </c>
      <c r="E23" s="283"/>
      <c r="F23" s="762">
        <f>E23*D23</f>
        <v>0</v>
      </c>
      <c r="G23" s="308"/>
      <c r="H23" s="759"/>
      <c r="I23" s="759"/>
    </row>
    <row r="24" spans="1:9" ht="18" customHeight="1" x14ac:dyDescent="0.25">
      <c r="A24" s="275" t="s">
        <v>799</v>
      </c>
      <c r="B24" s="268" t="s">
        <v>1664</v>
      </c>
      <c r="C24" s="275" t="s">
        <v>125</v>
      </c>
      <c r="D24" s="701" t="s">
        <v>1665</v>
      </c>
      <c r="E24" s="283"/>
      <c r="F24" s="762">
        <f>E24*D24</f>
        <v>0</v>
      </c>
      <c r="G24" s="308"/>
      <c r="H24" s="759"/>
      <c r="I24" s="759"/>
    </row>
    <row r="25" spans="1:9" x14ac:dyDescent="0.25">
      <c r="A25" s="275"/>
      <c r="B25" s="268"/>
      <c r="C25" s="275"/>
      <c r="D25" s="338"/>
      <c r="E25" s="283"/>
      <c r="F25" s="762"/>
      <c r="G25" s="308"/>
      <c r="H25" s="759"/>
      <c r="I25" s="759"/>
    </row>
    <row r="26" spans="1:9" ht="13" x14ac:dyDescent="0.25">
      <c r="A26" s="275"/>
      <c r="B26" s="1304" t="s">
        <v>800</v>
      </c>
      <c r="C26" s="275"/>
      <c r="D26" s="338"/>
      <c r="E26" s="283"/>
      <c r="F26" s="762"/>
      <c r="G26" s="308"/>
      <c r="H26" s="759"/>
      <c r="I26" s="759"/>
    </row>
    <row r="27" spans="1:9" ht="18.75" customHeight="1" x14ac:dyDescent="0.25">
      <c r="A27" s="275" t="s">
        <v>1962</v>
      </c>
      <c r="B27" s="268" t="s">
        <v>802</v>
      </c>
      <c r="C27" s="275" t="s">
        <v>125</v>
      </c>
      <c r="D27" s="701" t="s">
        <v>1665</v>
      </c>
      <c r="E27" s="704"/>
      <c r="F27" s="705">
        <f t="shared" ref="F27:F33" si="0">D27*E27</f>
        <v>0</v>
      </c>
      <c r="G27" s="755"/>
      <c r="H27" s="759"/>
      <c r="I27" s="759"/>
    </row>
    <row r="28" spans="1:9" ht="18.75" customHeight="1" x14ac:dyDescent="0.25">
      <c r="A28" s="275" t="s">
        <v>1963</v>
      </c>
      <c r="B28" s="268" t="s">
        <v>803</v>
      </c>
      <c r="C28" s="275" t="s">
        <v>125</v>
      </c>
      <c r="D28" s="701" t="s">
        <v>1665</v>
      </c>
      <c r="E28" s="704"/>
      <c r="F28" s="705">
        <f t="shared" si="0"/>
        <v>0</v>
      </c>
      <c r="G28" s="755"/>
      <c r="H28" s="759"/>
      <c r="I28" s="759"/>
    </row>
    <row r="29" spans="1:9" ht="18.75" customHeight="1" x14ac:dyDescent="0.25">
      <c r="A29" s="275" t="s">
        <v>1964</v>
      </c>
      <c r="B29" s="268" t="s">
        <v>1965</v>
      </c>
      <c r="C29" s="275" t="s">
        <v>125</v>
      </c>
      <c r="D29" s="701" t="s">
        <v>1665</v>
      </c>
      <c r="E29" s="704"/>
      <c r="F29" s="705">
        <f t="shared" si="0"/>
        <v>0</v>
      </c>
      <c r="G29" s="755"/>
      <c r="H29" s="759"/>
      <c r="I29" s="759"/>
    </row>
    <row r="30" spans="1:9" ht="18.75" customHeight="1" x14ac:dyDescent="0.25">
      <c r="A30" s="275" t="s">
        <v>1966</v>
      </c>
      <c r="B30" s="268" t="s">
        <v>1967</v>
      </c>
      <c r="C30" s="275" t="s">
        <v>125</v>
      </c>
      <c r="D30" s="701" t="s">
        <v>1665</v>
      </c>
      <c r="E30" s="704"/>
      <c r="F30" s="705">
        <f t="shared" si="0"/>
        <v>0</v>
      </c>
      <c r="G30" s="755"/>
      <c r="H30" s="759"/>
      <c r="I30" s="759"/>
    </row>
    <row r="31" spans="1:9" ht="18.75" customHeight="1" x14ac:dyDescent="0.25">
      <c r="A31" s="275" t="s">
        <v>1966</v>
      </c>
      <c r="B31" s="268" t="s">
        <v>1968</v>
      </c>
      <c r="C31" s="275" t="s">
        <v>125</v>
      </c>
      <c r="D31" s="701" t="s">
        <v>1665</v>
      </c>
      <c r="E31" s="704"/>
      <c r="F31" s="705">
        <f t="shared" si="0"/>
        <v>0</v>
      </c>
      <c r="G31" s="755"/>
      <c r="H31" s="759"/>
      <c r="I31" s="759"/>
    </row>
    <row r="32" spans="1:9" ht="18.75" customHeight="1" x14ac:dyDescent="0.25">
      <c r="A32" s="275" t="s">
        <v>1969</v>
      </c>
      <c r="B32" s="268" t="s">
        <v>1970</v>
      </c>
      <c r="C32" s="275" t="s">
        <v>125</v>
      </c>
      <c r="D32" s="701" t="s">
        <v>1665</v>
      </c>
      <c r="E32" s="704"/>
      <c r="F32" s="705">
        <f t="shared" si="0"/>
        <v>0</v>
      </c>
      <c r="G32" s="755"/>
      <c r="H32" s="759"/>
      <c r="I32" s="759"/>
    </row>
    <row r="33" spans="1:9" x14ac:dyDescent="0.25">
      <c r="A33" s="275" t="s">
        <v>1971</v>
      </c>
      <c r="B33" s="268" t="s">
        <v>1972</v>
      </c>
      <c r="C33" s="275" t="s">
        <v>125</v>
      </c>
      <c r="D33" s="701" t="s">
        <v>1665</v>
      </c>
      <c r="E33" s="704"/>
      <c r="F33" s="705">
        <f t="shared" si="0"/>
        <v>0</v>
      </c>
      <c r="G33" s="755"/>
      <c r="H33" s="759"/>
      <c r="I33" s="759"/>
    </row>
    <row r="34" spans="1:9" ht="13.15" customHeight="1" x14ac:dyDescent="0.25">
      <c r="A34" s="275"/>
      <c r="B34" s="268"/>
      <c r="C34" s="275"/>
      <c r="D34" s="747"/>
      <c r="E34" s="704"/>
      <c r="F34" s="705"/>
      <c r="G34" s="755"/>
      <c r="H34" s="759"/>
      <c r="I34" s="759"/>
    </row>
    <row r="35" spans="1:9" ht="13.15" customHeight="1" x14ac:dyDescent="0.25">
      <c r="A35" s="275"/>
      <c r="B35" s="268"/>
      <c r="C35" s="275"/>
      <c r="D35" s="747"/>
      <c r="E35" s="704"/>
      <c r="F35" s="705"/>
      <c r="G35" s="755"/>
      <c r="H35" s="760"/>
      <c r="I35" s="760"/>
    </row>
    <row r="36" spans="1:9" ht="39" x14ac:dyDescent="0.25">
      <c r="A36" s="275"/>
      <c r="B36" s="1305" t="s">
        <v>804</v>
      </c>
      <c r="C36" s="275"/>
      <c r="D36" s="747"/>
      <c r="E36" s="704"/>
      <c r="F36" s="705"/>
      <c r="G36" s="755"/>
      <c r="H36" s="760"/>
      <c r="I36" s="761"/>
    </row>
    <row r="37" spans="1:9" ht="19.5" customHeight="1" x14ac:dyDescent="0.25">
      <c r="A37" s="275" t="s">
        <v>1973</v>
      </c>
      <c r="B37" s="268" t="s">
        <v>1974</v>
      </c>
      <c r="C37" s="275" t="s">
        <v>125</v>
      </c>
      <c r="D37" s="701" t="s">
        <v>1665</v>
      </c>
      <c r="E37" s="704"/>
      <c r="F37" s="705">
        <f>D37*E37</f>
        <v>0</v>
      </c>
      <c r="G37" s="755"/>
      <c r="H37" s="760"/>
      <c r="I37" s="761"/>
    </row>
    <row r="38" spans="1:9" ht="19.5" customHeight="1" x14ac:dyDescent="0.25">
      <c r="A38" s="275" t="s">
        <v>1975</v>
      </c>
      <c r="B38" s="268" t="s">
        <v>1976</v>
      </c>
      <c r="C38" s="275" t="s">
        <v>125</v>
      </c>
      <c r="D38" s="701" t="s">
        <v>1665</v>
      </c>
      <c r="E38" s="704"/>
      <c r="F38" s="705">
        <f>D38*E38</f>
        <v>0</v>
      </c>
      <c r="G38" s="755"/>
      <c r="H38" s="760"/>
      <c r="I38" s="761"/>
    </row>
    <row r="39" spans="1:9" ht="19.5" customHeight="1" x14ac:dyDescent="0.25">
      <c r="A39" s="275" t="s">
        <v>1977</v>
      </c>
      <c r="B39" s="268" t="s">
        <v>2018</v>
      </c>
      <c r="C39" s="275" t="s">
        <v>125</v>
      </c>
      <c r="D39" s="701" t="s">
        <v>1665</v>
      </c>
      <c r="E39" s="704"/>
      <c r="F39" s="705">
        <f>D39*E39</f>
        <v>0</v>
      </c>
      <c r="G39" s="755"/>
      <c r="H39" s="760"/>
      <c r="I39" s="760"/>
    </row>
    <row r="40" spans="1:9" x14ac:dyDescent="0.25">
      <c r="A40" s="275" t="s">
        <v>1979</v>
      </c>
      <c r="B40" s="268" t="s">
        <v>1980</v>
      </c>
      <c r="C40" s="275" t="s">
        <v>125</v>
      </c>
      <c r="D40" s="701" t="s">
        <v>1665</v>
      </c>
      <c r="E40" s="704"/>
      <c r="F40" s="705">
        <f>D40*E40</f>
        <v>0</v>
      </c>
      <c r="G40" s="755"/>
      <c r="H40" s="760"/>
      <c r="I40" s="760"/>
    </row>
    <row r="41" spans="1:9" ht="13.15" customHeight="1" x14ac:dyDescent="0.25">
      <c r="A41" s="275"/>
      <c r="B41" s="268"/>
      <c r="C41" s="275"/>
      <c r="D41" s="747"/>
      <c r="E41" s="704"/>
      <c r="F41" s="705"/>
      <c r="G41" s="755"/>
      <c r="H41" s="760"/>
      <c r="I41" s="760"/>
    </row>
    <row r="42" spans="1:9" ht="39" x14ac:dyDescent="0.25">
      <c r="A42" s="275"/>
      <c r="B42" s="1306" t="s">
        <v>1619</v>
      </c>
      <c r="C42" s="275"/>
      <c r="D42" s="747"/>
      <c r="E42" s="704"/>
      <c r="F42" s="705"/>
      <c r="G42" s="755"/>
      <c r="H42" s="760"/>
      <c r="I42" s="760"/>
    </row>
    <row r="43" spans="1:9" ht="19.5" customHeight="1" x14ac:dyDescent="0.25">
      <c r="A43" s="342" t="s">
        <v>1447</v>
      </c>
      <c r="B43" s="268" t="s">
        <v>2023</v>
      </c>
      <c r="C43" s="275" t="s">
        <v>125</v>
      </c>
      <c r="D43" s="701" t="s">
        <v>1665</v>
      </c>
      <c r="E43" s="704"/>
      <c r="F43" s="705">
        <f t="shared" ref="F43:F46" si="1">D43*E43</f>
        <v>0</v>
      </c>
      <c r="G43" s="755"/>
      <c r="H43" s="760"/>
      <c r="I43" s="760"/>
    </row>
    <row r="44" spans="1:9" ht="19.5" customHeight="1" x14ac:dyDescent="0.25">
      <c r="A44" s="342" t="s">
        <v>1448</v>
      </c>
      <c r="B44" s="268" t="s">
        <v>1981</v>
      </c>
      <c r="C44" s="275" t="s">
        <v>125</v>
      </c>
      <c r="D44" s="701" t="s">
        <v>1665</v>
      </c>
      <c r="E44" s="704"/>
      <c r="F44" s="705">
        <f t="shared" si="1"/>
        <v>0</v>
      </c>
      <c r="G44" s="755"/>
    </row>
    <row r="45" spans="1:9" ht="19.5" customHeight="1" x14ac:dyDescent="0.25">
      <c r="A45" s="342" t="s">
        <v>1449</v>
      </c>
      <c r="B45" s="268" t="s">
        <v>1982</v>
      </c>
      <c r="C45" s="275" t="s">
        <v>125</v>
      </c>
      <c r="D45" s="701" t="s">
        <v>1665</v>
      </c>
      <c r="E45" s="704"/>
      <c r="F45" s="705">
        <f t="shared" si="1"/>
        <v>0</v>
      </c>
      <c r="G45" s="755"/>
    </row>
    <row r="46" spans="1:9" x14ac:dyDescent="0.25">
      <c r="A46" s="342" t="s">
        <v>1450</v>
      </c>
      <c r="B46" s="268" t="s">
        <v>1983</v>
      </c>
      <c r="C46" s="275" t="s">
        <v>125</v>
      </c>
      <c r="D46" s="747">
        <v>408</v>
      </c>
      <c r="E46" s="704"/>
      <c r="F46" s="705">
        <f t="shared" si="1"/>
        <v>0</v>
      </c>
      <c r="G46" s="755"/>
    </row>
    <row r="47" spans="1:9" ht="9.75" customHeight="1" x14ac:dyDescent="0.25">
      <c r="A47" s="275"/>
      <c r="B47" s="756"/>
      <c r="C47" s="275"/>
      <c r="D47" s="747"/>
      <c r="E47" s="704"/>
      <c r="F47" s="705"/>
      <c r="G47" s="755"/>
    </row>
    <row r="48" spans="1:9" ht="9.75" customHeight="1" x14ac:dyDescent="0.25">
      <c r="A48" s="275"/>
      <c r="B48" s="268"/>
      <c r="C48" s="275"/>
      <c r="D48" s="762"/>
      <c r="E48" s="704"/>
      <c r="F48" s="705"/>
      <c r="G48" s="755"/>
    </row>
    <row r="49" spans="1:10" ht="13.15" customHeight="1" x14ac:dyDescent="0.25">
      <c r="A49" s="275"/>
      <c r="B49" s="752" t="s">
        <v>139</v>
      </c>
      <c r="C49" s="275"/>
      <c r="D49" s="338"/>
      <c r="E49" s="704"/>
      <c r="F49" s="762"/>
      <c r="G49" s="308"/>
    </row>
    <row r="50" spans="1:10" s="473" customFormat="1" x14ac:dyDescent="0.25">
      <c r="A50" s="275"/>
      <c r="B50" s="352"/>
      <c r="C50" s="275"/>
      <c r="D50" s="338"/>
      <c r="E50" s="704"/>
      <c r="F50" s="762"/>
      <c r="G50" s="308"/>
      <c r="H50" s="555"/>
      <c r="I50" s="763"/>
      <c r="J50" s="764"/>
    </row>
    <row r="51" spans="1:10" s="473" customFormat="1" ht="26" x14ac:dyDescent="0.25">
      <c r="A51" s="275"/>
      <c r="B51" s="766" t="s">
        <v>1666</v>
      </c>
      <c r="C51" s="275"/>
      <c r="D51" s="338"/>
      <c r="E51" s="283"/>
      <c r="F51" s="762"/>
      <c r="G51" s="308"/>
      <c r="H51" s="555"/>
      <c r="I51" s="763"/>
      <c r="J51" s="764"/>
    </row>
    <row r="52" spans="1:10" s="473" customFormat="1" ht="13" x14ac:dyDescent="0.25">
      <c r="A52" s="275"/>
      <c r="B52" s="766"/>
      <c r="C52" s="275"/>
      <c r="D52" s="338"/>
      <c r="E52" s="283"/>
      <c r="F52" s="762"/>
      <c r="G52" s="308"/>
      <c r="H52" s="555"/>
      <c r="I52" s="763"/>
      <c r="J52" s="764"/>
    </row>
    <row r="53" spans="1:10" s="473" customFormat="1" ht="13" x14ac:dyDescent="0.25">
      <c r="A53" s="699"/>
      <c r="B53" s="768" t="s">
        <v>175</v>
      </c>
      <c r="C53" s="699"/>
      <c r="D53" s="701"/>
      <c r="E53" s="704"/>
      <c r="F53" s="705"/>
      <c r="G53" s="755"/>
      <c r="H53" s="548"/>
      <c r="I53" s="763"/>
    </row>
    <row r="54" spans="1:10" ht="19.5" customHeight="1" x14ac:dyDescent="0.25">
      <c r="A54" s="699" t="s">
        <v>267</v>
      </c>
      <c r="B54" s="1307" t="s">
        <v>1667</v>
      </c>
      <c r="C54" s="699" t="s">
        <v>19</v>
      </c>
      <c r="D54" s="701" t="s">
        <v>1665</v>
      </c>
      <c r="E54" s="704"/>
      <c r="F54" s="705">
        <f t="shared" ref="F54" si="2">D54*E54</f>
        <v>0</v>
      </c>
      <c r="G54" s="755"/>
      <c r="H54" s="772"/>
      <c r="I54" s="763"/>
      <c r="J54" s="773"/>
    </row>
    <row r="55" spans="1:10" ht="19.5" customHeight="1" x14ac:dyDescent="0.3">
      <c r="A55" s="699"/>
      <c r="B55" s="1308" t="s">
        <v>806</v>
      </c>
      <c r="C55" s="699"/>
      <c r="D55" s="701"/>
      <c r="E55" s="704"/>
      <c r="F55" s="705"/>
      <c r="G55" s="755"/>
      <c r="H55" s="772"/>
      <c r="I55" s="763"/>
      <c r="J55" s="773"/>
    </row>
    <row r="56" spans="1:10" ht="19.5" customHeight="1" x14ac:dyDescent="0.25">
      <c r="A56" s="699" t="s">
        <v>270</v>
      </c>
      <c r="B56" s="1307" t="s">
        <v>807</v>
      </c>
      <c r="C56" s="699" t="s">
        <v>19</v>
      </c>
      <c r="D56" s="701" t="s">
        <v>1665</v>
      </c>
      <c r="E56" s="704"/>
      <c r="F56" s="705">
        <f>D56*E56</f>
        <v>0</v>
      </c>
      <c r="G56" s="755"/>
      <c r="H56" s="772"/>
      <c r="I56" s="763"/>
      <c r="J56" s="773"/>
    </row>
    <row r="57" spans="1:10" s="473" customFormat="1" ht="19.5" customHeight="1" x14ac:dyDescent="0.25">
      <c r="A57" s="699" t="s">
        <v>273</v>
      </c>
      <c r="B57" s="1307" t="s">
        <v>808</v>
      </c>
      <c r="C57" s="699" t="s">
        <v>19</v>
      </c>
      <c r="D57" s="701" t="s">
        <v>1665</v>
      </c>
      <c r="E57" s="704"/>
      <c r="F57" s="705">
        <f t="shared" ref="F57:F69" si="3">D57*E57</f>
        <v>0</v>
      </c>
      <c r="G57" s="755"/>
      <c r="H57" s="772"/>
      <c r="I57" s="763"/>
      <c r="J57" s="764"/>
    </row>
    <row r="58" spans="1:10" s="473" customFormat="1" ht="19.5" customHeight="1" x14ac:dyDescent="0.25">
      <c r="A58" s="699" t="s">
        <v>177</v>
      </c>
      <c r="B58" s="1307" t="s">
        <v>809</v>
      </c>
      <c r="C58" s="699" t="s">
        <v>810</v>
      </c>
      <c r="D58" s="701" t="s">
        <v>1665</v>
      </c>
      <c r="E58" s="704"/>
      <c r="F58" s="705">
        <f t="shared" si="3"/>
        <v>0</v>
      </c>
      <c r="G58" s="755"/>
      <c r="H58" s="772"/>
      <c r="I58" s="763"/>
      <c r="J58" s="764"/>
    </row>
    <row r="59" spans="1:10" s="473" customFormat="1" ht="19.5" customHeight="1" x14ac:dyDescent="0.25">
      <c r="A59" s="699" t="s">
        <v>1984</v>
      </c>
      <c r="B59" s="1307" t="s">
        <v>1668</v>
      </c>
      <c r="C59" s="699" t="s">
        <v>810</v>
      </c>
      <c r="D59" s="701" t="s">
        <v>1665</v>
      </c>
      <c r="E59" s="704"/>
      <c r="F59" s="705">
        <f t="shared" si="3"/>
        <v>0</v>
      </c>
      <c r="G59" s="755"/>
      <c r="H59" s="772"/>
      <c r="I59" s="763"/>
      <c r="J59" s="764"/>
    </row>
    <row r="60" spans="1:10" s="473" customFormat="1" ht="19.5" customHeight="1" x14ac:dyDescent="0.25">
      <c r="A60" s="342" t="s">
        <v>323</v>
      </c>
      <c r="B60" s="1309" t="s">
        <v>1985</v>
      </c>
      <c r="C60" s="275" t="s">
        <v>19</v>
      </c>
      <c r="D60" s="701" t="s">
        <v>1665</v>
      </c>
      <c r="E60" s="283"/>
      <c r="F60" s="705">
        <f t="shared" si="3"/>
        <v>0</v>
      </c>
      <c r="G60" s="755"/>
      <c r="H60" s="772"/>
      <c r="I60" s="763"/>
      <c r="J60" s="764"/>
    </row>
    <row r="61" spans="1:10" s="473" customFormat="1" ht="13" thickBot="1" x14ac:dyDescent="0.3">
      <c r="A61" s="342"/>
      <c r="B61" s="1309"/>
      <c r="C61" s="275"/>
      <c r="D61" s="275"/>
      <c r="E61" s="283"/>
      <c r="F61" s="705"/>
      <c r="G61" s="755"/>
      <c r="H61" s="772"/>
      <c r="I61" s="763"/>
      <c r="J61" s="764"/>
    </row>
    <row r="62" spans="1:10" s="473" customFormat="1" ht="13.5" thickTop="1" x14ac:dyDescent="0.25">
      <c r="A62" s="2480" t="s">
        <v>102</v>
      </c>
      <c r="B62" s="2480"/>
      <c r="C62" s="2480"/>
      <c r="D62" s="2480"/>
      <c r="E62" s="2480"/>
      <c r="F62" s="1361">
        <f>SUM(F6:F61)</f>
        <v>0</v>
      </c>
      <c r="G62" s="755"/>
      <c r="H62" s="772"/>
      <c r="I62" s="763"/>
      <c r="J62" s="764"/>
    </row>
    <row r="63" spans="1:10" s="473" customFormat="1" x14ac:dyDescent="0.25">
      <c r="A63" s="342"/>
      <c r="B63" s="1309"/>
      <c r="C63" s="275"/>
      <c r="D63" s="275"/>
      <c r="E63" s="283"/>
      <c r="F63" s="705"/>
      <c r="G63" s="755"/>
      <c r="H63" s="772"/>
      <c r="I63" s="763"/>
      <c r="J63" s="764"/>
    </row>
    <row r="64" spans="1:10" s="473" customFormat="1" ht="21.75" customHeight="1" x14ac:dyDescent="0.25">
      <c r="A64" s="342" t="s">
        <v>325</v>
      </c>
      <c r="B64" s="1309" t="s">
        <v>2019</v>
      </c>
      <c r="C64" s="275" t="s">
        <v>19</v>
      </c>
      <c r="D64" s="701" t="s">
        <v>1665</v>
      </c>
      <c r="E64" s="283"/>
      <c r="F64" s="705">
        <f t="shared" si="3"/>
        <v>0</v>
      </c>
      <c r="G64" s="755"/>
      <c r="H64" s="772"/>
      <c r="I64" s="763"/>
      <c r="J64" s="764"/>
    </row>
    <row r="65" spans="1:10" s="473" customFormat="1" ht="21.75" customHeight="1" x14ac:dyDescent="0.25">
      <c r="A65" s="342" t="s">
        <v>360</v>
      </c>
      <c r="B65" s="1309" t="s">
        <v>2020</v>
      </c>
      <c r="C65" s="275" t="s">
        <v>19</v>
      </c>
      <c r="D65" s="701" t="s">
        <v>1665</v>
      </c>
      <c r="E65" s="283"/>
      <c r="F65" s="705">
        <f t="shared" si="3"/>
        <v>0</v>
      </c>
      <c r="G65" s="755"/>
      <c r="H65" s="772"/>
      <c r="I65" s="763"/>
      <c r="J65" s="764"/>
    </row>
    <row r="66" spans="1:10" s="473" customFormat="1" ht="21.75" customHeight="1" x14ac:dyDescent="0.25">
      <c r="A66" s="342" t="s">
        <v>511</v>
      </c>
      <c r="B66" s="1309" t="s">
        <v>2021</v>
      </c>
      <c r="C66" s="275" t="s">
        <v>19</v>
      </c>
      <c r="D66" s="701" t="s">
        <v>1665</v>
      </c>
      <c r="E66" s="283"/>
      <c r="F66" s="705">
        <f t="shared" si="3"/>
        <v>0</v>
      </c>
      <c r="G66" s="755"/>
      <c r="H66" s="772"/>
      <c r="I66" s="763"/>
      <c r="J66" s="764"/>
    </row>
    <row r="67" spans="1:10" s="473" customFormat="1" ht="21.75" customHeight="1" x14ac:dyDescent="0.25">
      <c r="A67" s="342" t="s">
        <v>1989</v>
      </c>
      <c r="B67" s="1309" t="s">
        <v>1990</v>
      </c>
      <c r="C67" s="275" t="s">
        <v>19</v>
      </c>
      <c r="D67" s="701" t="s">
        <v>1665</v>
      </c>
      <c r="E67" s="283"/>
      <c r="F67" s="705">
        <f t="shared" si="3"/>
        <v>0</v>
      </c>
      <c r="G67" s="755"/>
      <c r="H67" s="772"/>
      <c r="I67" s="763"/>
      <c r="J67" s="764"/>
    </row>
    <row r="68" spans="1:10" s="473" customFormat="1" ht="21.75" customHeight="1" x14ac:dyDescent="0.25">
      <c r="A68" s="342" t="s">
        <v>1991</v>
      </c>
      <c r="B68" s="1309" t="s">
        <v>1992</v>
      </c>
      <c r="C68" s="275" t="s">
        <v>19</v>
      </c>
      <c r="D68" s="701" t="s">
        <v>1665</v>
      </c>
      <c r="E68" s="283"/>
      <c r="F68" s="705">
        <f t="shared" si="3"/>
        <v>0</v>
      </c>
      <c r="G68" s="755"/>
      <c r="H68" s="772"/>
      <c r="I68" s="763"/>
      <c r="J68" s="764"/>
    </row>
    <row r="69" spans="1:10" s="473" customFormat="1" ht="21.75" customHeight="1" x14ac:dyDescent="0.25">
      <c r="A69" s="342" t="s">
        <v>1993</v>
      </c>
      <c r="B69" s="1309" t="s">
        <v>1994</v>
      </c>
      <c r="C69" s="275" t="s">
        <v>19</v>
      </c>
      <c r="D69" s="701" t="s">
        <v>1665</v>
      </c>
      <c r="E69" s="283"/>
      <c r="F69" s="705">
        <f t="shared" si="3"/>
        <v>0</v>
      </c>
      <c r="G69" s="755"/>
      <c r="H69" s="772"/>
      <c r="I69" s="763"/>
      <c r="J69" s="764"/>
    </row>
    <row r="70" spans="1:10" s="473" customFormat="1" x14ac:dyDescent="0.25">
      <c r="A70" s="699"/>
      <c r="B70" s="1309"/>
      <c r="C70" s="275"/>
      <c r="D70" s="275"/>
      <c r="E70" s="283"/>
      <c r="F70" s="705"/>
      <c r="G70" s="755"/>
      <c r="H70" s="772"/>
      <c r="I70" s="763"/>
      <c r="J70" s="764"/>
    </row>
    <row r="71" spans="1:10" s="473" customFormat="1" ht="13" x14ac:dyDescent="0.25">
      <c r="A71" s="699"/>
      <c r="B71" s="1310" t="s">
        <v>811</v>
      </c>
      <c r="C71" s="699"/>
      <c r="D71" s="701"/>
      <c r="E71" s="704"/>
      <c r="F71" s="705"/>
      <c r="G71" s="755"/>
      <c r="H71" s="772"/>
      <c r="I71" s="763"/>
      <c r="J71" s="764"/>
    </row>
    <row r="72" spans="1:10" s="473" customFormat="1" ht="15.75" customHeight="1" x14ac:dyDescent="0.25">
      <c r="A72" s="699" t="s">
        <v>277</v>
      </c>
      <c r="B72" s="777" t="s">
        <v>1995</v>
      </c>
      <c r="C72" s="699" t="s">
        <v>810</v>
      </c>
      <c r="D72" s="701" t="s">
        <v>1665</v>
      </c>
      <c r="E72" s="704"/>
      <c r="F72" s="705">
        <f>D72*E72</f>
        <v>0</v>
      </c>
      <c r="G72" s="755"/>
      <c r="H72" s="772"/>
      <c r="I72" s="763"/>
      <c r="J72" s="764"/>
    </row>
    <row r="73" spans="1:10" s="473" customFormat="1" ht="15.75" customHeight="1" x14ac:dyDescent="0.25">
      <c r="A73" s="699" t="s">
        <v>278</v>
      </c>
      <c r="B73" s="777" t="s">
        <v>1996</v>
      </c>
      <c r="C73" s="699" t="s">
        <v>810</v>
      </c>
      <c r="D73" s="701" t="s">
        <v>1665</v>
      </c>
      <c r="E73" s="704"/>
      <c r="F73" s="705">
        <f t="shared" ref="F73:F75" si="4">D73*E73</f>
        <v>0</v>
      </c>
      <c r="G73" s="755"/>
      <c r="H73" s="772"/>
      <c r="I73" s="763"/>
      <c r="J73" s="764"/>
    </row>
    <row r="74" spans="1:10" s="473" customFormat="1" ht="15.75" customHeight="1" x14ac:dyDescent="0.25">
      <c r="A74" s="699" t="s">
        <v>280</v>
      </c>
      <c r="B74" s="777" t="s">
        <v>1997</v>
      </c>
      <c r="C74" s="699" t="s">
        <v>810</v>
      </c>
      <c r="D74" s="701" t="s">
        <v>1665</v>
      </c>
      <c r="E74" s="704"/>
      <c r="F74" s="705">
        <f t="shared" si="4"/>
        <v>0</v>
      </c>
      <c r="G74" s="755"/>
      <c r="H74" s="772"/>
      <c r="I74" s="763"/>
      <c r="J74" s="764"/>
    </row>
    <row r="75" spans="1:10" s="473" customFormat="1" ht="15.75" customHeight="1" x14ac:dyDescent="0.25">
      <c r="A75" s="699" t="s">
        <v>1998</v>
      </c>
      <c r="B75" s="777" t="s">
        <v>2022</v>
      </c>
      <c r="C75" s="699" t="s">
        <v>810</v>
      </c>
      <c r="D75" s="701" t="s">
        <v>1665</v>
      </c>
      <c r="E75" s="704"/>
      <c r="F75" s="705">
        <f t="shared" si="4"/>
        <v>0</v>
      </c>
      <c r="G75" s="755"/>
      <c r="H75" s="772"/>
      <c r="I75" s="763"/>
      <c r="J75" s="764"/>
    </row>
    <row r="76" spans="1:10" s="473" customFormat="1" x14ac:dyDescent="0.25">
      <c r="A76" s="699"/>
      <c r="B76" s="777"/>
      <c r="C76" s="699"/>
      <c r="D76" s="701"/>
      <c r="E76" s="704"/>
      <c r="F76" s="705"/>
      <c r="G76" s="755"/>
      <c r="H76" s="772"/>
      <c r="I76" s="763"/>
      <c r="J76" s="764"/>
    </row>
    <row r="77" spans="1:10" s="473" customFormat="1" ht="13" x14ac:dyDescent="0.25">
      <c r="A77" s="699"/>
      <c r="B77" s="1310" t="s">
        <v>813</v>
      </c>
      <c r="C77" s="699"/>
      <c r="D77" s="701"/>
      <c r="E77" s="704"/>
      <c r="F77" s="705"/>
      <c r="G77" s="755"/>
      <c r="H77" s="772"/>
      <c r="I77" s="763"/>
    </row>
    <row r="78" spans="1:10" ht="18" customHeight="1" x14ac:dyDescent="0.25">
      <c r="A78" s="699" t="s">
        <v>2000</v>
      </c>
      <c r="B78" s="777" t="s">
        <v>2001</v>
      </c>
      <c r="C78" s="699" t="s">
        <v>19</v>
      </c>
      <c r="D78" s="701" t="s">
        <v>1665</v>
      </c>
      <c r="E78" s="704"/>
      <c r="F78" s="705">
        <f>D78*E78</f>
        <v>0</v>
      </c>
      <c r="G78" s="755"/>
      <c r="H78" s="772"/>
      <c r="I78" s="555"/>
    </row>
    <row r="79" spans="1:10" ht="18" customHeight="1" x14ac:dyDescent="0.25">
      <c r="A79" s="699" t="s">
        <v>2002</v>
      </c>
      <c r="B79" s="777" t="s">
        <v>2003</v>
      </c>
      <c r="C79" s="699" t="s">
        <v>19</v>
      </c>
      <c r="D79" s="701" t="s">
        <v>1665</v>
      </c>
      <c r="E79" s="704"/>
      <c r="F79" s="705">
        <f t="shared" ref="F79:F81" si="5">D79*E79</f>
        <v>0</v>
      </c>
      <c r="G79" s="755"/>
      <c r="H79" s="772"/>
      <c r="I79" s="555"/>
    </row>
    <row r="80" spans="1:10" ht="18" customHeight="1" x14ac:dyDescent="0.25">
      <c r="A80" s="699" t="s">
        <v>2004</v>
      </c>
      <c r="B80" s="777" t="s">
        <v>2005</v>
      </c>
      <c r="C80" s="699" t="s">
        <v>19</v>
      </c>
      <c r="D80" s="701" t="s">
        <v>1665</v>
      </c>
      <c r="E80" s="704"/>
      <c r="F80" s="705">
        <f t="shared" si="5"/>
        <v>0</v>
      </c>
      <c r="G80" s="755"/>
      <c r="H80" s="772"/>
      <c r="I80" s="555"/>
    </row>
    <row r="81" spans="1:13" ht="18" customHeight="1" x14ac:dyDescent="0.25">
      <c r="A81" s="699" t="s">
        <v>2004</v>
      </c>
      <c r="B81" s="777" t="s">
        <v>2006</v>
      </c>
      <c r="C81" s="699" t="s">
        <v>19</v>
      </c>
      <c r="D81" s="701" t="s">
        <v>1665</v>
      </c>
      <c r="E81" s="704"/>
      <c r="F81" s="705">
        <f t="shared" si="5"/>
        <v>0</v>
      </c>
      <c r="G81" s="755"/>
      <c r="H81" s="772"/>
      <c r="I81" s="555"/>
    </row>
    <row r="82" spans="1:13" x14ac:dyDescent="0.25">
      <c r="A82" s="699"/>
      <c r="B82" s="777"/>
      <c r="C82" s="699"/>
      <c r="D82" s="701"/>
      <c r="E82" s="704"/>
      <c r="F82" s="705"/>
      <c r="G82" s="755"/>
      <c r="H82" s="772"/>
      <c r="I82" s="548"/>
      <c r="J82" s="773"/>
    </row>
    <row r="83" spans="1:13" ht="13.15" customHeight="1" x14ac:dyDescent="0.25">
      <c r="A83" s="275"/>
      <c r="B83" s="752" t="s">
        <v>139</v>
      </c>
      <c r="C83" s="275"/>
      <c r="D83" s="338"/>
      <c r="E83" s="704"/>
      <c r="F83" s="762"/>
      <c r="G83" s="308"/>
    </row>
    <row r="84" spans="1:13" s="309" customFormat="1" x14ac:dyDescent="0.25">
      <c r="A84" s="275"/>
      <c r="B84" s="352"/>
      <c r="C84" s="275"/>
      <c r="D84" s="338"/>
      <c r="E84" s="704"/>
      <c r="F84" s="762"/>
      <c r="G84" s="308"/>
      <c r="H84" s="555"/>
      <c r="I84" s="778"/>
    </row>
    <row r="85" spans="1:13" ht="13.15" customHeight="1" x14ac:dyDescent="0.25">
      <c r="A85" s="275"/>
      <c r="B85" s="752" t="s">
        <v>147</v>
      </c>
      <c r="C85" s="275"/>
      <c r="D85" s="338"/>
      <c r="E85" s="283"/>
      <c r="F85" s="762"/>
      <c r="G85" s="308"/>
      <c r="I85" s="778"/>
      <c r="J85" s="309"/>
      <c r="K85" s="309"/>
      <c r="L85" s="309"/>
    </row>
    <row r="86" spans="1:13" ht="26" x14ac:dyDescent="0.25">
      <c r="A86" s="275"/>
      <c r="B86" s="779" t="s">
        <v>818</v>
      </c>
      <c r="C86" s="275"/>
      <c r="D86" s="338"/>
      <c r="E86" s="283"/>
      <c r="F86" s="762"/>
      <c r="G86" s="308"/>
      <c r="I86" s="778"/>
      <c r="J86" s="309"/>
      <c r="K86" s="309"/>
      <c r="L86" s="309"/>
    </row>
    <row r="87" spans="1:13" ht="13.15" customHeight="1" x14ac:dyDescent="0.25">
      <c r="A87" s="699" t="s">
        <v>188</v>
      </c>
      <c r="B87" s="703" t="s">
        <v>819</v>
      </c>
      <c r="C87" s="699" t="s">
        <v>19</v>
      </c>
      <c r="D87" s="701" t="s">
        <v>1665</v>
      </c>
      <c r="E87" s="704"/>
      <c r="F87" s="705">
        <f>D87*E87</f>
        <v>0</v>
      </c>
      <c r="G87" s="755"/>
      <c r="I87" s="778"/>
      <c r="J87" s="309"/>
      <c r="K87" s="309"/>
      <c r="L87" s="309"/>
    </row>
    <row r="88" spans="1:13" s="309" customFormat="1" x14ac:dyDescent="0.25">
      <c r="A88" s="699"/>
      <c r="B88" s="777"/>
      <c r="C88" s="699"/>
      <c r="D88" s="701"/>
      <c r="E88" s="704"/>
      <c r="F88" s="705"/>
      <c r="G88" s="755"/>
      <c r="H88" s="555"/>
      <c r="I88" s="778"/>
    </row>
    <row r="89" spans="1:13" s="309" customFormat="1" ht="26" x14ac:dyDescent="0.25">
      <c r="A89" s="699"/>
      <c r="B89" s="700" t="s">
        <v>820</v>
      </c>
      <c r="C89" s="699"/>
      <c r="D89" s="701"/>
      <c r="E89" s="704"/>
      <c r="F89" s="705"/>
      <c r="G89" s="755"/>
      <c r="H89" s="555"/>
      <c r="I89" s="778"/>
    </row>
    <row r="90" spans="1:13" s="309" customFormat="1" ht="17.25" customHeight="1" x14ac:dyDescent="0.25">
      <c r="A90" s="699" t="s">
        <v>1669</v>
      </c>
      <c r="B90" s="777" t="s">
        <v>817</v>
      </c>
      <c r="C90" s="699" t="s">
        <v>19</v>
      </c>
      <c r="D90" s="701" t="s">
        <v>1665</v>
      </c>
      <c r="E90" s="704"/>
      <c r="F90" s="705">
        <f t="shared" ref="F90:F91" si="6">D90*E90</f>
        <v>0</v>
      </c>
      <c r="G90" s="755"/>
      <c r="H90" s="555"/>
      <c r="I90" s="778"/>
    </row>
    <row r="91" spans="1:13" s="309" customFormat="1" x14ac:dyDescent="0.25">
      <c r="A91" s="699" t="s">
        <v>2007</v>
      </c>
      <c r="B91" s="777" t="s">
        <v>1519</v>
      </c>
      <c r="C91" s="699" t="s">
        <v>19</v>
      </c>
      <c r="D91" s="701" t="s">
        <v>1665</v>
      </c>
      <c r="E91" s="704"/>
      <c r="F91" s="705">
        <f t="shared" si="6"/>
        <v>0</v>
      </c>
      <c r="G91" s="755"/>
      <c r="H91" s="555"/>
      <c r="I91" s="778"/>
    </row>
    <row r="92" spans="1:13" s="309" customFormat="1" x14ac:dyDescent="0.25">
      <c r="A92" s="699"/>
      <c r="B92" s="777"/>
      <c r="C92" s="699"/>
      <c r="D92" s="701"/>
      <c r="E92" s="704"/>
      <c r="F92" s="705"/>
      <c r="G92" s="755"/>
      <c r="H92" s="555"/>
      <c r="I92" s="778"/>
    </row>
    <row r="93" spans="1:13" s="309" customFormat="1" ht="26" x14ac:dyDescent="0.25">
      <c r="A93" s="780" t="s">
        <v>821</v>
      </c>
      <c r="B93" s="703" t="s">
        <v>822</v>
      </c>
      <c r="C93" s="781" t="s">
        <v>19</v>
      </c>
      <c r="D93" s="701" t="s">
        <v>1665</v>
      </c>
      <c r="E93" s="783"/>
      <c r="F93" s="1000">
        <f>D93*E93</f>
        <v>0</v>
      </c>
      <c r="G93" s="784"/>
      <c r="H93" s="778"/>
      <c r="I93" s="556"/>
      <c r="J93" s="279"/>
      <c r="K93" s="279"/>
      <c r="L93" s="279"/>
      <c r="M93" s="279"/>
    </row>
    <row r="94" spans="1:13" s="309" customFormat="1" x14ac:dyDescent="0.25">
      <c r="A94" s="780"/>
      <c r="B94" s="703"/>
      <c r="C94" s="781"/>
      <c r="D94" s="782"/>
      <c r="E94" s="783"/>
      <c r="F94" s="1000"/>
      <c r="G94" s="784"/>
      <c r="H94" s="778"/>
      <c r="I94" s="556"/>
      <c r="J94" s="279"/>
      <c r="K94" s="279"/>
      <c r="L94" s="279"/>
      <c r="M94" s="279"/>
    </row>
    <row r="95" spans="1:13" s="309" customFormat="1" x14ac:dyDescent="0.25">
      <c r="A95" s="699" t="s">
        <v>1904</v>
      </c>
      <c r="B95" s="703" t="s">
        <v>2009</v>
      </c>
      <c r="C95" s="699" t="s">
        <v>19</v>
      </c>
      <c r="D95" s="701" t="s">
        <v>1665</v>
      </c>
      <c r="E95" s="704"/>
      <c r="F95" s="705">
        <f>D95*E95</f>
        <v>0</v>
      </c>
      <c r="G95" s="755"/>
      <c r="H95" s="555"/>
      <c r="I95" s="778"/>
    </row>
    <row r="96" spans="1:13" s="309" customFormat="1" x14ac:dyDescent="0.25">
      <c r="A96" s="699"/>
      <c r="B96" s="703"/>
      <c r="C96" s="699"/>
      <c r="D96" s="701"/>
      <c r="E96" s="704"/>
      <c r="F96" s="705"/>
      <c r="G96" s="755"/>
      <c r="H96" s="555"/>
      <c r="I96" s="778"/>
    </row>
    <row r="97" spans="1:257" s="309" customFormat="1" x14ac:dyDescent="0.25">
      <c r="A97" s="699" t="s">
        <v>823</v>
      </c>
      <c r="B97" s="703" t="s">
        <v>824</v>
      </c>
      <c r="C97" s="699" t="s">
        <v>19</v>
      </c>
      <c r="D97" s="701">
        <v>1</v>
      </c>
      <c r="E97" s="704"/>
      <c r="F97" s="705">
        <f>D97*E97</f>
        <v>0</v>
      </c>
      <c r="G97" s="755"/>
      <c r="H97" s="778"/>
      <c r="I97" s="556"/>
      <c r="J97" s="279"/>
      <c r="K97" s="279"/>
      <c r="L97" s="279"/>
      <c r="M97" s="279"/>
    </row>
    <row r="98" spans="1:257" x14ac:dyDescent="0.25">
      <c r="A98" s="699"/>
      <c r="B98" s="785"/>
      <c r="C98" s="699"/>
      <c r="D98" s="701"/>
      <c r="E98" s="704"/>
      <c r="F98" s="705"/>
      <c r="G98" s="755"/>
      <c r="H98" s="778"/>
    </row>
    <row r="99" spans="1:257" x14ac:dyDescent="0.25">
      <c r="A99" s="699"/>
      <c r="B99" s="703"/>
      <c r="C99" s="699"/>
      <c r="D99" s="701"/>
      <c r="E99" s="704"/>
      <c r="F99" s="705"/>
      <c r="G99" s="755"/>
      <c r="H99" s="778"/>
    </row>
    <row r="100" spans="1:257" s="309" customFormat="1" ht="13" x14ac:dyDescent="0.25">
      <c r="A100" s="275"/>
      <c r="B100" s="786" t="s">
        <v>290</v>
      </c>
      <c r="C100" s="275"/>
      <c r="D100" s="338"/>
      <c r="E100" s="283"/>
      <c r="F100" s="762"/>
      <c r="G100" s="308"/>
      <c r="H100" s="778"/>
      <c r="I100" s="787"/>
      <c r="J100" s="587"/>
      <c r="K100" s="587"/>
      <c r="L100" s="587"/>
      <c r="M100" s="587"/>
    </row>
    <row r="101" spans="1:257" s="587" customFormat="1" ht="13" x14ac:dyDescent="0.25">
      <c r="A101" s="699"/>
      <c r="B101" s="766" t="s">
        <v>825</v>
      </c>
      <c r="C101" s="699"/>
      <c r="D101" s="701"/>
      <c r="E101" s="704"/>
      <c r="F101" s="705"/>
      <c r="G101" s="755"/>
      <c r="H101" s="788"/>
      <c r="I101" s="778"/>
      <c r="J101" s="309"/>
      <c r="K101" s="309"/>
      <c r="L101" s="309"/>
      <c r="M101" s="309"/>
    </row>
    <row r="102" spans="1:257" s="587" customFormat="1" ht="18.75" customHeight="1" x14ac:dyDescent="0.25">
      <c r="A102" s="699" t="s">
        <v>203</v>
      </c>
      <c r="B102" s="777" t="s">
        <v>826</v>
      </c>
      <c r="C102" s="781" t="s">
        <v>19</v>
      </c>
      <c r="D102" s="782">
        <v>1</v>
      </c>
      <c r="E102" s="783"/>
      <c r="F102" s="1000">
        <f>D102*E102</f>
        <v>0</v>
      </c>
      <c r="G102" s="784"/>
      <c r="H102" s="788"/>
      <c r="I102" s="778"/>
      <c r="J102" s="309"/>
      <c r="K102" s="309"/>
      <c r="L102" s="309"/>
      <c r="M102" s="309"/>
    </row>
    <row r="103" spans="1:257" s="587" customFormat="1" ht="18.75" customHeight="1" x14ac:dyDescent="0.25">
      <c r="A103" s="699" t="s">
        <v>827</v>
      </c>
      <c r="B103" s="703" t="s">
        <v>828</v>
      </c>
      <c r="C103" s="699" t="s">
        <v>19</v>
      </c>
      <c r="D103" s="701" t="s">
        <v>1665</v>
      </c>
      <c r="E103" s="704"/>
      <c r="F103" s="705">
        <f>D103*E103</f>
        <v>0</v>
      </c>
      <c r="G103" s="755"/>
      <c r="H103" s="555"/>
      <c r="I103" s="778"/>
      <c r="J103" s="309"/>
      <c r="K103" s="309"/>
      <c r="L103" s="309"/>
      <c r="M103" s="309"/>
    </row>
    <row r="104" spans="1:257" s="587" customFormat="1" ht="13" x14ac:dyDescent="0.25">
      <c r="A104" s="699"/>
      <c r="B104" s="777"/>
      <c r="C104" s="699"/>
      <c r="D104" s="701"/>
      <c r="E104" s="704"/>
      <c r="F104" s="705"/>
      <c r="G104" s="755"/>
      <c r="H104" s="778"/>
      <c r="I104" s="778"/>
      <c r="J104" s="309"/>
      <c r="K104" s="309"/>
      <c r="L104" s="309"/>
      <c r="M104" s="309"/>
    </row>
    <row r="105" spans="1:257" s="309" customFormat="1" ht="13" x14ac:dyDescent="0.25">
      <c r="A105" s="780"/>
      <c r="B105" s="766" t="s">
        <v>829</v>
      </c>
      <c r="C105" s="699"/>
      <c r="D105" s="701"/>
      <c r="E105" s="704"/>
      <c r="F105" s="705"/>
      <c r="G105" s="755"/>
      <c r="H105" s="793"/>
      <c r="I105" s="778"/>
    </row>
    <row r="106" spans="1:257" s="309" customFormat="1" ht="15" customHeight="1" x14ac:dyDescent="0.25">
      <c r="A106" s="699" t="s">
        <v>779</v>
      </c>
      <c r="B106" s="703" t="s">
        <v>830</v>
      </c>
      <c r="C106" s="699" t="s">
        <v>125</v>
      </c>
      <c r="D106" s="701" t="s">
        <v>1665</v>
      </c>
      <c r="E106" s="704"/>
      <c r="F106" s="705">
        <f>D106*E106</f>
        <v>0</v>
      </c>
      <c r="G106" s="755"/>
      <c r="H106" s="778"/>
      <c r="I106" s="778"/>
    </row>
    <row r="107" spans="1:257" s="309" customFormat="1" ht="15" customHeight="1" x14ac:dyDescent="0.25">
      <c r="A107" s="699" t="s">
        <v>780</v>
      </c>
      <c r="B107" s="703" t="s">
        <v>831</v>
      </c>
      <c r="C107" s="699" t="s">
        <v>125</v>
      </c>
      <c r="D107" s="701" t="s">
        <v>1665</v>
      </c>
      <c r="E107" s="704"/>
      <c r="F107" s="705">
        <f>D107*E107</f>
        <v>0</v>
      </c>
      <c r="G107" s="755"/>
      <c r="H107" s="778"/>
      <c r="I107" s="794"/>
    </row>
    <row r="108" spans="1:257" s="309" customFormat="1" x14ac:dyDescent="0.25">
      <c r="A108" s="699"/>
      <c r="B108" s="703"/>
      <c r="C108" s="699"/>
      <c r="D108" s="701"/>
      <c r="E108" s="704"/>
      <c r="F108" s="705"/>
      <c r="G108" s="755"/>
      <c r="H108" s="793"/>
      <c r="I108" s="557"/>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c r="DM108" s="266"/>
      <c r="DN108" s="266"/>
      <c r="DO108" s="266"/>
      <c r="DP108" s="266"/>
      <c r="DQ108" s="266"/>
      <c r="DR108" s="266"/>
      <c r="DS108" s="266"/>
      <c r="DT108" s="266"/>
      <c r="DU108" s="266"/>
      <c r="DV108" s="266"/>
      <c r="DW108" s="266"/>
      <c r="DX108" s="266"/>
      <c r="DY108" s="266"/>
      <c r="DZ108" s="266"/>
      <c r="EA108" s="266"/>
      <c r="EB108" s="266"/>
      <c r="EC108" s="266"/>
      <c r="ED108" s="266"/>
      <c r="EE108" s="266"/>
      <c r="EF108" s="266"/>
      <c r="EG108" s="266"/>
      <c r="EH108" s="266"/>
      <c r="EI108" s="266"/>
      <c r="EJ108" s="266"/>
      <c r="EK108" s="266"/>
      <c r="EL108" s="266"/>
      <c r="EM108" s="266"/>
      <c r="EN108" s="266"/>
      <c r="EO108" s="266"/>
      <c r="EP108" s="266"/>
      <c r="EQ108" s="266"/>
      <c r="ER108" s="266"/>
      <c r="ES108" s="266"/>
      <c r="ET108" s="266"/>
      <c r="EU108" s="266"/>
      <c r="EV108" s="266"/>
      <c r="EW108" s="266"/>
      <c r="EX108" s="266"/>
      <c r="EY108" s="266"/>
      <c r="EZ108" s="266"/>
      <c r="FA108" s="266"/>
      <c r="FB108" s="266"/>
      <c r="FC108" s="266"/>
      <c r="FD108" s="266"/>
      <c r="FE108" s="266"/>
      <c r="FF108" s="266"/>
      <c r="FG108" s="266"/>
      <c r="FH108" s="266"/>
      <c r="FI108" s="266"/>
      <c r="FJ108" s="266"/>
      <c r="FK108" s="266"/>
      <c r="FL108" s="266"/>
      <c r="FM108" s="266"/>
      <c r="FN108" s="266"/>
      <c r="FO108" s="266"/>
      <c r="FP108" s="266"/>
      <c r="FQ108" s="266"/>
      <c r="FR108" s="266"/>
      <c r="FS108" s="266"/>
      <c r="FT108" s="266"/>
      <c r="FU108" s="266"/>
      <c r="FV108" s="266"/>
      <c r="FW108" s="266"/>
      <c r="FX108" s="266"/>
      <c r="FY108" s="266"/>
      <c r="FZ108" s="266"/>
      <c r="GA108" s="266"/>
      <c r="GB108" s="266"/>
      <c r="GC108" s="266"/>
      <c r="GD108" s="266"/>
      <c r="GE108" s="266"/>
      <c r="GF108" s="266"/>
      <c r="GG108" s="266"/>
      <c r="GH108" s="266"/>
      <c r="GI108" s="266"/>
      <c r="GJ108" s="266"/>
      <c r="GK108" s="266"/>
      <c r="GL108" s="266"/>
      <c r="GM108" s="266"/>
      <c r="GN108" s="266"/>
      <c r="GO108" s="266"/>
      <c r="GP108" s="266"/>
      <c r="GQ108" s="266"/>
      <c r="GR108" s="266"/>
      <c r="GS108" s="266"/>
      <c r="GT108" s="266"/>
      <c r="GU108" s="266"/>
      <c r="GV108" s="266"/>
      <c r="GW108" s="266"/>
      <c r="GX108" s="266"/>
      <c r="GY108" s="266"/>
      <c r="GZ108" s="266"/>
      <c r="HA108" s="266"/>
      <c r="HB108" s="266"/>
      <c r="HC108" s="266"/>
      <c r="HD108" s="266"/>
      <c r="HE108" s="266"/>
      <c r="HF108" s="266"/>
      <c r="HG108" s="266"/>
      <c r="HH108" s="266"/>
      <c r="HI108" s="266"/>
      <c r="HJ108" s="266"/>
      <c r="HK108" s="266"/>
      <c r="HL108" s="266"/>
      <c r="HM108" s="266"/>
      <c r="HN108" s="266"/>
      <c r="HO108" s="266"/>
      <c r="HP108" s="266"/>
      <c r="HQ108" s="266"/>
      <c r="HR108" s="266"/>
      <c r="HS108" s="266"/>
      <c r="HT108" s="266"/>
      <c r="HU108" s="266"/>
      <c r="HV108" s="266"/>
      <c r="HW108" s="266"/>
      <c r="HX108" s="266"/>
      <c r="HY108" s="266"/>
      <c r="HZ108" s="266"/>
      <c r="IA108" s="266"/>
      <c r="IB108" s="266"/>
      <c r="IC108" s="266"/>
      <c r="ID108" s="266"/>
      <c r="IE108" s="266"/>
      <c r="IF108" s="266"/>
      <c r="IG108" s="266"/>
      <c r="IH108" s="266"/>
      <c r="II108" s="266"/>
      <c r="IJ108" s="266"/>
      <c r="IK108" s="266"/>
      <c r="IL108" s="266"/>
      <c r="IM108" s="266"/>
      <c r="IN108" s="266"/>
      <c r="IO108" s="266"/>
      <c r="IP108" s="266"/>
      <c r="IQ108" s="266"/>
      <c r="IR108" s="266"/>
      <c r="IS108" s="266"/>
      <c r="IT108" s="266"/>
      <c r="IU108" s="266"/>
      <c r="IV108" s="266"/>
      <c r="IW108" s="266"/>
    </row>
    <row r="109" spans="1:257" s="309" customFormat="1" ht="13" x14ac:dyDescent="0.25">
      <c r="A109" s="795"/>
      <c r="B109" s="796" t="s">
        <v>2010</v>
      </c>
      <c r="C109" s="699"/>
      <c r="D109" s="699"/>
      <c r="E109" s="797"/>
      <c r="F109" s="702"/>
      <c r="G109" s="798"/>
      <c r="H109" s="787"/>
      <c r="I109" s="557"/>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c r="DM109" s="266"/>
      <c r="DN109" s="266"/>
      <c r="DO109" s="266"/>
      <c r="DP109" s="266"/>
      <c r="DQ109" s="266"/>
      <c r="DR109" s="266"/>
      <c r="DS109" s="266"/>
      <c r="DT109" s="266"/>
      <c r="DU109" s="266"/>
      <c r="DV109" s="266"/>
      <c r="DW109" s="266"/>
      <c r="DX109" s="266"/>
      <c r="DY109" s="266"/>
      <c r="DZ109" s="266"/>
      <c r="EA109" s="266"/>
      <c r="EB109" s="266"/>
      <c r="EC109" s="266"/>
      <c r="ED109" s="266"/>
      <c r="EE109" s="266"/>
      <c r="EF109" s="266"/>
      <c r="EG109" s="266"/>
      <c r="EH109" s="266"/>
      <c r="EI109" s="266"/>
      <c r="EJ109" s="266"/>
      <c r="EK109" s="266"/>
      <c r="EL109" s="266"/>
      <c r="EM109" s="266"/>
      <c r="EN109" s="266"/>
      <c r="EO109" s="266"/>
      <c r="EP109" s="266"/>
      <c r="EQ109" s="266"/>
      <c r="ER109" s="266"/>
      <c r="ES109" s="266"/>
      <c r="ET109" s="266"/>
      <c r="EU109" s="266"/>
      <c r="EV109" s="266"/>
      <c r="EW109" s="266"/>
      <c r="EX109" s="266"/>
      <c r="EY109" s="266"/>
      <c r="EZ109" s="266"/>
      <c r="FA109" s="266"/>
      <c r="FB109" s="266"/>
      <c r="FC109" s="266"/>
      <c r="FD109" s="266"/>
      <c r="FE109" s="266"/>
      <c r="FF109" s="266"/>
      <c r="FG109" s="266"/>
      <c r="FH109" s="266"/>
      <c r="FI109" s="266"/>
      <c r="FJ109" s="266"/>
      <c r="FK109" s="266"/>
      <c r="FL109" s="266"/>
      <c r="FM109" s="266"/>
      <c r="FN109" s="266"/>
      <c r="FO109" s="266"/>
      <c r="FP109" s="266"/>
      <c r="FQ109" s="266"/>
      <c r="FR109" s="266"/>
      <c r="FS109" s="266"/>
      <c r="FT109" s="266"/>
      <c r="FU109" s="266"/>
      <c r="FV109" s="266"/>
      <c r="FW109" s="266"/>
      <c r="FX109" s="266"/>
      <c r="FY109" s="266"/>
      <c r="FZ109" s="266"/>
      <c r="GA109" s="266"/>
      <c r="GB109" s="266"/>
      <c r="GC109" s="266"/>
      <c r="GD109" s="266"/>
      <c r="GE109" s="266"/>
      <c r="GF109" s="266"/>
      <c r="GG109" s="266"/>
      <c r="GH109" s="266"/>
      <c r="GI109" s="266"/>
      <c r="GJ109" s="266"/>
      <c r="GK109" s="266"/>
      <c r="GL109" s="266"/>
      <c r="GM109" s="266"/>
      <c r="GN109" s="266"/>
      <c r="GO109" s="266"/>
      <c r="GP109" s="266"/>
      <c r="GQ109" s="266"/>
      <c r="GR109" s="266"/>
      <c r="GS109" s="266"/>
      <c r="GT109" s="266"/>
      <c r="GU109" s="266"/>
      <c r="GV109" s="266"/>
      <c r="GW109" s="266"/>
      <c r="GX109" s="266"/>
      <c r="GY109" s="266"/>
      <c r="GZ109" s="266"/>
      <c r="HA109" s="266"/>
      <c r="HB109" s="266"/>
      <c r="HC109" s="266"/>
      <c r="HD109" s="266"/>
      <c r="HE109" s="266"/>
      <c r="HF109" s="266"/>
      <c r="HG109" s="266"/>
      <c r="HH109" s="266"/>
      <c r="HI109" s="266"/>
      <c r="HJ109" s="266"/>
      <c r="HK109" s="266"/>
      <c r="HL109" s="266"/>
      <c r="HM109" s="266"/>
      <c r="HN109" s="266"/>
      <c r="HO109" s="266"/>
      <c r="HP109" s="266"/>
      <c r="HQ109" s="266"/>
      <c r="HR109" s="266"/>
      <c r="HS109" s="266"/>
      <c r="HT109" s="266"/>
      <c r="HU109" s="266"/>
      <c r="HV109" s="266"/>
      <c r="HW109" s="266"/>
      <c r="HX109" s="266"/>
      <c r="HY109" s="266"/>
      <c r="HZ109" s="266"/>
      <c r="IA109" s="266"/>
      <c r="IB109" s="266"/>
      <c r="IC109" s="266"/>
      <c r="ID109" s="266"/>
      <c r="IE109" s="266"/>
      <c r="IF109" s="266"/>
      <c r="IG109" s="266"/>
      <c r="IH109" s="266"/>
      <c r="II109" s="266"/>
      <c r="IJ109" s="266"/>
      <c r="IK109" s="266"/>
      <c r="IL109" s="266"/>
      <c r="IM109" s="266"/>
      <c r="IN109" s="266"/>
      <c r="IO109" s="266"/>
      <c r="IP109" s="266"/>
      <c r="IQ109" s="266"/>
      <c r="IR109" s="266"/>
      <c r="IS109" s="266"/>
      <c r="IT109" s="266"/>
      <c r="IU109" s="266"/>
      <c r="IV109" s="266"/>
      <c r="IW109" s="266"/>
    </row>
    <row r="110" spans="1:257" s="309" customFormat="1" ht="17.25" customHeight="1" x14ac:dyDescent="0.25">
      <c r="A110" s="699" t="s">
        <v>832</v>
      </c>
      <c r="B110" s="703" t="s">
        <v>833</v>
      </c>
      <c r="C110" s="699" t="s">
        <v>19</v>
      </c>
      <c r="D110" s="701" t="s">
        <v>1665</v>
      </c>
      <c r="E110" s="704"/>
      <c r="F110" s="705">
        <f>E110*D110</f>
        <v>0</v>
      </c>
      <c r="G110" s="755"/>
      <c r="H110" s="787"/>
      <c r="I110" s="557"/>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c r="DM110" s="266"/>
      <c r="DN110" s="266"/>
      <c r="DO110" s="266"/>
      <c r="DP110" s="266"/>
      <c r="DQ110" s="266"/>
      <c r="DR110" s="266"/>
      <c r="DS110" s="266"/>
      <c r="DT110" s="266"/>
      <c r="DU110" s="266"/>
      <c r="DV110" s="266"/>
      <c r="DW110" s="266"/>
      <c r="DX110" s="266"/>
      <c r="DY110" s="266"/>
      <c r="DZ110" s="266"/>
      <c r="EA110" s="266"/>
      <c r="EB110" s="266"/>
      <c r="EC110" s="266"/>
      <c r="ED110" s="266"/>
      <c r="EE110" s="266"/>
      <c r="EF110" s="266"/>
      <c r="EG110" s="266"/>
      <c r="EH110" s="266"/>
      <c r="EI110" s="266"/>
      <c r="EJ110" s="266"/>
      <c r="EK110" s="266"/>
      <c r="EL110" s="266"/>
      <c r="EM110" s="266"/>
      <c r="EN110" s="266"/>
      <c r="EO110" s="266"/>
      <c r="EP110" s="266"/>
      <c r="EQ110" s="266"/>
      <c r="ER110" s="266"/>
      <c r="ES110" s="266"/>
      <c r="ET110" s="266"/>
      <c r="EU110" s="266"/>
      <c r="EV110" s="266"/>
      <c r="EW110" s="266"/>
      <c r="EX110" s="266"/>
      <c r="EY110" s="266"/>
      <c r="EZ110" s="266"/>
      <c r="FA110" s="266"/>
      <c r="FB110" s="266"/>
      <c r="FC110" s="266"/>
      <c r="FD110" s="266"/>
      <c r="FE110" s="266"/>
      <c r="FF110" s="266"/>
      <c r="FG110" s="266"/>
      <c r="FH110" s="266"/>
      <c r="FI110" s="266"/>
      <c r="FJ110" s="266"/>
      <c r="FK110" s="266"/>
      <c r="FL110" s="266"/>
      <c r="FM110" s="266"/>
      <c r="FN110" s="266"/>
      <c r="FO110" s="266"/>
      <c r="FP110" s="266"/>
      <c r="FQ110" s="266"/>
      <c r="FR110" s="266"/>
      <c r="FS110" s="266"/>
      <c r="FT110" s="266"/>
      <c r="FU110" s="266"/>
      <c r="FV110" s="266"/>
      <c r="FW110" s="266"/>
      <c r="FX110" s="266"/>
      <c r="FY110" s="266"/>
      <c r="FZ110" s="266"/>
      <c r="GA110" s="266"/>
      <c r="GB110" s="266"/>
      <c r="GC110" s="266"/>
      <c r="GD110" s="266"/>
      <c r="GE110" s="266"/>
      <c r="GF110" s="266"/>
      <c r="GG110" s="266"/>
      <c r="GH110" s="266"/>
      <c r="GI110" s="266"/>
      <c r="GJ110" s="266"/>
      <c r="GK110" s="266"/>
      <c r="GL110" s="266"/>
      <c r="GM110" s="266"/>
      <c r="GN110" s="266"/>
      <c r="GO110" s="266"/>
      <c r="GP110" s="266"/>
      <c r="GQ110" s="266"/>
      <c r="GR110" s="266"/>
      <c r="GS110" s="266"/>
      <c r="GT110" s="266"/>
      <c r="GU110" s="266"/>
      <c r="GV110" s="266"/>
      <c r="GW110" s="266"/>
      <c r="GX110" s="266"/>
      <c r="GY110" s="266"/>
      <c r="GZ110" s="266"/>
      <c r="HA110" s="266"/>
      <c r="HB110" s="266"/>
      <c r="HC110" s="266"/>
      <c r="HD110" s="266"/>
      <c r="HE110" s="266"/>
      <c r="HF110" s="266"/>
      <c r="HG110" s="266"/>
      <c r="HH110" s="266"/>
      <c r="HI110" s="266"/>
      <c r="HJ110" s="266"/>
      <c r="HK110" s="266"/>
      <c r="HL110" s="266"/>
      <c r="HM110" s="266"/>
      <c r="HN110" s="266"/>
      <c r="HO110" s="266"/>
      <c r="HP110" s="266"/>
      <c r="HQ110" s="266"/>
      <c r="HR110" s="266"/>
      <c r="HS110" s="266"/>
      <c r="HT110" s="266"/>
      <c r="HU110" s="266"/>
      <c r="HV110" s="266"/>
      <c r="HW110" s="266"/>
      <c r="HX110" s="266"/>
      <c r="HY110" s="266"/>
      <c r="HZ110" s="266"/>
      <c r="IA110" s="266"/>
      <c r="IB110" s="266"/>
      <c r="IC110" s="266"/>
      <c r="ID110" s="266"/>
      <c r="IE110" s="266"/>
      <c r="IF110" s="266"/>
      <c r="IG110" s="266"/>
      <c r="IH110" s="266"/>
      <c r="II110" s="266"/>
      <c r="IJ110" s="266"/>
      <c r="IK110" s="266"/>
      <c r="IL110" s="266"/>
      <c r="IM110" s="266"/>
      <c r="IN110" s="266"/>
      <c r="IO110" s="266"/>
      <c r="IP110" s="266"/>
      <c r="IQ110" s="266"/>
      <c r="IR110" s="266"/>
      <c r="IS110" s="266"/>
      <c r="IT110" s="266"/>
      <c r="IU110" s="266"/>
      <c r="IV110" s="266"/>
      <c r="IW110" s="266"/>
    </row>
    <row r="111" spans="1:257" s="309" customFormat="1" ht="17.25" customHeight="1" x14ac:dyDescent="0.25">
      <c r="A111" s="699" t="s">
        <v>834</v>
      </c>
      <c r="B111" s="703" t="s">
        <v>835</v>
      </c>
      <c r="C111" s="699" t="s">
        <v>19</v>
      </c>
      <c r="D111" s="701" t="s">
        <v>1665</v>
      </c>
      <c r="E111" s="704"/>
      <c r="F111" s="705">
        <f>E111*D111</f>
        <v>0</v>
      </c>
      <c r="G111" s="755"/>
      <c r="H111" s="787"/>
      <c r="I111" s="557"/>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c r="DM111" s="266"/>
      <c r="DN111" s="266"/>
      <c r="DO111" s="266"/>
      <c r="DP111" s="266"/>
      <c r="DQ111" s="266"/>
      <c r="DR111" s="266"/>
      <c r="DS111" s="266"/>
      <c r="DT111" s="266"/>
      <c r="DU111" s="266"/>
      <c r="DV111" s="266"/>
      <c r="DW111" s="266"/>
      <c r="DX111" s="266"/>
      <c r="DY111" s="266"/>
      <c r="DZ111" s="266"/>
      <c r="EA111" s="266"/>
      <c r="EB111" s="266"/>
      <c r="EC111" s="266"/>
      <c r="ED111" s="266"/>
      <c r="EE111" s="266"/>
      <c r="EF111" s="266"/>
      <c r="EG111" s="266"/>
      <c r="EH111" s="266"/>
      <c r="EI111" s="266"/>
      <c r="EJ111" s="266"/>
      <c r="EK111" s="266"/>
      <c r="EL111" s="266"/>
      <c r="EM111" s="266"/>
      <c r="EN111" s="266"/>
      <c r="EO111" s="266"/>
      <c r="EP111" s="266"/>
      <c r="EQ111" s="266"/>
      <c r="ER111" s="266"/>
      <c r="ES111" s="266"/>
      <c r="ET111" s="266"/>
      <c r="EU111" s="266"/>
      <c r="EV111" s="266"/>
      <c r="EW111" s="266"/>
      <c r="EX111" s="266"/>
      <c r="EY111" s="266"/>
      <c r="EZ111" s="266"/>
      <c r="FA111" s="266"/>
      <c r="FB111" s="266"/>
      <c r="FC111" s="266"/>
      <c r="FD111" s="266"/>
      <c r="FE111" s="266"/>
      <c r="FF111" s="266"/>
      <c r="FG111" s="266"/>
      <c r="FH111" s="266"/>
      <c r="FI111" s="266"/>
      <c r="FJ111" s="266"/>
      <c r="FK111" s="266"/>
      <c r="FL111" s="266"/>
      <c r="FM111" s="266"/>
      <c r="FN111" s="266"/>
      <c r="FO111" s="266"/>
      <c r="FP111" s="266"/>
      <c r="FQ111" s="266"/>
      <c r="FR111" s="266"/>
      <c r="FS111" s="266"/>
      <c r="FT111" s="266"/>
      <c r="FU111" s="266"/>
      <c r="FV111" s="266"/>
      <c r="FW111" s="266"/>
      <c r="FX111" s="266"/>
      <c r="FY111" s="266"/>
      <c r="FZ111" s="266"/>
      <c r="GA111" s="266"/>
      <c r="GB111" s="266"/>
      <c r="GC111" s="266"/>
      <c r="GD111" s="266"/>
      <c r="GE111" s="266"/>
      <c r="GF111" s="266"/>
      <c r="GG111" s="266"/>
      <c r="GH111" s="266"/>
      <c r="GI111" s="266"/>
      <c r="GJ111" s="266"/>
      <c r="GK111" s="266"/>
      <c r="GL111" s="266"/>
      <c r="GM111" s="266"/>
      <c r="GN111" s="266"/>
      <c r="GO111" s="266"/>
      <c r="GP111" s="266"/>
      <c r="GQ111" s="266"/>
      <c r="GR111" s="266"/>
      <c r="GS111" s="266"/>
      <c r="GT111" s="266"/>
      <c r="GU111" s="266"/>
      <c r="GV111" s="266"/>
      <c r="GW111" s="266"/>
      <c r="GX111" s="266"/>
      <c r="GY111" s="266"/>
      <c r="GZ111" s="266"/>
      <c r="HA111" s="266"/>
      <c r="HB111" s="266"/>
      <c r="HC111" s="266"/>
      <c r="HD111" s="266"/>
      <c r="HE111" s="266"/>
      <c r="HF111" s="266"/>
      <c r="HG111" s="266"/>
      <c r="HH111" s="266"/>
      <c r="HI111" s="266"/>
      <c r="HJ111" s="266"/>
      <c r="HK111" s="266"/>
      <c r="HL111" s="266"/>
      <c r="HM111" s="266"/>
      <c r="HN111" s="266"/>
      <c r="HO111" s="266"/>
      <c r="HP111" s="266"/>
      <c r="HQ111" s="266"/>
      <c r="HR111" s="266"/>
      <c r="HS111" s="266"/>
      <c r="HT111" s="266"/>
      <c r="HU111" s="266"/>
      <c r="HV111" s="266"/>
      <c r="HW111" s="266"/>
      <c r="HX111" s="266"/>
      <c r="HY111" s="266"/>
      <c r="HZ111" s="266"/>
      <c r="IA111" s="266"/>
      <c r="IB111" s="266"/>
      <c r="IC111" s="266"/>
      <c r="ID111" s="266"/>
      <c r="IE111" s="266"/>
      <c r="IF111" s="266"/>
      <c r="IG111" s="266"/>
      <c r="IH111" s="266"/>
      <c r="II111" s="266"/>
      <c r="IJ111" s="266"/>
      <c r="IK111" s="266"/>
      <c r="IL111" s="266"/>
      <c r="IM111" s="266"/>
      <c r="IN111" s="266"/>
      <c r="IO111" s="266"/>
      <c r="IP111" s="266"/>
      <c r="IQ111" s="266"/>
      <c r="IR111" s="266"/>
      <c r="IS111" s="266"/>
      <c r="IT111" s="266"/>
      <c r="IU111" s="266"/>
      <c r="IV111" s="266"/>
      <c r="IW111" s="266"/>
    </row>
    <row r="112" spans="1:257" s="473" customFormat="1" x14ac:dyDescent="0.25">
      <c r="A112" s="699"/>
      <c r="B112" s="703"/>
      <c r="C112" s="699"/>
      <c r="D112" s="699"/>
      <c r="E112" s="797"/>
      <c r="F112" s="702"/>
      <c r="G112" s="798"/>
      <c r="H112" s="787"/>
      <c r="I112" s="548"/>
    </row>
    <row r="113" spans="1:9" s="473" customFormat="1" ht="26" x14ac:dyDescent="0.25">
      <c r="A113" s="699"/>
      <c r="B113" s="796" t="s">
        <v>836</v>
      </c>
      <c r="C113" s="699"/>
      <c r="D113" s="699"/>
      <c r="E113" s="797"/>
      <c r="F113" s="702"/>
      <c r="G113" s="798"/>
      <c r="H113" s="787"/>
      <c r="I113" s="548"/>
    </row>
    <row r="114" spans="1:9" s="473" customFormat="1" ht="15" customHeight="1" x14ac:dyDescent="0.25">
      <c r="A114" s="780" t="s">
        <v>837</v>
      </c>
      <c r="B114" s="703" t="s">
        <v>1670</v>
      </c>
      <c r="C114" s="699" t="s">
        <v>125</v>
      </c>
      <c r="D114" s="701" t="s">
        <v>1665</v>
      </c>
      <c r="E114" s="704"/>
      <c r="F114" s="705">
        <f>D114*E114</f>
        <v>0</v>
      </c>
      <c r="G114" s="755"/>
      <c r="H114" s="548"/>
      <c r="I114" s="548"/>
    </row>
    <row r="115" spans="1:9" s="473" customFormat="1" ht="15" customHeight="1" x14ac:dyDescent="0.25">
      <c r="A115" s="780" t="s">
        <v>838</v>
      </c>
      <c r="B115" s="703" t="s">
        <v>1671</v>
      </c>
      <c r="C115" s="699" t="s">
        <v>125</v>
      </c>
      <c r="D115" s="701" t="s">
        <v>1665</v>
      </c>
      <c r="E115" s="704"/>
      <c r="F115" s="705">
        <f>D115*E115</f>
        <v>0</v>
      </c>
      <c r="G115" s="755"/>
      <c r="H115" s="548"/>
      <c r="I115" s="548"/>
    </row>
    <row r="116" spans="1:9" s="473" customFormat="1" x14ac:dyDescent="0.25">
      <c r="A116" s="780"/>
      <c r="B116" s="703"/>
      <c r="C116" s="699"/>
      <c r="D116" s="701"/>
      <c r="E116" s="275"/>
      <c r="F116" s="705"/>
      <c r="G116" s="755"/>
      <c r="H116" s="548"/>
      <c r="I116" s="548"/>
    </row>
    <row r="117" spans="1:9" s="473" customFormat="1" x14ac:dyDescent="0.25">
      <c r="A117" s="699" t="s">
        <v>839</v>
      </c>
      <c r="B117" s="703" t="s">
        <v>840</v>
      </c>
      <c r="C117" s="699" t="s">
        <v>125</v>
      </c>
      <c r="D117" s="701" t="s">
        <v>1665</v>
      </c>
      <c r="E117" s="704"/>
      <c r="F117" s="705">
        <f>D117*E117</f>
        <v>0</v>
      </c>
      <c r="G117" s="755"/>
      <c r="H117" s="548"/>
      <c r="I117" s="548"/>
    </row>
    <row r="118" spans="1:9" s="473" customFormat="1" x14ac:dyDescent="0.25">
      <c r="A118" s="699"/>
      <c r="B118" s="703"/>
      <c r="C118" s="699"/>
      <c r="D118" s="699"/>
      <c r="E118" s="704"/>
      <c r="F118" s="705"/>
      <c r="G118" s="755"/>
      <c r="H118" s="548"/>
      <c r="I118" s="548"/>
    </row>
    <row r="119" spans="1:9" s="473" customFormat="1" x14ac:dyDescent="0.25">
      <c r="A119" s="699"/>
      <c r="B119" s="703"/>
      <c r="C119" s="699"/>
      <c r="D119" s="699"/>
      <c r="E119" s="704"/>
      <c r="F119" s="705"/>
      <c r="G119" s="755"/>
      <c r="H119" s="548"/>
      <c r="I119" s="548"/>
    </row>
    <row r="120" spans="1:9" s="473" customFormat="1" ht="13" thickBot="1" x14ac:dyDescent="0.3">
      <c r="A120" s="699"/>
      <c r="B120" s="703"/>
      <c r="C120" s="699"/>
      <c r="D120" s="699"/>
      <c r="E120" s="704"/>
      <c r="F120" s="705"/>
      <c r="G120" s="755"/>
      <c r="H120" s="548"/>
      <c r="I120" s="548"/>
    </row>
    <row r="121" spans="1:9" s="473" customFormat="1" ht="13.5" thickTop="1" x14ac:dyDescent="0.25">
      <c r="A121" s="2480" t="s">
        <v>102</v>
      </c>
      <c r="B121" s="2480"/>
      <c r="C121" s="2480"/>
      <c r="D121" s="2480"/>
      <c r="E121" s="2480"/>
      <c r="F121" s="1361">
        <f>SUM(F63:F120)</f>
        <v>0</v>
      </c>
      <c r="G121" s="755"/>
      <c r="H121" s="548"/>
      <c r="I121" s="548"/>
    </row>
    <row r="122" spans="1:9" s="309" customFormat="1" x14ac:dyDescent="0.25">
      <c r="A122" s="699"/>
      <c r="B122" s="703"/>
      <c r="C122" s="699"/>
      <c r="D122" s="699"/>
      <c r="E122" s="797"/>
      <c r="F122" s="705"/>
      <c r="G122" s="755"/>
      <c r="H122" s="548"/>
      <c r="I122" s="778"/>
    </row>
    <row r="123" spans="1:9" s="309" customFormat="1" ht="13" x14ac:dyDescent="0.25">
      <c r="A123" s="795"/>
      <c r="B123" s="799" t="s">
        <v>841</v>
      </c>
      <c r="C123" s="699"/>
      <c r="D123" s="699"/>
      <c r="E123" s="797"/>
      <c r="F123" s="705"/>
      <c r="G123" s="755"/>
      <c r="H123" s="548"/>
      <c r="I123" s="778"/>
    </row>
    <row r="124" spans="1:9" s="309" customFormat="1" ht="17.25" customHeight="1" x14ac:dyDescent="0.25">
      <c r="A124" s="699" t="s">
        <v>842</v>
      </c>
      <c r="B124" s="703" t="s">
        <v>843</v>
      </c>
      <c r="C124" s="699" t="s">
        <v>125</v>
      </c>
      <c r="D124" s="701">
        <v>40</v>
      </c>
      <c r="E124" s="704"/>
      <c r="F124" s="705">
        <f>D124*E124</f>
        <v>0</v>
      </c>
      <c r="G124" s="755"/>
      <c r="H124" s="778"/>
      <c r="I124" s="778"/>
    </row>
    <row r="125" spans="1:9" s="309" customFormat="1" ht="17.25" customHeight="1" x14ac:dyDescent="0.25">
      <c r="A125" s="699" t="s">
        <v>844</v>
      </c>
      <c r="B125" s="703" t="s">
        <v>845</v>
      </c>
      <c r="C125" s="699" t="s">
        <v>19</v>
      </c>
      <c r="D125" s="701" t="s">
        <v>1665</v>
      </c>
      <c r="E125" s="704"/>
      <c r="F125" s="705">
        <f>D125*E125</f>
        <v>0</v>
      </c>
      <c r="G125" s="755"/>
      <c r="H125" s="778"/>
      <c r="I125" s="778"/>
    </row>
    <row r="126" spans="1:9" s="309" customFormat="1" x14ac:dyDescent="0.25">
      <c r="A126" s="795"/>
      <c r="B126" s="703"/>
      <c r="C126" s="699"/>
      <c r="D126" s="699"/>
      <c r="E126" s="704"/>
      <c r="F126" s="705"/>
      <c r="G126" s="755"/>
      <c r="H126" s="778"/>
      <c r="I126" s="778"/>
    </row>
    <row r="127" spans="1:9" s="309" customFormat="1" x14ac:dyDescent="0.25">
      <c r="A127" s="699" t="s">
        <v>847</v>
      </c>
      <c r="B127" s="703" t="s">
        <v>848</v>
      </c>
      <c r="C127" s="699" t="s">
        <v>125</v>
      </c>
      <c r="D127" s="701" t="s">
        <v>1665</v>
      </c>
      <c r="E127" s="704"/>
      <c r="F127" s="705">
        <f>D127*E127</f>
        <v>0</v>
      </c>
      <c r="G127" s="755"/>
      <c r="H127" s="778"/>
      <c r="I127" s="778"/>
    </row>
    <row r="128" spans="1:9" s="309" customFormat="1" ht="13" x14ac:dyDescent="0.25">
      <c r="A128" s="699"/>
      <c r="B128" s="766"/>
      <c r="C128" s="699"/>
      <c r="D128" s="701"/>
      <c r="E128" s="704"/>
      <c r="F128" s="705"/>
      <c r="G128" s="755"/>
      <c r="H128" s="778"/>
      <c r="I128" s="778"/>
    </row>
    <row r="129" spans="1:9" s="309" customFormat="1" ht="13" x14ac:dyDescent="0.25">
      <c r="A129" s="795"/>
      <c r="B129" s="800" t="s">
        <v>2011</v>
      </c>
      <c r="C129" s="699"/>
      <c r="D129" s="699"/>
      <c r="E129" s="797"/>
      <c r="F129" s="702"/>
      <c r="G129" s="798"/>
      <c r="H129" s="778"/>
      <c r="I129" s="778"/>
    </row>
    <row r="130" spans="1:9" s="309" customFormat="1" ht="18.75" customHeight="1" x14ac:dyDescent="0.25">
      <c r="A130" s="699" t="s">
        <v>849</v>
      </c>
      <c r="B130" s="703" t="s">
        <v>850</v>
      </c>
      <c r="C130" s="699" t="s">
        <v>19</v>
      </c>
      <c r="D130" s="701">
        <f>D102+D103</f>
        <v>1</v>
      </c>
      <c r="E130" s="704"/>
      <c r="F130" s="702">
        <f>E130*D130</f>
        <v>0</v>
      </c>
      <c r="G130" s="798"/>
      <c r="H130" s="778"/>
      <c r="I130" s="778"/>
    </row>
    <row r="131" spans="1:9" s="309" customFormat="1" ht="18.75" customHeight="1" x14ac:dyDescent="0.25">
      <c r="A131" s="699" t="s">
        <v>851</v>
      </c>
      <c r="B131" s="703" t="s">
        <v>852</v>
      </c>
      <c r="C131" s="699" t="s">
        <v>19</v>
      </c>
      <c r="D131" s="701" t="s">
        <v>1665</v>
      </c>
      <c r="E131" s="704"/>
      <c r="F131" s="702">
        <f>E131*D131</f>
        <v>0</v>
      </c>
      <c r="G131" s="798"/>
      <c r="H131" s="778"/>
      <c r="I131" s="778"/>
    </row>
    <row r="132" spans="1:9" s="473" customFormat="1" x14ac:dyDescent="0.25">
      <c r="A132" s="795"/>
      <c r="B132" s="801"/>
      <c r="C132" s="699"/>
      <c r="D132" s="699"/>
      <c r="E132" s="797"/>
      <c r="F132" s="702"/>
      <c r="G132" s="798"/>
      <c r="H132" s="778"/>
      <c r="I132" s="548"/>
    </row>
    <row r="133" spans="1:9" s="473" customFormat="1" x14ac:dyDescent="0.25">
      <c r="A133" s="699" t="s">
        <v>853</v>
      </c>
      <c r="B133" s="703" t="s">
        <v>1468</v>
      </c>
      <c r="C133" s="699" t="s">
        <v>19</v>
      </c>
      <c r="D133" s="701">
        <f>D102</f>
        <v>1</v>
      </c>
      <c r="E133" s="704"/>
      <c r="F133" s="702">
        <f>E133*D133</f>
        <v>0</v>
      </c>
      <c r="G133" s="798"/>
      <c r="H133" s="548"/>
      <c r="I133" s="548"/>
    </row>
    <row r="134" spans="1:9" s="473" customFormat="1" x14ac:dyDescent="0.25">
      <c r="A134" s="699"/>
      <c r="B134" s="785"/>
      <c r="C134" s="699"/>
      <c r="D134" s="699"/>
      <c r="E134" s="797"/>
      <c r="F134" s="702"/>
      <c r="G134" s="798"/>
      <c r="H134" s="548"/>
      <c r="I134" s="548"/>
    </row>
    <row r="135" spans="1:9" s="473" customFormat="1" x14ac:dyDescent="0.25">
      <c r="A135" s="699"/>
      <c r="B135" s="703"/>
      <c r="C135" s="699"/>
      <c r="D135" s="699"/>
      <c r="E135" s="797"/>
      <c r="F135" s="702"/>
      <c r="G135" s="798"/>
      <c r="H135" s="548"/>
      <c r="I135" s="548"/>
    </row>
    <row r="136" spans="1:9" s="473" customFormat="1" ht="26" x14ac:dyDescent="0.25">
      <c r="A136" s="795"/>
      <c r="B136" s="766" t="s">
        <v>854</v>
      </c>
      <c r="C136" s="699"/>
      <c r="D136" s="699"/>
      <c r="E136" s="797"/>
      <c r="F136" s="702"/>
      <c r="G136" s="798"/>
      <c r="H136" s="548"/>
      <c r="I136" s="548"/>
    </row>
    <row r="137" spans="1:9" s="473" customFormat="1" x14ac:dyDescent="0.25">
      <c r="A137" s="795"/>
      <c r="B137" s="703"/>
      <c r="C137" s="699"/>
      <c r="D137" s="699"/>
      <c r="E137" s="797"/>
      <c r="F137" s="702"/>
      <c r="G137" s="798"/>
      <c r="H137" s="548"/>
      <c r="I137" s="548"/>
    </row>
    <row r="138" spans="1:9" s="473" customFormat="1" ht="13" x14ac:dyDescent="0.25">
      <c r="A138" s="795"/>
      <c r="B138" s="766" t="s">
        <v>855</v>
      </c>
      <c r="C138" s="699"/>
      <c r="D138" s="699"/>
      <c r="E138" s="797"/>
      <c r="F138" s="702"/>
      <c r="G138" s="798"/>
      <c r="H138" s="548"/>
      <c r="I138" s="548"/>
    </row>
    <row r="139" spans="1:9" s="473" customFormat="1" ht="20.25" customHeight="1" x14ac:dyDescent="0.25">
      <c r="A139" s="699" t="s">
        <v>208</v>
      </c>
      <c r="B139" s="703" t="s">
        <v>856</v>
      </c>
      <c r="C139" s="699" t="s">
        <v>857</v>
      </c>
      <c r="D139" s="699">
        <v>4</v>
      </c>
      <c r="E139" s="704"/>
      <c r="F139" s="702">
        <f>E139*D139</f>
        <v>0</v>
      </c>
      <c r="G139" s="798"/>
      <c r="H139" s="548"/>
      <c r="I139" s="548"/>
    </row>
    <row r="140" spans="1:9" s="473" customFormat="1" ht="20.25" customHeight="1" x14ac:dyDescent="0.25">
      <c r="A140" s="699" t="s">
        <v>858</v>
      </c>
      <c r="B140" s="703" t="s">
        <v>859</v>
      </c>
      <c r="C140" s="699" t="s">
        <v>857</v>
      </c>
      <c r="D140" s="701" t="s">
        <v>1665</v>
      </c>
      <c r="E140" s="704"/>
      <c r="F140" s="702">
        <f>E140*D140</f>
        <v>0</v>
      </c>
      <c r="G140" s="798"/>
      <c r="H140" s="548"/>
      <c r="I140" s="548"/>
    </row>
    <row r="141" spans="1:9" s="473" customFormat="1" x14ac:dyDescent="0.25">
      <c r="A141" s="699"/>
      <c r="B141" s="703"/>
      <c r="C141" s="699"/>
      <c r="D141" s="699"/>
      <c r="E141" s="704"/>
      <c r="F141" s="702"/>
      <c r="G141" s="798"/>
      <c r="H141" s="548"/>
      <c r="I141" s="548"/>
    </row>
    <row r="142" spans="1:9" s="473" customFormat="1" ht="26" x14ac:dyDescent="0.25">
      <c r="A142" s="1311"/>
      <c r="B142" s="766" t="s">
        <v>2012</v>
      </c>
      <c r="C142" s="699"/>
      <c r="D142" s="699"/>
      <c r="E142" s="704"/>
      <c r="F142" s="702"/>
      <c r="G142" s="798"/>
      <c r="H142" s="548"/>
      <c r="I142" s="548"/>
    </row>
    <row r="143" spans="1:9" s="473" customFormat="1" x14ac:dyDescent="0.25">
      <c r="A143" s="699" t="s">
        <v>2013</v>
      </c>
      <c r="B143" s="703" t="s">
        <v>2014</v>
      </c>
      <c r="C143" s="699" t="s">
        <v>125</v>
      </c>
      <c r="D143" s="701" t="s">
        <v>1665</v>
      </c>
      <c r="E143" s="704"/>
      <c r="F143" s="702">
        <f>E143*D143</f>
        <v>0</v>
      </c>
      <c r="G143" s="798"/>
      <c r="H143" s="548"/>
      <c r="I143" s="548"/>
    </row>
    <row r="144" spans="1:9" s="473" customFormat="1" x14ac:dyDescent="0.25">
      <c r="A144" s="699"/>
      <c r="B144" s="703"/>
      <c r="C144" s="699"/>
      <c r="D144" s="699"/>
      <c r="E144" s="704"/>
      <c r="F144" s="702"/>
      <c r="G144" s="798"/>
      <c r="H144" s="548"/>
      <c r="I144" s="548"/>
    </row>
    <row r="145" spans="1:10" s="473" customFormat="1" ht="13" x14ac:dyDescent="0.25">
      <c r="A145" s="795"/>
      <c r="B145" s="766" t="s">
        <v>1469</v>
      </c>
      <c r="C145" s="699"/>
      <c r="D145" s="699"/>
      <c r="E145" s="797"/>
      <c r="F145" s="702"/>
      <c r="G145" s="798"/>
      <c r="H145" s="548"/>
      <c r="I145" s="548"/>
    </row>
    <row r="146" spans="1:10" s="473" customFormat="1" x14ac:dyDescent="0.25">
      <c r="A146" s="699" t="s">
        <v>2015</v>
      </c>
      <c r="B146" s="703" t="s">
        <v>860</v>
      </c>
      <c r="C146" s="699" t="s">
        <v>125</v>
      </c>
      <c r="D146" s="699">
        <v>20</v>
      </c>
      <c r="E146" s="704"/>
      <c r="F146" s="702">
        <f>E146*D146</f>
        <v>0</v>
      </c>
      <c r="G146" s="798"/>
      <c r="H146" s="555"/>
      <c r="I146" s="548"/>
    </row>
    <row r="147" spans="1:10" s="473" customFormat="1" x14ac:dyDescent="0.25">
      <c r="A147" s="699"/>
      <c r="B147" s="703"/>
      <c r="C147" s="699"/>
      <c r="D147" s="699"/>
      <c r="E147" s="704"/>
      <c r="F147" s="1001"/>
      <c r="G147" s="798"/>
      <c r="H147" s="548"/>
      <c r="I147" s="548"/>
    </row>
    <row r="148" spans="1:10" s="473" customFormat="1" ht="13" x14ac:dyDescent="0.25">
      <c r="A148" s="699"/>
      <c r="B148" s="766" t="s">
        <v>861</v>
      </c>
      <c r="C148" s="699"/>
      <c r="D148" s="699"/>
      <c r="E148" s="704"/>
      <c r="F148" s="702"/>
      <c r="G148" s="798"/>
      <c r="H148" s="548"/>
      <c r="I148" s="548"/>
    </row>
    <row r="149" spans="1:10" s="473" customFormat="1" ht="17.25" customHeight="1" x14ac:dyDescent="0.25">
      <c r="A149" s="699" t="s">
        <v>862</v>
      </c>
      <c r="B149" s="703" t="s">
        <v>863</v>
      </c>
      <c r="C149" s="699" t="s">
        <v>19</v>
      </c>
      <c r="D149" s="701" t="s">
        <v>1665</v>
      </c>
      <c r="E149" s="704"/>
      <c r="F149" s="702">
        <f>E149*D149</f>
        <v>0</v>
      </c>
      <c r="G149" s="798"/>
      <c r="H149" s="548"/>
      <c r="I149" s="548"/>
    </row>
    <row r="150" spans="1:10" s="473" customFormat="1" ht="17.25" customHeight="1" x14ac:dyDescent="0.25">
      <c r="A150" s="699" t="s">
        <v>864</v>
      </c>
      <c r="B150" s="703" t="s">
        <v>865</v>
      </c>
      <c r="C150" s="699" t="s">
        <v>19</v>
      </c>
      <c r="D150" s="701" t="s">
        <v>1665</v>
      </c>
      <c r="E150" s="704"/>
      <c r="F150" s="702">
        <f>E150*D150</f>
        <v>0</v>
      </c>
      <c r="G150" s="798"/>
      <c r="H150" s="548"/>
      <c r="I150" s="548"/>
    </row>
    <row r="151" spans="1:10" s="473" customFormat="1" ht="17.25" customHeight="1" x14ac:dyDescent="0.25">
      <c r="A151" s="699" t="s">
        <v>866</v>
      </c>
      <c r="B151" s="703" t="s">
        <v>867</v>
      </c>
      <c r="C151" s="699" t="s">
        <v>19</v>
      </c>
      <c r="D151" s="701" t="s">
        <v>1665</v>
      </c>
      <c r="E151" s="704"/>
      <c r="F151" s="705">
        <f t="shared" ref="F151" si="7">D151*E151</f>
        <v>0</v>
      </c>
      <c r="G151" s="755"/>
      <c r="H151" s="548"/>
      <c r="I151" s="548"/>
      <c r="J151" s="802"/>
    </row>
    <row r="152" spans="1:10" s="473" customFormat="1" x14ac:dyDescent="0.25">
      <c r="A152" s="699"/>
      <c r="B152" s="703"/>
      <c r="C152" s="699"/>
      <c r="D152" s="701"/>
      <c r="E152" s="704"/>
      <c r="F152" s="702"/>
      <c r="G152" s="798"/>
      <c r="H152" s="548"/>
      <c r="I152" s="548"/>
      <c r="J152" s="802"/>
    </row>
    <row r="153" spans="1:10" s="473" customFormat="1" ht="13" x14ac:dyDescent="0.25">
      <c r="A153" s="699"/>
      <c r="B153" s="766" t="s">
        <v>2016</v>
      </c>
      <c r="C153" s="699"/>
      <c r="D153" s="699"/>
      <c r="E153" s="704"/>
      <c r="F153" s="702"/>
      <c r="G153" s="798"/>
      <c r="H153" s="548"/>
      <c r="I153" s="548"/>
    </row>
    <row r="154" spans="1:10" s="473" customFormat="1" x14ac:dyDescent="0.25">
      <c r="A154" s="699"/>
      <c r="B154" s="703"/>
      <c r="C154" s="699"/>
      <c r="D154" s="701"/>
      <c r="E154" s="704"/>
      <c r="F154" s="705"/>
      <c r="G154" s="798"/>
      <c r="H154" s="548"/>
      <c r="I154" s="548"/>
    </row>
    <row r="155" spans="1:10" s="473" customFormat="1" ht="50" x14ac:dyDescent="0.25">
      <c r="A155" s="699"/>
      <c r="B155" s="703" t="s">
        <v>2017</v>
      </c>
      <c r="C155" s="699"/>
      <c r="D155" s="699"/>
      <c r="E155" s="704"/>
      <c r="F155" s="702"/>
      <c r="G155" s="798"/>
      <c r="H155" s="548"/>
      <c r="I155" s="548"/>
    </row>
    <row r="156" spans="1:10" s="473" customFormat="1" x14ac:dyDescent="0.25">
      <c r="A156" s="699"/>
      <c r="B156" s="703"/>
      <c r="C156" s="699"/>
      <c r="D156" s="699"/>
      <c r="E156" s="704"/>
      <c r="F156" s="702"/>
      <c r="G156" s="798"/>
      <c r="H156" s="548"/>
      <c r="I156" s="548"/>
    </row>
    <row r="157" spans="1:10" s="473" customFormat="1" ht="19.5" customHeight="1" x14ac:dyDescent="0.25">
      <c r="A157" s="699" t="s">
        <v>1362</v>
      </c>
      <c r="B157" s="703" t="s">
        <v>1363</v>
      </c>
      <c r="C157" s="699" t="s">
        <v>19</v>
      </c>
      <c r="D157" s="701" t="s">
        <v>1665</v>
      </c>
      <c r="E157" s="704"/>
      <c r="F157" s="702">
        <f>D157*E158</f>
        <v>0</v>
      </c>
      <c r="G157" s="798"/>
      <c r="H157" s="548"/>
      <c r="I157" s="548"/>
    </row>
    <row r="158" spans="1:10" s="473" customFormat="1" ht="19.5" customHeight="1" x14ac:dyDescent="0.25">
      <c r="A158" s="699" t="s">
        <v>1364</v>
      </c>
      <c r="B158" s="703" t="s">
        <v>1366</v>
      </c>
      <c r="C158" s="699" t="s">
        <v>19</v>
      </c>
      <c r="D158" s="701" t="s">
        <v>1665</v>
      </c>
      <c r="E158" s="704"/>
      <c r="F158" s="702">
        <f>D158*E159</f>
        <v>0</v>
      </c>
      <c r="G158" s="798"/>
      <c r="H158" s="548"/>
      <c r="I158" s="548"/>
    </row>
    <row r="159" spans="1:10" s="473" customFormat="1" ht="19.5" customHeight="1" x14ac:dyDescent="0.25">
      <c r="A159" s="699" t="s">
        <v>1365</v>
      </c>
      <c r="B159" s="703" t="s">
        <v>1367</v>
      </c>
      <c r="C159" s="699" t="s">
        <v>19</v>
      </c>
      <c r="D159" s="701" t="s">
        <v>1665</v>
      </c>
      <c r="E159" s="704"/>
      <c r="F159" s="702">
        <f>D159*E159</f>
        <v>0</v>
      </c>
      <c r="G159" s="798"/>
      <c r="H159" s="548"/>
      <c r="I159" s="548"/>
    </row>
    <row r="160" spans="1:10" s="473" customFormat="1" x14ac:dyDescent="0.25">
      <c r="A160" s="699"/>
      <c r="B160" s="703"/>
      <c r="C160" s="699"/>
      <c r="D160" s="699"/>
      <c r="E160" s="704"/>
      <c r="F160" s="702"/>
      <c r="G160" s="798"/>
      <c r="H160" s="548"/>
      <c r="I160" s="548"/>
    </row>
    <row r="161" spans="1:257" s="473" customFormat="1" ht="13" x14ac:dyDescent="0.25">
      <c r="A161" s="699"/>
      <c r="B161" s="766" t="s">
        <v>1368</v>
      </c>
      <c r="C161" s="699"/>
      <c r="D161" s="699"/>
      <c r="E161" s="704"/>
      <c r="F161" s="702"/>
      <c r="G161" s="798"/>
      <c r="H161" s="548"/>
      <c r="I161" s="548"/>
    </row>
    <row r="162" spans="1:257" s="473" customFormat="1" x14ac:dyDescent="0.25">
      <c r="A162" s="699"/>
      <c r="B162" s="703"/>
      <c r="C162" s="699"/>
      <c r="D162" s="699"/>
      <c r="E162" s="704"/>
      <c r="F162" s="705"/>
      <c r="G162" s="798"/>
      <c r="H162" s="548"/>
      <c r="I162" s="548"/>
    </row>
    <row r="163" spans="1:257" s="473" customFormat="1" ht="37.5" x14ac:dyDescent="0.25">
      <c r="A163" s="699"/>
      <c r="B163" s="703" t="s">
        <v>1370</v>
      </c>
      <c r="C163" s="699"/>
      <c r="D163" s="699"/>
      <c r="E163" s="704"/>
      <c r="F163" s="702"/>
      <c r="G163" s="798"/>
      <c r="H163" s="548"/>
      <c r="I163" s="548"/>
    </row>
    <row r="164" spans="1:257" s="473" customFormat="1" x14ac:dyDescent="0.25">
      <c r="A164" s="699"/>
      <c r="B164" s="703"/>
      <c r="C164" s="699"/>
      <c r="D164" s="699"/>
      <c r="E164" s="704"/>
      <c r="F164" s="702"/>
      <c r="G164" s="798"/>
      <c r="H164" s="548"/>
      <c r="I164" s="548"/>
    </row>
    <row r="165" spans="1:257" s="473" customFormat="1" ht="21" customHeight="1" x14ac:dyDescent="0.25">
      <c r="A165" s="699" t="s">
        <v>1369</v>
      </c>
      <c r="B165" s="703" t="s">
        <v>1371</v>
      </c>
      <c r="C165" s="699" t="s">
        <v>19</v>
      </c>
      <c r="D165" s="701" t="s">
        <v>1665</v>
      </c>
      <c r="E165" s="704"/>
      <c r="F165" s="705">
        <f>D165*E165</f>
        <v>0</v>
      </c>
      <c r="G165" s="798"/>
      <c r="H165" s="548"/>
      <c r="I165" s="548"/>
    </row>
    <row r="166" spans="1:257" s="473" customFormat="1" ht="21" customHeight="1" x14ac:dyDescent="0.25">
      <c r="A166" s="699" t="s">
        <v>1372</v>
      </c>
      <c r="B166" s="703" t="s">
        <v>1376</v>
      </c>
      <c r="C166" s="699" t="s">
        <v>19</v>
      </c>
      <c r="D166" s="701" t="s">
        <v>1665</v>
      </c>
      <c r="E166" s="704"/>
      <c r="F166" s="702">
        <f>D166*E166</f>
        <v>0</v>
      </c>
      <c r="G166" s="798"/>
      <c r="H166" s="548"/>
      <c r="I166" s="548"/>
    </row>
    <row r="167" spans="1:257" s="473" customFormat="1" ht="21" customHeight="1" x14ac:dyDescent="0.25">
      <c r="A167" s="699" t="s">
        <v>1373</v>
      </c>
      <c r="B167" s="703" t="s">
        <v>1377</v>
      </c>
      <c r="C167" s="699" t="s">
        <v>19</v>
      </c>
      <c r="D167" s="701" t="s">
        <v>1665</v>
      </c>
      <c r="E167" s="704"/>
      <c r="F167" s="702">
        <f>D167*E167</f>
        <v>0</v>
      </c>
      <c r="G167" s="798"/>
      <c r="H167" s="548"/>
      <c r="I167" s="548"/>
    </row>
    <row r="168" spans="1:257" s="473" customFormat="1" ht="21" customHeight="1" x14ac:dyDescent="0.25">
      <c r="A168" s="699" t="s">
        <v>1374</v>
      </c>
      <c r="B168" s="703" t="s">
        <v>1378</v>
      </c>
      <c r="C168" s="699" t="s">
        <v>19</v>
      </c>
      <c r="D168" s="701" t="s">
        <v>1665</v>
      </c>
      <c r="E168" s="704"/>
      <c r="F168" s="702">
        <f>D168*E168</f>
        <v>0</v>
      </c>
      <c r="G168" s="798"/>
      <c r="H168" s="548"/>
      <c r="I168" s="548"/>
    </row>
    <row r="169" spans="1:257" s="473" customFormat="1" ht="21" customHeight="1" x14ac:dyDescent="0.25">
      <c r="A169" s="699" t="s">
        <v>1375</v>
      </c>
      <c r="B169" s="703" t="s">
        <v>1689</v>
      </c>
      <c r="C169" s="699" t="s">
        <v>19</v>
      </c>
      <c r="D169" s="701" t="s">
        <v>1665</v>
      </c>
      <c r="E169" s="704"/>
      <c r="F169" s="702">
        <f t="shared" ref="F169:F172" si="8">D169*E169</f>
        <v>0</v>
      </c>
      <c r="G169" s="798"/>
      <c r="H169" s="548"/>
      <c r="I169" s="548"/>
    </row>
    <row r="170" spans="1:257" s="473" customFormat="1" ht="21" customHeight="1" x14ac:dyDescent="0.25">
      <c r="A170" s="699" t="s">
        <v>1379</v>
      </c>
      <c r="B170" s="703" t="s">
        <v>1382</v>
      </c>
      <c r="C170" s="699" t="s">
        <v>19</v>
      </c>
      <c r="D170" s="701" t="s">
        <v>1665</v>
      </c>
      <c r="E170" s="704"/>
      <c r="F170" s="702">
        <f t="shared" si="8"/>
        <v>0</v>
      </c>
      <c r="G170" s="798"/>
      <c r="H170" s="548"/>
      <c r="I170" s="548"/>
    </row>
    <row r="171" spans="1:257" s="473" customFormat="1" ht="21" customHeight="1" x14ac:dyDescent="0.25">
      <c r="A171" s="699" t="s">
        <v>1380</v>
      </c>
      <c r="B171" s="703" t="s">
        <v>1383</v>
      </c>
      <c r="C171" s="699" t="s">
        <v>19</v>
      </c>
      <c r="D171" s="701" t="s">
        <v>1665</v>
      </c>
      <c r="E171" s="704"/>
      <c r="F171" s="702">
        <f t="shared" si="8"/>
        <v>0</v>
      </c>
      <c r="G171" s="798"/>
      <c r="H171" s="548"/>
      <c r="I171" s="548"/>
    </row>
    <row r="172" spans="1:257" s="473" customFormat="1" ht="21" customHeight="1" thickBot="1" x14ac:dyDescent="0.3">
      <c r="A172" s="699" t="s">
        <v>1381</v>
      </c>
      <c r="B172" s="703" t="s">
        <v>1384</v>
      </c>
      <c r="C172" s="699" t="s">
        <v>19</v>
      </c>
      <c r="D172" s="701" t="s">
        <v>1665</v>
      </c>
      <c r="E172" s="704"/>
      <c r="F172" s="702">
        <f t="shared" si="8"/>
        <v>0</v>
      </c>
      <c r="G172" s="382"/>
      <c r="H172" s="548"/>
      <c r="I172" s="548"/>
    </row>
    <row r="173" spans="1:257" s="473" customFormat="1" ht="19.149999999999999" customHeight="1" thickTop="1" x14ac:dyDescent="0.25">
      <c r="A173" s="2480" t="s">
        <v>102</v>
      </c>
      <c r="B173" s="2480"/>
      <c r="C173" s="2480"/>
      <c r="D173" s="2480"/>
      <c r="E173" s="2480"/>
      <c r="F173" s="1361">
        <f>SUM(F122:F172)</f>
        <v>0</v>
      </c>
      <c r="G173" s="804"/>
      <c r="H173" s="548"/>
      <c r="I173" s="548"/>
    </row>
    <row r="174" spans="1:257" ht="13" x14ac:dyDescent="0.25">
      <c r="A174" s="275"/>
      <c r="B174" s="786"/>
      <c r="C174" s="275"/>
      <c r="D174" s="338"/>
      <c r="E174" s="283"/>
      <c r="F174" s="762"/>
      <c r="G174" s="308"/>
      <c r="H174" s="548"/>
      <c r="I174" s="548"/>
      <c r="J174" s="473"/>
      <c r="K174" s="473"/>
      <c r="L174" s="473"/>
      <c r="M174" s="473"/>
      <c r="N174" s="473"/>
      <c r="O174" s="473"/>
      <c r="P174" s="473"/>
      <c r="Q174" s="473"/>
      <c r="R174" s="473"/>
      <c r="S174" s="473"/>
      <c r="T174" s="473"/>
      <c r="U174" s="473"/>
      <c r="V174" s="473"/>
      <c r="W174" s="473"/>
      <c r="X174" s="473"/>
      <c r="Y174" s="473"/>
      <c r="Z174" s="473"/>
      <c r="AA174" s="473"/>
      <c r="AB174" s="473"/>
      <c r="AC174" s="473"/>
      <c r="AD174" s="473"/>
      <c r="AE174" s="473"/>
      <c r="AF174" s="473"/>
      <c r="AG174" s="473"/>
      <c r="AH174" s="473"/>
      <c r="AI174" s="473"/>
      <c r="AJ174" s="473"/>
      <c r="AK174" s="473"/>
      <c r="AL174" s="473"/>
      <c r="AM174" s="473"/>
      <c r="AN174" s="473"/>
      <c r="AO174" s="473"/>
      <c r="AP174" s="473"/>
      <c r="AQ174" s="473"/>
      <c r="AR174" s="473"/>
      <c r="AS174" s="473"/>
      <c r="AT174" s="473"/>
      <c r="AU174" s="473"/>
      <c r="AV174" s="473"/>
      <c r="AW174" s="473"/>
      <c r="AX174" s="473"/>
      <c r="AY174" s="473"/>
      <c r="AZ174" s="473"/>
      <c r="BA174" s="473"/>
      <c r="BB174" s="473"/>
      <c r="BC174" s="473"/>
      <c r="BD174" s="473"/>
      <c r="BE174" s="473"/>
      <c r="BF174" s="473"/>
      <c r="BG174" s="473"/>
      <c r="BH174" s="473"/>
      <c r="BI174" s="473"/>
      <c r="BJ174" s="473"/>
      <c r="BK174" s="473"/>
      <c r="BL174" s="473"/>
      <c r="BM174" s="473"/>
      <c r="BN174" s="473"/>
      <c r="BO174" s="473"/>
      <c r="BP174" s="473"/>
      <c r="BQ174" s="473"/>
      <c r="BR174" s="473"/>
      <c r="BS174" s="473"/>
      <c r="BT174" s="473"/>
      <c r="BU174" s="473"/>
      <c r="BV174" s="473"/>
      <c r="BW174" s="473"/>
      <c r="BX174" s="473"/>
      <c r="BY174" s="473"/>
      <c r="BZ174" s="473"/>
      <c r="CA174" s="473"/>
      <c r="CB174" s="473"/>
      <c r="CC174" s="473"/>
      <c r="CD174" s="473"/>
      <c r="CE174" s="473"/>
      <c r="CF174" s="473"/>
      <c r="CG174" s="473"/>
      <c r="CH174" s="473"/>
      <c r="CI174" s="473"/>
      <c r="CJ174" s="473"/>
      <c r="CK174" s="473"/>
      <c r="CL174" s="473"/>
      <c r="CM174" s="473"/>
      <c r="CN174" s="473"/>
      <c r="CO174" s="473"/>
      <c r="CP174" s="473"/>
      <c r="CQ174" s="473"/>
      <c r="CR174" s="473"/>
      <c r="CS174" s="473"/>
      <c r="CT174" s="473"/>
      <c r="CU174" s="473"/>
      <c r="CV174" s="473"/>
      <c r="CW174" s="473"/>
      <c r="CX174" s="473"/>
      <c r="CY174" s="473"/>
      <c r="CZ174" s="473"/>
      <c r="DA174" s="473"/>
      <c r="DB174" s="473"/>
      <c r="DC174" s="473"/>
      <c r="DD174" s="473"/>
      <c r="DE174" s="473"/>
      <c r="DF174" s="473"/>
      <c r="DG174" s="473"/>
      <c r="DH174" s="473"/>
      <c r="DI174" s="473"/>
      <c r="DJ174" s="473"/>
      <c r="DK174" s="473"/>
      <c r="DL174" s="473"/>
      <c r="DM174" s="473"/>
      <c r="DN174" s="473"/>
      <c r="DO174" s="473"/>
      <c r="DP174" s="473"/>
      <c r="DQ174" s="473"/>
      <c r="DR174" s="473"/>
      <c r="DS174" s="473"/>
      <c r="DT174" s="473"/>
      <c r="DU174" s="473"/>
      <c r="DV174" s="473"/>
      <c r="DW174" s="473"/>
      <c r="DX174" s="473"/>
      <c r="DY174" s="473"/>
      <c r="DZ174" s="473"/>
      <c r="EA174" s="473"/>
      <c r="EB174" s="473"/>
      <c r="EC174" s="473"/>
      <c r="ED174" s="473"/>
      <c r="EE174" s="473"/>
      <c r="EF174" s="473"/>
      <c r="EG174" s="473"/>
      <c r="EH174" s="473"/>
      <c r="EI174" s="473"/>
      <c r="EJ174" s="473"/>
      <c r="EK174" s="473"/>
      <c r="EL174" s="473"/>
      <c r="EM174" s="473"/>
      <c r="EN174" s="473"/>
      <c r="EO174" s="473"/>
      <c r="EP174" s="473"/>
      <c r="EQ174" s="473"/>
      <c r="ER174" s="473"/>
      <c r="ES174" s="473"/>
      <c r="ET174" s="473"/>
      <c r="EU174" s="473"/>
      <c r="EV174" s="473"/>
      <c r="EW174" s="473"/>
      <c r="EX174" s="473"/>
      <c r="EY174" s="473"/>
      <c r="EZ174" s="473"/>
      <c r="FA174" s="473"/>
      <c r="FB174" s="473"/>
      <c r="FC174" s="473"/>
      <c r="FD174" s="473"/>
      <c r="FE174" s="473"/>
      <c r="FF174" s="473"/>
      <c r="FG174" s="473"/>
      <c r="FH174" s="473"/>
      <c r="FI174" s="473"/>
      <c r="FJ174" s="473"/>
      <c r="FK174" s="473"/>
      <c r="FL174" s="473"/>
      <c r="FM174" s="473"/>
      <c r="FN174" s="473"/>
      <c r="FO174" s="473"/>
      <c r="FP174" s="473"/>
      <c r="FQ174" s="473"/>
      <c r="FR174" s="473"/>
      <c r="FS174" s="473"/>
      <c r="FT174" s="473"/>
      <c r="FU174" s="473"/>
      <c r="FV174" s="473"/>
      <c r="FW174" s="473"/>
      <c r="FX174" s="473"/>
      <c r="FY174" s="473"/>
      <c r="FZ174" s="473"/>
      <c r="GA174" s="473"/>
      <c r="GB174" s="473"/>
      <c r="GC174" s="473"/>
      <c r="GD174" s="473"/>
      <c r="GE174" s="473"/>
      <c r="GF174" s="473"/>
      <c r="GG174" s="473"/>
      <c r="GH174" s="473"/>
      <c r="GI174" s="473"/>
      <c r="GJ174" s="473"/>
      <c r="GK174" s="473"/>
      <c r="GL174" s="473"/>
      <c r="GM174" s="473"/>
      <c r="GN174" s="473"/>
      <c r="GO174" s="473"/>
      <c r="GP174" s="473"/>
      <c r="GQ174" s="473"/>
      <c r="GR174" s="473"/>
      <c r="GS174" s="473"/>
      <c r="GT174" s="473"/>
      <c r="GU174" s="473"/>
      <c r="GV174" s="473"/>
      <c r="GW174" s="473"/>
      <c r="GX174" s="473"/>
      <c r="GY174" s="473"/>
      <c r="GZ174" s="473"/>
      <c r="HA174" s="473"/>
      <c r="HB174" s="473"/>
      <c r="HC174" s="473"/>
      <c r="HD174" s="473"/>
      <c r="HE174" s="473"/>
      <c r="HF174" s="473"/>
      <c r="HG174" s="473"/>
      <c r="HH174" s="473"/>
      <c r="HI174" s="473"/>
      <c r="HJ174" s="473"/>
      <c r="HK174" s="473"/>
      <c r="HL174" s="473"/>
      <c r="HM174" s="473"/>
      <c r="HN174" s="473"/>
      <c r="HO174" s="473"/>
      <c r="HP174" s="473"/>
      <c r="HQ174" s="473"/>
      <c r="HR174" s="473"/>
      <c r="HS174" s="473"/>
      <c r="HT174" s="473"/>
      <c r="HU174" s="473"/>
      <c r="HV174" s="473"/>
      <c r="HW174" s="473"/>
      <c r="HX174" s="473"/>
      <c r="HY174" s="473"/>
      <c r="HZ174" s="473"/>
      <c r="IA174" s="473"/>
      <c r="IB174" s="473"/>
      <c r="IC174" s="473"/>
      <c r="ID174" s="473"/>
      <c r="IE174" s="473"/>
      <c r="IF174" s="473"/>
      <c r="IG174" s="473"/>
      <c r="IH174" s="473"/>
      <c r="II174" s="473"/>
      <c r="IJ174" s="473"/>
      <c r="IK174" s="473"/>
      <c r="IL174" s="473"/>
      <c r="IM174" s="473"/>
      <c r="IN174" s="473"/>
      <c r="IO174" s="473"/>
      <c r="IP174" s="473"/>
      <c r="IQ174" s="473"/>
      <c r="IR174" s="473"/>
      <c r="IS174" s="473"/>
      <c r="IT174" s="473"/>
      <c r="IU174" s="473"/>
      <c r="IV174" s="473"/>
      <c r="IW174" s="473"/>
    </row>
    <row r="175" spans="1:257" ht="25.15" customHeight="1" x14ac:dyDescent="0.25">
      <c r="A175" s="275"/>
      <c r="B175" s="352"/>
      <c r="C175" s="275"/>
      <c r="D175" s="338"/>
      <c r="E175" s="283"/>
      <c r="F175" s="762"/>
      <c r="G175" s="308"/>
      <c r="H175" s="548"/>
      <c r="I175" s="548"/>
      <c r="J175" s="473"/>
      <c r="K175" s="473"/>
      <c r="L175" s="473"/>
      <c r="M175" s="473"/>
      <c r="N175" s="473"/>
      <c r="O175" s="473"/>
      <c r="P175" s="473"/>
      <c r="Q175" s="473"/>
      <c r="R175" s="473"/>
      <c r="S175" s="473"/>
      <c r="T175" s="473"/>
      <c r="U175" s="473"/>
      <c r="V175" s="473"/>
      <c r="W175" s="473"/>
      <c r="X175" s="473"/>
      <c r="Y175" s="473"/>
      <c r="Z175" s="473"/>
      <c r="AA175" s="473"/>
      <c r="AB175" s="473"/>
      <c r="AC175" s="473"/>
      <c r="AD175" s="473"/>
      <c r="AE175" s="473"/>
      <c r="AF175" s="473"/>
      <c r="AG175" s="473"/>
      <c r="AH175" s="473"/>
      <c r="AI175" s="473"/>
      <c r="AJ175" s="473"/>
      <c r="AK175" s="473"/>
      <c r="AL175" s="473"/>
      <c r="AM175" s="473"/>
      <c r="AN175" s="473"/>
      <c r="AO175" s="473"/>
      <c r="AP175" s="473"/>
      <c r="AQ175" s="473"/>
      <c r="AR175" s="473"/>
      <c r="AS175" s="473"/>
      <c r="AT175" s="473"/>
      <c r="AU175" s="473"/>
      <c r="AV175" s="473"/>
      <c r="AW175" s="473"/>
      <c r="AX175" s="473"/>
      <c r="AY175" s="473"/>
      <c r="AZ175" s="473"/>
      <c r="BA175" s="473"/>
      <c r="BB175" s="473"/>
      <c r="BC175" s="473"/>
      <c r="BD175" s="473"/>
      <c r="BE175" s="473"/>
      <c r="BF175" s="473"/>
      <c r="BG175" s="473"/>
      <c r="BH175" s="473"/>
      <c r="BI175" s="473"/>
      <c r="BJ175" s="473"/>
      <c r="BK175" s="473"/>
      <c r="BL175" s="473"/>
      <c r="BM175" s="473"/>
      <c r="BN175" s="473"/>
      <c r="BO175" s="473"/>
      <c r="BP175" s="473"/>
      <c r="BQ175" s="473"/>
      <c r="BR175" s="473"/>
      <c r="BS175" s="473"/>
      <c r="BT175" s="473"/>
      <c r="BU175" s="473"/>
      <c r="BV175" s="473"/>
      <c r="BW175" s="473"/>
      <c r="BX175" s="473"/>
      <c r="BY175" s="473"/>
      <c r="BZ175" s="473"/>
      <c r="CA175" s="473"/>
      <c r="CB175" s="473"/>
      <c r="CC175" s="473"/>
      <c r="CD175" s="473"/>
      <c r="CE175" s="473"/>
      <c r="CF175" s="473"/>
      <c r="CG175" s="473"/>
      <c r="CH175" s="473"/>
      <c r="CI175" s="473"/>
      <c r="CJ175" s="473"/>
      <c r="CK175" s="473"/>
      <c r="CL175" s="473"/>
      <c r="CM175" s="473"/>
      <c r="CN175" s="473"/>
      <c r="CO175" s="473"/>
      <c r="CP175" s="473"/>
      <c r="CQ175" s="473"/>
      <c r="CR175" s="473"/>
      <c r="CS175" s="473"/>
      <c r="CT175" s="473"/>
      <c r="CU175" s="473"/>
      <c r="CV175" s="473"/>
      <c r="CW175" s="473"/>
      <c r="CX175" s="473"/>
      <c r="CY175" s="473"/>
      <c r="CZ175" s="473"/>
      <c r="DA175" s="473"/>
      <c r="DB175" s="473"/>
      <c r="DC175" s="473"/>
      <c r="DD175" s="473"/>
      <c r="DE175" s="473"/>
      <c r="DF175" s="473"/>
      <c r="DG175" s="473"/>
      <c r="DH175" s="473"/>
      <c r="DI175" s="473"/>
      <c r="DJ175" s="473"/>
      <c r="DK175" s="473"/>
      <c r="DL175" s="473"/>
      <c r="DM175" s="473"/>
      <c r="DN175" s="473"/>
      <c r="DO175" s="473"/>
      <c r="DP175" s="473"/>
      <c r="DQ175" s="473"/>
      <c r="DR175" s="473"/>
      <c r="DS175" s="473"/>
      <c r="DT175" s="473"/>
      <c r="DU175" s="473"/>
      <c r="DV175" s="473"/>
      <c r="DW175" s="473"/>
      <c r="DX175" s="473"/>
      <c r="DY175" s="473"/>
      <c r="DZ175" s="473"/>
      <c r="EA175" s="473"/>
      <c r="EB175" s="473"/>
      <c r="EC175" s="473"/>
      <c r="ED175" s="473"/>
      <c r="EE175" s="473"/>
      <c r="EF175" s="473"/>
      <c r="EG175" s="473"/>
      <c r="EH175" s="473"/>
      <c r="EI175" s="473"/>
      <c r="EJ175" s="473"/>
      <c r="EK175" s="473"/>
      <c r="EL175" s="473"/>
      <c r="EM175" s="473"/>
      <c r="EN175" s="473"/>
      <c r="EO175" s="473"/>
      <c r="EP175" s="473"/>
      <c r="EQ175" s="473"/>
      <c r="ER175" s="473"/>
      <c r="ES175" s="473"/>
      <c r="ET175" s="473"/>
      <c r="EU175" s="473"/>
      <c r="EV175" s="473"/>
      <c r="EW175" s="473"/>
      <c r="EX175" s="473"/>
      <c r="EY175" s="473"/>
      <c r="EZ175" s="473"/>
      <c r="FA175" s="473"/>
      <c r="FB175" s="473"/>
      <c r="FC175" s="473"/>
      <c r="FD175" s="473"/>
      <c r="FE175" s="473"/>
      <c r="FF175" s="473"/>
      <c r="FG175" s="473"/>
      <c r="FH175" s="473"/>
      <c r="FI175" s="473"/>
      <c r="FJ175" s="473"/>
      <c r="FK175" s="473"/>
      <c r="FL175" s="473"/>
      <c r="FM175" s="473"/>
      <c r="FN175" s="473"/>
      <c r="FO175" s="473"/>
      <c r="FP175" s="473"/>
      <c r="FQ175" s="473"/>
      <c r="FR175" s="473"/>
      <c r="FS175" s="473"/>
      <c r="FT175" s="473"/>
      <c r="FU175" s="473"/>
      <c r="FV175" s="473"/>
      <c r="FW175" s="473"/>
      <c r="FX175" s="473"/>
      <c r="FY175" s="473"/>
      <c r="FZ175" s="473"/>
      <c r="GA175" s="473"/>
      <c r="GB175" s="473"/>
      <c r="GC175" s="473"/>
      <c r="GD175" s="473"/>
      <c r="GE175" s="473"/>
      <c r="GF175" s="473"/>
      <c r="GG175" s="473"/>
      <c r="GH175" s="473"/>
      <c r="GI175" s="473"/>
      <c r="GJ175" s="473"/>
      <c r="GK175" s="473"/>
      <c r="GL175" s="473"/>
      <c r="GM175" s="473"/>
      <c r="GN175" s="473"/>
      <c r="GO175" s="473"/>
      <c r="GP175" s="473"/>
      <c r="GQ175" s="473"/>
      <c r="GR175" s="473"/>
      <c r="GS175" s="473"/>
      <c r="GT175" s="473"/>
      <c r="GU175" s="473"/>
      <c r="GV175" s="473"/>
      <c r="GW175" s="473"/>
      <c r="GX175" s="473"/>
      <c r="GY175" s="473"/>
      <c r="GZ175" s="473"/>
      <c r="HA175" s="473"/>
      <c r="HB175" s="473"/>
      <c r="HC175" s="473"/>
      <c r="HD175" s="473"/>
      <c r="HE175" s="473"/>
      <c r="HF175" s="473"/>
      <c r="HG175" s="473"/>
      <c r="HH175" s="473"/>
      <c r="HI175" s="473"/>
      <c r="HJ175" s="473"/>
      <c r="HK175" s="473"/>
      <c r="HL175" s="473"/>
      <c r="HM175" s="473"/>
      <c r="HN175" s="473"/>
      <c r="HO175" s="473"/>
      <c r="HP175" s="473"/>
      <c r="HQ175" s="473"/>
      <c r="HR175" s="473"/>
      <c r="HS175" s="473"/>
      <c r="HT175" s="473"/>
      <c r="HU175" s="473"/>
      <c r="HV175" s="473"/>
      <c r="HW175" s="473"/>
      <c r="HX175" s="473"/>
      <c r="HY175" s="473"/>
      <c r="HZ175" s="473"/>
      <c r="IA175" s="473"/>
      <c r="IB175" s="473"/>
      <c r="IC175" s="473"/>
      <c r="ID175" s="473"/>
      <c r="IE175" s="473"/>
      <c r="IF175" s="473"/>
      <c r="IG175" s="473"/>
      <c r="IH175" s="473"/>
      <c r="II175" s="473"/>
      <c r="IJ175" s="473"/>
      <c r="IK175" s="473"/>
      <c r="IL175" s="473"/>
      <c r="IM175" s="473"/>
      <c r="IN175" s="473"/>
      <c r="IO175" s="473"/>
      <c r="IP175" s="473"/>
      <c r="IQ175" s="473"/>
      <c r="IR175" s="473"/>
      <c r="IS175" s="473"/>
      <c r="IT175" s="473"/>
      <c r="IU175" s="473"/>
      <c r="IV175" s="473"/>
      <c r="IW175" s="473"/>
    </row>
    <row r="176" spans="1:257" ht="13" x14ac:dyDescent="0.25">
      <c r="A176" s="275"/>
      <c r="B176" s="361" t="s">
        <v>2503</v>
      </c>
      <c r="C176" s="275"/>
      <c r="D176" s="805"/>
      <c r="E176" s="375"/>
      <c r="F176" s="1002"/>
      <c r="G176" s="806"/>
      <c r="H176" s="548"/>
      <c r="I176" s="548"/>
      <c r="J176" s="473"/>
      <c r="K176" s="473"/>
      <c r="L176" s="473"/>
      <c r="M176" s="473"/>
      <c r="N176" s="473"/>
      <c r="O176" s="473"/>
      <c r="P176" s="473"/>
      <c r="Q176" s="473"/>
      <c r="R176" s="473"/>
      <c r="S176" s="473"/>
      <c r="T176" s="473"/>
      <c r="U176" s="473"/>
      <c r="V176" s="473"/>
      <c r="W176" s="473"/>
      <c r="X176" s="473"/>
      <c r="Y176" s="473"/>
      <c r="Z176" s="473"/>
      <c r="AA176" s="473"/>
      <c r="AB176" s="473"/>
      <c r="AC176" s="473"/>
      <c r="AD176" s="473"/>
      <c r="AE176" s="473"/>
      <c r="AF176" s="473"/>
      <c r="AG176" s="473"/>
      <c r="AH176" s="473"/>
      <c r="AI176" s="473"/>
      <c r="AJ176" s="473"/>
      <c r="AK176" s="473"/>
      <c r="AL176" s="473"/>
      <c r="AM176" s="473"/>
      <c r="AN176" s="473"/>
      <c r="AO176" s="473"/>
      <c r="AP176" s="473"/>
      <c r="AQ176" s="473"/>
      <c r="AR176" s="473"/>
      <c r="AS176" s="473"/>
      <c r="AT176" s="473"/>
      <c r="AU176" s="473"/>
      <c r="AV176" s="473"/>
      <c r="AW176" s="473"/>
      <c r="AX176" s="473"/>
      <c r="AY176" s="473"/>
      <c r="AZ176" s="473"/>
      <c r="BA176" s="473"/>
      <c r="BB176" s="473"/>
      <c r="BC176" s="473"/>
      <c r="BD176" s="473"/>
      <c r="BE176" s="473"/>
      <c r="BF176" s="473"/>
      <c r="BG176" s="473"/>
      <c r="BH176" s="473"/>
      <c r="BI176" s="473"/>
      <c r="BJ176" s="473"/>
      <c r="BK176" s="473"/>
      <c r="BL176" s="473"/>
      <c r="BM176" s="473"/>
      <c r="BN176" s="473"/>
      <c r="BO176" s="473"/>
      <c r="BP176" s="473"/>
      <c r="BQ176" s="473"/>
      <c r="BR176" s="473"/>
      <c r="BS176" s="473"/>
      <c r="BT176" s="473"/>
      <c r="BU176" s="473"/>
      <c r="BV176" s="473"/>
      <c r="BW176" s="473"/>
      <c r="BX176" s="473"/>
      <c r="BY176" s="473"/>
      <c r="BZ176" s="473"/>
      <c r="CA176" s="473"/>
      <c r="CB176" s="473"/>
      <c r="CC176" s="473"/>
      <c r="CD176" s="473"/>
      <c r="CE176" s="473"/>
      <c r="CF176" s="473"/>
      <c r="CG176" s="473"/>
      <c r="CH176" s="473"/>
      <c r="CI176" s="473"/>
      <c r="CJ176" s="473"/>
      <c r="CK176" s="473"/>
      <c r="CL176" s="473"/>
      <c r="CM176" s="473"/>
      <c r="CN176" s="473"/>
      <c r="CO176" s="473"/>
      <c r="CP176" s="473"/>
      <c r="CQ176" s="473"/>
      <c r="CR176" s="473"/>
      <c r="CS176" s="473"/>
      <c r="CT176" s="473"/>
      <c r="CU176" s="473"/>
      <c r="CV176" s="473"/>
      <c r="CW176" s="473"/>
      <c r="CX176" s="473"/>
      <c r="CY176" s="473"/>
      <c r="CZ176" s="473"/>
      <c r="DA176" s="473"/>
      <c r="DB176" s="473"/>
      <c r="DC176" s="473"/>
      <c r="DD176" s="473"/>
      <c r="DE176" s="473"/>
      <c r="DF176" s="473"/>
      <c r="DG176" s="473"/>
      <c r="DH176" s="473"/>
      <c r="DI176" s="473"/>
      <c r="DJ176" s="473"/>
      <c r="DK176" s="473"/>
      <c r="DL176" s="473"/>
      <c r="DM176" s="473"/>
      <c r="DN176" s="473"/>
      <c r="DO176" s="473"/>
      <c r="DP176" s="473"/>
      <c r="DQ176" s="473"/>
      <c r="DR176" s="473"/>
      <c r="DS176" s="473"/>
      <c r="DT176" s="473"/>
      <c r="DU176" s="473"/>
      <c r="DV176" s="473"/>
      <c r="DW176" s="473"/>
      <c r="DX176" s="473"/>
      <c r="DY176" s="473"/>
      <c r="DZ176" s="473"/>
      <c r="EA176" s="473"/>
      <c r="EB176" s="473"/>
      <c r="EC176" s="473"/>
      <c r="ED176" s="473"/>
      <c r="EE176" s="473"/>
      <c r="EF176" s="473"/>
      <c r="EG176" s="473"/>
      <c r="EH176" s="473"/>
      <c r="EI176" s="473"/>
      <c r="EJ176" s="473"/>
      <c r="EK176" s="473"/>
      <c r="EL176" s="473"/>
      <c r="EM176" s="473"/>
      <c r="EN176" s="473"/>
      <c r="EO176" s="473"/>
      <c r="EP176" s="473"/>
      <c r="EQ176" s="473"/>
      <c r="ER176" s="473"/>
      <c r="ES176" s="473"/>
      <c r="ET176" s="473"/>
      <c r="EU176" s="473"/>
      <c r="EV176" s="473"/>
      <c r="EW176" s="473"/>
      <c r="EX176" s="473"/>
      <c r="EY176" s="473"/>
      <c r="EZ176" s="473"/>
      <c r="FA176" s="473"/>
      <c r="FB176" s="473"/>
      <c r="FC176" s="473"/>
      <c r="FD176" s="473"/>
      <c r="FE176" s="473"/>
      <c r="FF176" s="473"/>
      <c r="FG176" s="473"/>
      <c r="FH176" s="473"/>
      <c r="FI176" s="473"/>
      <c r="FJ176" s="473"/>
      <c r="FK176" s="473"/>
      <c r="FL176" s="473"/>
      <c r="FM176" s="473"/>
      <c r="FN176" s="473"/>
      <c r="FO176" s="473"/>
      <c r="FP176" s="473"/>
      <c r="FQ176" s="473"/>
      <c r="FR176" s="473"/>
      <c r="FS176" s="473"/>
      <c r="FT176" s="473"/>
      <c r="FU176" s="473"/>
      <c r="FV176" s="473"/>
      <c r="FW176" s="473"/>
      <c r="FX176" s="473"/>
      <c r="FY176" s="473"/>
      <c r="FZ176" s="473"/>
      <c r="GA176" s="473"/>
      <c r="GB176" s="473"/>
      <c r="GC176" s="473"/>
      <c r="GD176" s="473"/>
      <c r="GE176" s="473"/>
      <c r="GF176" s="473"/>
      <c r="GG176" s="473"/>
      <c r="GH176" s="473"/>
      <c r="GI176" s="473"/>
      <c r="GJ176" s="473"/>
      <c r="GK176" s="473"/>
      <c r="GL176" s="473"/>
      <c r="GM176" s="473"/>
      <c r="GN176" s="473"/>
      <c r="GO176" s="473"/>
      <c r="GP176" s="473"/>
      <c r="GQ176" s="473"/>
      <c r="GR176" s="473"/>
      <c r="GS176" s="473"/>
      <c r="GT176" s="473"/>
      <c r="GU176" s="473"/>
      <c r="GV176" s="473"/>
      <c r="GW176" s="473"/>
      <c r="GX176" s="473"/>
      <c r="GY176" s="473"/>
      <c r="GZ176" s="473"/>
      <c r="HA176" s="473"/>
      <c r="HB176" s="473"/>
      <c r="HC176" s="473"/>
      <c r="HD176" s="473"/>
      <c r="HE176" s="473"/>
      <c r="HF176" s="473"/>
      <c r="HG176" s="473"/>
      <c r="HH176" s="473"/>
      <c r="HI176" s="473"/>
      <c r="HJ176" s="473"/>
      <c r="HK176" s="473"/>
      <c r="HL176" s="473"/>
      <c r="HM176" s="473"/>
      <c r="HN176" s="473"/>
      <c r="HO176" s="473"/>
      <c r="HP176" s="473"/>
      <c r="HQ176" s="473"/>
      <c r="HR176" s="473"/>
      <c r="HS176" s="473"/>
      <c r="HT176" s="473"/>
      <c r="HU176" s="473"/>
      <c r="HV176" s="473"/>
      <c r="HW176" s="473"/>
      <c r="HX176" s="473"/>
      <c r="HY176" s="473"/>
      <c r="HZ176" s="473"/>
      <c r="IA176" s="473"/>
      <c r="IB176" s="473"/>
      <c r="IC176" s="473"/>
      <c r="ID176" s="473"/>
      <c r="IE176" s="473"/>
      <c r="IF176" s="473"/>
      <c r="IG176" s="473"/>
      <c r="IH176" s="473"/>
      <c r="II176" s="473"/>
      <c r="IJ176" s="473"/>
      <c r="IK176" s="473"/>
      <c r="IL176" s="473"/>
      <c r="IM176" s="473"/>
      <c r="IN176" s="473"/>
      <c r="IO176" s="473"/>
      <c r="IP176" s="473"/>
      <c r="IQ176" s="473"/>
      <c r="IR176" s="473"/>
      <c r="IS176" s="473"/>
      <c r="IT176" s="473"/>
      <c r="IU176" s="473"/>
      <c r="IV176" s="473"/>
      <c r="IW176" s="473"/>
    </row>
    <row r="177" spans="1:8" ht="25.15" customHeight="1" x14ac:dyDescent="0.25">
      <c r="A177" s="275"/>
      <c r="B177" s="361"/>
      <c r="C177" s="275"/>
      <c r="D177" s="805"/>
      <c r="E177" s="375"/>
      <c r="F177" s="1002"/>
      <c r="G177" s="806"/>
      <c r="H177" s="548"/>
    </row>
    <row r="178" spans="1:8" ht="13" x14ac:dyDescent="0.25">
      <c r="A178" s="275"/>
      <c r="B178" s="361" t="s">
        <v>792</v>
      </c>
      <c r="C178" s="275"/>
      <c r="D178" s="805"/>
      <c r="E178" s="375"/>
      <c r="F178" s="1002"/>
      <c r="G178" s="806"/>
      <c r="H178" s="548"/>
    </row>
    <row r="179" spans="1:8" x14ac:dyDescent="0.25">
      <c r="A179" s="275"/>
      <c r="B179" s="352"/>
      <c r="C179" s="275"/>
      <c r="D179" s="805"/>
      <c r="E179" s="375"/>
      <c r="F179" s="1002"/>
      <c r="G179" s="806"/>
    </row>
    <row r="180" spans="1:8" x14ac:dyDescent="0.25">
      <c r="A180" s="275"/>
      <c r="B180" s="365" t="s">
        <v>972</v>
      </c>
      <c r="C180" s="275"/>
      <c r="D180" s="805"/>
      <c r="E180" s="375"/>
      <c r="F180" s="1002">
        <f>+F62</f>
        <v>0</v>
      </c>
      <c r="G180" s="806"/>
    </row>
    <row r="181" spans="1:8" x14ac:dyDescent="0.25">
      <c r="A181" s="275"/>
      <c r="B181" s="365"/>
      <c r="C181" s="275"/>
      <c r="D181" s="805"/>
      <c r="E181" s="375"/>
      <c r="F181" s="1002"/>
      <c r="G181" s="806"/>
    </row>
    <row r="182" spans="1:8" x14ac:dyDescent="0.25">
      <c r="A182" s="275"/>
      <c r="B182" s="365" t="s">
        <v>973</v>
      </c>
      <c r="C182" s="275"/>
      <c r="D182" s="805"/>
      <c r="E182" s="375"/>
      <c r="F182" s="1002">
        <f>+F121</f>
        <v>0</v>
      </c>
      <c r="G182" s="806"/>
    </row>
    <row r="183" spans="1:8" x14ac:dyDescent="0.25">
      <c r="A183" s="275"/>
      <c r="B183" s="365"/>
      <c r="C183" s="275"/>
      <c r="D183" s="805"/>
      <c r="E183" s="375"/>
      <c r="F183" s="1002"/>
      <c r="G183" s="806"/>
    </row>
    <row r="184" spans="1:8" x14ac:dyDescent="0.25">
      <c r="A184" s="275"/>
      <c r="B184" s="365" t="s">
        <v>2099</v>
      </c>
      <c r="C184" s="275"/>
      <c r="D184" s="805"/>
      <c r="E184" s="375"/>
      <c r="F184" s="1002">
        <f>+F173</f>
        <v>0</v>
      </c>
      <c r="G184" s="806"/>
    </row>
    <row r="185" spans="1:8" x14ac:dyDescent="0.25">
      <c r="A185" s="275"/>
      <c r="B185" s="365"/>
      <c r="C185" s="275"/>
      <c r="D185" s="805"/>
      <c r="E185" s="375"/>
      <c r="F185" s="1002"/>
      <c r="G185" s="806"/>
    </row>
    <row r="186" spans="1:8" x14ac:dyDescent="0.25">
      <c r="A186" s="275"/>
      <c r="B186" s="365"/>
      <c r="C186" s="275"/>
      <c r="D186" s="805"/>
      <c r="E186" s="375"/>
      <c r="F186" s="1002"/>
      <c r="G186" s="806"/>
    </row>
    <row r="187" spans="1:8" x14ac:dyDescent="0.25">
      <c r="A187" s="275"/>
      <c r="B187" s="352"/>
      <c r="C187" s="275"/>
      <c r="D187" s="338"/>
      <c r="E187" s="283"/>
      <c r="F187" s="762"/>
      <c r="G187" s="308"/>
    </row>
    <row r="188" spans="1:8" x14ac:dyDescent="0.25">
      <c r="A188" s="275"/>
      <c r="B188" s="352"/>
      <c r="C188" s="275"/>
      <c r="D188" s="338"/>
      <c r="E188" s="283"/>
      <c r="F188" s="762"/>
      <c r="G188" s="308"/>
    </row>
    <row r="189" spans="1:8" x14ac:dyDescent="0.25">
      <c r="A189" s="275"/>
      <c r="B189" s="352"/>
      <c r="C189" s="275"/>
      <c r="D189" s="338"/>
      <c r="E189" s="283"/>
      <c r="F189" s="762"/>
      <c r="G189" s="308"/>
    </row>
    <row r="190" spans="1:8" x14ac:dyDescent="0.25">
      <c r="A190" s="275"/>
      <c r="B190" s="352"/>
      <c r="C190" s="275"/>
      <c r="D190" s="338"/>
      <c r="E190" s="283"/>
      <c r="F190" s="762"/>
      <c r="G190" s="308"/>
    </row>
    <row r="191" spans="1:8" x14ac:dyDescent="0.25">
      <c r="A191" s="275"/>
      <c r="B191" s="352"/>
      <c r="C191" s="275"/>
      <c r="D191" s="338"/>
      <c r="E191" s="283"/>
      <c r="F191" s="762"/>
      <c r="G191" s="308"/>
    </row>
    <row r="192" spans="1:8" x14ac:dyDescent="0.25">
      <c r="A192" s="275"/>
      <c r="B192" s="352"/>
      <c r="C192" s="275"/>
      <c r="D192" s="338"/>
      <c r="E192" s="283"/>
      <c r="F192" s="762"/>
      <c r="G192" s="308"/>
    </row>
    <row r="193" spans="1:7" x14ac:dyDescent="0.25">
      <c r="A193" s="275"/>
      <c r="B193" s="352"/>
      <c r="C193" s="275"/>
      <c r="D193" s="338"/>
      <c r="E193" s="283"/>
      <c r="F193" s="762"/>
      <c r="G193" s="308"/>
    </row>
    <row r="194" spans="1:7" x14ac:dyDescent="0.25">
      <c r="A194" s="275"/>
      <c r="B194" s="352"/>
      <c r="C194" s="275"/>
      <c r="D194" s="338"/>
      <c r="E194" s="283"/>
      <c r="F194" s="762"/>
      <c r="G194" s="308"/>
    </row>
    <row r="195" spans="1:7" x14ac:dyDescent="0.25">
      <c r="A195" s="275"/>
      <c r="B195" s="352"/>
      <c r="C195" s="275"/>
      <c r="D195" s="338"/>
      <c r="E195" s="283"/>
      <c r="F195" s="762"/>
      <c r="G195" s="308"/>
    </row>
    <row r="196" spans="1:7" x14ac:dyDescent="0.25">
      <c r="A196" s="275"/>
      <c r="B196" s="352"/>
      <c r="C196" s="275"/>
      <c r="D196" s="338"/>
      <c r="E196" s="283"/>
      <c r="F196" s="762"/>
      <c r="G196" s="308"/>
    </row>
    <row r="197" spans="1:7" x14ac:dyDescent="0.25">
      <c r="A197" s="275"/>
      <c r="B197" s="352"/>
      <c r="C197" s="275"/>
      <c r="D197" s="338"/>
      <c r="E197" s="283"/>
      <c r="F197" s="762"/>
      <c r="G197" s="308"/>
    </row>
    <row r="198" spans="1:7" x14ac:dyDescent="0.25">
      <c r="A198" s="275"/>
      <c r="B198" s="352"/>
      <c r="C198" s="275"/>
      <c r="D198" s="338"/>
      <c r="E198" s="283"/>
      <c r="F198" s="762"/>
      <c r="G198" s="308"/>
    </row>
    <row r="199" spans="1:7" x14ac:dyDescent="0.25">
      <c r="A199" s="275"/>
      <c r="B199" s="352"/>
      <c r="C199" s="275"/>
      <c r="D199" s="338"/>
      <c r="E199" s="283"/>
      <c r="F199" s="762"/>
      <c r="G199" s="308"/>
    </row>
    <row r="200" spans="1:7" x14ac:dyDescent="0.25">
      <c r="A200" s="275"/>
      <c r="B200" s="352"/>
      <c r="C200" s="275"/>
      <c r="D200" s="338"/>
      <c r="E200" s="283"/>
      <c r="F200" s="762"/>
      <c r="G200" s="308"/>
    </row>
    <row r="201" spans="1:7" x14ac:dyDescent="0.25">
      <c r="A201" s="275"/>
      <c r="B201" s="352"/>
      <c r="C201" s="275"/>
      <c r="D201" s="338"/>
      <c r="E201" s="283"/>
      <c r="F201" s="762"/>
      <c r="G201" s="308"/>
    </row>
    <row r="202" spans="1:7" x14ac:dyDescent="0.25">
      <c r="A202" s="275"/>
      <c r="B202" s="352"/>
      <c r="C202" s="275"/>
      <c r="D202" s="338"/>
      <c r="E202" s="283"/>
      <c r="F202" s="762"/>
      <c r="G202" s="308"/>
    </row>
    <row r="203" spans="1:7" x14ac:dyDescent="0.25">
      <c r="A203" s="275"/>
      <c r="B203" s="352"/>
      <c r="C203" s="275"/>
      <c r="D203" s="338"/>
      <c r="E203" s="283"/>
      <c r="F203" s="762"/>
      <c r="G203" s="308"/>
    </row>
    <row r="204" spans="1:7" x14ac:dyDescent="0.25">
      <c r="A204" s="275"/>
      <c r="B204" s="352"/>
      <c r="C204" s="275"/>
      <c r="D204" s="338"/>
      <c r="E204" s="283"/>
      <c r="F204" s="762"/>
      <c r="G204" s="308"/>
    </row>
    <row r="205" spans="1:7" x14ac:dyDescent="0.25">
      <c r="A205" s="275"/>
      <c r="B205" s="268"/>
      <c r="C205" s="275"/>
      <c r="D205" s="275"/>
      <c r="E205" s="366"/>
      <c r="F205" s="1003"/>
      <c r="G205" s="584"/>
    </row>
    <row r="206" spans="1:7" x14ac:dyDescent="0.25">
      <c r="A206" s="275"/>
      <c r="B206" s="268"/>
      <c r="C206" s="275"/>
      <c r="D206" s="275"/>
      <c r="E206" s="366"/>
      <c r="F206" s="1003"/>
      <c r="G206" s="584"/>
    </row>
    <row r="207" spans="1:7" x14ac:dyDescent="0.25">
      <c r="A207" s="275"/>
      <c r="B207" s="268"/>
      <c r="C207" s="275"/>
      <c r="D207" s="275"/>
      <c r="E207" s="366"/>
      <c r="F207" s="1003"/>
      <c r="G207" s="584"/>
    </row>
    <row r="208" spans="1:7" x14ac:dyDescent="0.25">
      <c r="A208" s="275"/>
      <c r="B208" s="268"/>
      <c r="C208" s="275"/>
      <c r="D208" s="275"/>
      <c r="E208" s="366"/>
      <c r="F208" s="1003"/>
      <c r="G208" s="584"/>
    </row>
    <row r="209" spans="1:7" x14ac:dyDescent="0.25">
      <c r="A209" s="275"/>
      <c r="B209" s="268"/>
      <c r="C209" s="275"/>
      <c r="D209" s="275"/>
      <c r="E209" s="366"/>
      <c r="F209" s="1003"/>
      <c r="G209" s="584"/>
    </row>
    <row r="210" spans="1:7" x14ac:dyDescent="0.25">
      <c r="A210" s="275"/>
      <c r="B210" s="268"/>
      <c r="C210" s="275"/>
      <c r="D210" s="275"/>
      <c r="E210" s="366"/>
      <c r="F210" s="1003"/>
      <c r="G210" s="584"/>
    </row>
    <row r="211" spans="1:7" x14ac:dyDescent="0.25">
      <c r="A211" s="275"/>
      <c r="B211" s="268"/>
      <c r="C211" s="275"/>
      <c r="D211" s="275"/>
      <c r="E211" s="366"/>
      <c r="F211" s="1003"/>
      <c r="G211" s="584"/>
    </row>
    <row r="212" spans="1:7" x14ac:dyDescent="0.25">
      <c r="A212" s="275"/>
      <c r="B212" s="268"/>
      <c r="C212" s="275"/>
      <c r="D212" s="275"/>
      <c r="E212" s="366"/>
      <c r="F212" s="1003"/>
      <c r="G212" s="584"/>
    </row>
    <row r="213" spans="1:7" x14ac:dyDescent="0.25">
      <c r="A213" s="275"/>
      <c r="B213" s="268"/>
      <c r="C213" s="275"/>
      <c r="D213" s="275"/>
      <c r="E213" s="366"/>
      <c r="F213" s="1003"/>
      <c r="G213" s="584"/>
    </row>
    <row r="214" spans="1:7" x14ac:dyDescent="0.25">
      <c r="A214" s="275"/>
      <c r="B214" s="268"/>
      <c r="C214" s="275"/>
      <c r="D214" s="275"/>
      <c r="E214" s="366"/>
      <c r="F214" s="1003"/>
      <c r="G214" s="584"/>
    </row>
    <row r="215" spans="1:7" x14ac:dyDescent="0.25">
      <c r="A215" s="275"/>
      <c r="B215" s="268"/>
      <c r="C215" s="275"/>
      <c r="D215" s="275"/>
      <c r="E215" s="366"/>
      <c r="F215" s="1003"/>
      <c r="G215" s="584"/>
    </row>
    <row r="216" spans="1:7" x14ac:dyDescent="0.25">
      <c r="A216" s="275"/>
      <c r="B216" s="268"/>
      <c r="C216" s="275"/>
      <c r="D216" s="275"/>
      <c r="E216" s="366"/>
      <c r="F216" s="1003"/>
      <c r="G216" s="584"/>
    </row>
    <row r="217" spans="1:7" x14ac:dyDescent="0.25">
      <c r="A217" s="275"/>
      <c r="B217" s="268"/>
      <c r="C217" s="275"/>
      <c r="D217" s="275"/>
      <c r="E217" s="366"/>
      <c r="F217" s="1003"/>
      <c r="G217" s="584"/>
    </row>
    <row r="218" spans="1:7" x14ac:dyDescent="0.25">
      <c r="A218" s="275"/>
      <c r="B218" s="268"/>
      <c r="C218" s="275"/>
      <c r="D218" s="275"/>
      <c r="E218" s="366"/>
      <c r="F218" s="1003"/>
      <c r="G218" s="584"/>
    </row>
    <row r="219" spans="1:7" x14ac:dyDescent="0.25">
      <c r="A219" s="275"/>
      <c r="B219" s="268"/>
      <c r="C219" s="275"/>
      <c r="D219" s="275"/>
      <c r="E219" s="366"/>
      <c r="F219" s="1003"/>
      <c r="G219" s="584"/>
    </row>
    <row r="220" spans="1:7" x14ac:dyDescent="0.25">
      <c r="A220" s="275"/>
      <c r="B220" s="268"/>
      <c r="C220" s="275"/>
      <c r="D220" s="275"/>
      <c r="E220" s="366"/>
      <c r="F220" s="1003"/>
      <c r="G220" s="584"/>
    </row>
    <row r="221" spans="1:7" x14ac:dyDescent="0.25">
      <c r="A221" s="275"/>
      <c r="B221" s="268"/>
      <c r="C221" s="275"/>
      <c r="D221" s="275"/>
      <c r="E221" s="366"/>
      <c r="F221" s="1003"/>
      <c r="G221" s="584"/>
    </row>
    <row r="222" spans="1:7" x14ac:dyDescent="0.25">
      <c r="A222" s="275"/>
      <c r="B222" s="268"/>
      <c r="C222" s="275"/>
      <c r="D222" s="275"/>
      <c r="E222" s="366"/>
      <c r="F222" s="1003"/>
      <c r="G222" s="584"/>
    </row>
    <row r="223" spans="1:7" x14ac:dyDescent="0.25">
      <c r="A223" s="275"/>
      <c r="B223" s="268"/>
      <c r="C223" s="275"/>
      <c r="D223" s="275"/>
      <c r="E223" s="366"/>
      <c r="F223" s="1003"/>
      <c r="G223" s="584"/>
    </row>
    <row r="224" spans="1:7" x14ac:dyDescent="0.25">
      <c r="A224" s="275"/>
      <c r="B224" s="268"/>
      <c r="C224" s="275"/>
      <c r="D224" s="275"/>
      <c r="E224" s="366"/>
      <c r="F224" s="1003"/>
      <c r="G224" s="584"/>
    </row>
    <row r="225" spans="1:7" x14ac:dyDescent="0.25">
      <c r="A225" s="275"/>
      <c r="B225" s="268"/>
      <c r="C225" s="275"/>
      <c r="D225" s="275"/>
      <c r="E225" s="366"/>
      <c r="F225" s="1003"/>
      <c r="G225" s="584"/>
    </row>
    <row r="226" spans="1:7" x14ac:dyDescent="0.25">
      <c r="A226" s="275"/>
      <c r="B226" s="268"/>
      <c r="C226" s="275"/>
      <c r="D226" s="275"/>
      <c r="E226" s="366"/>
      <c r="F226" s="1003"/>
      <c r="G226" s="584"/>
    </row>
    <row r="227" spans="1:7" x14ac:dyDescent="0.25">
      <c r="A227" s="275"/>
      <c r="B227" s="268"/>
      <c r="C227" s="275"/>
      <c r="D227" s="275"/>
      <c r="E227" s="366"/>
      <c r="F227" s="1003"/>
      <c r="G227" s="584"/>
    </row>
    <row r="228" spans="1:7" x14ac:dyDescent="0.25">
      <c r="A228" s="275"/>
      <c r="B228" s="268"/>
      <c r="C228" s="275"/>
      <c r="D228" s="275"/>
      <c r="E228" s="366"/>
      <c r="F228" s="1003"/>
      <c r="G228" s="584"/>
    </row>
    <row r="229" spans="1:7" x14ac:dyDescent="0.25">
      <c r="A229" s="275"/>
      <c r="B229" s="268"/>
      <c r="C229" s="275"/>
      <c r="D229" s="275"/>
      <c r="E229" s="366"/>
      <c r="F229" s="1003"/>
      <c r="G229" s="584"/>
    </row>
    <row r="230" spans="1:7" x14ac:dyDescent="0.25">
      <c r="A230" s="275"/>
      <c r="B230" s="268"/>
      <c r="C230" s="275"/>
      <c r="D230" s="275"/>
      <c r="E230" s="366"/>
      <c r="F230" s="1003"/>
      <c r="G230" s="584"/>
    </row>
    <row r="231" spans="1:7" x14ac:dyDescent="0.25">
      <c r="A231" s="275"/>
      <c r="B231" s="268"/>
      <c r="C231" s="275"/>
      <c r="D231" s="275"/>
      <c r="E231" s="366"/>
      <c r="F231" s="1003"/>
      <c r="G231" s="584"/>
    </row>
    <row r="232" spans="1:7" x14ac:dyDescent="0.25">
      <c r="A232" s="275"/>
      <c r="B232" s="268"/>
      <c r="C232" s="275"/>
      <c r="D232" s="275"/>
      <c r="E232" s="366"/>
      <c r="F232" s="1003"/>
      <c r="G232" s="584"/>
    </row>
    <row r="233" spans="1:7" x14ac:dyDescent="0.25">
      <c r="A233" s="275"/>
      <c r="B233" s="268"/>
      <c r="C233" s="275"/>
      <c r="D233" s="275"/>
      <c r="E233" s="366"/>
      <c r="F233" s="1003"/>
      <c r="G233" s="584"/>
    </row>
    <row r="234" spans="1:7" x14ac:dyDescent="0.25">
      <c r="A234" s="275"/>
      <c r="B234" s="268"/>
      <c r="C234" s="275"/>
      <c r="D234" s="275"/>
      <c r="E234" s="366"/>
      <c r="F234" s="1003"/>
      <c r="G234" s="584"/>
    </row>
    <row r="235" spans="1:7" x14ac:dyDescent="0.25">
      <c r="A235" s="275"/>
      <c r="B235" s="268"/>
      <c r="C235" s="275"/>
      <c r="D235" s="275"/>
      <c r="E235" s="366"/>
      <c r="F235" s="1003"/>
      <c r="G235" s="584"/>
    </row>
    <row r="236" spans="1:7" x14ac:dyDescent="0.25">
      <c r="A236" s="275"/>
      <c r="B236" s="268"/>
      <c r="C236" s="275"/>
      <c r="D236" s="275"/>
      <c r="E236" s="366"/>
      <c r="F236" s="1003"/>
      <c r="G236" s="584"/>
    </row>
    <row r="237" spans="1:7" x14ac:dyDescent="0.25">
      <c r="A237" s="275"/>
      <c r="B237" s="268"/>
      <c r="C237" s="275"/>
      <c r="D237" s="275"/>
      <c r="E237" s="366"/>
      <c r="F237" s="1003"/>
      <c r="G237" s="584"/>
    </row>
    <row r="238" spans="1:7" x14ac:dyDescent="0.25">
      <c r="A238" s="275"/>
      <c r="B238" s="268"/>
      <c r="C238" s="275"/>
      <c r="D238" s="275"/>
      <c r="E238" s="366"/>
      <c r="F238" s="1003"/>
      <c r="G238" s="584"/>
    </row>
    <row r="239" spans="1:7" x14ac:dyDescent="0.25">
      <c r="A239" s="275"/>
      <c r="B239" s="268"/>
      <c r="C239" s="275"/>
      <c r="D239" s="275"/>
      <c r="E239" s="366"/>
      <c r="F239" s="1003"/>
      <c r="G239" s="584"/>
    </row>
    <row r="240" spans="1:7" x14ac:dyDescent="0.25">
      <c r="A240" s="275"/>
      <c r="B240" s="268"/>
      <c r="C240" s="275"/>
      <c r="D240" s="275"/>
      <c r="E240" s="366"/>
      <c r="F240" s="1003"/>
      <c r="G240" s="584"/>
    </row>
    <row r="241" spans="1:7" x14ac:dyDescent="0.25">
      <c r="A241" s="275"/>
      <c r="B241" s="268"/>
      <c r="C241" s="275"/>
      <c r="D241" s="275"/>
      <c r="E241" s="366"/>
      <c r="F241" s="1003"/>
      <c r="G241" s="584"/>
    </row>
    <row r="242" spans="1:7" ht="13" thickBot="1" x14ac:dyDescent="0.3">
      <c r="A242" s="275"/>
      <c r="B242" s="268"/>
      <c r="C242" s="275"/>
      <c r="D242" s="275"/>
      <c r="E242" s="366"/>
      <c r="F242" s="1003"/>
      <c r="G242" s="584"/>
    </row>
    <row r="243" spans="1:7" ht="17.25" customHeight="1" thickTop="1" x14ac:dyDescent="0.25">
      <c r="A243" s="2507" t="s">
        <v>509</v>
      </c>
      <c r="B243" s="2507"/>
      <c r="C243" s="2507"/>
      <c r="D243" s="2507"/>
      <c r="E243" s="2507"/>
      <c r="F243" s="1455">
        <f>SUM(F179:F185)</f>
        <v>0</v>
      </c>
      <c r="G243" s="807"/>
    </row>
    <row r="244" spans="1:7" x14ac:dyDescent="0.25">
      <c r="E244" s="809"/>
      <c r="F244" s="1004"/>
      <c r="G244" s="809"/>
    </row>
    <row r="245" spans="1:7" x14ac:dyDescent="0.25">
      <c r="E245" s="809"/>
      <c r="F245" s="1004"/>
      <c r="G245" s="809"/>
    </row>
    <row r="246" spans="1:7" x14ac:dyDescent="0.25">
      <c r="E246" s="809"/>
      <c r="F246" s="1004"/>
      <c r="G246" s="809"/>
    </row>
    <row r="247" spans="1:7" ht="25.15" customHeight="1" x14ac:dyDescent="0.25">
      <c r="E247" s="809"/>
      <c r="F247" s="1004"/>
      <c r="G247" s="809"/>
    </row>
    <row r="248" spans="1:7" x14ac:dyDescent="0.25">
      <c r="E248" s="809"/>
      <c r="F248" s="1004"/>
      <c r="G248" s="809"/>
    </row>
    <row r="249" spans="1:7" x14ac:dyDescent="0.25">
      <c r="E249" s="809"/>
      <c r="F249" s="1004"/>
      <c r="G249" s="809"/>
    </row>
    <row r="250" spans="1:7" x14ac:dyDescent="0.25">
      <c r="E250" s="809"/>
      <c r="F250" s="1004"/>
      <c r="G250" s="809"/>
    </row>
    <row r="251" spans="1:7" x14ac:dyDescent="0.25">
      <c r="E251" s="809"/>
      <c r="F251" s="1004"/>
      <c r="G251" s="809"/>
    </row>
    <row r="252" spans="1:7" x14ac:dyDescent="0.25">
      <c r="E252" s="809"/>
      <c r="F252" s="1004"/>
      <c r="G252" s="809"/>
    </row>
    <row r="253" spans="1:7" x14ac:dyDescent="0.25">
      <c r="E253" s="809"/>
      <c r="F253" s="1004"/>
      <c r="G253" s="809"/>
    </row>
    <row r="254" spans="1:7" x14ac:dyDescent="0.25">
      <c r="E254" s="809"/>
      <c r="F254" s="1004"/>
      <c r="G254" s="809"/>
    </row>
    <row r="255" spans="1:7" x14ac:dyDescent="0.25">
      <c r="E255" s="809"/>
      <c r="F255" s="1004"/>
      <c r="G255" s="809"/>
    </row>
    <row r="256" spans="1:7" x14ac:dyDescent="0.25">
      <c r="E256" s="809"/>
      <c r="F256" s="1004"/>
      <c r="G256" s="809"/>
    </row>
    <row r="257" spans="5:7" x14ac:dyDescent="0.25">
      <c r="E257" s="809"/>
      <c r="F257" s="1004"/>
      <c r="G257" s="809"/>
    </row>
    <row r="258" spans="5:7" x14ac:dyDescent="0.25">
      <c r="E258" s="809"/>
      <c r="F258" s="1004"/>
      <c r="G258" s="809"/>
    </row>
    <row r="259" spans="5:7" x14ac:dyDescent="0.25">
      <c r="E259" s="809"/>
      <c r="F259" s="1004"/>
      <c r="G259" s="809"/>
    </row>
    <row r="260" spans="5:7" x14ac:dyDescent="0.25">
      <c r="E260" s="809"/>
      <c r="F260" s="1004"/>
      <c r="G260" s="809"/>
    </row>
    <row r="261" spans="5:7" x14ac:dyDescent="0.25">
      <c r="E261" s="809"/>
      <c r="F261" s="1004"/>
      <c r="G261" s="809"/>
    </row>
    <row r="262" spans="5:7" x14ac:dyDescent="0.25">
      <c r="E262" s="809"/>
      <c r="F262" s="1004"/>
      <c r="G262" s="809"/>
    </row>
    <row r="263" spans="5:7" x14ac:dyDescent="0.25">
      <c r="E263" s="809"/>
      <c r="F263" s="1004"/>
      <c r="G263" s="809"/>
    </row>
    <row r="264" spans="5:7" x14ac:dyDescent="0.25">
      <c r="E264" s="809"/>
      <c r="F264" s="1004"/>
      <c r="G264" s="809"/>
    </row>
    <row r="265" spans="5:7" x14ac:dyDescent="0.25">
      <c r="E265" s="809"/>
      <c r="F265" s="1004"/>
      <c r="G265" s="809"/>
    </row>
    <row r="266" spans="5:7" x14ac:dyDescent="0.25">
      <c r="E266" s="809"/>
      <c r="F266" s="1004"/>
      <c r="G266" s="809"/>
    </row>
    <row r="267" spans="5:7" x14ac:dyDescent="0.25">
      <c r="E267" s="809"/>
      <c r="F267" s="1004"/>
      <c r="G267" s="809"/>
    </row>
    <row r="268" spans="5:7" x14ac:dyDescent="0.25">
      <c r="E268" s="809"/>
      <c r="F268" s="1004"/>
      <c r="G268" s="809"/>
    </row>
    <row r="269" spans="5:7" x14ac:dyDescent="0.25">
      <c r="E269" s="809"/>
      <c r="F269" s="1004"/>
      <c r="G269" s="809"/>
    </row>
    <row r="270" spans="5:7" x14ac:dyDescent="0.25">
      <c r="E270" s="809"/>
      <c r="F270" s="1004"/>
      <c r="G270" s="809"/>
    </row>
    <row r="271" spans="5:7" x14ac:dyDescent="0.25">
      <c r="E271" s="809"/>
      <c r="F271" s="1004"/>
      <c r="G271" s="809"/>
    </row>
    <row r="272" spans="5:7" x14ac:dyDescent="0.25">
      <c r="E272" s="809"/>
      <c r="F272" s="1004"/>
      <c r="G272" s="809"/>
    </row>
    <row r="273" spans="5:7" x14ac:dyDescent="0.25">
      <c r="E273" s="809"/>
      <c r="F273" s="1004"/>
      <c r="G273" s="809"/>
    </row>
    <row r="274" spans="5:7" x14ac:dyDescent="0.25">
      <c r="E274" s="809"/>
      <c r="F274" s="1004"/>
      <c r="G274" s="809"/>
    </row>
    <row r="275" spans="5:7" x14ac:dyDescent="0.25">
      <c r="E275" s="809"/>
      <c r="F275" s="1004"/>
      <c r="G275" s="809"/>
    </row>
    <row r="276" spans="5:7" x14ac:dyDescent="0.25">
      <c r="E276" s="809"/>
      <c r="F276" s="1004"/>
      <c r="G276" s="809"/>
    </row>
    <row r="277" spans="5:7" x14ac:dyDescent="0.25">
      <c r="E277" s="809"/>
      <c r="F277" s="1004"/>
      <c r="G277" s="809"/>
    </row>
    <row r="278" spans="5:7" x14ac:dyDescent="0.25">
      <c r="E278" s="809"/>
      <c r="F278" s="1004"/>
      <c r="G278" s="809"/>
    </row>
    <row r="279" spans="5:7" x14ac:dyDescent="0.25">
      <c r="E279" s="809"/>
      <c r="F279" s="1004"/>
      <c r="G279" s="809"/>
    </row>
    <row r="280" spans="5:7" x14ac:dyDescent="0.25">
      <c r="E280" s="809"/>
      <c r="F280" s="1004"/>
      <c r="G280" s="809"/>
    </row>
    <row r="281" spans="5:7" x14ac:dyDescent="0.25">
      <c r="E281" s="809"/>
      <c r="F281" s="1004"/>
      <c r="G281" s="809"/>
    </row>
    <row r="282" spans="5:7" x14ac:dyDescent="0.25">
      <c r="E282" s="809"/>
      <c r="F282" s="1004"/>
      <c r="G282" s="809"/>
    </row>
    <row r="283" spans="5:7" x14ac:dyDescent="0.25">
      <c r="E283" s="809"/>
      <c r="F283" s="1004"/>
      <c r="G283" s="809"/>
    </row>
    <row r="284" spans="5:7" x14ac:dyDescent="0.25">
      <c r="E284" s="809"/>
      <c r="F284" s="1004"/>
      <c r="G284" s="809"/>
    </row>
    <row r="285" spans="5:7" x14ac:dyDescent="0.25">
      <c r="E285" s="809"/>
      <c r="F285" s="1004"/>
      <c r="G285" s="809"/>
    </row>
    <row r="286" spans="5:7" x14ac:dyDescent="0.25">
      <c r="E286" s="809"/>
      <c r="F286" s="1004"/>
      <c r="G286" s="809"/>
    </row>
    <row r="287" spans="5:7" x14ac:dyDescent="0.25">
      <c r="E287" s="809"/>
      <c r="F287" s="1004"/>
      <c r="G287" s="809"/>
    </row>
    <row r="288" spans="5:7" x14ac:dyDescent="0.25">
      <c r="E288" s="809"/>
      <c r="F288" s="1004"/>
      <c r="G288" s="809"/>
    </row>
    <row r="289" spans="5:7" x14ac:dyDescent="0.25">
      <c r="E289" s="809"/>
      <c r="F289" s="1004"/>
      <c r="G289" s="809"/>
    </row>
    <row r="290" spans="5:7" x14ac:dyDescent="0.25">
      <c r="E290" s="809"/>
      <c r="F290" s="1004"/>
      <c r="G290" s="809"/>
    </row>
    <row r="291" spans="5:7" x14ac:dyDescent="0.25">
      <c r="E291" s="809"/>
      <c r="F291" s="1004"/>
      <c r="G291" s="809"/>
    </row>
    <row r="292" spans="5:7" x14ac:dyDescent="0.25">
      <c r="E292" s="809"/>
      <c r="F292" s="1004"/>
      <c r="G292" s="809"/>
    </row>
    <row r="293" spans="5:7" x14ac:dyDescent="0.25">
      <c r="E293" s="809"/>
      <c r="F293" s="1004"/>
      <c r="G293" s="809"/>
    </row>
    <row r="294" spans="5:7" x14ac:dyDescent="0.25">
      <c r="E294" s="809"/>
      <c r="F294" s="1004"/>
      <c r="G294" s="809"/>
    </row>
    <row r="295" spans="5:7" x14ac:dyDescent="0.25">
      <c r="E295" s="809"/>
      <c r="F295" s="1004"/>
      <c r="G295" s="809"/>
    </row>
    <row r="296" spans="5:7" x14ac:dyDescent="0.25">
      <c r="E296" s="809"/>
      <c r="F296" s="1004"/>
      <c r="G296" s="809"/>
    </row>
    <row r="297" spans="5:7" x14ac:dyDescent="0.25">
      <c r="E297" s="809"/>
      <c r="F297" s="1004"/>
      <c r="G297" s="809"/>
    </row>
    <row r="298" spans="5:7" x14ac:dyDescent="0.25">
      <c r="E298" s="809"/>
      <c r="F298" s="1004"/>
      <c r="G298" s="809"/>
    </row>
    <row r="299" spans="5:7" x14ac:dyDescent="0.25">
      <c r="E299" s="809"/>
      <c r="F299" s="1004"/>
      <c r="G299" s="809"/>
    </row>
    <row r="300" spans="5:7" x14ac:dyDescent="0.25">
      <c r="E300" s="809"/>
      <c r="F300" s="1004"/>
      <c r="G300" s="809"/>
    </row>
    <row r="301" spans="5:7" x14ac:dyDescent="0.25">
      <c r="E301" s="809"/>
      <c r="F301" s="1004"/>
      <c r="G301" s="809"/>
    </row>
    <row r="302" spans="5:7" x14ac:dyDescent="0.25">
      <c r="E302" s="809"/>
      <c r="F302" s="1004"/>
      <c r="G302" s="809"/>
    </row>
    <row r="303" spans="5:7" x14ac:dyDescent="0.25">
      <c r="E303" s="809"/>
      <c r="F303" s="1004"/>
      <c r="G303" s="809"/>
    </row>
    <row r="304" spans="5:7" x14ac:dyDescent="0.25">
      <c r="E304" s="809"/>
      <c r="F304" s="1004"/>
      <c r="G304" s="809"/>
    </row>
    <row r="305" spans="5:7" x14ac:dyDescent="0.25">
      <c r="E305" s="809"/>
      <c r="F305" s="1004"/>
      <c r="G305" s="809"/>
    </row>
    <row r="306" spans="5:7" x14ac:dyDescent="0.25">
      <c r="E306" s="809"/>
      <c r="F306" s="1004"/>
      <c r="G306" s="809"/>
    </row>
    <row r="307" spans="5:7" x14ac:dyDescent="0.25">
      <c r="E307" s="809"/>
      <c r="F307" s="1004"/>
      <c r="G307" s="809"/>
    </row>
    <row r="308" spans="5:7" x14ac:dyDescent="0.25">
      <c r="E308" s="809"/>
      <c r="F308" s="1004"/>
      <c r="G308" s="809"/>
    </row>
    <row r="309" spans="5:7" x14ac:dyDescent="0.25">
      <c r="E309" s="809"/>
      <c r="F309" s="1004"/>
      <c r="G309" s="809"/>
    </row>
    <row r="310" spans="5:7" x14ac:dyDescent="0.25">
      <c r="E310" s="809"/>
      <c r="F310" s="1004"/>
      <c r="G310" s="809"/>
    </row>
    <row r="311" spans="5:7" x14ac:dyDescent="0.25">
      <c r="E311" s="809"/>
      <c r="F311" s="1004"/>
      <c r="G311" s="809"/>
    </row>
    <row r="312" spans="5:7" x14ac:dyDescent="0.25">
      <c r="E312" s="809"/>
      <c r="F312" s="1004"/>
      <c r="G312" s="809"/>
    </row>
    <row r="313" spans="5:7" x14ac:dyDescent="0.25">
      <c r="E313" s="809"/>
      <c r="F313" s="1004"/>
      <c r="G313" s="809"/>
    </row>
    <row r="314" spans="5:7" x14ac:dyDescent="0.25">
      <c r="E314" s="809"/>
      <c r="F314" s="1004"/>
      <c r="G314" s="809"/>
    </row>
    <row r="315" spans="5:7" x14ac:dyDescent="0.25">
      <c r="E315" s="809"/>
      <c r="F315" s="1004"/>
      <c r="G315" s="809"/>
    </row>
    <row r="316" spans="5:7" x14ac:dyDescent="0.25">
      <c r="E316" s="809"/>
      <c r="F316" s="1004"/>
      <c r="G316" s="809"/>
    </row>
    <row r="317" spans="5:7" x14ac:dyDescent="0.25">
      <c r="E317" s="809"/>
      <c r="F317" s="1004"/>
      <c r="G317" s="809"/>
    </row>
    <row r="318" spans="5:7" x14ac:dyDescent="0.25">
      <c r="E318" s="809"/>
      <c r="F318" s="1004"/>
      <c r="G318" s="809"/>
    </row>
    <row r="319" spans="5:7" x14ac:dyDescent="0.25">
      <c r="E319" s="809"/>
      <c r="F319" s="1004"/>
      <c r="G319" s="809"/>
    </row>
    <row r="320" spans="5:7" x14ac:dyDescent="0.25">
      <c r="E320" s="809"/>
      <c r="F320" s="1004"/>
      <c r="G320" s="809"/>
    </row>
    <row r="321" spans="5:7" x14ac:dyDescent="0.25">
      <c r="E321" s="809"/>
      <c r="F321" s="1004"/>
      <c r="G321" s="809"/>
    </row>
    <row r="322" spans="5:7" x14ac:dyDescent="0.25">
      <c r="E322" s="809"/>
      <c r="F322" s="1004"/>
      <c r="G322" s="809"/>
    </row>
    <row r="323" spans="5:7" x14ac:dyDescent="0.25">
      <c r="E323" s="809"/>
      <c r="F323" s="1004"/>
      <c r="G323" s="809"/>
    </row>
    <row r="324" spans="5:7" x14ac:dyDescent="0.25">
      <c r="E324" s="809"/>
      <c r="F324" s="1004"/>
      <c r="G324" s="809"/>
    </row>
    <row r="325" spans="5:7" x14ac:dyDescent="0.25">
      <c r="E325" s="809"/>
      <c r="F325" s="1004"/>
      <c r="G325" s="809"/>
    </row>
    <row r="326" spans="5:7" x14ac:dyDescent="0.25">
      <c r="E326" s="809"/>
      <c r="F326" s="1004"/>
      <c r="G326" s="809"/>
    </row>
    <row r="327" spans="5:7" x14ac:dyDescent="0.25">
      <c r="E327" s="809"/>
      <c r="F327" s="1004"/>
      <c r="G327" s="809"/>
    </row>
    <row r="328" spans="5:7" x14ac:dyDescent="0.25">
      <c r="E328" s="809"/>
      <c r="F328" s="1004"/>
      <c r="G328" s="809"/>
    </row>
    <row r="329" spans="5:7" x14ac:dyDescent="0.25">
      <c r="E329" s="809"/>
      <c r="F329" s="1004"/>
      <c r="G329" s="809"/>
    </row>
    <row r="330" spans="5:7" x14ac:dyDescent="0.25">
      <c r="E330" s="809"/>
      <c r="F330" s="1004"/>
      <c r="G330" s="809"/>
    </row>
    <row r="331" spans="5:7" x14ac:dyDescent="0.25">
      <c r="E331" s="809"/>
      <c r="F331" s="1004"/>
      <c r="G331" s="809"/>
    </row>
    <row r="332" spans="5:7" x14ac:dyDescent="0.25">
      <c r="E332" s="809"/>
      <c r="F332" s="1004"/>
      <c r="G332" s="809"/>
    </row>
    <row r="333" spans="5:7" x14ac:dyDescent="0.25">
      <c r="E333" s="809"/>
      <c r="F333" s="1004"/>
      <c r="G333" s="809"/>
    </row>
    <row r="334" spans="5:7" x14ac:dyDescent="0.25">
      <c r="E334" s="809"/>
      <c r="F334" s="1004"/>
      <c r="G334" s="809"/>
    </row>
    <row r="335" spans="5:7" x14ac:dyDescent="0.25">
      <c r="E335" s="809"/>
      <c r="F335" s="1004"/>
      <c r="G335" s="809"/>
    </row>
    <row r="336" spans="5:7" x14ac:dyDescent="0.25">
      <c r="E336" s="809"/>
      <c r="F336" s="1004"/>
      <c r="G336" s="809"/>
    </row>
    <row r="337" spans="5:7" x14ac:dyDescent="0.25">
      <c r="E337" s="809"/>
      <c r="F337" s="1004"/>
      <c r="G337" s="809"/>
    </row>
    <row r="338" spans="5:7" x14ac:dyDescent="0.25">
      <c r="E338" s="809"/>
      <c r="F338" s="1004"/>
      <c r="G338" s="809"/>
    </row>
    <row r="339" spans="5:7" x14ac:dyDescent="0.25">
      <c r="E339" s="809"/>
      <c r="F339" s="1004"/>
      <c r="G339" s="809"/>
    </row>
    <row r="340" spans="5:7" x14ac:dyDescent="0.25">
      <c r="E340" s="809"/>
      <c r="F340" s="1004"/>
      <c r="G340" s="809"/>
    </row>
    <row r="341" spans="5:7" x14ac:dyDescent="0.25">
      <c r="E341" s="809"/>
      <c r="F341" s="1004"/>
      <c r="G341" s="809"/>
    </row>
    <row r="342" spans="5:7" x14ac:dyDescent="0.25">
      <c r="E342" s="809"/>
      <c r="F342" s="1004"/>
      <c r="G342" s="809"/>
    </row>
    <row r="343" spans="5:7" x14ac:dyDescent="0.25">
      <c r="E343" s="809"/>
      <c r="F343" s="1004"/>
      <c r="G343" s="809"/>
    </row>
    <row r="344" spans="5:7" x14ac:dyDescent="0.25">
      <c r="E344" s="809"/>
      <c r="F344" s="1004"/>
      <c r="G344" s="809"/>
    </row>
    <row r="345" spans="5:7" x14ac:dyDescent="0.25">
      <c r="E345" s="809"/>
      <c r="F345" s="1004"/>
      <c r="G345" s="809"/>
    </row>
    <row r="346" spans="5:7" x14ac:dyDescent="0.25">
      <c r="E346" s="809"/>
      <c r="F346" s="1004"/>
      <c r="G346" s="809"/>
    </row>
    <row r="347" spans="5:7" x14ac:dyDescent="0.25">
      <c r="E347" s="809"/>
      <c r="F347" s="1004"/>
      <c r="G347" s="809"/>
    </row>
    <row r="348" spans="5:7" x14ac:dyDescent="0.25">
      <c r="E348" s="809"/>
      <c r="F348" s="1004"/>
      <c r="G348" s="809"/>
    </row>
    <row r="349" spans="5:7" x14ac:dyDescent="0.25">
      <c r="E349" s="809"/>
      <c r="F349" s="1004"/>
      <c r="G349" s="809"/>
    </row>
    <row r="350" spans="5:7" x14ac:dyDescent="0.25">
      <c r="E350" s="809"/>
      <c r="F350" s="1004"/>
      <c r="G350" s="809"/>
    </row>
    <row r="351" spans="5:7" x14ac:dyDescent="0.25">
      <c r="E351" s="809"/>
      <c r="F351" s="1004"/>
      <c r="G351" s="809"/>
    </row>
    <row r="352" spans="5:7" x14ac:dyDescent="0.25">
      <c r="E352" s="809"/>
      <c r="F352" s="1004"/>
      <c r="G352" s="809"/>
    </row>
    <row r="353" spans="5:7" x14ac:dyDescent="0.25">
      <c r="E353" s="809"/>
      <c r="F353" s="1004"/>
      <c r="G353" s="809"/>
    </row>
    <row r="354" spans="5:7" x14ac:dyDescent="0.25">
      <c r="E354" s="809"/>
      <c r="F354" s="1004"/>
      <c r="G354" s="809"/>
    </row>
    <row r="355" spans="5:7" x14ac:dyDescent="0.25">
      <c r="E355" s="809"/>
      <c r="F355" s="1004"/>
      <c r="G355" s="809"/>
    </row>
    <row r="356" spans="5:7" x14ac:dyDescent="0.25">
      <c r="E356" s="809"/>
      <c r="F356" s="1004"/>
      <c r="G356" s="809"/>
    </row>
    <row r="357" spans="5:7" x14ac:dyDescent="0.25">
      <c r="E357" s="809"/>
      <c r="F357" s="1004"/>
      <c r="G357" s="809"/>
    </row>
    <row r="358" spans="5:7" x14ac:dyDescent="0.25">
      <c r="E358" s="809"/>
      <c r="F358" s="1004"/>
      <c r="G358" s="809"/>
    </row>
    <row r="359" spans="5:7" x14ac:dyDescent="0.25">
      <c r="E359" s="809"/>
      <c r="F359" s="1004"/>
      <c r="G359" s="809"/>
    </row>
    <row r="360" spans="5:7" x14ac:dyDescent="0.25">
      <c r="E360" s="809"/>
      <c r="F360" s="1004"/>
      <c r="G360" s="809"/>
    </row>
    <row r="361" spans="5:7" x14ac:dyDescent="0.25">
      <c r="E361" s="809"/>
      <c r="F361" s="1004"/>
      <c r="G361" s="809"/>
    </row>
    <row r="362" spans="5:7" x14ac:dyDescent="0.25">
      <c r="E362" s="809"/>
      <c r="F362" s="1004"/>
      <c r="G362" s="809"/>
    </row>
    <row r="363" spans="5:7" x14ac:dyDescent="0.25">
      <c r="E363" s="809"/>
      <c r="F363" s="1004"/>
      <c r="G363" s="809"/>
    </row>
    <row r="364" spans="5:7" x14ac:dyDescent="0.25">
      <c r="E364" s="809"/>
      <c r="F364" s="1004"/>
      <c r="G364" s="809"/>
    </row>
    <row r="365" spans="5:7" x14ac:dyDescent="0.25">
      <c r="E365" s="809"/>
      <c r="F365" s="1004"/>
      <c r="G365" s="809"/>
    </row>
    <row r="366" spans="5:7" x14ac:dyDescent="0.25">
      <c r="E366" s="809"/>
      <c r="F366" s="1004"/>
      <c r="G366" s="809"/>
    </row>
    <row r="367" spans="5:7" x14ac:dyDescent="0.25">
      <c r="E367" s="809"/>
      <c r="F367" s="1004"/>
      <c r="G367" s="809"/>
    </row>
    <row r="368" spans="5:7" x14ac:dyDescent="0.25">
      <c r="E368" s="809"/>
      <c r="F368" s="1004"/>
      <c r="G368" s="809"/>
    </row>
    <row r="369" spans="5:7" x14ac:dyDescent="0.25">
      <c r="E369" s="809"/>
      <c r="F369" s="1004"/>
      <c r="G369" s="809"/>
    </row>
    <row r="370" spans="5:7" x14ac:dyDescent="0.25">
      <c r="E370" s="809"/>
      <c r="F370" s="1004"/>
      <c r="G370" s="809"/>
    </row>
    <row r="371" spans="5:7" x14ac:dyDescent="0.25">
      <c r="E371" s="809"/>
      <c r="F371" s="1004"/>
      <c r="G371" s="809"/>
    </row>
    <row r="372" spans="5:7" x14ac:dyDescent="0.25">
      <c r="E372" s="809"/>
      <c r="F372" s="1004"/>
      <c r="G372" s="809"/>
    </row>
    <row r="373" spans="5:7" x14ac:dyDescent="0.25">
      <c r="E373" s="809"/>
      <c r="F373" s="1004"/>
      <c r="G373" s="809"/>
    </row>
    <row r="374" spans="5:7" x14ac:dyDescent="0.25">
      <c r="E374" s="809"/>
      <c r="F374" s="1004"/>
      <c r="G374" s="809"/>
    </row>
    <row r="375" spans="5:7" x14ac:dyDescent="0.25">
      <c r="E375" s="809"/>
      <c r="F375" s="1004"/>
      <c r="G375" s="809"/>
    </row>
    <row r="376" spans="5:7" x14ac:dyDescent="0.25">
      <c r="E376" s="809"/>
      <c r="F376" s="1004"/>
      <c r="G376" s="809"/>
    </row>
    <row r="377" spans="5:7" x14ac:dyDescent="0.25">
      <c r="E377" s="809"/>
      <c r="F377" s="1004"/>
      <c r="G377" s="809"/>
    </row>
    <row r="378" spans="5:7" x14ac:dyDescent="0.25">
      <c r="E378" s="809"/>
      <c r="F378" s="1004"/>
      <c r="G378" s="809"/>
    </row>
    <row r="379" spans="5:7" x14ac:dyDescent="0.25">
      <c r="E379" s="809"/>
      <c r="F379" s="1004"/>
      <c r="G379" s="809"/>
    </row>
    <row r="380" spans="5:7" x14ac:dyDescent="0.25">
      <c r="E380" s="809"/>
      <c r="F380" s="1004"/>
      <c r="G380" s="809"/>
    </row>
    <row r="381" spans="5:7" x14ac:dyDescent="0.25">
      <c r="E381" s="809"/>
      <c r="F381" s="1004"/>
      <c r="G381" s="809"/>
    </row>
    <row r="382" spans="5:7" x14ac:dyDescent="0.25">
      <c r="E382" s="809"/>
      <c r="F382" s="1004"/>
      <c r="G382" s="809"/>
    </row>
    <row r="383" spans="5:7" x14ac:dyDescent="0.25">
      <c r="E383" s="809"/>
      <c r="F383" s="1004"/>
      <c r="G383" s="809"/>
    </row>
    <row r="384" spans="5:7" x14ac:dyDescent="0.25">
      <c r="E384" s="809"/>
      <c r="F384" s="1004"/>
      <c r="G384" s="809"/>
    </row>
    <row r="385" spans="5:7" x14ac:dyDescent="0.25">
      <c r="E385" s="809"/>
      <c r="F385" s="1004"/>
      <c r="G385" s="809"/>
    </row>
    <row r="386" spans="5:7" x14ac:dyDescent="0.25">
      <c r="E386" s="809"/>
      <c r="F386" s="1004"/>
      <c r="G386" s="809"/>
    </row>
    <row r="387" spans="5:7" x14ac:dyDescent="0.25">
      <c r="E387" s="809"/>
      <c r="F387" s="1004"/>
      <c r="G387" s="809"/>
    </row>
    <row r="388" spans="5:7" x14ac:dyDescent="0.25">
      <c r="E388" s="809"/>
      <c r="F388" s="1004"/>
      <c r="G388" s="809"/>
    </row>
    <row r="389" spans="5:7" x14ac:dyDescent="0.25">
      <c r="E389" s="809"/>
      <c r="F389" s="1004"/>
      <c r="G389" s="809"/>
    </row>
    <row r="390" spans="5:7" x14ac:dyDescent="0.25">
      <c r="E390" s="809"/>
      <c r="F390" s="1004"/>
      <c r="G390" s="809"/>
    </row>
    <row r="391" spans="5:7" x14ac:dyDescent="0.25">
      <c r="E391" s="809"/>
      <c r="F391" s="1004"/>
      <c r="G391" s="809"/>
    </row>
    <row r="392" spans="5:7" x14ac:dyDescent="0.25">
      <c r="E392" s="809"/>
      <c r="F392" s="1004"/>
      <c r="G392" s="809"/>
    </row>
    <row r="393" spans="5:7" x14ac:dyDescent="0.25">
      <c r="E393" s="809"/>
      <c r="F393" s="1004"/>
      <c r="G393" s="809"/>
    </row>
    <row r="394" spans="5:7" x14ac:dyDescent="0.25">
      <c r="E394" s="809"/>
      <c r="F394" s="1004"/>
      <c r="G394" s="809"/>
    </row>
    <row r="395" spans="5:7" x14ac:dyDescent="0.25">
      <c r="E395" s="809"/>
      <c r="F395" s="1004"/>
      <c r="G395" s="809"/>
    </row>
    <row r="396" spans="5:7" x14ac:dyDescent="0.25">
      <c r="E396" s="809"/>
      <c r="F396" s="1004"/>
      <c r="G396" s="809"/>
    </row>
    <row r="397" spans="5:7" x14ac:dyDescent="0.25">
      <c r="E397" s="809"/>
      <c r="F397" s="1004"/>
      <c r="G397" s="809"/>
    </row>
    <row r="398" spans="5:7" x14ac:dyDescent="0.25">
      <c r="E398" s="809"/>
      <c r="F398" s="1004"/>
      <c r="G398" s="809"/>
    </row>
    <row r="399" spans="5:7" x14ac:dyDescent="0.25">
      <c r="E399" s="809"/>
      <c r="F399" s="1004"/>
      <c r="G399" s="809"/>
    </row>
    <row r="400" spans="5:7" x14ac:dyDescent="0.25">
      <c r="E400" s="809"/>
      <c r="F400" s="1004"/>
      <c r="G400" s="809"/>
    </row>
    <row r="401" spans="5:7" x14ac:dyDescent="0.25">
      <c r="E401" s="809"/>
      <c r="F401" s="1004"/>
      <c r="G401" s="809"/>
    </row>
    <row r="402" spans="5:7" x14ac:dyDescent="0.25">
      <c r="E402" s="809"/>
      <c r="F402" s="1004"/>
      <c r="G402" s="809"/>
    </row>
    <row r="403" spans="5:7" x14ac:dyDescent="0.25">
      <c r="E403" s="809"/>
      <c r="F403" s="1004"/>
      <c r="G403" s="809"/>
    </row>
    <row r="404" spans="5:7" x14ac:dyDescent="0.25">
      <c r="E404" s="809"/>
      <c r="F404" s="1004"/>
      <c r="G404" s="809"/>
    </row>
    <row r="405" spans="5:7" x14ac:dyDescent="0.25">
      <c r="E405" s="809"/>
      <c r="F405" s="1004"/>
      <c r="G405" s="809"/>
    </row>
    <row r="406" spans="5:7" x14ac:dyDescent="0.25">
      <c r="E406" s="809"/>
      <c r="F406" s="1004"/>
      <c r="G406" s="809"/>
    </row>
    <row r="407" spans="5:7" x14ac:dyDescent="0.25">
      <c r="E407" s="809"/>
      <c r="F407" s="1004"/>
      <c r="G407" s="809"/>
    </row>
    <row r="408" spans="5:7" x14ac:dyDescent="0.25">
      <c r="E408" s="809"/>
      <c r="F408" s="1004"/>
      <c r="G408" s="809"/>
    </row>
    <row r="409" spans="5:7" x14ac:dyDescent="0.25">
      <c r="E409" s="809"/>
      <c r="F409" s="1004"/>
      <c r="G409" s="809"/>
    </row>
    <row r="410" spans="5:7" x14ac:dyDescent="0.25">
      <c r="E410" s="809"/>
      <c r="F410" s="1004"/>
      <c r="G410" s="809"/>
    </row>
    <row r="411" spans="5:7" x14ac:dyDescent="0.25">
      <c r="E411" s="809"/>
      <c r="F411" s="1004"/>
      <c r="G411" s="809"/>
    </row>
    <row r="412" spans="5:7" x14ac:dyDescent="0.25">
      <c r="E412" s="809"/>
      <c r="F412" s="1004"/>
      <c r="G412" s="809"/>
    </row>
    <row r="413" spans="5:7" x14ac:dyDescent="0.25">
      <c r="E413" s="809"/>
      <c r="F413" s="1004"/>
      <c r="G413" s="809"/>
    </row>
    <row r="414" spans="5:7" x14ac:dyDescent="0.25">
      <c r="E414" s="809"/>
      <c r="F414" s="1004"/>
      <c r="G414" s="809"/>
    </row>
    <row r="415" spans="5:7" x14ac:dyDescent="0.25">
      <c r="E415" s="809"/>
      <c r="F415" s="1004"/>
      <c r="G415" s="809"/>
    </row>
    <row r="416" spans="5:7" x14ac:dyDescent="0.25">
      <c r="E416" s="809"/>
      <c r="F416" s="1004"/>
      <c r="G416" s="809"/>
    </row>
    <row r="417" spans="5:7" x14ac:dyDescent="0.25">
      <c r="E417" s="809"/>
      <c r="F417" s="1004"/>
      <c r="G417" s="809"/>
    </row>
    <row r="418" spans="5:7" x14ac:dyDescent="0.25">
      <c r="E418" s="809"/>
      <c r="F418" s="1004"/>
      <c r="G418" s="809"/>
    </row>
    <row r="419" spans="5:7" x14ac:dyDescent="0.25">
      <c r="E419" s="809"/>
      <c r="F419" s="1004"/>
      <c r="G419" s="809"/>
    </row>
    <row r="420" spans="5:7" x14ac:dyDescent="0.25">
      <c r="E420" s="809"/>
      <c r="F420" s="1004"/>
      <c r="G420" s="809"/>
    </row>
    <row r="421" spans="5:7" x14ac:dyDescent="0.25">
      <c r="E421" s="809"/>
      <c r="F421" s="1004"/>
      <c r="G421" s="809"/>
    </row>
    <row r="422" spans="5:7" x14ac:dyDescent="0.25">
      <c r="E422" s="809"/>
      <c r="F422" s="1004"/>
      <c r="G422" s="809"/>
    </row>
    <row r="423" spans="5:7" x14ac:dyDescent="0.25">
      <c r="E423" s="809"/>
      <c r="F423" s="1004"/>
      <c r="G423" s="809"/>
    </row>
    <row r="424" spans="5:7" x14ac:dyDescent="0.25">
      <c r="E424" s="809"/>
      <c r="F424" s="1004"/>
      <c r="G424" s="809"/>
    </row>
    <row r="425" spans="5:7" x14ac:dyDescent="0.25">
      <c r="E425" s="809"/>
      <c r="F425" s="1004"/>
      <c r="G425" s="809"/>
    </row>
    <row r="426" spans="5:7" x14ac:dyDescent="0.25">
      <c r="E426" s="809"/>
      <c r="F426" s="1004"/>
      <c r="G426" s="809"/>
    </row>
    <row r="427" spans="5:7" x14ac:dyDescent="0.25">
      <c r="E427" s="809"/>
      <c r="F427" s="1004"/>
      <c r="G427" s="809"/>
    </row>
    <row r="428" spans="5:7" x14ac:dyDescent="0.25">
      <c r="E428" s="809"/>
      <c r="F428" s="1004"/>
      <c r="G428" s="809"/>
    </row>
    <row r="429" spans="5:7" x14ac:dyDescent="0.25">
      <c r="E429" s="809"/>
      <c r="F429" s="1004"/>
      <c r="G429" s="809"/>
    </row>
    <row r="430" spans="5:7" x14ac:dyDescent="0.25">
      <c r="E430" s="809"/>
      <c r="F430" s="1004"/>
      <c r="G430" s="809"/>
    </row>
    <row r="431" spans="5:7" x14ac:dyDescent="0.25">
      <c r="E431" s="809"/>
      <c r="F431" s="1004"/>
      <c r="G431" s="809"/>
    </row>
    <row r="432" spans="5:7" x14ac:dyDescent="0.25">
      <c r="E432" s="809"/>
      <c r="F432" s="1004"/>
      <c r="G432" s="809"/>
    </row>
    <row r="433" spans="5:7" x14ac:dyDescent="0.25">
      <c r="E433" s="809"/>
      <c r="F433" s="1004"/>
      <c r="G433" s="809"/>
    </row>
    <row r="434" spans="5:7" x14ac:dyDescent="0.25">
      <c r="E434" s="809"/>
      <c r="F434" s="1004"/>
      <c r="G434" s="809"/>
    </row>
    <row r="435" spans="5:7" x14ac:dyDescent="0.25">
      <c r="E435" s="809"/>
      <c r="F435" s="1004"/>
      <c r="G435" s="809"/>
    </row>
    <row r="436" spans="5:7" x14ac:dyDescent="0.25">
      <c r="E436" s="809"/>
      <c r="F436" s="1004"/>
      <c r="G436" s="809"/>
    </row>
    <row r="437" spans="5:7" x14ac:dyDescent="0.25">
      <c r="E437" s="809"/>
      <c r="F437" s="1004"/>
      <c r="G437" s="809"/>
    </row>
    <row r="438" spans="5:7" x14ac:dyDescent="0.25">
      <c r="E438" s="809"/>
      <c r="F438" s="1004"/>
      <c r="G438" s="809"/>
    </row>
    <row r="439" spans="5:7" x14ac:dyDescent="0.25">
      <c r="E439" s="809"/>
      <c r="F439" s="1004"/>
      <c r="G439" s="809"/>
    </row>
    <row r="440" spans="5:7" x14ac:dyDescent="0.25">
      <c r="E440" s="809"/>
      <c r="F440" s="1004"/>
      <c r="G440" s="809"/>
    </row>
    <row r="441" spans="5:7" x14ac:dyDescent="0.25">
      <c r="E441" s="809"/>
      <c r="F441" s="1004"/>
      <c r="G441" s="809"/>
    </row>
    <row r="442" spans="5:7" x14ac:dyDescent="0.25">
      <c r="E442" s="809"/>
      <c r="F442" s="1004"/>
      <c r="G442" s="809"/>
    </row>
    <row r="443" spans="5:7" x14ac:dyDescent="0.25">
      <c r="E443" s="809"/>
      <c r="F443" s="1004"/>
      <c r="G443" s="809"/>
    </row>
    <row r="444" spans="5:7" x14ac:dyDescent="0.25">
      <c r="E444" s="809"/>
      <c r="F444" s="1004"/>
      <c r="G444" s="809"/>
    </row>
    <row r="445" spans="5:7" x14ac:dyDescent="0.25">
      <c r="E445" s="809"/>
      <c r="F445" s="1004"/>
      <c r="G445" s="809"/>
    </row>
    <row r="446" spans="5:7" x14ac:dyDescent="0.25">
      <c r="E446" s="809"/>
      <c r="F446" s="1004"/>
      <c r="G446" s="809"/>
    </row>
    <row r="447" spans="5:7" x14ac:dyDescent="0.25">
      <c r="E447" s="809"/>
      <c r="F447" s="1004"/>
      <c r="G447" s="809"/>
    </row>
    <row r="448" spans="5:7" x14ac:dyDescent="0.25">
      <c r="E448" s="809"/>
      <c r="F448" s="1004"/>
      <c r="G448" s="809"/>
    </row>
    <row r="449" spans="5:7" x14ac:dyDescent="0.25">
      <c r="E449" s="809"/>
      <c r="F449" s="1004"/>
      <c r="G449" s="809"/>
    </row>
    <row r="450" spans="5:7" x14ac:dyDescent="0.25">
      <c r="E450" s="809"/>
      <c r="F450" s="1004"/>
      <c r="G450" s="809"/>
    </row>
    <row r="451" spans="5:7" x14ac:dyDescent="0.25">
      <c r="E451" s="809"/>
      <c r="F451" s="1004"/>
      <c r="G451" s="809"/>
    </row>
    <row r="452" spans="5:7" x14ac:dyDescent="0.25">
      <c r="E452" s="809"/>
      <c r="F452" s="1004"/>
      <c r="G452" s="809"/>
    </row>
    <row r="453" spans="5:7" x14ac:dyDescent="0.25">
      <c r="E453" s="809"/>
      <c r="F453" s="1004"/>
      <c r="G453" s="809"/>
    </row>
    <row r="454" spans="5:7" x14ac:dyDescent="0.25">
      <c r="E454" s="809"/>
      <c r="F454" s="1004"/>
      <c r="G454" s="809"/>
    </row>
    <row r="455" spans="5:7" x14ac:dyDescent="0.25">
      <c r="E455" s="809"/>
      <c r="F455" s="1004"/>
      <c r="G455" s="809"/>
    </row>
    <row r="456" spans="5:7" x14ac:dyDescent="0.25">
      <c r="E456" s="809"/>
      <c r="F456" s="1004"/>
      <c r="G456" s="809"/>
    </row>
    <row r="457" spans="5:7" x14ac:dyDescent="0.25">
      <c r="E457" s="809"/>
      <c r="F457" s="1004"/>
      <c r="G457" s="809"/>
    </row>
    <row r="458" spans="5:7" x14ac:dyDescent="0.25">
      <c r="E458" s="809"/>
      <c r="F458" s="1004"/>
      <c r="G458" s="809"/>
    </row>
    <row r="459" spans="5:7" x14ac:dyDescent="0.25">
      <c r="E459" s="809"/>
      <c r="F459" s="1004"/>
      <c r="G459" s="809"/>
    </row>
    <row r="460" spans="5:7" x14ac:dyDescent="0.25">
      <c r="E460" s="809"/>
      <c r="F460" s="1004"/>
      <c r="G460" s="809"/>
    </row>
    <row r="461" spans="5:7" x14ac:dyDescent="0.25">
      <c r="E461" s="809"/>
      <c r="F461" s="1004"/>
      <c r="G461" s="809"/>
    </row>
    <row r="462" spans="5:7" x14ac:dyDescent="0.25">
      <c r="E462" s="809"/>
      <c r="F462" s="1004"/>
      <c r="G462" s="809"/>
    </row>
    <row r="463" spans="5:7" x14ac:dyDescent="0.25">
      <c r="E463" s="809"/>
      <c r="F463" s="1004"/>
      <c r="G463" s="809"/>
    </row>
    <row r="464" spans="5:7" x14ac:dyDescent="0.25">
      <c r="E464" s="809"/>
      <c r="F464" s="1004"/>
      <c r="G464" s="809"/>
    </row>
    <row r="465" spans="5:7" x14ac:dyDescent="0.25">
      <c r="E465" s="809"/>
      <c r="F465" s="1004"/>
      <c r="G465" s="809"/>
    </row>
    <row r="466" spans="5:7" x14ac:dyDescent="0.25">
      <c r="E466" s="809"/>
      <c r="F466" s="1004"/>
      <c r="G466" s="809"/>
    </row>
    <row r="467" spans="5:7" x14ac:dyDescent="0.25">
      <c r="E467" s="809"/>
      <c r="F467" s="1004"/>
      <c r="G467" s="809"/>
    </row>
    <row r="468" spans="5:7" x14ac:dyDescent="0.25">
      <c r="E468" s="809"/>
      <c r="F468" s="1004"/>
      <c r="G468" s="809"/>
    </row>
    <row r="469" spans="5:7" x14ac:dyDescent="0.25">
      <c r="E469" s="809"/>
      <c r="F469" s="1004"/>
      <c r="G469" s="809"/>
    </row>
    <row r="470" spans="5:7" x14ac:dyDescent="0.25">
      <c r="E470" s="809"/>
      <c r="F470" s="1004"/>
      <c r="G470" s="809"/>
    </row>
    <row r="471" spans="5:7" x14ac:dyDescent="0.25">
      <c r="E471" s="809"/>
      <c r="F471" s="1004"/>
      <c r="G471" s="809"/>
    </row>
    <row r="472" spans="5:7" x14ac:dyDescent="0.25">
      <c r="E472" s="809"/>
      <c r="F472" s="1004"/>
      <c r="G472" s="809"/>
    </row>
    <row r="473" spans="5:7" x14ac:dyDescent="0.25">
      <c r="E473" s="809"/>
      <c r="F473" s="1004"/>
      <c r="G473" s="809"/>
    </row>
    <row r="474" spans="5:7" x14ac:dyDescent="0.25">
      <c r="E474" s="809"/>
      <c r="F474" s="1004"/>
      <c r="G474" s="809"/>
    </row>
    <row r="475" spans="5:7" x14ac:dyDescent="0.25">
      <c r="E475" s="809"/>
      <c r="F475" s="1004"/>
      <c r="G475" s="809"/>
    </row>
    <row r="476" spans="5:7" x14ac:dyDescent="0.25">
      <c r="E476" s="809"/>
      <c r="F476" s="1004"/>
      <c r="G476" s="809"/>
    </row>
    <row r="477" spans="5:7" x14ac:dyDescent="0.25">
      <c r="E477" s="809"/>
      <c r="F477" s="1004"/>
      <c r="G477" s="809"/>
    </row>
    <row r="478" spans="5:7" x14ac:dyDescent="0.25">
      <c r="E478" s="809"/>
      <c r="F478" s="1004"/>
      <c r="G478" s="809"/>
    </row>
    <row r="479" spans="5:7" x14ac:dyDescent="0.25">
      <c r="E479" s="809"/>
      <c r="F479" s="1004"/>
      <c r="G479" s="809"/>
    </row>
    <row r="480" spans="5:7" x14ac:dyDescent="0.25">
      <c r="E480" s="809"/>
      <c r="F480" s="1004"/>
      <c r="G480" s="809"/>
    </row>
    <row r="481" spans="5:7" x14ac:dyDescent="0.25">
      <c r="E481" s="809"/>
      <c r="F481" s="1004"/>
      <c r="G481" s="809"/>
    </row>
    <row r="482" spans="5:7" x14ac:dyDescent="0.25">
      <c r="E482" s="809"/>
      <c r="F482" s="1004"/>
      <c r="G482" s="809"/>
    </row>
    <row r="483" spans="5:7" x14ac:dyDescent="0.25">
      <c r="E483" s="809"/>
      <c r="F483" s="1004"/>
      <c r="G483" s="809"/>
    </row>
    <row r="484" spans="5:7" x14ac:dyDescent="0.25">
      <c r="E484" s="809"/>
      <c r="F484" s="1004"/>
      <c r="G484" s="809"/>
    </row>
    <row r="485" spans="5:7" x14ac:dyDescent="0.25">
      <c r="E485" s="809"/>
      <c r="F485" s="1004"/>
      <c r="G485" s="809"/>
    </row>
    <row r="486" spans="5:7" x14ac:dyDescent="0.25">
      <c r="E486" s="809"/>
      <c r="F486" s="1004"/>
      <c r="G486" s="809"/>
    </row>
    <row r="487" spans="5:7" x14ac:dyDescent="0.25">
      <c r="E487" s="809"/>
      <c r="F487" s="1004"/>
      <c r="G487" s="809"/>
    </row>
    <row r="488" spans="5:7" x14ac:dyDescent="0.25">
      <c r="E488" s="809"/>
      <c r="F488" s="1004"/>
      <c r="G488" s="809"/>
    </row>
    <row r="489" spans="5:7" x14ac:dyDescent="0.25">
      <c r="E489" s="809"/>
      <c r="F489" s="1004"/>
      <c r="G489" s="809"/>
    </row>
    <row r="490" spans="5:7" x14ac:dyDescent="0.25">
      <c r="E490" s="809"/>
      <c r="F490" s="1004"/>
      <c r="G490" s="809"/>
    </row>
    <row r="491" spans="5:7" x14ac:dyDescent="0.25">
      <c r="E491" s="809"/>
      <c r="F491" s="1004"/>
      <c r="G491" s="809"/>
    </row>
    <row r="492" spans="5:7" x14ac:dyDescent="0.25">
      <c r="E492" s="809"/>
      <c r="F492" s="1004"/>
      <c r="G492" s="809"/>
    </row>
    <row r="493" spans="5:7" x14ac:dyDescent="0.25">
      <c r="E493" s="809"/>
      <c r="F493" s="1004"/>
      <c r="G493" s="809"/>
    </row>
    <row r="494" spans="5:7" x14ac:dyDescent="0.25">
      <c r="E494" s="809"/>
      <c r="F494" s="1004"/>
      <c r="G494" s="809"/>
    </row>
    <row r="495" spans="5:7" x14ac:dyDescent="0.25">
      <c r="E495" s="809"/>
      <c r="F495" s="1004"/>
      <c r="G495" s="809"/>
    </row>
    <row r="496" spans="5:7" x14ac:dyDescent="0.25">
      <c r="E496" s="809"/>
      <c r="F496" s="1004"/>
      <c r="G496" s="809"/>
    </row>
    <row r="497" spans="5:7" x14ac:dyDescent="0.25">
      <c r="E497" s="809"/>
      <c r="F497" s="1004"/>
      <c r="G497" s="809"/>
    </row>
    <row r="498" spans="5:7" x14ac:dyDescent="0.25">
      <c r="E498" s="809"/>
      <c r="F498" s="1004"/>
      <c r="G498" s="809"/>
    </row>
    <row r="499" spans="5:7" x14ac:dyDescent="0.25">
      <c r="E499" s="809"/>
      <c r="F499" s="1004"/>
      <c r="G499" s="809"/>
    </row>
    <row r="500" spans="5:7" x14ac:dyDescent="0.25">
      <c r="E500" s="809"/>
      <c r="F500" s="1004"/>
      <c r="G500" s="809"/>
    </row>
    <row r="501" spans="5:7" x14ac:dyDescent="0.25">
      <c r="E501" s="809"/>
      <c r="F501" s="1004"/>
      <c r="G501" s="809"/>
    </row>
    <row r="502" spans="5:7" x14ac:dyDescent="0.25">
      <c r="E502" s="809"/>
      <c r="F502" s="1004"/>
      <c r="G502" s="809"/>
    </row>
    <row r="503" spans="5:7" x14ac:dyDescent="0.25">
      <c r="E503" s="809"/>
      <c r="F503" s="1004"/>
      <c r="G503" s="809"/>
    </row>
    <row r="504" spans="5:7" x14ac:dyDescent="0.25">
      <c r="E504" s="809"/>
      <c r="F504" s="1004"/>
      <c r="G504" s="809"/>
    </row>
    <row r="505" spans="5:7" x14ac:dyDescent="0.25">
      <c r="E505" s="809"/>
      <c r="F505" s="1004"/>
      <c r="G505" s="809"/>
    </row>
    <row r="506" spans="5:7" x14ac:dyDescent="0.25">
      <c r="E506" s="809"/>
      <c r="F506" s="1004"/>
      <c r="G506" s="809"/>
    </row>
    <row r="507" spans="5:7" x14ac:dyDescent="0.25">
      <c r="E507" s="809"/>
      <c r="F507" s="1004"/>
      <c r="G507" s="809"/>
    </row>
    <row r="508" spans="5:7" x14ac:dyDescent="0.25">
      <c r="E508" s="809"/>
      <c r="F508" s="1004"/>
      <c r="G508" s="809"/>
    </row>
    <row r="509" spans="5:7" x14ac:dyDescent="0.25">
      <c r="E509" s="809"/>
      <c r="F509" s="1004"/>
      <c r="G509" s="809"/>
    </row>
    <row r="510" spans="5:7" x14ac:dyDescent="0.25">
      <c r="E510" s="809"/>
      <c r="F510" s="1004"/>
      <c r="G510" s="809"/>
    </row>
    <row r="511" spans="5:7" x14ac:dyDescent="0.25">
      <c r="E511" s="809"/>
      <c r="F511" s="1004"/>
      <c r="G511" s="809"/>
    </row>
    <row r="512" spans="5:7" x14ac:dyDescent="0.25">
      <c r="E512" s="809"/>
      <c r="F512" s="1004"/>
      <c r="G512" s="809"/>
    </row>
    <row r="513" spans="5:7" x14ac:dyDescent="0.25">
      <c r="E513" s="809"/>
      <c r="F513" s="1004"/>
      <c r="G513" s="809"/>
    </row>
    <row r="514" spans="5:7" x14ac:dyDescent="0.25">
      <c r="E514" s="809"/>
      <c r="F514" s="1004"/>
      <c r="G514" s="809"/>
    </row>
    <row r="515" spans="5:7" x14ac:dyDescent="0.25">
      <c r="E515" s="809"/>
      <c r="F515" s="1004"/>
      <c r="G515" s="809"/>
    </row>
    <row r="516" spans="5:7" x14ac:dyDescent="0.25">
      <c r="E516" s="809"/>
      <c r="F516" s="1004"/>
      <c r="G516" s="809"/>
    </row>
    <row r="517" spans="5:7" x14ac:dyDescent="0.25">
      <c r="E517" s="809"/>
      <c r="F517" s="1004"/>
      <c r="G517" s="809"/>
    </row>
    <row r="518" spans="5:7" x14ac:dyDescent="0.25">
      <c r="E518" s="809"/>
      <c r="F518" s="1004"/>
      <c r="G518" s="809"/>
    </row>
    <row r="519" spans="5:7" x14ac:dyDescent="0.25">
      <c r="E519" s="809"/>
      <c r="F519" s="1004"/>
      <c r="G519" s="809"/>
    </row>
    <row r="520" spans="5:7" x14ac:dyDescent="0.25">
      <c r="E520" s="809"/>
      <c r="F520" s="1004"/>
      <c r="G520" s="809"/>
    </row>
    <row r="521" spans="5:7" x14ac:dyDescent="0.25">
      <c r="E521" s="809"/>
      <c r="F521" s="1004"/>
      <c r="G521" s="809"/>
    </row>
    <row r="522" spans="5:7" x14ac:dyDescent="0.25">
      <c r="E522" s="809"/>
      <c r="F522" s="1004"/>
      <c r="G522" s="809"/>
    </row>
    <row r="523" spans="5:7" x14ac:dyDescent="0.25">
      <c r="E523" s="809"/>
      <c r="F523" s="1004"/>
      <c r="G523" s="809"/>
    </row>
    <row r="524" spans="5:7" x14ac:dyDescent="0.25">
      <c r="E524" s="809"/>
      <c r="F524" s="1004"/>
      <c r="G524" s="809"/>
    </row>
    <row r="525" spans="5:7" x14ac:dyDescent="0.25">
      <c r="E525" s="809"/>
      <c r="F525" s="1004"/>
      <c r="G525" s="809"/>
    </row>
    <row r="526" spans="5:7" x14ac:dyDescent="0.25">
      <c r="E526" s="809"/>
      <c r="F526" s="1004"/>
      <c r="G526" s="809"/>
    </row>
    <row r="527" spans="5:7" x14ac:dyDescent="0.25">
      <c r="E527" s="809"/>
      <c r="F527" s="1004"/>
      <c r="G527" s="809"/>
    </row>
    <row r="528" spans="5:7" x14ac:dyDescent="0.25">
      <c r="E528" s="809"/>
      <c r="F528" s="1004"/>
      <c r="G528" s="809"/>
    </row>
    <row r="529" spans="5:7" x14ac:dyDescent="0.25">
      <c r="E529" s="809"/>
      <c r="F529" s="1004"/>
      <c r="G529" s="809"/>
    </row>
    <row r="530" spans="5:7" x14ac:dyDescent="0.25">
      <c r="E530" s="809"/>
      <c r="F530" s="1004"/>
      <c r="G530" s="809"/>
    </row>
    <row r="531" spans="5:7" x14ac:dyDescent="0.25">
      <c r="E531" s="809"/>
      <c r="F531" s="1004"/>
      <c r="G531" s="809"/>
    </row>
    <row r="532" spans="5:7" x14ac:dyDescent="0.25">
      <c r="E532" s="809"/>
      <c r="F532" s="1004"/>
      <c r="G532" s="809"/>
    </row>
    <row r="533" spans="5:7" x14ac:dyDescent="0.25">
      <c r="E533" s="809"/>
      <c r="F533" s="1004"/>
      <c r="G533" s="809"/>
    </row>
    <row r="534" spans="5:7" x14ac:dyDescent="0.25">
      <c r="E534" s="809"/>
      <c r="F534" s="1004"/>
      <c r="G534" s="809"/>
    </row>
    <row r="535" spans="5:7" x14ac:dyDescent="0.25">
      <c r="E535" s="809"/>
      <c r="F535" s="1004"/>
      <c r="G535" s="809"/>
    </row>
    <row r="536" spans="5:7" x14ac:dyDescent="0.25">
      <c r="E536" s="809"/>
      <c r="F536" s="1004"/>
      <c r="G536" s="809"/>
    </row>
    <row r="537" spans="5:7" x14ac:dyDescent="0.25">
      <c r="E537" s="809"/>
      <c r="F537" s="1004"/>
      <c r="G537" s="809"/>
    </row>
    <row r="538" spans="5:7" x14ac:dyDescent="0.25">
      <c r="E538" s="809"/>
      <c r="F538" s="1004"/>
      <c r="G538" s="809"/>
    </row>
    <row r="539" spans="5:7" x14ac:dyDescent="0.25">
      <c r="E539" s="809"/>
      <c r="F539" s="1004"/>
      <c r="G539" s="809"/>
    </row>
    <row r="540" spans="5:7" x14ac:dyDescent="0.25">
      <c r="E540" s="809"/>
      <c r="F540" s="1004"/>
      <c r="G540" s="809"/>
    </row>
    <row r="541" spans="5:7" x14ac:dyDescent="0.25">
      <c r="E541" s="809"/>
      <c r="F541" s="1004"/>
      <c r="G541" s="809"/>
    </row>
    <row r="542" spans="5:7" x14ac:dyDescent="0.25">
      <c r="E542" s="809"/>
      <c r="F542" s="1004"/>
      <c r="G542" s="809"/>
    </row>
    <row r="543" spans="5:7" x14ac:dyDescent="0.25">
      <c r="E543" s="809"/>
      <c r="F543" s="1004"/>
      <c r="G543" s="809"/>
    </row>
    <row r="544" spans="5:7" x14ac:dyDescent="0.25">
      <c r="E544" s="809"/>
      <c r="F544" s="1004"/>
      <c r="G544" s="809"/>
    </row>
    <row r="545" spans="5:7" x14ac:dyDescent="0.25">
      <c r="E545" s="809"/>
      <c r="F545" s="1004"/>
      <c r="G545" s="809"/>
    </row>
    <row r="546" spans="5:7" x14ac:dyDescent="0.25">
      <c r="E546" s="809"/>
      <c r="F546" s="1004"/>
      <c r="G546" s="809"/>
    </row>
    <row r="547" spans="5:7" x14ac:dyDescent="0.25">
      <c r="E547" s="809"/>
      <c r="F547" s="1004"/>
      <c r="G547" s="809"/>
    </row>
    <row r="548" spans="5:7" x14ac:dyDescent="0.25">
      <c r="E548" s="809"/>
      <c r="F548" s="1004"/>
      <c r="G548" s="809"/>
    </row>
    <row r="549" spans="5:7" x14ac:dyDescent="0.25">
      <c r="E549" s="809"/>
      <c r="F549" s="1004"/>
      <c r="G549" s="809"/>
    </row>
    <row r="550" spans="5:7" x14ac:dyDescent="0.25">
      <c r="E550" s="809"/>
      <c r="F550" s="1004"/>
      <c r="G550" s="809"/>
    </row>
    <row r="551" spans="5:7" x14ac:dyDescent="0.25">
      <c r="E551" s="809"/>
      <c r="F551" s="1004"/>
      <c r="G551" s="809"/>
    </row>
    <row r="552" spans="5:7" x14ac:dyDescent="0.25">
      <c r="E552" s="809"/>
      <c r="F552" s="1004"/>
      <c r="G552" s="809"/>
    </row>
    <row r="553" spans="5:7" x14ac:dyDescent="0.25">
      <c r="E553" s="809"/>
      <c r="F553" s="1004"/>
      <c r="G553" s="809"/>
    </row>
    <row r="554" spans="5:7" x14ac:dyDescent="0.25">
      <c r="E554" s="809"/>
      <c r="F554" s="1004"/>
      <c r="G554" s="809"/>
    </row>
    <row r="555" spans="5:7" x14ac:dyDescent="0.25">
      <c r="E555" s="809"/>
      <c r="F555" s="1004"/>
      <c r="G555" s="809"/>
    </row>
    <row r="556" spans="5:7" x14ac:dyDescent="0.25">
      <c r="E556" s="809"/>
      <c r="F556" s="1004"/>
      <c r="G556" s="809"/>
    </row>
    <row r="557" spans="5:7" x14ac:dyDescent="0.25">
      <c r="E557" s="809"/>
      <c r="F557" s="1004"/>
      <c r="G557" s="809"/>
    </row>
    <row r="558" spans="5:7" x14ac:dyDescent="0.25">
      <c r="E558" s="809"/>
      <c r="F558" s="1004"/>
      <c r="G558" s="809"/>
    </row>
    <row r="559" spans="5:7" x14ac:dyDescent="0.25">
      <c r="E559" s="809"/>
      <c r="F559" s="1004"/>
      <c r="G559" s="809"/>
    </row>
    <row r="560" spans="5:7" x14ac:dyDescent="0.25">
      <c r="E560" s="809"/>
      <c r="F560" s="1004"/>
      <c r="G560" s="809"/>
    </row>
    <row r="561" spans="5:7" x14ac:dyDescent="0.25">
      <c r="E561" s="809"/>
      <c r="F561" s="1004"/>
      <c r="G561" s="809"/>
    </row>
    <row r="562" spans="5:7" x14ac:dyDescent="0.25">
      <c r="E562" s="809"/>
      <c r="F562" s="1004"/>
      <c r="G562" s="809"/>
    </row>
    <row r="563" spans="5:7" x14ac:dyDescent="0.25">
      <c r="E563" s="809"/>
      <c r="F563" s="1004"/>
      <c r="G563" s="809"/>
    </row>
    <row r="564" spans="5:7" x14ac:dyDescent="0.25">
      <c r="E564" s="809"/>
      <c r="F564" s="1004"/>
      <c r="G564" s="809"/>
    </row>
    <row r="565" spans="5:7" x14ac:dyDescent="0.25">
      <c r="E565" s="809"/>
      <c r="F565" s="1004"/>
      <c r="G565" s="809"/>
    </row>
    <row r="566" spans="5:7" x14ac:dyDescent="0.25">
      <c r="E566" s="809"/>
      <c r="F566" s="1004"/>
      <c r="G566" s="809"/>
    </row>
    <row r="567" spans="5:7" x14ac:dyDescent="0.25">
      <c r="E567" s="809"/>
      <c r="F567" s="1004"/>
      <c r="G567" s="809"/>
    </row>
    <row r="568" spans="5:7" x14ac:dyDescent="0.25">
      <c r="E568" s="809"/>
      <c r="F568" s="1004"/>
      <c r="G568" s="809"/>
    </row>
    <row r="569" spans="5:7" x14ac:dyDescent="0.25">
      <c r="E569" s="809"/>
      <c r="F569" s="1004"/>
      <c r="G569" s="809"/>
    </row>
    <row r="570" spans="5:7" x14ac:dyDescent="0.25">
      <c r="E570" s="809"/>
      <c r="F570" s="1004"/>
      <c r="G570" s="809"/>
    </row>
    <row r="571" spans="5:7" x14ac:dyDescent="0.25">
      <c r="E571" s="809"/>
      <c r="F571" s="1004"/>
      <c r="G571" s="809"/>
    </row>
    <row r="572" spans="5:7" x14ac:dyDescent="0.25">
      <c r="E572" s="809"/>
      <c r="F572" s="1004"/>
      <c r="G572" s="809"/>
    </row>
    <row r="573" spans="5:7" x14ac:dyDescent="0.25">
      <c r="E573" s="809"/>
      <c r="F573" s="1004"/>
      <c r="G573" s="809"/>
    </row>
    <row r="574" spans="5:7" x14ac:dyDescent="0.25">
      <c r="E574" s="809"/>
      <c r="F574" s="1004"/>
      <c r="G574" s="809"/>
    </row>
    <row r="575" spans="5:7" x14ac:dyDescent="0.25">
      <c r="E575" s="809"/>
      <c r="F575" s="1004"/>
      <c r="G575" s="809"/>
    </row>
    <row r="576" spans="5:7" x14ac:dyDescent="0.25">
      <c r="E576" s="809"/>
      <c r="F576" s="1004"/>
      <c r="G576" s="809"/>
    </row>
    <row r="577" spans="5:8" x14ac:dyDescent="0.25">
      <c r="E577" s="809"/>
      <c r="F577" s="1004"/>
      <c r="G577" s="809"/>
    </row>
    <row r="578" spans="5:8" x14ac:dyDescent="0.25">
      <c r="E578" s="809"/>
      <c r="F578" s="1004"/>
      <c r="G578" s="809"/>
    </row>
    <row r="579" spans="5:8" x14ac:dyDescent="0.25">
      <c r="E579" s="809"/>
      <c r="F579" s="1004"/>
      <c r="G579" s="809"/>
    </row>
    <row r="580" spans="5:8" x14ac:dyDescent="0.25">
      <c r="E580" s="809"/>
      <c r="F580" s="1004"/>
      <c r="G580" s="809"/>
    </row>
    <row r="581" spans="5:8" x14ac:dyDescent="0.25">
      <c r="E581" s="809"/>
      <c r="F581" s="1004"/>
      <c r="G581" s="809"/>
    </row>
    <row r="582" spans="5:8" x14ac:dyDescent="0.25">
      <c r="E582" s="809"/>
      <c r="F582" s="1004"/>
      <c r="G582" s="809"/>
    </row>
    <row r="583" spans="5:8" x14ac:dyDescent="0.25">
      <c r="E583" s="809"/>
      <c r="F583" s="1004"/>
      <c r="G583" s="809"/>
    </row>
    <row r="584" spans="5:8" x14ac:dyDescent="0.25">
      <c r="E584" s="809"/>
      <c r="F584" s="1004"/>
      <c r="G584" s="809"/>
    </row>
    <row r="585" spans="5:8" x14ac:dyDescent="0.25">
      <c r="E585" s="809"/>
      <c r="F585" s="1004"/>
      <c r="G585" s="809"/>
    </row>
    <row r="586" spans="5:8" x14ac:dyDescent="0.25">
      <c r="E586" s="809"/>
      <c r="F586" s="1004"/>
      <c r="G586" s="809"/>
    </row>
    <row r="587" spans="5:8" x14ac:dyDescent="0.25">
      <c r="E587" s="809"/>
      <c r="F587" s="1004"/>
      <c r="G587" s="809"/>
    </row>
    <row r="588" spans="5:8" x14ac:dyDescent="0.25">
      <c r="E588" s="809"/>
      <c r="F588" s="1004"/>
      <c r="G588" s="809"/>
    </row>
    <row r="589" spans="5:8" x14ac:dyDescent="0.25">
      <c r="E589" s="809"/>
      <c r="F589" s="1004"/>
      <c r="G589" s="809"/>
    </row>
    <row r="590" spans="5:8" x14ac:dyDescent="0.25">
      <c r="E590" s="809"/>
      <c r="F590" s="1004"/>
      <c r="G590" s="809"/>
    </row>
    <row r="591" spans="5:8" x14ac:dyDescent="0.25">
      <c r="E591" s="809"/>
      <c r="F591" s="1004"/>
      <c r="G591" s="809"/>
      <c r="H591" s="557"/>
    </row>
    <row r="592" spans="5:8" x14ac:dyDescent="0.25">
      <c r="E592" s="809"/>
      <c r="F592" s="1004"/>
      <c r="G592" s="809"/>
    </row>
    <row r="593" spans="5:7" x14ac:dyDescent="0.25">
      <c r="E593" s="809"/>
      <c r="F593" s="1004"/>
      <c r="G593" s="809"/>
    </row>
    <row r="594" spans="5:7" x14ac:dyDescent="0.25">
      <c r="E594" s="809"/>
      <c r="F594" s="1004"/>
      <c r="G594" s="809"/>
    </row>
    <row r="595" spans="5:7" x14ac:dyDescent="0.25">
      <c r="E595" s="809"/>
      <c r="F595" s="1004"/>
      <c r="G595" s="809"/>
    </row>
    <row r="596" spans="5:7" x14ac:dyDescent="0.25">
      <c r="E596" s="809"/>
      <c r="F596" s="1004"/>
      <c r="G596" s="809"/>
    </row>
    <row r="597" spans="5:7" x14ac:dyDescent="0.25">
      <c r="E597" s="809"/>
      <c r="F597" s="1004"/>
      <c r="G597" s="809"/>
    </row>
    <row r="598" spans="5:7" x14ac:dyDescent="0.25">
      <c r="E598" s="809"/>
      <c r="F598" s="1004"/>
      <c r="G598" s="809"/>
    </row>
    <row r="599" spans="5:7" x14ac:dyDescent="0.25">
      <c r="E599" s="809"/>
      <c r="F599" s="1004"/>
      <c r="G599" s="809"/>
    </row>
    <row r="600" spans="5:7" x14ac:dyDescent="0.25">
      <c r="E600" s="809"/>
      <c r="F600" s="1004"/>
      <c r="G600" s="809"/>
    </row>
    <row r="601" spans="5:7" x14ac:dyDescent="0.25">
      <c r="E601" s="809"/>
      <c r="F601" s="1004"/>
      <c r="G601" s="809"/>
    </row>
    <row r="602" spans="5:7" x14ac:dyDescent="0.25">
      <c r="E602" s="809"/>
      <c r="F602" s="1004"/>
      <c r="G602" s="809"/>
    </row>
    <row r="603" spans="5:7" x14ac:dyDescent="0.25">
      <c r="E603" s="809"/>
      <c r="F603" s="1004"/>
      <c r="G603" s="809"/>
    </row>
    <row r="604" spans="5:7" x14ac:dyDescent="0.25">
      <c r="E604" s="809"/>
      <c r="F604" s="1004"/>
      <c r="G604" s="809"/>
    </row>
    <row r="605" spans="5:7" x14ac:dyDescent="0.25">
      <c r="E605" s="809"/>
      <c r="F605" s="1004"/>
      <c r="G605" s="809"/>
    </row>
    <row r="606" spans="5:7" x14ac:dyDescent="0.25">
      <c r="E606" s="809"/>
      <c r="F606" s="1004"/>
      <c r="G606" s="809"/>
    </row>
    <row r="607" spans="5:7" x14ac:dyDescent="0.25">
      <c r="E607" s="809"/>
      <c r="F607" s="1004"/>
      <c r="G607" s="809"/>
    </row>
    <row r="608" spans="5:7" x14ac:dyDescent="0.25">
      <c r="E608" s="809"/>
      <c r="F608" s="1004"/>
      <c r="G608" s="809"/>
    </row>
    <row r="609" spans="5:7" x14ac:dyDescent="0.25">
      <c r="E609" s="809"/>
      <c r="F609" s="1004"/>
      <c r="G609" s="809"/>
    </row>
    <row r="610" spans="5:7" x14ac:dyDescent="0.25">
      <c r="E610" s="809"/>
      <c r="F610" s="1004"/>
      <c r="G610" s="809"/>
    </row>
    <row r="611" spans="5:7" x14ac:dyDescent="0.25">
      <c r="E611" s="809"/>
      <c r="F611" s="1004"/>
      <c r="G611" s="809"/>
    </row>
    <row r="612" spans="5:7" x14ac:dyDescent="0.25">
      <c r="E612" s="809"/>
      <c r="F612" s="1004"/>
      <c r="G612" s="809"/>
    </row>
    <row r="613" spans="5:7" x14ac:dyDescent="0.25">
      <c r="E613" s="809"/>
      <c r="F613" s="1004"/>
      <c r="G613" s="809"/>
    </row>
    <row r="614" spans="5:7" x14ac:dyDescent="0.25">
      <c r="E614" s="809"/>
      <c r="F614" s="1004"/>
      <c r="G614" s="809"/>
    </row>
    <row r="615" spans="5:7" x14ac:dyDescent="0.25">
      <c r="E615" s="809"/>
      <c r="F615" s="1004"/>
      <c r="G615" s="809"/>
    </row>
    <row r="616" spans="5:7" x14ac:dyDescent="0.25">
      <c r="E616" s="809"/>
      <c r="F616" s="1004"/>
      <c r="G616" s="809"/>
    </row>
    <row r="617" spans="5:7" x14ac:dyDescent="0.25">
      <c r="E617" s="809"/>
      <c r="F617" s="1004"/>
      <c r="G617" s="809"/>
    </row>
    <row r="618" spans="5:7" x14ac:dyDescent="0.25">
      <c r="E618" s="809"/>
      <c r="F618" s="1004"/>
      <c r="G618" s="809"/>
    </row>
    <row r="619" spans="5:7" x14ac:dyDescent="0.25">
      <c r="E619" s="809"/>
      <c r="F619" s="1004"/>
      <c r="G619" s="809"/>
    </row>
    <row r="620" spans="5:7" x14ac:dyDescent="0.25">
      <c r="E620" s="809"/>
      <c r="F620" s="1004"/>
      <c r="G620" s="809"/>
    </row>
    <row r="621" spans="5:7" x14ac:dyDescent="0.25">
      <c r="E621" s="809"/>
      <c r="F621" s="1004"/>
      <c r="G621" s="809"/>
    </row>
    <row r="622" spans="5:7" x14ac:dyDescent="0.25">
      <c r="E622" s="809"/>
      <c r="F622" s="1004"/>
      <c r="G622" s="809"/>
    </row>
    <row r="623" spans="5:7" x14ac:dyDescent="0.25">
      <c r="E623" s="809"/>
      <c r="F623" s="1004"/>
      <c r="G623" s="809"/>
    </row>
    <row r="624" spans="5:7" x14ac:dyDescent="0.25">
      <c r="E624" s="809"/>
      <c r="F624" s="1004"/>
      <c r="G624" s="809"/>
    </row>
    <row r="625" spans="5:7" x14ac:dyDescent="0.25">
      <c r="E625" s="809"/>
      <c r="F625" s="1004"/>
      <c r="G625" s="809"/>
    </row>
    <row r="626" spans="5:7" x14ac:dyDescent="0.25">
      <c r="E626" s="809"/>
      <c r="F626" s="1004"/>
      <c r="G626" s="809"/>
    </row>
    <row r="627" spans="5:7" x14ac:dyDescent="0.25">
      <c r="E627" s="809"/>
      <c r="F627" s="1004"/>
      <c r="G627" s="809"/>
    </row>
    <row r="628" spans="5:7" x14ac:dyDescent="0.25">
      <c r="E628" s="809"/>
      <c r="F628" s="1004"/>
      <c r="G628" s="809"/>
    </row>
    <row r="629" spans="5:7" x14ac:dyDescent="0.25">
      <c r="E629" s="809"/>
      <c r="F629" s="1004"/>
      <c r="G629" s="809"/>
    </row>
    <row r="630" spans="5:7" x14ac:dyDescent="0.25">
      <c r="E630" s="809"/>
      <c r="F630" s="1004"/>
      <c r="G630" s="809"/>
    </row>
    <row r="631" spans="5:7" x14ac:dyDescent="0.25">
      <c r="E631" s="809"/>
      <c r="F631" s="1004"/>
      <c r="G631" s="809"/>
    </row>
    <row r="632" spans="5:7" x14ac:dyDescent="0.25">
      <c r="E632" s="809"/>
      <c r="F632" s="1004"/>
      <c r="G632" s="809"/>
    </row>
    <row r="633" spans="5:7" x14ac:dyDescent="0.25">
      <c r="E633" s="809"/>
      <c r="F633" s="1004"/>
      <c r="G633" s="809"/>
    </row>
    <row r="634" spans="5:7" x14ac:dyDescent="0.25">
      <c r="E634" s="809"/>
      <c r="F634" s="1004"/>
      <c r="G634" s="809"/>
    </row>
    <row r="635" spans="5:7" x14ac:dyDescent="0.25">
      <c r="E635" s="809"/>
      <c r="F635" s="1004"/>
      <c r="G635" s="809"/>
    </row>
    <row r="636" spans="5:7" x14ac:dyDescent="0.25">
      <c r="E636" s="809"/>
      <c r="F636" s="1004"/>
      <c r="G636" s="809"/>
    </row>
    <row r="637" spans="5:7" x14ac:dyDescent="0.25">
      <c r="E637" s="809"/>
      <c r="F637" s="1004"/>
      <c r="G637" s="809"/>
    </row>
    <row r="638" spans="5:7" x14ac:dyDescent="0.25">
      <c r="E638" s="809"/>
      <c r="F638" s="1004"/>
      <c r="G638" s="809"/>
    </row>
    <row r="639" spans="5:7" x14ac:dyDescent="0.25">
      <c r="E639" s="809"/>
      <c r="F639" s="1004"/>
      <c r="G639" s="809"/>
    </row>
    <row r="640" spans="5:7" x14ac:dyDescent="0.25">
      <c r="E640" s="809"/>
      <c r="F640" s="1004"/>
      <c r="G640" s="809"/>
    </row>
    <row r="641" spans="5:7" x14ac:dyDescent="0.25">
      <c r="E641" s="809"/>
      <c r="F641" s="1004"/>
      <c r="G641" s="809"/>
    </row>
    <row r="642" spans="5:7" x14ac:dyDescent="0.25">
      <c r="E642" s="809"/>
      <c r="F642" s="1004"/>
      <c r="G642" s="809"/>
    </row>
    <row r="643" spans="5:7" x14ac:dyDescent="0.25">
      <c r="E643" s="809"/>
      <c r="F643" s="1004"/>
      <c r="G643" s="809"/>
    </row>
    <row r="644" spans="5:7" x14ac:dyDescent="0.25">
      <c r="E644" s="809"/>
      <c r="F644" s="1004"/>
      <c r="G644" s="809"/>
    </row>
    <row r="645" spans="5:7" x14ac:dyDescent="0.25">
      <c r="E645" s="809"/>
      <c r="F645" s="1004"/>
      <c r="G645" s="809"/>
    </row>
    <row r="646" spans="5:7" x14ac:dyDescent="0.25">
      <c r="E646" s="809"/>
      <c r="F646" s="1004"/>
      <c r="G646" s="809"/>
    </row>
    <row r="647" spans="5:7" x14ac:dyDescent="0.25">
      <c r="E647" s="809"/>
      <c r="F647" s="1004"/>
      <c r="G647" s="809"/>
    </row>
    <row r="648" spans="5:7" x14ac:dyDescent="0.25">
      <c r="E648" s="809"/>
      <c r="F648" s="1004"/>
      <c r="G648" s="809"/>
    </row>
    <row r="649" spans="5:7" x14ac:dyDescent="0.25">
      <c r="E649" s="809"/>
      <c r="F649" s="1004"/>
      <c r="G649" s="809"/>
    </row>
    <row r="650" spans="5:7" x14ac:dyDescent="0.25">
      <c r="E650" s="809"/>
      <c r="F650" s="1004"/>
      <c r="G650" s="809"/>
    </row>
    <row r="651" spans="5:7" x14ac:dyDescent="0.25">
      <c r="E651" s="809"/>
      <c r="F651" s="1004"/>
      <c r="G651" s="809"/>
    </row>
    <row r="652" spans="5:7" x14ac:dyDescent="0.25">
      <c r="E652" s="809"/>
      <c r="F652" s="1004"/>
      <c r="G652" s="809"/>
    </row>
    <row r="653" spans="5:7" x14ac:dyDescent="0.25">
      <c r="E653" s="809"/>
      <c r="F653" s="1004"/>
      <c r="G653" s="809"/>
    </row>
    <row r="654" spans="5:7" x14ac:dyDescent="0.25">
      <c r="E654" s="809"/>
      <c r="F654" s="1004"/>
      <c r="G654" s="809"/>
    </row>
    <row r="655" spans="5:7" x14ac:dyDescent="0.25">
      <c r="E655" s="809"/>
      <c r="F655" s="1004"/>
      <c r="G655" s="809"/>
    </row>
    <row r="656" spans="5:7" x14ac:dyDescent="0.25">
      <c r="E656" s="809"/>
      <c r="F656" s="1004"/>
      <c r="G656" s="809"/>
    </row>
    <row r="657" spans="5:7" x14ac:dyDescent="0.25">
      <c r="E657" s="809"/>
      <c r="F657" s="1004"/>
      <c r="G657" s="809"/>
    </row>
    <row r="658" spans="5:7" x14ac:dyDescent="0.25">
      <c r="E658" s="809"/>
      <c r="F658" s="1004"/>
      <c r="G658" s="809"/>
    </row>
    <row r="659" spans="5:7" x14ac:dyDescent="0.25">
      <c r="E659" s="809"/>
      <c r="F659" s="1004"/>
      <c r="G659" s="809"/>
    </row>
    <row r="660" spans="5:7" x14ac:dyDescent="0.25">
      <c r="E660" s="809"/>
      <c r="F660" s="1004"/>
      <c r="G660" s="809"/>
    </row>
    <row r="661" spans="5:7" x14ac:dyDescent="0.25">
      <c r="E661" s="809"/>
      <c r="F661" s="1004"/>
      <c r="G661" s="809"/>
    </row>
    <row r="662" spans="5:7" x14ac:dyDescent="0.25">
      <c r="E662" s="809"/>
      <c r="F662" s="1004"/>
      <c r="G662" s="809"/>
    </row>
    <row r="663" spans="5:7" x14ac:dyDescent="0.25">
      <c r="E663" s="809"/>
      <c r="F663" s="1004"/>
      <c r="G663" s="809"/>
    </row>
    <row r="664" spans="5:7" x14ac:dyDescent="0.25">
      <c r="E664" s="809"/>
      <c r="F664" s="1004"/>
      <c r="G664" s="809"/>
    </row>
    <row r="665" spans="5:7" x14ac:dyDescent="0.25">
      <c r="E665" s="809"/>
      <c r="F665" s="1004"/>
      <c r="G665" s="809"/>
    </row>
    <row r="666" spans="5:7" x14ac:dyDescent="0.25">
      <c r="E666" s="809"/>
      <c r="F666" s="1004"/>
      <c r="G666" s="809"/>
    </row>
    <row r="667" spans="5:7" x14ac:dyDescent="0.25">
      <c r="E667" s="809"/>
      <c r="F667" s="1004"/>
      <c r="G667" s="809"/>
    </row>
    <row r="668" spans="5:7" x14ac:dyDescent="0.25">
      <c r="E668" s="809"/>
      <c r="F668" s="1004"/>
      <c r="G668" s="809"/>
    </row>
    <row r="669" spans="5:7" x14ac:dyDescent="0.25">
      <c r="E669" s="809"/>
      <c r="F669" s="1004"/>
      <c r="G669" s="809"/>
    </row>
    <row r="670" spans="5:7" x14ac:dyDescent="0.25">
      <c r="E670" s="809"/>
      <c r="F670" s="1004"/>
      <c r="G670" s="809"/>
    </row>
    <row r="671" spans="5:7" x14ac:dyDescent="0.25">
      <c r="E671" s="809"/>
      <c r="F671" s="1004"/>
      <c r="G671" s="809"/>
    </row>
    <row r="672" spans="5:7" x14ac:dyDescent="0.25">
      <c r="E672" s="809"/>
      <c r="F672" s="1004"/>
      <c r="G672" s="809"/>
    </row>
    <row r="673" spans="5:7" x14ac:dyDescent="0.25">
      <c r="E673" s="809"/>
      <c r="F673" s="1004"/>
      <c r="G673" s="809"/>
    </row>
    <row r="674" spans="5:7" x14ac:dyDescent="0.25">
      <c r="E674" s="809"/>
      <c r="F674" s="1004"/>
      <c r="G674" s="809"/>
    </row>
    <row r="675" spans="5:7" x14ac:dyDescent="0.25">
      <c r="E675" s="809"/>
      <c r="F675" s="1004"/>
      <c r="G675" s="809"/>
    </row>
    <row r="676" spans="5:7" x14ac:dyDescent="0.25">
      <c r="E676" s="809"/>
      <c r="F676" s="1004"/>
      <c r="G676" s="809"/>
    </row>
    <row r="677" spans="5:7" x14ac:dyDescent="0.25">
      <c r="E677" s="809"/>
      <c r="F677" s="1004"/>
      <c r="G677" s="809"/>
    </row>
    <row r="678" spans="5:7" x14ac:dyDescent="0.25">
      <c r="E678" s="809"/>
      <c r="F678" s="1004"/>
      <c r="G678" s="809"/>
    </row>
    <row r="679" spans="5:7" x14ac:dyDescent="0.25">
      <c r="E679" s="809"/>
      <c r="F679" s="1004"/>
      <c r="G679" s="809"/>
    </row>
    <row r="680" spans="5:7" x14ac:dyDescent="0.25">
      <c r="E680" s="809"/>
      <c r="F680" s="1004"/>
      <c r="G680" s="809"/>
    </row>
    <row r="681" spans="5:7" x14ac:dyDescent="0.25">
      <c r="E681" s="809"/>
      <c r="F681" s="1004"/>
      <c r="G681" s="809"/>
    </row>
    <row r="682" spans="5:7" x14ac:dyDescent="0.25">
      <c r="E682" s="809"/>
      <c r="F682" s="1004"/>
      <c r="G682" s="809"/>
    </row>
    <row r="683" spans="5:7" x14ac:dyDescent="0.25">
      <c r="E683" s="809"/>
      <c r="F683" s="1004"/>
      <c r="G683" s="809"/>
    </row>
    <row r="684" spans="5:7" x14ac:dyDescent="0.25">
      <c r="E684" s="809"/>
      <c r="F684" s="1004"/>
      <c r="G684" s="809"/>
    </row>
    <row r="685" spans="5:7" x14ac:dyDescent="0.25">
      <c r="E685" s="809"/>
      <c r="F685" s="1004"/>
      <c r="G685" s="809"/>
    </row>
    <row r="686" spans="5:7" x14ac:dyDescent="0.25">
      <c r="E686" s="809"/>
      <c r="F686" s="1004"/>
      <c r="G686" s="809"/>
    </row>
    <row r="687" spans="5:7" x14ac:dyDescent="0.25">
      <c r="E687" s="809"/>
      <c r="F687" s="1004"/>
      <c r="G687" s="809"/>
    </row>
    <row r="688" spans="5:7" x14ac:dyDescent="0.25">
      <c r="E688" s="809"/>
      <c r="F688" s="1004"/>
      <c r="G688" s="809"/>
    </row>
    <row r="689" spans="5:7" x14ac:dyDescent="0.25">
      <c r="E689" s="809"/>
      <c r="F689" s="1004"/>
      <c r="G689" s="809"/>
    </row>
    <row r="690" spans="5:7" x14ac:dyDescent="0.25">
      <c r="E690" s="809"/>
      <c r="F690" s="1004"/>
      <c r="G690" s="809"/>
    </row>
    <row r="691" spans="5:7" x14ac:dyDescent="0.25">
      <c r="E691" s="809"/>
      <c r="F691" s="1004"/>
      <c r="G691" s="809"/>
    </row>
    <row r="692" spans="5:7" x14ac:dyDescent="0.25">
      <c r="E692" s="809"/>
      <c r="F692" s="1004"/>
      <c r="G692" s="809"/>
    </row>
    <row r="693" spans="5:7" x14ac:dyDescent="0.25">
      <c r="E693" s="809"/>
      <c r="F693" s="1004"/>
      <c r="G693" s="809"/>
    </row>
    <row r="694" spans="5:7" x14ac:dyDescent="0.25">
      <c r="E694" s="809"/>
      <c r="F694" s="1004"/>
      <c r="G694" s="809"/>
    </row>
    <row r="695" spans="5:7" x14ac:dyDescent="0.25">
      <c r="E695" s="809"/>
      <c r="F695" s="1004"/>
      <c r="G695" s="809"/>
    </row>
    <row r="696" spans="5:7" x14ac:dyDescent="0.25">
      <c r="E696" s="809"/>
      <c r="F696" s="1004"/>
      <c r="G696" s="809"/>
    </row>
    <row r="697" spans="5:7" x14ac:dyDescent="0.25">
      <c r="E697" s="809"/>
      <c r="F697" s="1004"/>
      <c r="G697" s="809"/>
    </row>
    <row r="698" spans="5:7" x14ac:dyDescent="0.25">
      <c r="E698" s="809"/>
      <c r="F698" s="1004"/>
      <c r="G698" s="809"/>
    </row>
    <row r="699" spans="5:7" x14ac:dyDescent="0.25">
      <c r="E699" s="809"/>
      <c r="F699" s="1004"/>
      <c r="G699" s="809"/>
    </row>
    <row r="700" spans="5:7" x14ac:dyDescent="0.25">
      <c r="E700" s="809"/>
      <c r="F700" s="1004"/>
      <c r="G700" s="809"/>
    </row>
    <row r="701" spans="5:7" x14ac:dyDescent="0.25">
      <c r="E701" s="809"/>
      <c r="F701" s="1004"/>
      <c r="G701" s="809"/>
    </row>
    <row r="702" spans="5:7" x14ac:dyDescent="0.25">
      <c r="E702" s="809"/>
      <c r="F702" s="1004"/>
      <c r="G702" s="809"/>
    </row>
    <row r="703" spans="5:7" x14ac:dyDescent="0.25">
      <c r="E703" s="809"/>
      <c r="F703" s="1004"/>
      <c r="G703" s="809"/>
    </row>
    <row r="704" spans="5:7" x14ac:dyDescent="0.25">
      <c r="E704" s="809"/>
      <c r="F704" s="1004"/>
      <c r="G704" s="809"/>
    </row>
    <row r="705" spans="5:7" x14ac:dyDescent="0.25">
      <c r="E705" s="809"/>
      <c r="F705" s="1004"/>
      <c r="G705" s="809"/>
    </row>
    <row r="706" spans="5:7" x14ac:dyDescent="0.25">
      <c r="E706" s="809"/>
      <c r="F706" s="1004"/>
      <c r="G706" s="809"/>
    </row>
    <row r="707" spans="5:7" x14ac:dyDescent="0.25">
      <c r="E707" s="809"/>
      <c r="F707" s="1004"/>
      <c r="G707" s="809"/>
    </row>
    <row r="708" spans="5:7" x14ac:dyDescent="0.25">
      <c r="E708" s="809"/>
      <c r="F708" s="1004"/>
      <c r="G708" s="809"/>
    </row>
    <row r="709" spans="5:7" x14ac:dyDescent="0.25">
      <c r="E709" s="809"/>
      <c r="F709" s="1004"/>
      <c r="G709" s="809"/>
    </row>
    <row r="710" spans="5:7" x14ac:dyDescent="0.25">
      <c r="E710" s="809"/>
      <c r="F710" s="1004"/>
      <c r="G710" s="809"/>
    </row>
    <row r="711" spans="5:7" x14ac:dyDescent="0.25">
      <c r="E711" s="809"/>
      <c r="F711" s="1004"/>
      <c r="G711" s="809"/>
    </row>
    <row r="712" spans="5:7" x14ac:dyDescent="0.25">
      <c r="E712" s="809"/>
      <c r="F712" s="1004"/>
      <c r="G712" s="809"/>
    </row>
    <row r="713" spans="5:7" x14ac:dyDescent="0.25">
      <c r="E713" s="809"/>
      <c r="F713" s="1004"/>
      <c r="G713" s="809"/>
    </row>
    <row r="714" spans="5:7" x14ac:dyDescent="0.25">
      <c r="E714" s="809"/>
      <c r="F714" s="1004"/>
      <c r="G714" s="809"/>
    </row>
    <row r="715" spans="5:7" x14ac:dyDescent="0.25">
      <c r="E715" s="809"/>
      <c r="F715" s="1004"/>
      <c r="G715" s="809"/>
    </row>
    <row r="716" spans="5:7" x14ac:dyDescent="0.25">
      <c r="E716" s="809"/>
      <c r="F716" s="1004"/>
      <c r="G716" s="809"/>
    </row>
    <row r="717" spans="5:7" x14ac:dyDescent="0.25">
      <c r="E717" s="809"/>
      <c r="F717" s="1004"/>
      <c r="G717" s="809"/>
    </row>
    <row r="718" spans="5:7" x14ac:dyDescent="0.25">
      <c r="E718" s="809"/>
      <c r="F718" s="1004"/>
      <c r="G718" s="809"/>
    </row>
    <row r="719" spans="5:7" x14ac:dyDescent="0.25">
      <c r="E719" s="809"/>
      <c r="F719" s="1004"/>
      <c r="G719" s="809"/>
    </row>
    <row r="720" spans="5:7" x14ac:dyDescent="0.25">
      <c r="E720" s="809"/>
      <c r="F720" s="1004"/>
      <c r="G720" s="809"/>
    </row>
    <row r="721" spans="5:7" x14ac:dyDescent="0.25">
      <c r="E721" s="809"/>
      <c r="F721" s="1004"/>
      <c r="G721" s="809"/>
    </row>
    <row r="722" spans="5:7" x14ac:dyDescent="0.25">
      <c r="E722" s="809"/>
      <c r="F722" s="1004"/>
      <c r="G722" s="809"/>
    </row>
    <row r="723" spans="5:7" x14ac:dyDescent="0.25">
      <c r="E723" s="809"/>
      <c r="F723" s="1004"/>
      <c r="G723" s="809"/>
    </row>
    <row r="724" spans="5:7" x14ac:dyDescent="0.25">
      <c r="E724" s="809"/>
      <c r="F724" s="1004"/>
      <c r="G724" s="809"/>
    </row>
    <row r="725" spans="5:7" x14ac:dyDescent="0.25">
      <c r="E725" s="809"/>
      <c r="F725" s="1004"/>
      <c r="G725" s="809"/>
    </row>
    <row r="726" spans="5:7" x14ac:dyDescent="0.25">
      <c r="E726" s="809"/>
      <c r="F726" s="1004"/>
      <c r="G726" s="809"/>
    </row>
    <row r="727" spans="5:7" x14ac:dyDescent="0.25">
      <c r="E727" s="809"/>
      <c r="F727" s="1004"/>
      <c r="G727" s="809"/>
    </row>
    <row r="728" spans="5:7" x14ac:dyDescent="0.25">
      <c r="E728" s="809"/>
      <c r="F728" s="1004"/>
      <c r="G728" s="809"/>
    </row>
    <row r="729" spans="5:7" x14ac:dyDescent="0.25">
      <c r="E729" s="809"/>
      <c r="F729" s="1004"/>
      <c r="G729" s="809"/>
    </row>
    <row r="730" spans="5:7" x14ac:dyDescent="0.25">
      <c r="E730" s="809"/>
      <c r="F730" s="1004"/>
      <c r="G730" s="809"/>
    </row>
    <row r="731" spans="5:7" x14ac:dyDescent="0.25">
      <c r="E731" s="809"/>
      <c r="F731" s="1004"/>
      <c r="G731" s="809"/>
    </row>
    <row r="732" spans="5:7" x14ac:dyDescent="0.25">
      <c r="E732" s="809"/>
      <c r="F732" s="1004"/>
      <c r="G732" s="809"/>
    </row>
    <row r="733" spans="5:7" x14ac:dyDescent="0.25">
      <c r="E733" s="809"/>
      <c r="F733" s="1004"/>
      <c r="G733" s="809"/>
    </row>
    <row r="734" spans="5:7" x14ac:dyDescent="0.25">
      <c r="E734" s="809"/>
      <c r="F734" s="1004"/>
      <c r="G734" s="809"/>
    </row>
    <row r="735" spans="5:7" x14ac:dyDescent="0.25">
      <c r="E735" s="809"/>
      <c r="F735" s="1004"/>
      <c r="G735" s="809"/>
    </row>
    <row r="736" spans="5:7" x14ac:dyDescent="0.25">
      <c r="E736" s="809"/>
      <c r="F736" s="1004"/>
      <c r="G736" s="809"/>
    </row>
    <row r="737" spans="5:7" x14ac:dyDescent="0.25">
      <c r="E737" s="809"/>
      <c r="F737" s="1004"/>
      <c r="G737" s="809"/>
    </row>
    <row r="738" spans="5:7" x14ac:dyDescent="0.25">
      <c r="E738" s="809"/>
      <c r="F738" s="1004"/>
      <c r="G738" s="809"/>
    </row>
    <row r="739" spans="5:7" x14ac:dyDescent="0.25">
      <c r="E739" s="809"/>
      <c r="F739" s="1004"/>
      <c r="G739" s="809"/>
    </row>
    <row r="740" spans="5:7" x14ac:dyDescent="0.25">
      <c r="E740" s="809"/>
      <c r="F740" s="1004"/>
      <c r="G740" s="809"/>
    </row>
    <row r="741" spans="5:7" x14ac:dyDescent="0.25">
      <c r="E741" s="809"/>
      <c r="F741" s="1004"/>
      <c r="G741" s="809"/>
    </row>
    <row r="742" spans="5:7" x14ac:dyDescent="0.25">
      <c r="E742" s="809"/>
      <c r="F742" s="1004"/>
      <c r="G742" s="809"/>
    </row>
    <row r="743" spans="5:7" x14ac:dyDescent="0.25">
      <c r="E743" s="809"/>
      <c r="F743" s="1004"/>
      <c r="G743" s="809"/>
    </row>
    <row r="744" spans="5:7" x14ac:dyDescent="0.25">
      <c r="E744" s="809"/>
      <c r="F744" s="1004"/>
      <c r="G744" s="809"/>
    </row>
    <row r="745" spans="5:7" x14ac:dyDescent="0.25">
      <c r="E745" s="809"/>
      <c r="F745" s="1004"/>
      <c r="G745" s="809"/>
    </row>
    <row r="746" spans="5:7" x14ac:dyDescent="0.25">
      <c r="E746" s="809"/>
      <c r="F746" s="1004"/>
      <c r="G746" s="809"/>
    </row>
    <row r="747" spans="5:7" x14ac:dyDescent="0.25">
      <c r="E747" s="809"/>
      <c r="F747" s="1004"/>
      <c r="G747" s="809"/>
    </row>
    <row r="748" spans="5:7" x14ac:dyDescent="0.25">
      <c r="E748" s="809"/>
      <c r="F748" s="1004"/>
      <c r="G748" s="809"/>
    </row>
    <row r="749" spans="5:7" x14ac:dyDescent="0.25">
      <c r="E749" s="809"/>
      <c r="F749" s="1004"/>
      <c r="G749" s="809"/>
    </row>
    <row r="750" spans="5:7" x14ac:dyDescent="0.25">
      <c r="E750" s="809"/>
      <c r="F750" s="1004"/>
      <c r="G750" s="809"/>
    </row>
    <row r="751" spans="5:7" x14ac:dyDescent="0.25">
      <c r="E751" s="809"/>
      <c r="F751" s="1004"/>
      <c r="G751" s="809"/>
    </row>
    <row r="752" spans="5:7" x14ac:dyDescent="0.25">
      <c r="E752" s="809"/>
      <c r="F752" s="1004"/>
      <c r="G752" s="809"/>
    </row>
    <row r="753" spans="5:7" x14ac:dyDescent="0.25">
      <c r="E753" s="809"/>
      <c r="F753" s="1004"/>
      <c r="G753" s="809"/>
    </row>
    <row r="754" spans="5:7" x14ac:dyDescent="0.25">
      <c r="E754" s="809"/>
      <c r="F754" s="1004"/>
      <c r="G754" s="809"/>
    </row>
    <row r="755" spans="5:7" x14ac:dyDescent="0.25">
      <c r="E755" s="809"/>
      <c r="F755" s="1004"/>
      <c r="G755" s="809"/>
    </row>
    <row r="756" spans="5:7" x14ac:dyDescent="0.25">
      <c r="E756" s="809"/>
      <c r="F756" s="1004"/>
      <c r="G756" s="809"/>
    </row>
    <row r="757" spans="5:7" x14ac:dyDescent="0.25">
      <c r="E757" s="809"/>
      <c r="F757" s="1004"/>
      <c r="G757" s="809"/>
    </row>
    <row r="758" spans="5:7" x14ac:dyDescent="0.25">
      <c r="E758" s="809"/>
      <c r="F758" s="1004"/>
      <c r="G758" s="809"/>
    </row>
    <row r="759" spans="5:7" x14ac:dyDescent="0.25">
      <c r="E759" s="809"/>
      <c r="F759" s="1004"/>
      <c r="G759" s="809"/>
    </row>
    <row r="760" spans="5:7" x14ac:dyDescent="0.25">
      <c r="E760" s="809"/>
      <c r="F760" s="1004"/>
      <c r="G760" s="809"/>
    </row>
    <row r="761" spans="5:7" x14ac:dyDescent="0.25">
      <c r="E761" s="809"/>
      <c r="F761" s="1004"/>
      <c r="G761" s="809"/>
    </row>
    <row r="762" spans="5:7" x14ac:dyDescent="0.25">
      <c r="E762" s="809"/>
      <c r="F762" s="1004"/>
      <c r="G762" s="809"/>
    </row>
    <row r="763" spans="5:7" x14ac:dyDescent="0.25">
      <c r="E763" s="809"/>
      <c r="F763" s="1004"/>
      <c r="G763" s="809"/>
    </row>
    <row r="764" spans="5:7" x14ac:dyDescent="0.25">
      <c r="E764" s="809"/>
      <c r="F764" s="1004"/>
      <c r="G764" s="809"/>
    </row>
    <row r="765" spans="5:7" x14ac:dyDescent="0.25">
      <c r="E765" s="809"/>
      <c r="F765" s="1004"/>
      <c r="G765" s="809"/>
    </row>
    <row r="766" spans="5:7" x14ac:dyDescent="0.25">
      <c r="E766" s="809"/>
      <c r="F766" s="1004"/>
      <c r="G766" s="809"/>
    </row>
    <row r="767" spans="5:7" x14ac:dyDescent="0.25">
      <c r="E767" s="809"/>
      <c r="F767" s="1004"/>
      <c r="G767" s="809"/>
    </row>
    <row r="768" spans="5:7" x14ac:dyDescent="0.25">
      <c r="E768" s="809"/>
      <c r="F768" s="1004"/>
      <c r="G768" s="809"/>
    </row>
    <row r="769" spans="5:7" x14ac:dyDescent="0.25">
      <c r="E769" s="809"/>
      <c r="F769" s="1004"/>
      <c r="G769" s="809"/>
    </row>
    <row r="770" spans="5:7" x14ac:dyDescent="0.25">
      <c r="E770" s="809"/>
      <c r="F770" s="1004"/>
      <c r="G770" s="809"/>
    </row>
    <row r="771" spans="5:7" x14ac:dyDescent="0.25">
      <c r="E771" s="809"/>
      <c r="F771" s="1004"/>
      <c r="G771" s="809"/>
    </row>
    <row r="772" spans="5:7" x14ac:dyDescent="0.25">
      <c r="E772" s="809"/>
      <c r="F772" s="1004"/>
      <c r="G772" s="809"/>
    </row>
    <row r="773" spans="5:7" x14ac:dyDescent="0.25">
      <c r="E773" s="809"/>
      <c r="F773" s="1004"/>
      <c r="G773" s="809"/>
    </row>
    <row r="774" spans="5:7" x14ac:dyDescent="0.25">
      <c r="E774" s="809"/>
      <c r="F774" s="1004"/>
      <c r="G774" s="809"/>
    </row>
    <row r="775" spans="5:7" x14ac:dyDescent="0.25">
      <c r="E775" s="809"/>
      <c r="F775" s="1004"/>
      <c r="G775" s="809"/>
    </row>
    <row r="776" spans="5:7" x14ac:dyDescent="0.25">
      <c r="E776" s="809"/>
      <c r="F776" s="1004"/>
      <c r="G776" s="809"/>
    </row>
    <row r="777" spans="5:7" x14ac:dyDescent="0.25">
      <c r="E777" s="809"/>
      <c r="F777" s="1004"/>
      <c r="G777" s="809"/>
    </row>
    <row r="778" spans="5:7" x14ac:dyDescent="0.25">
      <c r="E778" s="809"/>
      <c r="F778" s="1004"/>
      <c r="G778" s="809"/>
    </row>
    <row r="779" spans="5:7" x14ac:dyDescent="0.25">
      <c r="E779" s="809"/>
      <c r="F779" s="1004"/>
      <c r="G779" s="809"/>
    </row>
    <row r="780" spans="5:7" x14ac:dyDescent="0.25">
      <c r="E780" s="809"/>
      <c r="F780" s="1004"/>
      <c r="G780" s="809"/>
    </row>
    <row r="781" spans="5:7" x14ac:dyDescent="0.25">
      <c r="E781" s="809"/>
      <c r="F781" s="1004"/>
      <c r="G781" s="809"/>
    </row>
    <row r="782" spans="5:7" x14ac:dyDescent="0.25">
      <c r="E782" s="809"/>
      <c r="F782" s="1004"/>
      <c r="G782" s="809"/>
    </row>
    <row r="783" spans="5:7" x14ac:dyDescent="0.25">
      <c r="E783" s="809"/>
      <c r="F783" s="1004"/>
      <c r="G783" s="809"/>
    </row>
    <row r="784" spans="5:7" x14ac:dyDescent="0.25">
      <c r="E784" s="809"/>
      <c r="F784" s="1004"/>
      <c r="G784" s="809"/>
    </row>
    <row r="785" spans="5:7" x14ac:dyDescent="0.25">
      <c r="E785" s="809"/>
      <c r="F785" s="1004"/>
      <c r="G785" s="809"/>
    </row>
    <row r="786" spans="5:7" x14ac:dyDescent="0.25">
      <c r="E786" s="809"/>
      <c r="F786" s="1004"/>
      <c r="G786" s="809"/>
    </row>
    <row r="787" spans="5:7" x14ac:dyDescent="0.25">
      <c r="E787" s="809"/>
      <c r="F787" s="1004"/>
      <c r="G787" s="809"/>
    </row>
    <row r="788" spans="5:7" x14ac:dyDescent="0.25">
      <c r="E788" s="809"/>
      <c r="F788" s="1004"/>
      <c r="G788" s="809"/>
    </row>
    <row r="789" spans="5:7" x14ac:dyDescent="0.25">
      <c r="E789" s="809"/>
      <c r="F789" s="1004"/>
      <c r="G789" s="809"/>
    </row>
    <row r="790" spans="5:7" x14ac:dyDescent="0.25">
      <c r="E790" s="809"/>
      <c r="F790" s="1004"/>
      <c r="G790" s="809"/>
    </row>
    <row r="791" spans="5:7" x14ac:dyDescent="0.25">
      <c r="E791" s="809"/>
      <c r="F791" s="1004"/>
      <c r="G791" s="809"/>
    </row>
    <row r="792" spans="5:7" x14ac:dyDescent="0.25">
      <c r="E792" s="809"/>
      <c r="F792" s="1004"/>
      <c r="G792" s="809"/>
    </row>
    <row r="793" spans="5:7" x14ac:dyDescent="0.25">
      <c r="E793" s="809"/>
      <c r="F793" s="1004"/>
      <c r="G793" s="809"/>
    </row>
    <row r="794" spans="5:7" x14ac:dyDescent="0.25">
      <c r="E794" s="809"/>
      <c r="F794" s="1004"/>
      <c r="G794" s="809"/>
    </row>
    <row r="795" spans="5:7" x14ac:dyDescent="0.25">
      <c r="E795" s="809"/>
      <c r="F795" s="1004"/>
      <c r="G795" s="809"/>
    </row>
    <row r="796" spans="5:7" x14ac:dyDescent="0.25">
      <c r="E796" s="809"/>
      <c r="F796" s="1004"/>
      <c r="G796" s="809"/>
    </row>
    <row r="797" spans="5:7" x14ac:dyDescent="0.25">
      <c r="E797" s="809"/>
      <c r="F797" s="1004"/>
      <c r="G797" s="809"/>
    </row>
    <row r="798" spans="5:7" x14ac:dyDescent="0.25">
      <c r="E798" s="809"/>
      <c r="F798" s="1004"/>
      <c r="G798" s="809"/>
    </row>
    <row r="799" spans="5:7" x14ac:dyDescent="0.25">
      <c r="E799" s="809"/>
      <c r="F799" s="1004"/>
      <c r="G799" s="809"/>
    </row>
    <row r="800" spans="5:7" x14ac:dyDescent="0.25">
      <c r="E800" s="809"/>
      <c r="F800" s="1004"/>
      <c r="G800" s="809"/>
    </row>
    <row r="801" spans="5:7" x14ac:dyDescent="0.25">
      <c r="E801" s="809"/>
      <c r="F801" s="1004"/>
      <c r="G801" s="809"/>
    </row>
    <row r="802" spans="5:7" x14ac:dyDescent="0.25">
      <c r="E802" s="809"/>
      <c r="F802" s="1004"/>
      <c r="G802" s="809"/>
    </row>
    <row r="803" spans="5:7" x14ac:dyDescent="0.25">
      <c r="E803" s="809"/>
      <c r="F803" s="1004"/>
      <c r="G803" s="809"/>
    </row>
    <row r="804" spans="5:7" x14ac:dyDescent="0.25">
      <c r="E804" s="809"/>
      <c r="F804" s="1004"/>
      <c r="G804" s="809"/>
    </row>
    <row r="805" spans="5:7" x14ac:dyDescent="0.25">
      <c r="E805" s="809"/>
      <c r="F805" s="1004"/>
      <c r="G805" s="809"/>
    </row>
    <row r="806" spans="5:7" x14ac:dyDescent="0.25">
      <c r="E806" s="809"/>
      <c r="F806" s="1004"/>
      <c r="G806" s="809"/>
    </row>
    <row r="807" spans="5:7" x14ac:dyDescent="0.25">
      <c r="E807" s="809"/>
      <c r="F807" s="1004"/>
      <c r="G807" s="809"/>
    </row>
    <row r="808" spans="5:7" x14ac:dyDescent="0.25">
      <c r="E808" s="809"/>
      <c r="F808" s="1004"/>
      <c r="G808" s="809"/>
    </row>
    <row r="809" spans="5:7" x14ac:dyDescent="0.25">
      <c r="E809" s="809"/>
      <c r="F809" s="1004"/>
      <c r="G809" s="809"/>
    </row>
    <row r="810" spans="5:7" x14ac:dyDescent="0.25">
      <c r="E810" s="809"/>
      <c r="F810" s="1004"/>
      <c r="G810" s="809"/>
    </row>
    <row r="811" spans="5:7" x14ac:dyDescent="0.25">
      <c r="E811" s="809"/>
      <c r="F811" s="1004"/>
      <c r="G811" s="809"/>
    </row>
    <row r="812" spans="5:7" x14ac:dyDescent="0.25">
      <c r="E812" s="809"/>
      <c r="F812" s="1004"/>
      <c r="G812" s="809"/>
    </row>
    <row r="813" spans="5:7" x14ac:dyDescent="0.25">
      <c r="E813" s="809"/>
      <c r="F813" s="1004"/>
      <c r="G813" s="809"/>
    </row>
    <row r="814" spans="5:7" x14ac:dyDescent="0.25">
      <c r="E814" s="809"/>
      <c r="F814" s="1004"/>
      <c r="G814" s="809"/>
    </row>
    <row r="815" spans="5:7" x14ac:dyDescent="0.25">
      <c r="E815" s="809"/>
      <c r="F815" s="1004"/>
      <c r="G815" s="809"/>
    </row>
    <row r="816" spans="5:7" x14ac:dyDescent="0.25">
      <c r="E816" s="809"/>
      <c r="F816" s="1004"/>
      <c r="G816" s="809"/>
    </row>
    <row r="817" spans="5:7" x14ac:dyDescent="0.25">
      <c r="E817" s="809"/>
      <c r="F817" s="1004"/>
      <c r="G817" s="809"/>
    </row>
    <row r="818" spans="5:7" x14ac:dyDescent="0.25">
      <c r="E818" s="809"/>
      <c r="F818" s="1004"/>
      <c r="G818" s="809"/>
    </row>
    <row r="819" spans="5:7" x14ac:dyDescent="0.25">
      <c r="E819" s="809"/>
      <c r="F819" s="1004"/>
      <c r="G819" s="809"/>
    </row>
    <row r="820" spans="5:7" x14ac:dyDescent="0.25">
      <c r="E820" s="809"/>
      <c r="F820" s="1004"/>
      <c r="G820" s="809"/>
    </row>
    <row r="821" spans="5:7" x14ac:dyDescent="0.25">
      <c r="E821" s="809"/>
      <c r="F821" s="1004"/>
      <c r="G821" s="809"/>
    </row>
    <row r="822" spans="5:7" x14ac:dyDescent="0.25">
      <c r="E822" s="809"/>
      <c r="F822" s="1004"/>
      <c r="G822" s="809"/>
    </row>
    <row r="823" spans="5:7" x14ac:dyDescent="0.25">
      <c r="E823" s="809"/>
      <c r="F823" s="1004"/>
      <c r="G823" s="809"/>
    </row>
    <row r="824" spans="5:7" x14ac:dyDescent="0.25">
      <c r="E824" s="809"/>
      <c r="F824" s="1004"/>
      <c r="G824" s="809"/>
    </row>
    <row r="825" spans="5:7" x14ac:dyDescent="0.25">
      <c r="E825" s="809"/>
      <c r="F825" s="1004"/>
      <c r="G825" s="809"/>
    </row>
    <row r="826" spans="5:7" x14ac:dyDescent="0.25">
      <c r="E826" s="809"/>
      <c r="F826" s="1004"/>
      <c r="G826" s="809"/>
    </row>
    <row r="827" spans="5:7" x14ac:dyDescent="0.25">
      <c r="E827" s="809"/>
      <c r="F827" s="1004"/>
      <c r="G827" s="809"/>
    </row>
    <row r="828" spans="5:7" x14ac:dyDescent="0.25">
      <c r="E828" s="809"/>
      <c r="F828" s="1004"/>
      <c r="G828" s="809"/>
    </row>
    <row r="829" spans="5:7" x14ac:dyDescent="0.25">
      <c r="E829" s="809"/>
      <c r="F829" s="1004"/>
      <c r="G829" s="809"/>
    </row>
    <row r="830" spans="5:7" x14ac:dyDescent="0.25">
      <c r="E830" s="809"/>
      <c r="F830" s="1004"/>
      <c r="G830" s="809"/>
    </row>
    <row r="831" spans="5:7" x14ac:dyDescent="0.25">
      <c r="E831" s="809"/>
      <c r="F831" s="1004"/>
      <c r="G831" s="809"/>
    </row>
    <row r="832" spans="5:7" x14ac:dyDescent="0.25">
      <c r="E832" s="809"/>
      <c r="F832" s="1004"/>
      <c r="G832" s="809"/>
    </row>
    <row r="833" spans="5:7" x14ac:dyDescent="0.25">
      <c r="E833" s="809"/>
      <c r="F833" s="1004"/>
      <c r="G833" s="809"/>
    </row>
    <row r="834" spans="5:7" x14ac:dyDescent="0.25">
      <c r="E834" s="809"/>
      <c r="F834" s="1004"/>
      <c r="G834" s="809"/>
    </row>
    <row r="835" spans="5:7" x14ac:dyDescent="0.25">
      <c r="E835" s="809"/>
      <c r="F835" s="1004"/>
      <c r="G835" s="809"/>
    </row>
    <row r="836" spans="5:7" x14ac:dyDescent="0.25">
      <c r="E836" s="809"/>
      <c r="F836" s="1004"/>
      <c r="G836" s="809"/>
    </row>
    <row r="837" spans="5:7" x14ac:dyDescent="0.25">
      <c r="E837" s="809"/>
      <c r="F837" s="1004"/>
      <c r="G837" s="809"/>
    </row>
    <row r="838" spans="5:7" x14ac:dyDescent="0.25">
      <c r="E838" s="809"/>
      <c r="F838" s="1004"/>
      <c r="G838" s="809"/>
    </row>
    <row r="839" spans="5:7" x14ac:dyDescent="0.25">
      <c r="E839" s="809"/>
      <c r="F839" s="1004"/>
      <c r="G839" s="809"/>
    </row>
    <row r="840" spans="5:7" x14ac:dyDescent="0.25">
      <c r="E840" s="809"/>
      <c r="F840" s="1004"/>
      <c r="G840" s="809"/>
    </row>
    <row r="841" spans="5:7" x14ac:dyDescent="0.25">
      <c r="E841" s="809"/>
      <c r="F841" s="1004"/>
      <c r="G841" s="809"/>
    </row>
    <row r="842" spans="5:7" x14ac:dyDescent="0.25">
      <c r="E842" s="809"/>
      <c r="F842" s="1004"/>
      <c r="G842" s="809"/>
    </row>
    <row r="843" spans="5:7" x14ac:dyDescent="0.25">
      <c r="E843" s="809"/>
      <c r="F843" s="1004"/>
      <c r="G843" s="809"/>
    </row>
    <row r="844" spans="5:7" x14ac:dyDescent="0.25">
      <c r="E844" s="809"/>
      <c r="F844" s="1004"/>
      <c r="G844" s="809"/>
    </row>
    <row r="845" spans="5:7" x14ac:dyDescent="0.25">
      <c r="E845" s="809"/>
      <c r="F845" s="1004"/>
      <c r="G845" s="809"/>
    </row>
    <row r="846" spans="5:7" x14ac:dyDescent="0.25">
      <c r="E846" s="809"/>
      <c r="F846" s="1004"/>
      <c r="G846" s="809"/>
    </row>
    <row r="847" spans="5:7" x14ac:dyDescent="0.25">
      <c r="E847" s="809"/>
      <c r="F847" s="1004"/>
      <c r="G847" s="809"/>
    </row>
    <row r="848" spans="5:7" x14ac:dyDescent="0.25">
      <c r="E848" s="809"/>
      <c r="F848" s="1004"/>
      <c r="G848" s="809"/>
    </row>
    <row r="849" spans="5:7" x14ac:dyDescent="0.25">
      <c r="E849" s="809"/>
      <c r="F849" s="1004"/>
      <c r="G849" s="809"/>
    </row>
    <row r="850" spans="5:7" x14ac:dyDescent="0.25">
      <c r="E850" s="809"/>
      <c r="F850" s="1004"/>
      <c r="G850" s="809"/>
    </row>
    <row r="851" spans="5:7" x14ac:dyDescent="0.25">
      <c r="E851" s="809"/>
      <c r="F851" s="1004"/>
      <c r="G851" s="809"/>
    </row>
    <row r="852" spans="5:7" x14ac:dyDescent="0.25">
      <c r="E852" s="809"/>
      <c r="F852" s="1004"/>
      <c r="G852" s="809"/>
    </row>
    <row r="853" spans="5:7" x14ac:dyDescent="0.25">
      <c r="E853" s="809"/>
      <c r="F853" s="1004"/>
      <c r="G853" s="809"/>
    </row>
    <row r="854" spans="5:7" x14ac:dyDescent="0.25">
      <c r="E854" s="809"/>
      <c r="F854" s="1004"/>
      <c r="G854" s="809"/>
    </row>
    <row r="855" spans="5:7" x14ac:dyDescent="0.25">
      <c r="E855" s="809"/>
      <c r="F855" s="1004"/>
      <c r="G855" s="809"/>
    </row>
    <row r="856" spans="5:7" x14ac:dyDescent="0.25">
      <c r="E856" s="809"/>
      <c r="F856" s="1004"/>
      <c r="G856" s="809"/>
    </row>
    <row r="857" spans="5:7" x14ac:dyDescent="0.25">
      <c r="E857" s="809"/>
      <c r="F857" s="1004"/>
      <c r="G857" s="809"/>
    </row>
    <row r="858" spans="5:7" x14ac:dyDescent="0.25">
      <c r="E858" s="809"/>
      <c r="F858" s="1004"/>
      <c r="G858" s="809"/>
    </row>
    <row r="859" spans="5:7" x14ac:dyDescent="0.25">
      <c r="E859" s="809"/>
      <c r="F859" s="1004"/>
      <c r="G859" s="809"/>
    </row>
    <row r="860" spans="5:7" x14ac:dyDescent="0.25">
      <c r="E860" s="809"/>
      <c r="F860" s="1004"/>
      <c r="G860" s="809"/>
    </row>
    <row r="861" spans="5:7" x14ac:dyDescent="0.25">
      <c r="E861" s="809"/>
      <c r="F861" s="1004"/>
      <c r="G861" s="809"/>
    </row>
    <row r="862" spans="5:7" x14ac:dyDescent="0.25">
      <c r="E862" s="809"/>
      <c r="F862" s="1004"/>
      <c r="G862" s="809"/>
    </row>
    <row r="863" spans="5:7" x14ac:dyDescent="0.25">
      <c r="E863" s="809"/>
      <c r="F863" s="1004"/>
      <c r="G863" s="809"/>
    </row>
    <row r="864" spans="5:7" x14ac:dyDescent="0.25">
      <c r="E864" s="809"/>
      <c r="F864" s="1004"/>
      <c r="G864" s="809"/>
    </row>
    <row r="865" spans="5:7" x14ac:dyDescent="0.25">
      <c r="E865" s="809"/>
      <c r="F865" s="1004"/>
      <c r="G865" s="809"/>
    </row>
    <row r="866" spans="5:7" x14ac:dyDescent="0.25">
      <c r="E866" s="809"/>
      <c r="F866" s="1004"/>
      <c r="G866" s="809"/>
    </row>
    <row r="867" spans="5:7" x14ac:dyDescent="0.25">
      <c r="E867" s="809"/>
      <c r="F867" s="1004"/>
      <c r="G867" s="809"/>
    </row>
    <row r="868" spans="5:7" x14ac:dyDescent="0.25">
      <c r="E868" s="809"/>
      <c r="F868" s="1004"/>
      <c r="G868" s="809"/>
    </row>
    <row r="869" spans="5:7" x14ac:dyDescent="0.25">
      <c r="E869" s="809"/>
      <c r="F869" s="1004"/>
      <c r="G869" s="809"/>
    </row>
    <row r="870" spans="5:7" x14ac:dyDescent="0.25">
      <c r="E870" s="809"/>
      <c r="F870" s="1004"/>
      <c r="G870" s="809"/>
    </row>
    <row r="871" spans="5:7" x14ac:dyDescent="0.25">
      <c r="E871" s="809"/>
      <c r="F871" s="1004"/>
      <c r="G871" s="809"/>
    </row>
    <row r="872" spans="5:7" x14ac:dyDescent="0.25">
      <c r="E872" s="809"/>
      <c r="F872" s="1004"/>
      <c r="G872" s="809"/>
    </row>
    <row r="873" spans="5:7" x14ac:dyDescent="0.25">
      <c r="E873" s="809"/>
      <c r="F873" s="1004"/>
      <c r="G873" s="809"/>
    </row>
    <row r="874" spans="5:7" x14ac:dyDescent="0.25">
      <c r="E874" s="809"/>
      <c r="F874" s="1004"/>
      <c r="G874" s="809"/>
    </row>
    <row r="875" spans="5:7" x14ac:dyDescent="0.25">
      <c r="E875" s="809"/>
      <c r="F875" s="1004"/>
      <c r="G875" s="809"/>
    </row>
    <row r="876" spans="5:7" x14ac:dyDescent="0.25">
      <c r="E876" s="809"/>
      <c r="F876" s="1004"/>
      <c r="G876" s="809"/>
    </row>
    <row r="877" spans="5:7" x14ac:dyDescent="0.25">
      <c r="E877" s="809"/>
      <c r="F877" s="1004"/>
      <c r="G877" s="809"/>
    </row>
    <row r="878" spans="5:7" x14ac:dyDescent="0.25">
      <c r="E878" s="809"/>
      <c r="F878" s="1004"/>
      <c r="G878" s="809"/>
    </row>
    <row r="879" spans="5:7" x14ac:dyDescent="0.25">
      <c r="E879" s="809"/>
      <c r="F879" s="1004"/>
      <c r="G879" s="809"/>
    </row>
    <row r="880" spans="5:7" x14ac:dyDescent="0.25">
      <c r="E880" s="809"/>
      <c r="F880" s="1004"/>
      <c r="G880" s="809"/>
    </row>
    <row r="881" spans="5:7" x14ac:dyDescent="0.25">
      <c r="E881" s="809"/>
      <c r="F881" s="1004"/>
      <c r="G881" s="809"/>
    </row>
    <row r="882" spans="5:7" x14ac:dyDescent="0.25">
      <c r="E882" s="809"/>
      <c r="F882" s="1004"/>
      <c r="G882" s="809"/>
    </row>
    <row r="883" spans="5:7" x14ac:dyDescent="0.25">
      <c r="E883" s="809"/>
      <c r="F883" s="1004"/>
      <c r="G883" s="809"/>
    </row>
    <row r="884" spans="5:7" x14ac:dyDescent="0.25">
      <c r="E884" s="809"/>
      <c r="F884" s="1004"/>
      <c r="G884" s="809"/>
    </row>
    <row r="885" spans="5:7" x14ac:dyDescent="0.25">
      <c r="E885" s="809"/>
      <c r="F885" s="1004"/>
      <c r="G885" s="809"/>
    </row>
    <row r="886" spans="5:7" x14ac:dyDescent="0.25">
      <c r="E886" s="809"/>
      <c r="F886" s="1004"/>
      <c r="G886" s="809"/>
    </row>
    <row r="887" spans="5:7" x14ac:dyDescent="0.25">
      <c r="E887" s="809"/>
      <c r="F887" s="1004"/>
      <c r="G887" s="809"/>
    </row>
    <row r="888" spans="5:7" x14ac:dyDescent="0.25">
      <c r="E888" s="809"/>
      <c r="F888" s="1004"/>
      <c r="G888" s="809"/>
    </row>
    <row r="889" spans="5:7" x14ac:dyDescent="0.25">
      <c r="E889" s="809"/>
      <c r="F889" s="1004"/>
      <c r="G889" s="809"/>
    </row>
    <row r="890" spans="5:7" x14ac:dyDescent="0.25">
      <c r="E890" s="809"/>
      <c r="F890" s="1004"/>
      <c r="G890" s="809"/>
    </row>
    <row r="891" spans="5:7" x14ac:dyDescent="0.25">
      <c r="E891" s="809"/>
      <c r="F891" s="1004"/>
      <c r="G891" s="809"/>
    </row>
    <row r="892" spans="5:7" x14ac:dyDescent="0.25">
      <c r="E892" s="809"/>
      <c r="F892" s="1004"/>
      <c r="G892" s="809"/>
    </row>
    <row r="893" spans="5:7" x14ac:dyDescent="0.25">
      <c r="E893" s="809"/>
      <c r="F893" s="1004"/>
      <c r="G893" s="809"/>
    </row>
    <row r="894" spans="5:7" x14ac:dyDescent="0.25">
      <c r="E894" s="809"/>
      <c r="F894" s="1004"/>
      <c r="G894" s="809"/>
    </row>
    <row r="895" spans="5:7" x14ac:dyDescent="0.25">
      <c r="E895" s="809"/>
      <c r="F895" s="1004"/>
      <c r="G895" s="809"/>
    </row>
    <row r="896" spans="5:7" x14ac:dyDescent="0.25">
      <c r="E896" s="809"/>
      <c r="F896" s="1004"/>
      <c r="G896" s="809"/>
    </row>
    <row r="897" spans="5:7" x14ac:dyDescent="0.25">
      <c r="E897" s="809"/>
      <c r="F897" s="1004"/>
      <c r="G897" s="809"/>
    </row>
    <row r="898" spans="5:7" x14ac:dyDescent="0.25">
      <c r="E898" s="809"/>
      <c r="F898" s="1004"/>
      <c r="G898" s="809"/>
    </row>
    <row r="899" spans="5:7" x14ac:dyDescent="0.25">
      <c r="E899" s="809"/>
      <c r="F899" s="1004"/>
      <c r="G899" s="809"/>
    </row>
    <row r="900" spans="5:7" x14ac:dyDescent="0.25">
      <c r="E900" s="809"/>
      <c r="F900" s="1004"/>
      <c r="G900" s="809"/>
    </row>
    <row r="901" spans="5:7" x14ac:dyDescent="0.25">
      <c r="E901" s="809"/>
      <c r="F901" s="1004"/>
      <c r="G901" s="809"/>
    </row>
    <row r="902" spans="5:7" x14ac:dyDescent="0.25">
      <c r="E902" s="809"/>
      <c r="F902" s="1004"/>
      <c r="G902" s="809"/>
    </row>
    <row r="903" spans="5:7" x14ac:dyDescent="0.25">
      <c r="E903" s="809"/>
      <c r="F903" s="1004"/>
      <c r="G903" s="809"/>
    </row>
    <row r="904" spans="5:7" x14ac:dyDescent="0.25">
      <c r="E904" s="809"/>
      <c r="F904" s="1004"/>
      <c r="G904" s="809"/>
    </row>
    <row r="905" spans="5:7" x14ac:dyDescent="0.25">
      <c r="E905" s="809"/>
      <c r="F905" s="1004"/>
      <c r="G905" s="809"/>
    </row>
    <row r="906" spans="5:7" x14ac:dyDescent="0.25">
      <c r="E906" s="809"/>
      <c r="F906" s="1004"/>
      <c r="G906" s="809"/>
    </row>
    <row r="907" spans="5:7" x14ac:dyDescent="0.25">
      <c r="E907" s="809"/>
      <c r="F907" s="1004"/>
      <c r="G907" s="809"/>
    </row>
    <row r="908" spans="5:7" x14ac:dyDescent="0.25">
      <c r="E908" s="809"/>
      <c r="F908" s="1004"/>
      <c r="G908" s="809"/>
    </row>
    <row r="909" spans="5:7" x14ac:dyDescent="0.25">
      <c r="E909" s="809"/>
      <c r="F909" s="1004"/>
      <c r="G909" s="809"/>
    </row>
    <row r="910" spans="5:7" x14ac:dyDescent="0.25">
      <c r="E910" s="809"/>
      <c r="F910" s="1004"/>
      <c r="G910" s="809"/>
    </row>
    <row r="911" spans="5:7" x14ac:dyDescent="0.25">
      <c r="E911" s="809"/>
      <c r="F911" s="1004"/>
      <c r="G911" s="809"/>
    </row>
    <row r="912" spans="5:7" x14ac:dyDescent="0.25">
      <c r="E912" s="809"/>
      <c r="F912" s="1004"/>
      <c r="G912" s="809"/>
    </row>
    <row r="913" spans="5:7" x14ac:dyDescent="0.25">
      <c r="E913" s="809"/>
      <c r="F913" s="1004"/>
      <c r="G913" s="809"/>
    </row>
    <row r="914" spans="5:7" x14ac:dyDescent="0.25">
      <c r="E914" s="809"/>
      <c r="F914" s="1004"/>
      <c r="G914" s="809"/>
    </row>
    <row r="915" spans="5:7" x14ac:dyDescent="0.25">
      <c r="E915" s="809"/>
      <c r="F915" s="1004"/>
      <c r="G915" s="809"/>
    </row>
    <row r="916" spans="5:7" x14ac:dyDescent="0.25">
      <c r="E916" s="809"/>
      <c r="F916" s="1004"/>
      <c r="G916" s="809"/>
    </row>
    <row r="917" spans="5:7" x14ac:dyDescent="0.25">
      <c r="E917" s="809"/>
      <c r="F917" s="1004"/>
      <c r="G917" s="809"/>
    </row>
    <row r="918" spans="5:7" x14ac:dyDescent="0.25">
      <c r="E918" s="809"/>
      <c r="F918" s="1004"/>
      <c r="G918" s="809"/>
    </row>
    <row r="919" spans="5:7" x14ac:dyDescent="0.25">
      <c r="E919" s="809"/>
      <c r="F919" s="1004"/>
      <c r="G919" s="809"/>
    </row>
    <row r="920" spans="5:7" x14ac:dyDescent="0.25">
      <c r="E920" s="809"/>
      <c r="F920" s="1004"/>
      <c r="G920" s="809"/>
    </row>
    <row r="921" spans="5:7" x14ac:dyDescent="0.25">
      <c r="E921" s="809"/>
      <c r="F921" s="1004"/>
      <c r="G921" s="809"/>
    </row>
    <row r="922" spans="5:7" x14ac:dyDescent="0.25">
      <c r="E922" s="809"/>
      <c r="F922" s="1004"/>
      <c r="G922" s="809"/>
    </row>
    <row r="923" spans="5:7" x14ac:dyDescent="0.25">
      <c r="E923" s="809"/>
      <c r="F923" s="1004"/>
      <c r="G923" s="809"/>
    </row>
    <row r="924" spans="5:7" x14ac:dyDescent="0.25">
      <c r="E924" s="809"/>
      <c r="F924" s="1004"/>
      <c r="G924" s="809"/>
    </row>
    <row r="925" spans="5:7" x14ac:dyDescent="0.25">
      <c r="E925" s="809"/>
      <c r="F925" s="1004"/>
      <c r="G925" s="809"/>
    </row>
    <row r="926" spans="5:7" x14ac:dyDescent="0.25">
      <c r="E926" s="809"/>
      <c r="F926" s="1004"/>
      <c r="G926" s="809"/>
    </row>
    <row r="927" spans="5:7" x14ac:dyDescent="0.25">
      <c r="E927" s="809"/>
      <c r="F927" s="1004"/>
      <c r="G927" s="809"/>
    </row>
    <row r="928" spans="5:7" x14ac:dyDescent="0.25">
      <c r="E928" s="809"/>
      <c r="F928" s="1004"/>
      <c r="G928" s="809"/>
    </row>
    <row r="929" spans="5:7" x14ac:dyDescent="0.25">
      <c r="E929" s="809"/>
      <c r="F929" s="1004"/>
      <c r="G929" s="809"/>
    </row>
    <row r="930" spans="5:7" x14ac:dyDescent="0.25">
      <c r="E930" s="809"/>
      <c r="F930" s="1004"/>
      <c r="G930" s="809"/>
    </row>
    <row r="931" spans="5:7" x14ac:dyDescent="0.25">
      <c r="E931" s="809"/>
      <c r="F931" s="1004"/>
      <c r="G931" s="809"/>
    </row>
    <row r="932" spans="5:7" x14ac:dyDescent="0.25">
      <c r="E932" s="809"/>
      <c r="F932" s="1004"/>
      <c r="G932" s="809"/>
    </row>
    <row r="933" spans="5:7" x14ac:dyDescent="0.25">
      <c r="E933" s="809"/>
      <c r="F933" s="1004"/>
      <c r="G933" s="809"/>
    </row>
    <row r="934" spans="5:7" x14ac:dyDescent="0.25">
      <c r="E934" s="809"/>
      <c r="F934" s="1004"/>
      <c r="G934" s="809"/>
    </row>
    <row r="935" spans="5:7" x14ac:dyDescent="0.25">
      <c r="E935" s="809"/>
      <c r="F935" s="1004"/>
      <c r="G935" s="809"/>
    </row>
    <row r="936" spans="5:7" x14ac:dyDescent="0.25">
      <c r="E936" s="809"/>
      <c r="F936" s="1004"/>
      <c r="G936" s="809"/>
    </row>
    <row r="937" spans="5:7" x14ac:dyDescent="0.25">
      <c r="E937" s="809"/>
      <c r="F937" s="1004"/>
      <c r="G937" s="809"/>
    </row>
    <row r="938" spans="5:7" x14ac:dyDescent="0.25">
      <c r="E938" s="809"/>
      <c r="F938" s="1004"/>
      <c r="G938" s="809"/>
    </row>
    <row r="939" spans="5:7" x14ac:dyDescent="0.25">
      <c r="E939" s="809"/>
      <c r="F939" s="1004"/>
      <c r="G939" s="809"/>
    </row>
    <row r="940" spans="5:7" x14ac:dyDescent="0.25">
      <c r="E940" s="809"/>
      <c r="F940" s="1004"/>
      <c r="G940" s="809"/>
    </row>
    <row r="941" spans="5:7" x14ac:dyDescent="0.25">
      <c r="E941" s="809"/>
      <c r="F941" s="1004"/>
      <c r="G941" s="809"/>
    </row>
    <row r="942" spans="5:7" x14ac:dyDescent="0.25">
      <c r="E942" s="809"/>
      <c r="F942" s="1004"/>
      <c r="G942" s="809"/>
    </row>
    <row r="943" spans="5:7" x14ac:dyDescent="0.25">
      <c r="E943" s="809"/>
      <c r="F943" s="1004"/>
      <c r="G943" s="809"/>
    </row>
    <row r="944" spans="5:7" x14ac:dyDescent="0.25">
      <c r="E944" s="809"/>
      <c r="F944" s="1004"/>
      <c r="G944" s="809"/>
    </row>
    <row r="945" spans="5:7" x14ac:dyDescent="0.25">
      <c r="E945" s="809"/>
      <c r="F945" s="1004"/>
      <c r="G945" s="809"/>
    </row>
    <row r="946" spans="5:7" x14ac:dyDescent="0.25">
      <c r="E946" s="809"/>
      <c r="F946" s="1004"/>
      <c r="G946" s="809"/>
    </row>
    <row r="947" spans="5:7" x14ac:dyDescent="0.25">
      <c r="E947" s="809"/>
      <c r="F947" s="1004"/>
      <c r="G947" s="809"/>
    </row>
    <row r="948" spans="5:7" x14ac:dyDescent="0.25">
      <c r="E948" s="809"/>
      <c r="F948" s="1004"/>
      <c r="G948" s="809"/>
    </row>
    <row r="949" spans="5:7" x14ac:dyDescent="0.25">
      <c r="E949" s="809"/>
      <c r="F949" s="1004"/>
      <c r="G949" s="809"/>
    </row>
    <row r="950" spans="5:7" x14ac:dyDescent="0.25">
      <c r="E950" s="809"/>
      <c r="F950" s="1004"/>
      <c r="G950" s="809"/>
    </row>
    <row r="951" spans="5:7" x14ac:dyDescent="0.25">
      <c r="E951" s="809"/>
      <c r="F951" s="1004"/>
      <c r="G951" s="809"/>
    </row>
    <row r="952" spans="5:7" x14ac:dyDescent="0.25">
      <c r="E952" s="809"/>
      <c r="F952" s="1004"/>
      <c r="G952" s="809"/>
    </row>
    <row r="953" spans="5:7" x14ac:dyDescent="0.25">
      <c r="E953" s="809"/>
      <c r="F953" s="1004"/>
      <c r="G953" s="809"/>
    </row>
    <row r="954" spans="5:7" x14ac:dyDescent="0.25">
      <c r="E954" s="809"/>
      <c r="F954" s="1004"/>
      <c r="G954" s="809"/>
    </row>
    <row r="955" spans="5:7" x14ac:dyDescent="0.25">
      <c r="E955" s="809"/>
      <c r="F955" s="1004"/>
      <c r="G955" s="809"/>
    </row>
    <row r="956" spans="5:7" x14ac:dyDescent="0.25">
      <c r="E956" s="809"/>
      <c r="F956" s="1004"/>
      <c r="G956" s="809"/>
    </row>
    <row r="957" spans="5:7" x14ac:dyDescent="0.25">
      <c r="E957" s="809"/>
      <c r="F957" s="1004"/>
      <c r="G957" s="809"/>
    </row>
    <row r="958" spans="5:7" x14ac:dyDescent="0.25">
      <c r="E958" s="809"/>
      <c r="F958" s="1004"/>
      <c r="G958" s="809"/>
    </row>
    <row r="959" spans="5:7" x14ac:dyDescent="0.25">
      <c r="E959" s="809"/>
      <c r="F959" s="1004"/>
      <c r="G959" s="809"/>
    </row>
    <row r="960" spans="5:7" x14ac:dyDescent="0.25">
      <c r="E960" s="809"/>
      <c r="F960" s="1004"/>
      <c r="G960" s="809"/>
    </row>
    <row r="961" spans="5:7" x14ac:dyDescent="0.25">
      <c r="E961" s="809"/>
      <c r="F961" s="1004"/>
      <c r="G961" s="809"/>
    </row>
    <row r="962" spans="5:7" x14ac:dyDescent="0.25">
      <c r="E962" s="809"/>
      <c r="F962" s="1004"/>
      <c r="G962" s="809"/>
    </row>
    <row r="963" spans="5:7" x14ac:dyDescent="0.25">
      <c r="E963" s="809"/>
      <c r="F963" s="1004"/>
      <c r="G963" s="809"/>
    </row>
    <row r="964" spans="5:7" x14ac:dyDescent="0.25">
      <c r="E964" s="809"/>
      <c r="F964" s="1004"/>
      <c r="G964" s="809"/>
    </row>
    <row r="965" spans="5:7" x14ac:dyDescent="0.25">
      <c r="E965" s="809"/>
      <c r="F965" s="1004"/>
      <c r="G965" s="809"/>
    </row>
    <row r="966" spans="5:7" x14ac:dyDescent="0.25">
      <c r="E966" s="809"/>
      <c r="F966" s="1004"/>
      <c r="G966" s="809"/>
    </row>
    <row r="967" spans="5:7" x14ac:dyDescent="0.25">
      <c r="E967" s="809"/>
      <c r="F967" s="1004"/>
      <c r="G967" s="809"/>
    </row>
    <row r="968" spans="5:7" x14ac:dyDescent="0.25">
      <c r="E968" s="809"/>
      <c r="F968" s="1004"/>
      <c r="G968" s="809"/>
    </row>
    <row r="969" spans="5:7" x14ac:dyDescent="0.25">
      <c r="E969" s="809"/>
      <c r="F969" s="1004"/>
      <c r="G969" s="809"/>
    </row>
    <row r="970" spans="5:7" x14ac:dyDescent="0.25">
      <c r="E970" s="809"/>
      <c r="F970" s="1004"/>
      <c r="G970" s="809"/>
    </row>
    <row r="971" spans="5:7" x14ac:dyDescent="0.25">
      <c r="E971" s="809"/>
      <c r="F971" s="1004"/>
      <c r="G971" s="809"/>
    </row>
    <row r="972" spans="5:7" x14ac:dyDescent="0.25">
      <c r="E972" s="809"/>
      <c r="F972" s="1004"/>
      <c r="G972" s="809"/>
    </row>
    <row r="973" spans="5:7" x14ac:dyDescent="0.25">
      <c r="E973" s="809"/>
      <c r="F973" s="1004"/>
      <c r="G973" s="809"/>
    </row>
    <row r="974" spans="5:7" x14ac:dyDescent="0.25">
      <c r="E974" s="809"/>
      <c r="F974" s="1004"/>
      <c r="G974" s="809"/>
    </row>
    <row r="975" spans="5:7" x14ac:dyDescent="0.25">
      <c r="E975" s="809"/>
      <c r="F975" s="1004"/>
      <c r="G975" s="809"/>
    </row>
    <row r="976" spans="5:7" x14ac:dyDescent="0.25">
      <c r="E976" s="809"/>
      <c r="F976" s="1004"/>
      <c r="G976" s="809"/>
    </row>
    <row r="977" spans="5:7" x14ac:dyDescent="0.25">
      <c r="E977" s="809"/>
      <c r="F977" s="1004"/>
      <c r="G977" s="809"/>
    </row>
    <row r="978" spans="5:7" x14ac:dyDescent="0.25">
      <c r="E978" s="809"/>
      <c r="F978" s="1004"/>
      <c r="G978" s="809"/>
    </row>
    <row r="979" spans="5:7" x14ac:dyDescent="0.25">
      <c r="E979" s="809"/>
      <c r="F979" s="1004"/>
      <c r="G979" s="809"/>
    </row>
    <row r="980" spans="5:7" x14ac:dyDescent="0.25">
      <c r="E980" s="809"/>
      <c r="F980" s="1004"/>
      <c r="G980" s="809"/>
    </row>
    <row r="981" spans="5:7" x14ac:dyDescent="0.25">
      <c r="E981" s="809"/>
      <c r="F981" s="1004"/>
      <c r="G981" s="809"/>
    </row>
    <row r="982" spans="5:7" x14ac:dyDescent="0.25">
      <c r="E982" s="809"/>
      <c r="F982" s="1004"/>
      <c r="G982" s="809"/>
    </row>
    <row r="983" spans="5:7" x14ac:dyDescent="0.25">
      <c r="E983" s="809"/>
      <c r="F983" s="1004"/>
      <c r="G983" s="809"/>
    </row>
    <row r="984" spans="5:7" x14ac:dyDescent="0.25">
      <c r="E984" s="809"/>
      <c r="F984" s="1004"/>
      <c r="G984" s="809"/>
    </row>
    <row r="985" spans="5:7" x14ac:dyDescent="0.25">
      <c r="E985" s="809"/>
      <c r="F985" s="1004"/>
      <c r="G985" s="809"/>
    </row>
    <row r="986" spans="5:7" x14ac:dyDescent="0.25">
      <c r="E986" s="809"/>
      <c r="F986" s="1004"/>
      <c r="G986" s="809"/>
    </row>
    <row r="987" spans="5:7" x14ac:dyDescent="0.25">
      <c r="E987" s="809"/>
      <c r="F987" s="1004"/>
      <c r="G987" s="809"/>
    </row>
    <row r="988" spans="5:7" x14ac:dyDescent="0.25">
      <c r="E988" s="809"/>
      <c r="F988" s="1004"/>
      <c r="G988" s="809"/>
    </row>
    <row r="989" spans="5:7" x14ac:dyDescent="0.25">
      <c r="E989" s="809"/>
      <c r="F989" s="1004"/>
      <c r="G989" s="809"/>
    </row>
    <row r="990" spans="5:7" x14ac:dyDescent="0.25">
      <c r="E990" s="809"/>
      <c r="F990" s="1004"/>
      <c r="G990" s="809"/>
    </row>
    <row r="991" spans="5:7" x14ac:dyDescent="0.25">
      <c r="E991" s="809"/>
      <c r="F991" s="1004"/>
      <c r="G991" s="809"/>
    </row>
    <row r="992" spans="5:7" x14ac:dyDescent="0.25">
      <c r="E992" s="809"/>
      <c r="F992" s="1004"/>
      <c r="G992" s="809"/>
    </row>
    <row r="993" spans="5:7" x14ac:dyDescent="0.25">
      <c r="E993" s="809"/>
      <c r="F993" s="1004"/>
      <c r="G993" s="809"/>
    </row>
    <row r="994" spans="5:7" x14ac:dyDescent="0.25">
      <c r="E994" s="809"/>
      <c r="F994" s="1004"/>
      <c r="G994" s="809"/>
    </row>
    <row r="995" spans="5:7" x14ac:dyDescent="0.25">
      <c r="E995" s="809"/>
      <c r="F995" s="1004"/>
      <c r="G995" s="809"/>
    </row>
    <row r="996" spans="5:7" x14ac:dyDescent="0.25">
      <c r="E996" s="809"/>
      <c r="F996" s="1004"/>
      <c r="G996" s="809"/>
    </row>
    <row r="997" spans="5:7" x14ac:dyDescent="0.25">
      <c r="E997" s="809"/>
      <c r="F997" s="1004"/>
      <c r="G997" s="809"/>
    </row>
    <row r="998" spans="5:7" x14ac:dyDescent="0.25">
      <c r="E998" s="809"/>
      <c r="F998" s="1004"/>
      <c r="G998" s="809"/>
    </row>
    <row r="999" spans="5:7" x14ac:dyDescent="0.25">
      <c r="E999" s="809"/>
      <c r="F999" s="1004"/>
      <c r="G999" s="809"/>
    </row>
    <row r="1000" spans="5:7" x14ac:dyDescent="0.25">
      <c r="E1000" s="809"/>
      <c r="F1000" s="1004"/>
      <c r="G1000" s="809"/>
    </row>
    <row r="1001" spans="5:7" x14ac:dyDescent="0.25">
      <c r="E1001" s="809"/>
      <c r="F1001" s="1004"/>
      <c r="G1001" s="809"/>
    </row>
    <row r="1002" spans="5:7" x14ac:dyDescent="0.25">
      <c r="E1002" s="809"/>
      <c r="F1002" s="1004"/>
      <c r="G1002" s="809"/>
    </row>
    <row r="1003" spans="5:7" x14ac:dyDescent="0.25">
      <c r="E1003" s="809"/>
      <c r="F1003" s="1004"/>
      <c r="G1003" s="809"/>
    </row>
    <row r="1004" spans="5:7" x14ac:dyDescent="0.25">
      <c r="E1004" s="809"/>
      <c r="F1004" s="1004"/>
      <c r="G1004" s="809"/>
    </row>
    <row r="1005" spans="5:7" x14ac:dyDescent="0.25">
      <c r="E1005" s="809"/>
      <c r="F1005" s="1004"/>
      <c r="G1005" s="809"/>
    </row>
    <row r="1006" spans="5:7" x14ac:dyDescent="0.25">
      <c r="E1006" s="809"/>
      <c r="F1006" s="1004"/>
      <c r="G1006" s="809"/>
    </row>
    <row r="1007" spans="5:7" x14ac:dyDescent="0.25">
      <c r="E1007" s="809"/>
      <c r="F1007" s="1004"/>
      <c r="G1007" s="809"/>
    </row>
    <row r="1008" spans="5:7" x14ac:dyDescent="0.25">
      <c r="E1008" s="809"/>
      <c r="F1008" s="1004"/>
      <c r="G1008" s="809"/>
    </row>
    <row r="1009" spans="5:7" x14ac:dyDescent="0.25">
      <c r="E1009" s="809"/>
      <c r="F1009" s="1004"/>
      <c r="G1009" s="809"/>
    </row>
    <row r="1010" spans="5:7" x14ac:dyDescent="0.25">
      <c r="E1010" s="809"/>
      <c r="F1010" s="1004"/>
      <c r="G1010" s="809"/>
    </row>
    <row r="1011" spans="5:7" x14ac:dyDescent="0.25">
      <c r="E1011" s="809"/>
      <c r="F1011" s="1004"/>
      <c r="G1011" s="809"/>
    </row>
    <row r="1012" spans="5:7" x14ac:dyDescent="0.25">
      <c r="E1012" s="809"/>
      <c r="F1012" s="1004"/>
      <c r="G1012" s="809"/>
    </row>
    <row r="1013" spans="5:7" x14ac:dyDescent="0.25">
      <c r="E1013" s="809"/>
      <c r="F1013" s="1004"/>
      <c r="G1013" s="809"/>
    </row>
    <row r="1014" spans="5:7" x14ac:dyDescent="0.25">
      <c r="E1014" s="809"/>
      <c r="F1014" s="1004"/>
      <c r="G1014" s="809"/>
    </row>
    <row r="1015" spans="5:7" x14ac:dyDescent="0.25">
      <c r="E1015" s="809"/>
      <c r="F1015" s="1004"/>
      <c r="G1015" s="809"/>
    </row>
    <row r="1016" spans="5:7" x14ac:dyDescent="0.25">
      <c r="E1016" s="809"/>
      <c r="F1016" s="1004"/>
      <c r="G1016" s="809"/>
    </row>
    <row r="1017" spans="5:7" x14ac:dyDescent="0.25">
      <c r="E1017" s="809"/>
      <c r="F1017" s="1004"/>
      <c r="G1017" s="809"/>
    </row>
    <row r="1018" spans="5:7" x14ac:dyDescent="0.25">
      <c r="E1018" s="809"/>
      <c r="F1018" s="1004"/>
      <c r="G1018" s="809"/>
    </row>
    <row r="1019" spans="5:7" x14ac:dyDescent="0.25">
      <c r="E1019" s="809"/>
      <c r="F1019" s="1004"/>
      <c r="G1019" s="809"/>
    </row>
    <row r="1020" spans="5:7" x14ac:dyDescent="0.25">
      <c r="E1020" s="809"/>
      <c r="F1020" s="1004"/>
      <c r="G1020" s="809"/>
    </row>
    <row r="1021" spans="5:7" x14ac:dyDescent="0.25">
      <c r="E1021" s="809"/>
      <c r="F1021" s="1004"/>
      <c r="G1021" s="809"/>
    </row>
    <row r="1022" spans="5:7" x14ac:dyDescent="0.25">
      <c r="E1022" s="809"/>
      <c r="F1022" s="1004"/>
      <c r="G1022" s="809"/>
    </row>
    <row r="1023" spans="5:7" x14ac:dyDescent="0.25">
      <c r="E1023" s="809"/>
      <c r="F1023" s="1004"/>
      <c r="G1023" s="809"/>
    </row>
    <row r="1024" spans="5:7" x14ac:dyDescent="0.25">
      <c r="E1024" s="809"/>
      <c r="F1024" s="1004"/>
      <c r="G1024" s="809"/>
    </row>
    <row r="1025" spans="5:7" x14ac:dyDescent="0.25">
      <c r="E1025" s="809"/>
      <c r="F1025" s="1004"/>
      <c r="G1025" s="809"/>
    </row>
    <row r="1026" spans="5:7" x14ac:dyDescent="0.25">
      <c r="E1026" s="809"/>
      <c r="F1026" s="1004"/>
      <c r="G1026" s="809"/>
    </row>
    <row r="1027" spans="5:7" x14ac:dyDescent="0.25">
      <c r="E1027" s="809"/>
      <c r="F1027" s="1004"/>
      <c r="G1027" s="809"/>
    </row>
    <row r="1028" spans="5:7" x14ac:dyDescent="0.25">
      <c r="E1028" s="809"/>
      <c r="F1028" s="1004"/>
      <c r="G1028" s="809"/>
    </row>
    <row r="1029" spans="5:7" x14ac:dyDescent="0.25">
      <c r="E1029" s="809"/>
      <c r="F1029" s="1004"/>
      <c r="G1029" s="809"/>
    </row>
    <row r="1030" spans="5:7" x14ac:dyDescent="0.25">
      <c r="E1030" s="809"/>
      <c r="F1030" s="1004"/>
      <c r="G1030" s="809"/>
    </row>
    <row r="1031" spans="5:7" x14ac:dyDescent="0.25">
      <c r="E1031" s="809"/>
      <c r="F1031" s="1004"/>
      <c r="G1031" s="809"/>
    </row>
    <row r="1032" spans="5:7" x14ac:dyDescent="0.25">
      <c r="E1032" s="809"/>
      <c r="F1032" s="1004"/>
      <c r="G1032" s="809"/>
    </row>
    <row r="1033" spans="5:7" x14ac:dyDescent="0.25">
      <c r="E1033" s="809"/>
      <c r="F1033" s="1004"/>
      <c r="G1033" s="809"/>
    </row>
    <row r="1034" spans="5:7" x14ac:dyDescent="0.25">
      <c r="E1034" s="809"/>
      <c r="F1034" s="1004"/>
      <c r="G1034" s="809"/>
    </row>
    <row r="1035" spans="5:7" x14ac:dyDescent="0.25">
      <c r="E1035" s="809"/>
      <c r="F1035" s="1004"/>
      <c r="G1035" s="809"/>
    </row>
    <row r="1036" spans="5:7" x14ac:dyDescent="0.25">
      <c r="E1036" s="809"/>
      <c r="F1036" s="1004"/>
      <c r="G1036" s="809"/>
    </row>
    <row r="1037" spans="5:7" x14ac:dyDescent="0.25">
      <c r="E1037" s="809"/>
      <c r="F1037" s="1004"/>
      <c r="G1037" s="809"/>
    </row>
    <row r="1038" spans="5:7" x14ac:dyDescent="0.25">
      <c r="E1038" s="809"/>
      <c r="F1038" s="1004"/>
      <c r="G1038" s="809"/>
    </row>
    <row r="1039" spans="5:7" x14ac:dyDescent="0.25">
      <c r="E1039" s="809"/>
      <c r="F1039" s="1004"/>
      <c r="G1039" s="809"/>
    </row>
    <row r="1040" spans="5:7" x14ac:dyDescent="0.25">
      <c r="E1040" s="809"/>
      <c r="F1040" s="1004"/>
      <c r="G1040" s="809"/>
    </row>
    <row r="1041" spans="5:7" x14ac:dyDescent="0.25">
      <c r="E1041" s="809"/>
      <c r="F1041" s="1004"/>
      <c r="G1041" s="809"/>
    </row>
    <row r="1042" spans="5:7" x14ac:dyDescent="0.25">
      <c r="E1042" s="809"/>
      <c r="F1042" s="1004"/>
      <c r="G1042" s="809"/>
    </row>
    <row r="1043" spans="5:7" x14ac:dyDescent="0.25">
      <c r="E1043" s="809"/>
      <c r="F1043" s="1004"/>
      <c r="G1043" s="809"/>
    </row>
    <row r="1044" spans="5:7" x14ac:dyDescent="0.25">
      <c r="E1044" s="809"/>
      <c r="F1044" s="1004"/>
      <c r="G1044" s="809"/>
    </row>
    <row r="1045" spans="5:7" x14ac:dyDescent="0.25">
      <c r="E1045" s="809"/>
      <c r="F1045" s="1004"/>
      <c r="G1045" s="809"/>
    </row>
    <row r="1046" spans="5:7" x14ac:dyDescent="0.25">
      <c r="E1046" s="809"/>
      <c r="F1046" s="1004"/>
      <c r="G1046" s="809"/>
    </row>
    <row r="1047" spans="5:7" x14ac:dyDescent="0.25">
      <c r="E1047" s="809"/>
      <c r="F1047" s="1004"/>
      <c r="G1047" s="809"/>
    </row>
    <row r="1048" spans="5:7" x14ac:dyDescent="0.25">
      <c r="E1048" s="809"/>
      <c r="F1048" s="1004"/>
      <c r="G1048" s="809"/>
    </row>
    <row r="1049" spans="5:7" x14ac:dyDescent="0.25">
      <c r="E1049" s="809"/>
      <c r="F1049" s="1004"/>
      <c r="G1049" s="809"/>
    </row>
    <row r="1050" spans="5:7" x14ac:dyDescent="0.25">
      <c r="E1050" s="809"/>
      <c r="F1050" s="1004"/>
      <c r="G1050" s="809"/>
    </row>
    <row r="1051" spans="5:7" x14ac:dyDescent="0.25">
      <c r="E1051" s="809"/>
      <c r="F1051" s="1004"/>
      <c r="G1051" s="809"/>
    </row>
    <row r="1052" spans="5:7" x14ac:dyDescent="0.25">
      <c r="E1052" s="809"/>
      <c r="F1052" s="1004"/>
      <c r="G1052" s="809"/>
    </row>
    <row r="1053" spans="5:7" x14ac:dyDescent="0.25">
      <c r="E1053" s="809"/>
      <c r="F1053" s="1004"/>
      <c r="G1053" s="809"/>
    </row>
    <row r="1054" spans="5:7" x14ac:dyDescent="0.25">
      <c r="E1054" s="809"/>
      <c r="F1054" s="1004"/>
      <c r="G1054" s="809"/>
    </row>
    <row r="1055" spans="5:7" x14ac:dyDescent="0.25">
      <c r="E1055" s="809"/>
      <c r="F1055" s="1004"/>
      <c r="G1055" s="809"/>
    </row>
    <row r="1056" spans="5:7" x14ac:dyDescent="0.25">
      <c r="E1056" s="809"/>
      <c r="F1056" s="1004"/>
      <c r="G1056" s="809"/>
    </row>
    <row r="1057" spans="5:7" x14ac:dyDescent="0.25">
      <c r="E1057" s="809"/>
      <c r="F1057" s="1004"/>
      <c r="G1057" s="809"/>
    </row>
    <row r="1058" spans="5:7" x14ac:dyDescent="0.25">
      <c r="E1058" s="809"/>
      <c r="F1058" s="1004"/>
      <c r="G1058" s="809"/>
    </row>
    <row r="1059" spans="5:7" x14ac:dyDescent="0.25">
      <c r="E1059" s="809"/>
      <c r="F1059" s="1004"/>
      <c r="G1059" s="809"/>
    </row>
    <row r="1060" spans="5:7" x14ac:dyDescent="0.25">
      <c r="E1060" s="809"/>
      <c r="F1060" s="1004"/>
      <c r="G1060" s="809"/>
    </row>
    <row r="1061" spans="5:7" x14ac:dyDescent="0.25">
      <c r="E1061" s="809"/>
      <c r="F1061" s="1004"/>
      <c r="G1061" s="809"/>
    </row>
    <row r="1062" spans="5:7" x14ac:dyDescent="0.25">
      <c r="E1062" s="809"/>
      <c r="F1062" s="1004"/>
      <c r="G1062" s="809"/>
    </row>
    <row r="1063" spans="5:7" x14ac:dyDescent="0.25">
      <c r="E1063" s="809"/>
      <c r="F1063" s="1004"/>
      <c r="G1063" s="809"/>
    </row>
    <row r="1064" spans="5:7" x14ac:dyDescent="0.25">
      <c r="E1064" s="809"/>
      <c r="F1064" s="1004"/>
      <c r="G1064" s="809"/>
    </row>
    <row r="1065" spans="5:7" x14ac:dyDescent="0.25">
      <c r="E1065" s="809"/>
      <c r="F1065" s="1004"/>
      <c r="G1065" s="809"/>
    </row>
    <row r="1066" spans="5:7" x14ac:dyDescent="0.25">
      <c r="E1066" s="809"/>
      <c r="F1066" s="1004"/>
      <c r="G1066" s="809"/>
    </row>
    <row r="1067" spans="5:7" x14ac:dyDescent="0.25">
      <c r="E1067" s="809"/>
      <c r="F1067" s="1004"/>
      <c r="G1067" s="809"/>
    </row>
    <row r="1068" spans="5:7" x14ac:dyDescent="0.25">
      <c r="E1068" s="809"/>
      <c r="F1068" s="1004"/>
      <c r="G1068" s="809"/>
    </row>
    <row r="1069" spans="5:7" x14ac:dyDescent="0.25">
      <c r="E1069" s="809"/>
      <c r="F1069" s="1004"/>
      <c r="G1069" s="809"/>
    </row>
    <row r="1070" spans="5:7" x14ac:dyDescent="0.25">
      <c r="E1070" s="809"/>
      <c r="F1070" s="1004"/>
      <c r="G1070" s="809"/>
    </row>
    <row r="1071" spans="5:7" x14ac:dyDescent="0.25">
      <c r="E1071" s="809"/>
      <c r="F1071" s="1004"/>
      <c r="G1071" s="809"/>
    </row>
    <row r="1072" spans="5:7" x14ac:dyDescent="0.25">
      <c r="E1072" s="809"/>
      <c r="F1072" s="1004"/>
      <c r="G1072" s="809"/>
    </row>
    <row r="1073" spans="5:7" x14ac:dyDescent="0.25">
      <c r="E1073" s="809"/>
      <c r="F1073" s="1004"/>
      <c r="G1073" s="809"/>
    </row>
    <row r="1074" spans="5:7" x14ac:dyDescent="0.25">
      <c r="E1074" s="809"/>
      <c r="F1074" s="1004"/>
      <c r="G1074" s="809"/>
    </row>
    <row r="1075" spans="5:7" x14ac:dyDescent="0.25">
      <c r="E1075" s="809"/>
      <c r="F1075" s="1004"/>
      <c r="G1075" s="809"/>
    </row>
    <row r="1076" spans="5:7" x14ac:dyDescent="0.25">
      <c r="E1076" s="809"/>
      <c r="F1076" s="1004"/>
      <c r="G1076" s="809"/>
    </row>
    <row r="1077" spans="5:7" x14ac:dyDescent="0.25">
      <c r="E1077" s="809"/>
      <c r="F1077" s="1004"/>
      <c r="G1077" s="809"/>
    </row>
    <row r="1078" spans="5:7" x14ac:dyDescent="0.25">
      <c r="E1078" s="809"/>
      <c r="F1078" s="1004"/>
      <c r="G1078" s="809"/>
    </row>
    <row r="1079" spans="5:7" x14ac:dyDescent="0.25">
      <c r="E1079" s="809"/>
      <c r="F1079" s="1004"/>
      <c r="G1079" s="809"/>
    </row>
    <row r="1080" spans="5:7" x14ac:dyDescent="0.25">
      <c r="E1080" s="809"/>
      <c r="F1080" s="1004"/>
      <c r="G1080" s="809"/>
    </row>
    <row r="1081" spans="5:7" x14ac:dyDescent="0.25">
      <c r="E1081" s="809"/>
      <c r="F1081" s="1004"/>
      <c r="G1081" s="809"/>
    </row>
    <row r="1082" spans="5:7" x14ac:dyDescent="0.25">
      <c r="E1082" s="809"/>
      <c r="F1082" s="1004"/>
      <c r="G1082" s="809"/>
    </row>
    <row r="1083" spans="5:7" x14ac:dyDescent="0.25">
      <c r="E1083" s="809"/>
      <c r="F1083" s="1004"/>
      <c r="G1083" s="809"/>
    </row>
    <row r="1084" spans="5:7" x14ac:dyDescent="0.25">
      <c r="E1084" s="809"/>
      <c r="F1084" s="1004"/>
      <c r="G1084" s="809"/>
    </row>
    <row r="1085" spans="5:7" x14ac:dyDescent="0.25">
      <c r="E1085" s="809"/>
      <c r="F1085" s="1004"/>
      <c r="G1085" s="809"/>
    </row>
    <row r="1086" spans="5:7" x14ac:dyDescent="0.25">
      <c r="E1086" s="809"/>
      <c r="F1086" s="1004"/>
      <c r="G1086" s="809"/>
    </row>
    <row r="1087" spans="5:7" x14ac:dyDescent="0.25">
      <c r="E1087" s="809"/>
      <c r="F1087" s="1004"/>
      <c r="G1087" s="809"/>
    </row>
    <row r="1088" spans="5:7" x14ac:dyDescent="0.25">
      <c r="E1088" s="809"/>
      <c r="F1088" s="1004"/>
      <c r="G1088" s="809"/>
    </row>
    <row r="1089" spans="5:7" x14ac:dyDescent="0.25">
      <c r="E1089" s="809"/>
      <c r="F1089" s="1004"/>
      <c r="G1089" s="809"/>
    </row>
    <row r="1090" spans="5:7" x14ac:dyDescent="0.25">
      <c r="E1090" s="809"/>
      <c r="F1090" s="1004"/>
      <c r="G1090" s="809"/>
    </row>
    <row r="1091" spans="5:7" x14ac:dyDescent="0.25">
      <c r="E1091" s="809"/>
      <c r="F1091" s="1004"/>
      <c r="G1091" s="809"/>
    </row>
    <row r="1092" spans="5:7" x14ac:dyDescent="0.25">
      <c r="E1092" s="809"/>
      <c r="F1092" s="1004"/>
      <c r="G1092" s="809"/>
    </row>
    <row r="1093" spans="5:7" x14ac:dyDescent="0.25">
      <c r="E1093" s="809"/>
      <c r="F1093" s="1004"/>
      <c r="G1093" s="809"/>
    </row>
    <row r="1094" spans="5:7" x14ac:dyDescent="0.25">
      <c r="E1094" s="809"/>
      <c r="F1094" s="1004"/>
      <c r="G1094" s="809"/>
    </row>
    <row r="1095" spans="5:7" x14ac:dyDescent="0.25">
      <c r="E1095" s="809"/>
      <c r="F1095" s="1004"/>
      <c r="G1095" s="809"/>
    </row>
    <row r="1096" spans="5:7" x14ac:dyDescent="0.25">
      <c r="E1096" s="809"/>
      <c r="F1096" s="1004"/>
      <c r="G1096" s="809"/>
    </row>
    <row r="1097" spans="5:7" x14ac:dyDescent="0.25">
      <c r="E1097" s="809"/>
      <c r="F1097" s="1004"/>
      <c r="G1097" s="809"/>
    </row>
    <row r="1098" spans="5:7" x14ac:dyDescent="0.25">
      <c r="E1098" s="809"/>
      <c r="F1098" s="1004"/>
      <c r="G1098" s="809"/>
    </row>
    <row r="1099" spans="5:7" x14ac:dyDescent="0.25">
      <c r="E1099" s="809"/>
      <c r="F1099" s="1004"/>
      <c r="G1099" s="809"/>
    </row>
    <row r="1100" spans="5:7" x14ac:dyDescent="0.25">
      <c r="E1100" s="809"/>
      <c r="F1100" s="1004"/>
      <c r="G1100" s="809"/>
    </row>
    <row r="1101" spans="5:7" x14ac:dyDescent="0.25">
      <c r="E1101" s="809"/>
      <c r="F1101" s="1004"/>
      <c r="G1101" s="809"/>
    </row>
    <row r="1102" spans="5:7" x14ac:dyDescent="0.25">
      <c r="E1102" s="809"/>
      <c r="F1102" s="1004"/>
      <c r="G1102" s="809"/>
    </row>
    <row r="1103" spans="5:7" x14ac:dyDescent="0.25">
      <c r="E1103" s="809"/>
      <c r="F1103" s="1004"/>
      <c r="G1103" s="809"/>
    </row>
    <row r="1104" spans="5:7" x14ac:dyDescent="0.25">
      <c r="E1104" s="809"/>
      <c r="F1104" s="1004"/>
      <c r="G1104" s="809"/>
    </row>
    <row r="1105" spans="5:7" x14ac:dyDescent="0.25">
      <c r="E1105" s="809"/>
      <c r="F1105" s="1004"/>
      <c r="G1105" s="809"/>
    </row>
    <row r="1106" spans="5:7" x14ac:dyDescent="0.25">
      <c r="E1106" s="809"/>
      <c r="F1106" s="1004"/>
      <c r="G1106" s="809"/>
    </row>
    <row r="1107" spans="5:7" x14ac:dyDescent="0.25">
      <c r="E1107" s="809"/>
      <c r="F1107" s="1004"/>
      <c r="G1107" s="809"/>
    </row>
    <row r="1108" spans="5:7" x14ac:dyDescent="0.25">
      <c r="E1108" s="809"/>
      <c r="F1108" s="1004"/>
      <c r="G1108" s="809"/>
    </row>
    <row r="1109" spans="5:7" x14ac:dyDescent="0.25">
      <c r="E1109" s="809"/>
      <c r="F1109" s="1004"/>
      <c r="G1109" s="809"/>
    </row>
    <row r="1110" spans="5:7" x14ac:dyDescent="0.25">
      <c r="E1110" s="809"/>
      <c r="F1110" s="1004"/>
      <c r="G1110" s="809"/>
    </row>
    <row r="1111" spans="5:7" x14ac:dyDescent="0.25">
      <c r="E1111" s="809"/>
      <c r="F1111" s="1004"/>
      <c r="G1111" s="809"/>
    </row>
    <row r="1112" spans="5:7" x14ac:dyDescent="0.25">
      <c r="E1112" s="809"/>
      <c r="F1112" s="1004"/>
      <c r="G1112" s="809"/>
    </row>
    <row r="1113" spans="5:7" x14ac:dyDescent="0.25">
      <c r="E1113" s="809"/>
      <c r="F1113" s="1004"/>
      <c r="G1113" s="809"/>
    </row>
    <row r="1114" spans="5:7" x14ac:dyDescent="0.25">
      <c r="E1114" s="809"/>
      <c r="F1114" s="1004"/>
      <c r="G1114" s="809"/>
    </row>
    <row r="1115" spans="5:7" x14ac:dyDescent="0.25">
      <c r="E1115" s="809"/>
      <c r="F1115" s="1004"/>
      <c r="G1115" s="809"/>
    </row>
    <row r="1116" spans="5:7" x14ac:dyDescent="0.25">
      <c r="E1116" s="809"/>
      <c r="F1116" s="1004"/>
      <c r="G1116" s="809"/>
    </row>
    <row r="1117" spans="5:7" x14ac:dyDescent="0.25">
      <c r="E1117" s="809"/>
      <c r="F1117" s="1004"/>
      <c r="G1117" s="809"/>
    </row>
    <row r="1118" spans="5:7" x14ac:dyDescent="0.25">
      <c r="E1118" s="809"/>
      <c r="F1118" s="1004"/>
      <c r="G1118" s="809"/>
    </row>
    <row r="1119" spans="5:7" x14ac:dyDescent="0.25">
      <c r="E1119" s="809"/>
      <c r="F1119" s="1004"/>
      <c r="G1119" s="809"/>
    </row>
    <row r="1120" spans="5:7" x14ac:dyDescent="0.25">
      <c r="E1120" s="809"/>
      <c r="F1120" s="1004"/>
      <c r="G1120" s="809"/>
    </row>
    <row r="1121" spans="5:7" x14ac:dyDescent="0.25">
      <c r="E1121" s="809"/>
      <c r="F1121" s="1004"/>
      <c r="G1121" s="809"/>
    </row>
    <row r="1122" spans="5:7" x14ac:dyDescent="0.25">
      <c r="E1122" s="809"/>
      <c r="F1122" s="1004"/>
      <c r="G1122" s="809"/>
    </row>
    <row r="1123" spans="5:7" x14ac:dyDescent="0.25">
      <c r="E1123" s="809"/>
      <c r="F1123" s="1004"/>
      <c r="G1123" s="809"/>
    </row>
    <row r="1124" spans="5:7" x14ac:dyDescent="0.25">
      <c r="E1124" s="809"/>
      <c r="F1124" s="1004"/>
      <c r="G1124" s="809"/>
    </row>
    <row r="1125" spans="5:7" x14ac:dyDescent="0.25">
      <c r="E1125" s="809"/>
      <c r="F1125" s="1004"/>
      <c r="G1125" s="809"/>
    </row>
    <row r="1126" spans="5:7" x14ac:dyDescent="0.25">
      <c r="E1126" s="809"/>
      <c r="F1126" s="1004"/>
      <c r="G1126" s="809"/>
    </row>
    <row r="1127" spans="5:7" x14ac:dyDescent="0.25">
      <c r="E1127" s="809"/>
      <c r="F1127" s="1004"/>
      <c r="G1127" s="809"/>
    </row>
    <row r="1128" spans="5:7" x14ac:dyDescent="0.25">
      <c r="E1128" s="809"/>
      <c r="F1128" s="1004"/>
      <c r="G1128" s="809"/>
    </row>
    <row r="1129" spans="5:7" x14ac:dyDescent="0.25">
      <c r="E1129" s="809"/>
      <c r="F1129" s="1004"/>
      <c r="G1129" s="809"/>
    </row>
    <row r="1130" spans="5:7" x14ac:dyDescent="0.25">
      <c r="E1130" s="809"/>
      <c r="F1130" s="1004"/>
      <c r="G1130" s="809"/>
    </row>
    <row r="1131" spans="5:7" x14ac:dyDescent="0.25">
      <c r="E1131" s="809"/>
      <c r="F1131" s="1004"/>
      <c r="G1131" s="809"/>
    </row>
    <row r="1132" spans="5:7" x14ac:dyDescent="0.25">
      <c r="E1132" s="809"/>
      <c r="F1132" s="1004"/>
      <c r="G1132" s="809"/>
    </row>
    <row r="1133" spans="5:7" x14ac:dyDescent="0.25">
      <c r="E1133" s="809"/>
      <c r="F1133" s="1004"/>
      <c r="G1133" s="809"/>
    </row>
    <row r="1134" spans="5:7" x14ac:dyDescent="0.25">
      <c r="E1134" s="809"/>
      <c r="F1134" s="1004"/>
      <c r="G1134" s="809"/>
    </row>
    <row r="1135" spans="5:7" x14ac:dyDescent="0.25">
      <c r="E1135" s="809"/>
      <c r="F1135" s="1004"/>
      <c r="G1135" s="809"/>
    </row>
    <row r="1136" spans="5:7" x14ac:dyDescent="0.25">
      <c r="E1136" s="809"/>
      <c r="F1136" s="1004"/>
      <c r="G1136" s="809"/>
    </row>
    <row r="1137" spans="5:7" x14ac:dyDescent="0.25">
      <c r="E1137" s="809"/>
      <c r="F1137" s="1004"/>
      <c r="G1137" s="809"/>
    </row>
    <row r="1138" spans="5:7" x14ac:dyDescent="0.25">
      <c r="E1138" s="809"/>
      <c r="F1138" s="1004"/>
      <c r="G1138" s="809"/>
    </row>
    <row r="1139" spans="5:7" x14ac:dyDescent="0.25">
      <c r="E1139" s="809"/>
      <c r="F1139" s="1004"/>
      <c r="G1139" s="809"/>
    </row>
    <row r="1140" spans="5:7" x14ac:dyDescent="0.25">
      <c r="E1140" s="809"/>
      <c r="F1140" s="1004"/>
      <c r="G1140" s="809"/>
    </row>
    <row r="1141" spans="5:7" x14ac:dyDescent="0.25">
      <c r="E1141" s="809"/>
      <c r="F1141" s="1004"/>
      <c r="G1141" s="809"/>
    </row>
    <row r="1142" spans="5:7" x14ac:dyDescent="0.25">
      <c r="E1142" s="809"/>
      <c r="F1142" s="1004"/>
      <c r="G1142" s="809"/>
    </row>
    <row r="1143" spans="5:7" x14ac:dyDescent="0.25">
      <c r="E1143" s="809"/>
      <c r="F1143" s="1004"/>
      <c r="G1143" s="809"/>
    </row>
    <row r="1144" spans="5:7" x14ac:dyDescent="0.25">
      <c r="E1144" s="809"/>
      <c r="F1144" s="1004"/>
      <c r="G1144" s="809"/>
    </row>
    <row r="1145" spans="5:7" x14ac:dyDescent="0.25">
      <c r="E1145" s="809"/>
      <c r="F1145" s="1004"/>
      <c r="G1145" s="809"/>
    </row>
    <row r="1146" spans="5:7" x14ac:dyDescent="0.25">
      <c r="E1146" s="809"/>
      <c r="F1146" s="1004"/>
      <c r="G1146" s="809"/>
    </row>
    <row r="1147" spans="5:7" x14ac:dyDescent="0.25">
      <c r="E1147" s="809"/>
      <c r="F1147" s="1004"/>
      <c r="G1147" s="809"/>
    </row>
    <row r="1148" spans="5:7" x14ac:dyDescent="0.25">
      <c r="E1148" s="809"/>
      <c r="F1148" s="1004"/>
      <c r="G1148" s="809"/>
    </row>
    <row r="1149" spans="5:7" x14ac:dyDescent="0.25">
      <c r="E1149" s="809"/>
      <c r="F1149" s="1004"/>
      <c r="G1149" s="809"/>
    </row>
    <row r="1150" spans="5:7" x14ac:dyDescent="0.25">
      <c r="E1150" s="809"/>
      <c r="F1150" s="1004"/>
      <c r="G1150" s="809"/>
    </row>
    <row r="1151" spans="5:7" x14ac:dyDescent="0.25">
      <c r="E1151" s="809"/>
      <c r="F1151" s="1004"/>
      <c r="G1151" s="809"/>
    </row>
    <row r="1152" spans="5:7" x14ac:dyDescent="0.25">
      <c r="E1152" s="809"/>
      <c r="F1152" s="1004"/>
      <c r="G1152" s="809"/>
    </row>
    <row r="1153" spans="5:7" x14ac:dyDescent="0.25">
      <c r="E1153" s="809"/>
      <c r="F1153" s="1004"/>
      <c r="G1153" s="809"/>
    </row>
    <row r="1154" spans="5:7" x14ac:dyDescent="0.25">
      <c r="E1154" s="809"/>
      <c r="F1154" s="1004"/>
      <c r="G1154" s="809"/>
    </row>
    <row r="1155" spans="5:7" x14ac:dyDescent="0.25">
      <c r="E1155" s="809"/>
      <c r="F1155" s="1004"/>
      <c r="G1155" s="809"/>
    </row>
    <row r="1156" spans="5:7" x14ac:dyDescent="0.25">
      <c r="E1156" s="809"/>
      <c r="F1156" s="1004"/>
      <c r="G1156" s="809"/>
    </row>
    <row r="1157" spans="5:7" x14ac:dyDescent="0.25">
      <c r="E1157" s="809"/>
      <c r="F1157" s="1004"/>
      <c r="G1157" s="809"/>
    </row>
    <row r="1158" spans="5:7" x14ac:dyDescent="0.25">
      <c r="E1158" s="809"/>
      <c r="F1158" s="1004"/>
      <c r="G1158" s="809"/>
    </row>
    <row r="1159" spans="5:7" x14ac:dyDescent="0.25">
      <c r="E1159" s="809"/>
      <c r="F1159" s="1004"/>
      <c r="G1159" s="809"/>
    </row>
    <row r="1160" spans="5:7" x14ac:dyDescent="0.25">
      <c r="E1160" s="809"/>
      <c r="F1160" s="1004"/>
      <c r="G1160" s="809"/>
    </row>
    <row r="1161" spans="5:7" x14ac:dyDescent="0.25">
      <c r="E1161" s="809"/>
      <c r="F1161" s="1004"/>
      <c r="G1161" s="809"/>
    </row>
    <row r="1162" spans="5:7" x14ac:dyDescent="0.25">
      <c r="E1162" s="809"/>
      <c r="F1162" s="1004"/>
      <c r="G1162" s="809"/>
    </row>
    <row r="1163" spans="5:7" x14ac:dyDescent="0.25">
      <c r="E1163" s="809"/>
      <c r="F1163" s="1004"/>
      <c r="G1163" s="809"/>
    </row>
    <row r="1164" spans="5:7" x14ac:dyDescent="0.25">
      <c r="E1164" s="809"/>
      <c r="F1164" s="1004"/>
      <c r="G1164" s="809"/>
    </row>
    <row r="1165" spans="5:7" x14ac:dyDescent="0.25">
      <c r="E1165" s="809"/>
      <c r="F1165" s="1004"/>
      <c r="G1165" s="809"/>
    </row>
    <row r="1166" spans="5:7" x14ac:dyDescent="0.25">
      <c r="E1166" s="809"/>
      <c r="F1166" s="1004"/>
      <c r="G1166" s="809"/>
    </row>
    <row r="1167" spans="5:7" x14ac:dyDescent="0.25">
      <c r="E1167" s="809"/>
      <c r="F1167" s="1004"/>
      <c r="G1167" s="809"/>
    </row>
    <row r="1168" spans="5:7" x14ac:dyDescent="0.25">
      <c r="E1168" s="809"/>
      <c r="F1168" s="1004"/>
      <c r="G1168" s="809"/>
    </row>
    <row r="1169" spans="5:7" x14ac:dyDescent="0.25">
      <c r="E1169" s="809"/>
      <c r="F1169" s="1004"/>
      <c r="G1169" s="809"/>
    </row>
    <row r="1170" spans="5:7" x14ac:dyDescent="0.25">
      <c r="E1170" s="809"/>
      <c r="F1170" s="1004"/>
      <c r="G1170" s="809"/>
    </row>
    <row r="1171" spans="5:7" x14ac:dyDescent="0.25">
      <c r="E1171" s="809"/>
      <c r="F1171" s="1004"/>
      <c r="G1171" s="809"/>
    </row>
    <row r="1172" spans="5:7" x14ac:dyDescent="0.25">
      <c r="E1172" s="809"/>
      <c r="F1172" s="1004"/>
      <c r="G1172" s="809"/>
    </row>
    <row r="1173" spans="5:7" x14ac:dyDescent="0.25">
      <c r="E1173" s="809"/>
      <c r="F1173" s="1004"/>
      <c r="G1173" s="809"/>
    </row>
    <row r="1174" spans="5:7" x14ac:dyDescent="0.25">
      <c r="E1174" s="809"/>
      <c r="F1174" s="1004"/>
      <c r="G1174" s="809"/>
    </row>
    <row r="1175" spans="5:7" x14ac:dyDescent="0.25">
      <c r="E1175" s="809"/>
      <c r="F1175" s="1004"/>
      <c r="G1175" s="809"/>
    </row>
    <row r="1176" spans="5:7" x14ac:dyDescent="0.25">
      <c r="E1176" s="809"/>
      <c r="F1176" s="1004"/>
      <c r="G1176" s="809"/>
    </row>
    <row r="1177" spans="5:7" x14ac:dyDescent="0.25">
      <c r="E1177" s="809"/>
      <c r="F1177" s="1004"/>
      <c r="G1177" s="809"/>
    </row>
    <row r="1178" spans="5:7" x14ac:dyDescent="0.25">
      <c r="E1178" s="809"/>
      <c r="F1178" s="1004"/>
      <c r="G1178" s="809"/>
    </row>
    <row r="1179" spans="5:7" x14ac:dyDescent="0.25">
      <c r="E1179" s="809"/>
      <c r="F1179" s="1004"/>
      <c r="G1179" s="809"/>
    </row>
    <row r="1180" spans="5:7" x14ac:dyDescent="0.25">
      <c r="E1180" s="809"/>
      <c r="F1180" s="1004"/>
      <c r="G1180" s="809"/>
    </row>
    <row r="1181" spans="5:7" x14ac:dyDescent="0.25">
      <c r="E1181" s="809"/>
      <c r="F1181" s="1004"/>
      <c r="G1181" s="809"/>
    </row>
    <row r="1182" spans="5:7" x14ac:dyDescent="0.25">
      <c r="E1182" s="809"/>
      <c r="F1182" s="1004"/>
      <c r="G1182" s="809"/>
    </row>
    <row r="1183" spans="5:7" x14ac:dyDescent="0.25">
      <c r="E1183" s="809"/>
      <c r="F1183" s="1004"/>
      <c r="G1183" s="809"/>
    </row>
    <row r="1184" spans="5:7" x14ac:dyDescent="0.25">
      <c r="E1184" s="809"/>
      <c r="F1184" s="1004"/>
      <c r="G1184" s="809"/>
    </row>
    <row r="1185" spans="5:7" x14ac:dyDescent="0.25">
      <c r="E1185" s="809"/>
      <c r="F1185" s="1004"/>
      <c r="G1185" s="809"/>
    </row>
    <row r="1186" spans="5:7" x14ac:dyDescent="0.25">
      <c r="E1186" s="809"/>
      <c r="F1186" s="1004"/>
      <c r="G1186" s="809"/>
    </row>
    <row r="1187" spans="5:7" x14ac:dyDescent="0.25">
      <c r="E1187" s="809"/>
      <c r="F1187" s="1004"/>
      <c r="G1187" s="809"/>
    </row>
    <row r="1188" spans="5:7" x14ac:dyDescent="0.25">
      <c r="E1188" s="809"/>
      <c r="F1188" s="1004"/>
      <c r="G1188" s="809"/>
    </row>
    <row r="1189" spans="5:7" x14ac:dyDescent="0.25">
      <c r="E1189" s="809"/>
      <c r="F1189" s="1004"/>
      <c r="G1189" s="809"/>
    </row>
    <row r="1190" spans="5:7" x14ac:dyDescent="0.25">
      <c r="E1190" s="809"/>
      <c r="F1190" s="1004"/>
      <c r="G1190" s="809"/>
    </row>
    <row r="1191" spans="5:7" x14ac:dyDescent="0.25">
      <c r="E1191" s="809"/>
      <c r="F1191" s="1004"/>
      <c r="G1191" s="809"/>
    </row>
    <row r="1192" spans="5:7" x14ac:dyDescent="0.25">
      <c r="E1192" s="809"/>
      <c r="F1192" s="1004"/>
      <c r="G1192" s="809"/>
    </row>
    <row r="1193" spans="5:7" x14ac:dyDescent="0.25">
      <c r="E1193" s="809"/>
      <c r="F1193" s="1004"/>
      <c r="G1193" s="809"/>
    </row>
    <row r="1194" spans="5:7" x14ac:dyDescent="0.25">
      <c r="E1194" s="809"/>
      <c r="F1194" s="1004"/>
      <c r="G1194" s="809"/>
    </row>
    <row r="1195" spans="5:7" x14ac:dyDescent="0.25">
      <c r="E1195" s="809"/>
      <c r="F1195" s="1004"/>
      <c r="G1195" s="809"/>
    </row>
    <row r="1196" spans="5:7" x14ac:dyDescent="0.25">
      <c r="E1196" s="809"/>
      <c r="F1196" s="1004"/>
      <c r="G1196" s="809"/>
    </row>
    <row r="1197" spans="5:7" x14ac:dyDescent="0.25">
      <c r="E1197" s="809"/>
      <c r="F1197" s="1004"/>
      <c r="G1197" s="809"/>
    </row>
    <row r="1198" spans="5:7" x14ac:dyDescent="0.25">
      <c r="E1198" s="809"/>
      <c r="F1198" s="1004"/>
      <c r="G1198" s="809"/>
    </row>
    <row r="1199" spans="5:7" x14ac:dyDescent="0.25">
      <c r="E1199" s="809"/>
      <c r="F1199" s="1004"/>
      <c r="G1199" s="809"/>
    </row>
    <row r="1200" spans="5:7" x14ac:dyDescent="0.25">
      <c r="E1200" s="809"/>
      <c r="F1200" s="1004"/>
      <c r="G1200" s="809"/>
    </row>
    <row r="1201" spans="5:7" x14ac:dyDescent="0.25">
      <c r="E1201" s="809"/>
      <c r="F1201" s="1004"/>
      <c r="G1201" s="809"/>
    </row>
    <row r="1202" spans="5:7" x14ac:dyDescent="0.25">
      <c r="E1202" s="809"/>
      <c r="F1202" s="1004"/>
      <c r="G1202" s="809"/>
    </row>
    <row r="1203" spans="5:7" x14ac:dyDescent="0.25">
      <c r="E1203" s="809"/>
      <c r="F1203" s="1004"/>
      <c r="G1203" s="809"/>
    </row>
    <row r="1204" spans="5:7" x14ac:dyDescent="0.25">
      <c r="E1204" s="809"/>
      <c r="F1204" s="1004"/>
      <c r="G1204" s="809"/>
    </row>
    <row r="1205" spans="5:7" x14ac:dyDescent="0.25">
      <c r="E1205" s="809"/>
      <c r="F1205" s="1004"/>
      <c r="G1205" s="809"/>
    </row>
    <row r="1206" spans="5:7" x14ac:dyDescent="0.25">
      <c r="E1206" s="809"/>
      <c r="F1206" s="1004"/>
      <c r="G1206" s="809"/>
    </row>
    <row r="1207" spans="5:7" x14ac:dyDescent="0.25">
      <c r="E1207" s="809"/>
      <c r="F1207" s="1004"/>
      <c r="G1207" s="809"/>
    </row>
    <row r="1208" spans="5:7" x14ac:dyDescent="0.25">
      <c r="E1208" s="809"/>
      <c r="F1208" s="1004"/>
      <c r="G1208" s="809"/>
    </row>
    <row r="1209" spans="5:7" x14ac:dyDescent="0.25">
      <c r="E1209" s="809"/>
      <c r="F1209" s="1004"/>
      <c r="G1209" s="809"/>
    </row>
    <row r="1210" spans="5:7" x14ac:dyDescent="0.25">
      <c r="E1210" s="809"/>
      <c r="F1210" s="1004"/>
      <c r="G1210" s="809"/>
    </row>
    <row r="1211" spans="5:7" x14ac:dyDescent="0.25">
      <c r="E1211" s="809"/>
      <c r="F1211" s="1004"/>
      <c r="G1211" s="809"/>
    </row>
    <row r="1212" spans="5:7" x14ac:dyDescent="0.25">
      <c r="E1212" s="809"/>
      <c r="F1212" s="1004"/>
      <c r="G1212" s="809"/>
    </row>
    <row r="1213" spans="5:7" x14ac:dyDescent="0.25">
      <c r="E1213" s="809"/>
      <c r="F1213" s="1004"/>
      <c r="G1213" s="809"/>
    </row>
    <row r="1214" spans="5:7" x14ac:dyDescent="0.25">
      <c r="E1214" s="809"/>
      <c r="F1214" s="1004"/>
      <c r="G1214" s="809"/>
    </row>
    <row r="1215" spans="5:7" x14ac:dyDescent="0.25">
      <c r="E1215" s="809"/>
      <c r="F1215" s="1004"/>
      <c r="G1215" s="809"/>
    </row>
    <row r="1216" spans="5:7" x14ac:dyDescent="0.25">
      <c r="E1216" s="809"/>
      <c r="F1216" s="1004"/>
      <c r="G1216" s="809"/>
    </row>
    <row r="1217" spans="5:7" x14ac:dyDescent="0.25">
      <c r="E1217" s="809"/>
      <c r="F1217" s="1004"/>
      <c r="G1217" s="809"/>
    </row>
    <row r="1218" spans="5:7" x14ac:dyDescent="0.25">
      <c r="E1218" s="809"/>
      <c r="F1218" s="1004"/>
      <c r="G1218" s="809"/>
    </row>
    <row r="1219" spans="5:7" x14ac:dyDescent="0.25">
      <c r="E1219" s="809"/>
      <c r="F1219" s="1004"/>
      <c r="G1219" s="809"/>
    </row>
    <row r="1220" spans="5:7" x14ac:dyDescent="0.25">
      <c r="E1220" s="809"/>
      <c r="F1220" s="1004"/>
      <c r="G1220" s="809"/>
    </row>
    <row r="1221" spans="5:7" x14ac:dyDescent="0.25">
      <c r="E1221" s="809"/>
      <c r="F1221" s="1004"/>
      <c r="G1221" s="809"/>
    </row>
    <row r="1222" spans="5:7" x14ac:dyDescent="0.25">
      <c r="E1222" s="809"/>
      <c r="F1222" s="1004"/>
      <c r="G1222" s="809"/>
    </row>
    <row r="1223" spans="5:7" x14ac:dyDescent="0.25">
      <c r="E1223" s="809"/>
      <c r="F1223" s="1004"/>
      <c r="G1223" s="809"/>
    </row>
    <row r="1224" spans="5:7" x14ac:dyDescent="0.25">
      <c r="E1224" s="809"/>
      <c r="F1224" s="1004"/>
      <c r="G1224" s="809"/>
    </row>
    <row r="1225" spans="5:7" x14ac:dyDescent="0.25">
      <c r="E1225" s="809"/>
      <c r="F1225" s="1004"/>
      <c r="G1225" s="809"/>
    </row>
    <row r="1226" spans="5:7" x14ac:dyDescent="0.25">
      <c r="E1226" s="809"/>
      <c r="F1226" s="1004"/>
      <c r="G1226" s="809"/>
    </row>
    <row r="1227" spans="5:7" x14ac:dyDescent="0.25">
      <c r="E1227" s="809"/>
      <c r="F1227" s="1004"/>
      <c r="G1227" s="809"/>
    </row>
    <row r="1228" spans="5:7" x14ac:dyDescent="0.25">
      <c r="E1228" s="809"/>
      <c r="F1228" s="1004"/>
      <c r="G1228" s="809"/>
    </row>
    <row r="1229" spans="5:7" x14ac:dyDescent="0.25">
      <c r="E1229" s="809"/>
      <c r="F1229" s="1004"/>
      <c r="G1229" s="809"/>
    </row>
    <row r="1230" spans="5:7" x14ac:dyDescent="0.25">
      <c r="E1230" s="809"/>
      <c r="F1230" s="1004"/>
      <c r="G1230" s="809"/>
    </row>
    <row r="1231" spans="5:7" x14ac:dyDescent="0.25">
      <c r="E1231" s="809"/>
      <c r="F1231" s="1004"/>
      <c r="G1231" s="809"/>
    </row>
    <row r="1232" spans="5:7" x14ac:dyDescent="0.25">
      <c r="E1232" s="809"/>
      <c r="F1232" s="1004"/>
      <c r="G1232" s="809"/>
    </row>
    <row r="1233" spans="5:7" x14ac:dyDescent="0.25">
      <c r="E1233" s="809"/>
      <c r="F1233" s="1004"/>
      <c r="G1233" s="809"/>
    </row>
    <row r="1234" spans="5:7" x14ac:dyDescent="0.25">
      <c r="E1234" s="809"/>
      <c r="F1234" s="1004"/>
      <c r="G1234" s="809"/>
    </row>
    <row r="1235" spans="5:7" x14ac:dyDescent="0.25">
      <c r="E1235" s="809"/>
      <c r="F1235" s="1004"/>
      <c r="G1235" s="809"/>
    </row>
    <row r="1236" spans="5:7" x14ac:dyDescent="0.25">
      <c r="E1236" s="809"/>
      <c r="F1236" s="1004"/>
      <c r="G1236" s="809"/>
    </row>
    <row r="1237" spans="5:7" x14ac:dyDescent="0.25">
      <c r="E1237" s="809"/>
      <c r="F1237" s="1004"/>
      <c r="G1237" s="809"/>
    </row>
    <row r="1238" spans="5:7" x14ac:dyDescent="0.25">
      <c r="E1238" s="809"/>
      <c r="F1238" s="1004"/>
      <c r="G1238" s="809"/>
    </row>
    <row r="1239" spans="5:7" x14ac:dyDescent="0.25">
      <c r="E1239" s="809"/>
      <c r="F1239" s="1004"/>
      <c r="G1239" s="809"/>
    </row>
    <row r="1240" spans="5:7" x14ac:dyDescent="0.25">
      <c r="E1240" s="809"/>
      <c r="F1240" s="1004"/>
      <c r="G1240" s="809"/>
    </row>
    <row r="1241" spans="5:7" x14ac:dyDescent="0.25">
      <c r="E1241" s="809"/>
      <c r="F1241" s="1004"/>
      <c r="G1241" s="809"/>
    </row>
    <row r="1242" spans="5:7" x14ac:dyDescent="0.25">
      <c r="E1242" s="809"/>
      <c r="F1242" s="1004"/>
      <c r="G1242" s="809"/>
    </row>
    <row r="1243" spans="5:7" x14ac:dyDescent="0.25">
      <c r="E1243" s="809"/>
      <c r="F1243" s="1004"/>
      <c r="G1243" s="809"/>
    </row>
    <row r="1244" spans="5:7" x14ac:dyDescent="0.25">
      <c r="E1244" s="809"/>
      <c r="F1244" s="1004"/>
      <c r="G1244" s="809"/>
    </row>
    <row r="1245" spans="5:7" x14ac:dyDescent="0.25">
      <c r="E1245" s="809"/>
      <c r="F1245" s="1004"/>
      <c r="G1245" s="809"/>
    </row>
    <row r="1246" spans="5:7" x14ac:dyDescent="0.25">
      <c r="E1246" s="809"/>
      <c r="F1246" s="1004"/>
      <c r="G1246" s="809"/>
    </row>
    <row r="1247" spans="5:7" x14ac:dyDescent="0.25">
      <c r="E1247" s="809"/>
      <c r="F1247" s="1004"/>
      <c r="G1247" s="809"/>
    </row>
    <row r="1248" spans="5:7" x14ac:dyDescent="0.25">
      <c r="E1248" s="809"/>
      <c r="F1248" s="1004"/>
      <c r="G1248" s="809"/>
    </row>
    <row r="1249" spans="5:7" x14ac:dyDescent="0.25">
      <c r="E1249" s="809"/>
      <c r="F1249" s="1004"/>
      <c r="G1249" s="809"/>
    </row>
    <row r="1250" spans="5:7" x14ac:dyDescent="0.25">
      <c r="E1250" s="809"/>
      <c r="F1250" s="1004"/>
      <c r="G1250" s="809"/>
    </row>
    <row r="1251" spans="5:7" x14ac:dyDescent="0.25">
      <c r="E1251" s="809"/>
      <c r="F1251" s="1004"/>
      <c r="G1251" s="809"/>
    </row>
    <row r="1252" spans="5:7" x14ac:dyDescent="0.25">
      <c r="E1252" s="809"/>
      <c r="F1252" s="1004"/>
      <c r="G1252" s="809"/>
    </row>
    <row r="1253" spans="5:7" x14ac:dyDescent="0.25">
      <c r="E1253" s="809"/>
      <c r="F1253" s="1004"/>
      <c r="G1253" s="809"/>
    </row>
    <row r="1254" spans="5:7" x14ac:dyDescent="0.25">
      <c r="E1254" s="809"/>
      <c r="F1254" s="1004"/>
      <c r="G1254" s="809"/>
    </row>
    <row r="1255" spans="5:7" x14ac:dyDescent="0.25">
      <c r="E1255" s="809"/>
      <c r="F1255" s="1004"/>
      <c r="G1255" s="809"/>
    </row>
    <row r="1256" spans="5:7" x14ac:dyDescent="0.25">
      <c r="E1256" s="809"/>
      <c r="F1256" s="1004"/>
      <c r="G1256" s="809"/>
    </row>
    <row r="1257" spans="5:7" x14ac:dyDescent="0.25">
      <c r="E1257" s="809"/>
      <c r="F1257" s="1004"/>
      <c r="G1257" s="809"/>
    </row>
    <row r="1258" spans="5:7" x14ac:dyDescent="0.25">
      <c r="E1258" s="809"/>
      <c r="F1258" s="1004"/>
      <c r="G1258" s="809"/>
    </row>
    <row r="1259" spans="5:7" x14ac:dyDescent="0.25">
      <c r="E1259" s="809"/>
      <c r="F1259" s="1004"/>
      <c r="G1259" s="809"/>
    </row>
    <row r="1260" spans="5:7" x14ac:dyDescent="0.25">
      <c r="E1260" s="809"/>
      <c r="F1260" s="1004"/>
      <c r="G1260" s="809"/>
    </row>
    <row r="1261" spans="5:7" x14ac:dyDescent="0.25">
      <c r="E1261" s="809"/>
      <c r="F1261" s="1004"/>
      <c r="G1261" s="809"/>
    </row>
    <row r="1262" spans="5:7" x14ac:dyDescent="0.25">
      <c r="E1262" s="809"/>
      <c r="F1262" s="1004"/>
      <c r="G1262" s="809"/>
    </row>
    <row r="1263" spans="5:7" x14ac:dyDescent="0.25">
      <c r="E1263" s="809"/>
      <c r="F1263" s="1004"/>
      <c r="G1263" s="809"/>
    </row>
    <row r="1264" spans="5:7" x14ac:dyDescent="0.25">
      <c r="E1264" s="809"/>
      <c r="F1264" s="1004"/>
      <c r="G1264" s="809"/>
    </row>
    <row r="1265" spans="5:7" x14ac:dyDescent="0.25">
      <c r="E1265" s="809"/>
      <c r="F1265" s="1004"/>
      <c r="G1265" s="809"/>
    </row>
    <row r="1266" spans="5:7" x14ac:dyDescent="0.25">
      <c r="E1266" s="809"/>
      <c r="F1266" s="1004"/>
      <c r="G1266" s="809"/>
    </row>
    <row r="1267" spans="5:7" x14ac:dyDescent="0.25">
      <c r="E1267" s="809"/>
      <c r="F1267" s="1004"/>
      <c r="G1267" s="809"/>
    </row>
    <row r="1268" spans="5:7" x14ac:dyDescent="0.25">
      <c r="E1268" s="809"/>
      <c r="F1268" s="1004"/>
      <c r="G1268" s="809"/>
    </row>
    <row r="1269" spans="5:7" x14ac:dyDescent="0.25">
      <c r="E1269" s="809"/>
      <c r="F1269" s="1004"/>
      <c r="G1269" s="809"/>
    </row>
    <row r="1270" spans="5:7" x14ac:dyDescent="0.25">
      <c r="E1270" s="809"/>
      <c r="F1270" s="1004"/>
      <c r="G1270" s="809"/>
    </row>
    <row r="1271" spans="5:7" x14ac:dyDescent="0.25">
      <c r="E1271" s="809"/>
      <c r="F1271" s="1004"/>
      <c r="G1271" s="809"/>
    </row>
    <row r="1272" spans="5:7" x14ac:dyDescent="0.25">
      <c r="E1272" s="809"/>
      <c r="F1272" s="1004"/>
      <c r="G1272" s="809"/>
    </row>
    <row r="1273" spans="5:7" x14ac:dyDescent="0.25">
      <c r="E1273" s="809"/>
      <c r="F1273" s="1004"/>
      <c r="G1273" s="809"/>
    </row>
    <row r="1274" spans="5:7" x14ac:dyDescent="0.25">
      <c r="E1274" s="809"/>
      <c r="F1274" s="1004"/>
      <c r="G1274" s="809"/>
    </row>
    <row r="1275" spans="5:7" x14ac:dyDescent="0.25">
      <c r="E1275" s="809"/>
      <c r="F1275" s="1004"/>
      <c r="G1275" s="809"/>
    </row>
    <row r="1276" spans="5:7" x14ac:dyDescent="0.25">
      <c r="E1276" s="809"/>
      <c r="F1276" s="1004"/>
      <c r="G1276" s="809"/>
    </row>
    <row r="1277" spans="5:7" x14ac:dyDescent="0.25">
      <c r="E1277" s="809"/>
      <c r="F1277" s="1004"/>
      <c r="G1277" s="809"/>
    </row>
    <row r="1278" spans="5:7" x14ac:dyDescent="0.25">
      <c r="E1278" s="809"/>
      <c r="F1278" s="1004"/>
      <c r="G1278" s="809"/>
    </row>
    <row r="1279" spans="5:7" x14ac:dyDescent="0.25">
      <c r="E1279" s="809"/>
      <c r="F1279" s="1004"/>
      <c r="G1279" s="809"/>
    </row>
    <row r="1280" spans="5:7" x14ac:dyDescent="0.25">
      <c r="E1280" s="809"/>
      <c r="F1280" s="1004"/>
      <c r="G1280" s="809"/>
    </row>
    <row r="1281" spans="5:7" x14ac:dyDescent="0.25">
      <c r="E1281" s="809"/>
      <c r="F1281" s="1004"/>
      <c r="G1281" s="809"/>
    </row>
    <row r="1282" spans="5:7" x14ac:dyDescent="0.25">
      <c r="E1282" s="809"/>
      <c r="F1282" s="1004"/>
      <c r="G1282" s="809"/>
    </row>
    <row r="1283" spans="5:7" x14ac:dyDescent="0.25">
      <c r="E1283" s="809"/>
      <c r="F1283" s="1004"/>
      <c r="G1283" s="809"/>
    </row>
    <row r="1284" spans="5:7" x14ac:dyDescent="0.25">
      <c r="E1284" s="809"/>
      <c r="F1284" s="1004"/>
      <c r="G1284" s="809"/>
    </row>
    <row r="1285" spans="5:7" x14ac:dyDescent="0.25">
      <c r="E1285" s="809"/>
      <c r="F1285" s="1004"/>
      <c r="G1285" s="809"/>
    </row>
    <row r="1286" spans="5:7" x14ac:dyDescent="0.25">
      <c r="E1286" s="809"/>
      <c r="F1286" s="1004"/>
      <c r="G1286" s="809"/>
    </row>
    <row r="1287" spans="5:7" x14ac:dyDescent="0.25">
      <c r="E1287" s="809"/>
      <c r="F1287" s="1004"/>
      <c r="G1287" s="809"/>
    </row>
    <row r="1288" spans="5:7" x14ac:dyDescent="0.25">
      <c r="E1288" s="809"/>
      <c r="F1288" s="1004"/>
      <c r="G1288" s="809"/>
    </row>
    <row r="1289" spans="5:7" x14ac:dyDescent="0.25">
      <c r="E1289" s="809"/>
      <c r="F1289" s="1004"/>
      <c r="G1289" s="809"/>
    </row>
    <row r="1290" spans="5:7" x14ac:dyDescent="0.25">
      <c r="E1290" s="809"/>
      <c r="F1290" s="1004"/>
      <c r="G1290" s="809"/>
    </row>
    <row r="1291" spans="5:7" x14ac:dyDescent="0.25">
      <c r="E1291" s="809"/>
      <c r="F1291" s="1004"/>
      <c r="G1291" s="809"/>
    </row>
    <row r="1292" spans="5:7" x14ac:dyDescent="0.25">
      <c r="E1292" s="809"/>
      <c r="F1292" s="1004"/>
      <c r="G1292" s="809"/>
    </row>
    <row r="1293" spans="5:7" x14ac:dyDescent="0.25">
      <c r="E1293" s="809"/>
      <c r="F1293" s="1004"/>
      <c r="G1293" s="809"/>
    </row>
    <row r="1294" spans="5:7" x14ac:dyDescent="0.25">
      <c r="E1294" s="809"/>
      <c r="F1294" s="1004"/>
      <c r="G1294" s="809"/>
    </row>
    <row r="1295" spans="5:7" x14ac:dyDescent="0.25">
      <c r="E1295" s="809"/>
      <c r="F1295" s="1004"/>
      <c r="G1295" s="809"/>
    </row>
    <row r="1296" spans="5:7" x14ac:dyDescent="0.25">
      <c r="E1296" s="809"/>
      <c r="F1296" s="1004"/>
      <c r="G1296" s="809"/>
    </row>
    <row r="1297" spans="5:7" x14ac:dyDescent="0.25">
      <c r="E1297" s="809"/>
      <c r="F1297" s="1004"/>
      <c r="G1297" s="809"/>
    </row>
    <row r="1298" spans="5:7" x14ac:dyDescent="0.25">
      <c r="E1298" s="809"/>
      <c r="F1298" s="1004"/>
      <c r="G1298" s="809"/>
    </row>
    <row r="1299" spans="5:7" x14ac:dyDescent="0.25">
      <c r="E1299" s="809"/>
      <c r="F1299" s="1004"/>
      <c r="G1299" s="809"/>
    </row>
    <row r="1300" spans="5:7" x14ac:dyDescent="0.25">
      <c r="E1300" s="809"/>
      <c r="F1300" s="1004"/>
      <c r="G1300" s="809"/>
    </row>
    <row r="1301" spans="5:7" x14ac:dyDescent="0.25">
      <c r="E1301" s="809"/>
      <c r="F1301" s="1004"/>
      <c r="G1301" s="809"/>
    </row>
    <row r="1302" spans="5:7" x14ac:dyDescent="0.25">
      <c r="E1302" s="809"/>
      <c r="F1302" s="1004"/>
      <c r="G1302" s="809"/>
    </row>
    <row r="1303" spans="5:7" x14ac:dyDescent="0.25">
      <c r="E1303" s="809"/>
      <c r="F1303" s="1004"/>
      <c r="G1303" s="809"/>
    </row>
    <row r="1304" spans="5:7" x14ac:dyDescent="0.25">
      <c r="E1304" s="809"/>
      <c r="F1304" s="1004"/>
      <c r="G1304" s="809"/>
    </row>
    <row r="1305" spans="5:7" x14ac:dyDescent="0.25">
      <c r="E1305" s="809"/>
      <c r="F1305" s="1004"/>
      <c r="G1305" s="809"/>
    </row>
    <row r="1306" spans="5:7" x14ac:dyDescent="0.25">
      <c r="E1306" s="809"/>
      <c r="F1306" s="1004"/>
      <c r="G1306" s="809"/>
    </row>
    <row r="1307" spans="5:7" x14ac:dyDescent="0.25">
      <c r="E1307" s="809"/>
      <c r="F1307" s="1004"/>
      <c r="G1307" s="809"/>
    </row>
    <row r="1308" spans="5:7" x14ac:dyDescent="0.25">
      <c r="E1308" s="809"/>
      <c r="F1308" s="1004"/>
      <c r="G1308" s="809"/>
    </row>
    <row r="1309" spans="5:7" x14ac:dyDescent="0.25">
      <c r="E1309" s="809"/>
      <c r="F1309" s="1004"/>
      <c r="G1309" s="809"/>
    </row>
    <row r="1310" spans="5:7" x14ac:dyDescent="0.25">
      <c r="E1310" s="809"/>
      <c r="F1310" s="1004"/>
      <c r="G1310" s="809"/>
    </row>
    <row r="1311" spans="5:7" x14ac:dyDescent="0.25">
      <c r="E1311" s="809"/>
      <c r="F1311" s="1004"/>
      <c r="G1311" s="809"/>
    </row>
    <row r="1312" spans="5:7" x14ac:dyDescent="0.25">
      <c r="E1312" s="809"/>
      <c r="F1312" s="1004"/>
      <c r="G1312" s="809"/>
    </row>
    <row r="1313" spans="5:7" x14ac:dyDescent="0.25">
      <c r="E1313" s="809"/>
      <c r="F1313" s="1004"/>
      <c r="G1313" s="809"/>
    </row>
    <row r="1314" spans="5:7" x14ac:dyDescent="0.25">
      <c r="E1314" s="809"/>
      <c r="F1314" s="1004"/>
      <c r="G1314" s="809"/>
    </row>
    <row r="1315" spans="5:7" x14ac:dyDescent="0.25">
      <c r="E1315" s="809"/>
      <c r="F1315" s="1004"/>
      <c r="G1315" s="809"/>
    </row>
    <row r="1316" spans="5:7" x14ac:dyDescent="0.25">
      <c r="E1316" s="809"/>
      <c r="F1316" s="1004"/>
      <c r="G1316" s="809"/>
    </row>
    <row r="1317" spans="5:7" x14ac:dyDescent="0.25">
      <c r="E1317" s="809"/>
      <c r="F1317" s="1004"/>
      <c r="G1317" s="809"/>
    </row>
    <row r="1318" spans="5:7" x14ac:dyDescent="0.25">
      <c r="E1318" s="809"/>
      <c r="F1318" s="1004"/>
      <c r="G1318" s="809"/>
    </row>
    <row r="1319" spans="5:7" x14ac:dyDescent="0.25">
      <c r="E1319" s="809"/>
      <c r="F1319" s="1004"/>
      <c r="G1319" s="809"/>
    </row>
    <row r="1320" spans="5:7" x14ac:dyDescent="0.25">
      <c r="E1320" s="809"/>
      <c r="F1320" s="1004"/>
      <c r="G1320" s="809"/>
    </row>
    <row r="1321" spans="5:7" x14ac:dyDescent="0.25">
      <c r="E1321" s="809"/>
      <c r="F1321" s="1004"/>
      <c r="G1321" s="809"/>
    </row>
    <row r="1322" spans="5:7" x14ac:dyDescent="0.25">
      <c r="E1322" s="809"/>
      <c r="F1322" s="1004"/>
      <c r="G1322" s="809"/>
    </row>
    <row r="1323" spans="5:7" x14ac:dyDescent="0.25">
      <c r="E1323" s="809"/>
      <c r="F1323" s="1004"/>
      <c r="G1323" s="809"/>
    </row>
    <row r="1324" spans="5:7" x14ac:dyDescent="0.25">
      <c r="E1324" s="809"/>
      <c r="F1324" s="1004"/>
      <c r="G1324" s="809"/>
    </row>
    <row r="1325" spans="5:7" x14ac:dyDescent="0.25">
      <c r="E1325" s="809"/>
      <c r="F1325" s="1004"/>
      <c r="G1325" s="809"/>
    </row>
    <row r="1326" spans="5:7" x14ac:dyDescent="0.25">
      <c r="E1326" s="809"/>
      <c r="F1326" s="1004"/>
      <c r="G1326" s="809"/>
    </row>
    <row r="1327" spans="5:7" x14ac:dyDescent="0.25">
      <c r="E1327" s="809"/>
      <c r="F1327" s="1004"/>
      <c r="G1327" s="809"/>
    </row>
    <row r="1328" spans="5:7" x14ac:dyDescent="0.25">
      <c r="E1328" s="809"/>
      <c r="F1328" s="1004"/>
      <c r="G1328" s="809"/>
    </row>
    <row r="1329" spans="5:7" x14ac:dyDescent="0.25">
      <c r="E1329" s="809"/>
      <c r="F1329" s="1004"/>
      <c r="G1329" s="809"/>
    </row>
    <row r="1330" spans="5:7" x14ac:dyDescent="0.25">
      <c r="E1330" s="809"/>
      <c r="F1330" s="1004"/>
      <c r="G1330" s="809"/>
    </row>
    <row r="1331" spans="5:7" x14ac:dyDescent="0.25">
      <c r="E1331" s="809"/>
      <c r="F1331" s="1004"/>
      <c r="G1331" s="809"/>
    </row>
    <row r="1332" spans="5:7" x14ac:dyDescent="0.25">
      <c r="E1332" s="809"/>
      <c r="F1332" s="1004"/>
      <c r="G1332" s="809"/>
    </row>
    <row r="1333" spans="5:7" x14ac:dyDescent="0.25">
      <c r="E1333" s="809"/>
      <c r="F1333" s="1004"/>
      <c r="G1333" s="809"/>
    </row>
    <row r="1334" spans="5:7" x14ac:dyDescent="0.25">
      <c r="E1334" s="809"/>
      <c r="F1334" s="1004"/>
      <c r="G1334" s="809"/>
    </row>
    <row r="1335" spans="5:7" x14ac:dyDescent="0.25">
      <c r="E1335" s="809"/>
      <c r="F1335" s="1004"/>
      <c r="G1335" s="809"/>
    </row>
    <row r="1336" spans="5:7" x14ac:dyDescent="0.25">
      <c r="E1336" s="809"/>
      <c r="F1336" s="1004"/>
      <c r="G1336" s="809"/>
    </row>
    <row r="1337" spans="5:7" x14ac:dyDescent="0.25">
      <c r="E1337" s="809"/>
      <c r="F1337" s="1004"/>
      <c r="G1337" s="809"/>
    </row>
    <row r="1338" spans="5:7" x14ac:dyDescent="0.25">
      <c r="E1338" s="809"/>
      <c r="F1338" s="1004"/>
      <c r="G1338" s="809"/>
    </row>
    <row r="1339" spans="5:7" x14ac:dyDescent="0.25">
      <c r="E1339" s="809"/>
      <c r="F1339" s="1004"/>
      <c r="G1339" s="809"/>
    </row>
    <row r="1340" spans="5:7" x14ac:dyDescent="0.25">
      <c r="E1340" s="809"/>
      <c r="F1340" s="1004"/>
      <c r="G1340" s="809"/>
    </row>
    <row r="1341" spans="5:7" x14ac:dyDescent="0.25">
      <c r="E1341" s="809"/>
      <c r="F1341" s="1004"/>
      <c r="G1341" s="809"/>
    </row>
    <row r="1342" spans="5:7" x14ac:dyDescent="0.25">
      <c r="E1342" s="809"/>
      <c r="F1342" s="1004"/>
      <c r="G1342" s="809"/>
    </row>
    <row r="1343" spans="5:7" x14ac:dyDescent="0.25">
      <c r="E1343" s="809"/>
      <c r="F1343" s="1004"/>
      <c r="G1343" s="809"/>
    </row>
    <row r="1344" spans="5:7" x14ac:dyDescent="0.25">
      <c r="E1344" s="809"/>
      <c r="F1344" s="1004"/>
      <c r="G1344" s="809"/>
    </row>
    <row r="1345" spans="5:7" x14ac:dyDescent="0.25">
      <c r="E1345" s="809"/>
      <c r="F1345" s="1004"/>
      <c r="G1345" s="809"/>
    </row>
    <row r="1346" spans="5:7" x14ac:dyDescent="0.25">
      <c r="E1346" s="809"/>
      <c r="F1346" s="1004"/>
      <c r="G1346" s="809"/>
    </row>
    <row r="1347" spans="5:7" x14ac:dyDescent="0.25">
      <c r="E1347" s="809"/>
      <c r="F1347" s="1004"/>
      <c r="G1347" s="809"/>
    </row>
    <row r="1348" spans="5:7" x14ac:dyDescent="0.25">
      <c r="E1348" s="809"/>
      <c r="F1348" s="1004"/>
      <c r="G1348" s="809"/>
    </row>
    <row r="1349" spans="5:7" x14ac:dyDescent="0.25">
      <c r="E1349" s="809"/>
      <c r="F1349" s="1004"/>
      <c r="G1349" s="809"/>
    </row>
    <row r="1350" spans="5:7" x14ac:dyDescent="0.25">
      <c r="E1350" s="809"/>
      <c r="F1350" s="1004"/>
      <c r="G1350" s="809"/>
    </row>
    <row r="1351" spans="5:7" x14ac:dyDescent="0.25">
      <c r="E1351" s="809"/>
      <c r="F1351" s="1004"/>
      <c r="G1351" s="809"/>
    </row>
    <row r="1352" spans="5:7" x14ac:dyDescent="0.25">
      <c r="E1352" s="809"/>
      <c r="F1352" s="1004"/>
      <c r="G1352" s="809"/>
    </row>
    <row r="1353" spans="5:7" x14ac:dyDescent="0.25">
      <c r="E1353" s="809"/>
      <c r="F1353" s="1004"/>
      <c r="G1353" s="809"/>
    </row>
    <row r="1354" spans="5:7" x14ac:dyDescent="0.25">
      <c r="E1354" s="809"/>
      <c r="F1354" s="1004"/>
      <c r="G1354" s="809"/>
    </row>
    <row r="1355" spans="5:7" x14ac:dyDescent="0.25">
      <c r="E1355" s="809"/>
      <c r="F1355" s="1004"/>
      <c r="G1355" s="809"/>
    </row>
    <row r="1356" spans="5:7" x14ac:dyDescent="0.25">
      <c r="E1356" s="809"/>
      <c r="F1356" s="1004"/>
      <c r="G1356" s="809"/>
    </row>
    <row r="1357" spans="5:7" x14ac:dyDescent="0.25">
      <c r="E1357" s="809"/>
      <c r="F1357" s="1004"/>
      <c r="G1357" s="809"/>
    </row>
    <row r="1358" spans="5:7" x14ac:dyDescent="0.25">
      <c r="E1358" s="809"/>
      <c r="F1358" s="1004"/>
      <c r="G1358" s="809"/>
    </row>
    <row r="1359" spans="5:7" x14ac:dyDescent="0.25">
      <c r="E1359" s="809"/>
      <c r="F1359" s="1004"/>
      <c r="G1359" s="809"/>
    </row>
    <row r="1360" spans="5:7" x14ac:dyDescent="0.25">
      <c r="E1360" s="809"/>
      <c r="F1360" s="1004"/>
      <c r="G1360" s="809"/>
    </row>
    <row r="1361" spans="5:7" x14ac:dyDescent="0.25">
      <c r="E1361" s="809"/>
      <c r="F1361" s="1004"/>
      <c r="G1361" s="809"/>
    </row>
    <row r="1362" spans="5:7" x14ac:dyDescent="0.25">
      <c r="E1362" s="809"/>
      <c r="F1362" s="1004"/>
      <c r="G1362" s="809"/>
    </row>
    <row r="1363" spans="5:7" x14ac:dyDescent="0.25">
      <c r="E1363" s="809"/>
      <c r="F1363" s="1004"/>
      <c r="G1363" s="809"/>
    </row>
    <row r="1364" spans="5:7" x14ac:dyDescent="0.25">
      <c r="E1364" s="809"/>
      <c r="F1364" s="1004"/>
      <c r="G1364" s="809"/>
    </row>
    <row r="1365" spans="5:7" x14ac:dyDescent="0.25">
      <c r="E1365" s="809"/>
      <c r="F1365" s="1004"/>
      <c r="G1365" s="809"/>
    </row>
    <row r="1366" spans="5:7" x14ac:dyDescent="0.25">
      <c r="E1366" s="809"/>
      <c r="F1366" s="1004"/>
      <c r="G1366" s="809"/>
    </row>
    <row r="1367" spans="5:7" x14ac:dyDescent="0.25">
      <c r="E1367" s="809"/>
      <c r="F1367" s="1004"/>
      <c r="G1367" s="809"/>
    </row>
    <row r="1368" spans="5:7" x14ac:dyDescent="0.25">
      <c r="E1368" s="809"/>
      <c r="F1368" s="1004"/>
      <c r="G1368" s="809"/>
    </row>
    <row r="1369" spans="5:7" x14ac:dyDescent="0.25">
      <c r="E1369" s="809"/>
      <c r="F1369" s="1004"/>
      <c r="G1369" s="809"/>
    </row>
    <row r="1370" spans="5:7" x14ac:dyDescent="0.25">
      <c r="E1370" s="809"/>
      <c r="F1370" s="1004"/>
      <c r="G1370" s="809"/>
    </row>
    <row r="1371" spans="5:7" x14ac:dyDescent="0.25">
      <c r="E1371" s="809"/>
      <c r="F1371" s="1004"/>
      <c r="G1371" s="809"/>
    </row>
    <row r="1372" spans="5:7" x14ac:dyDescent="0.25">
      <c r="E1372" s="809"/>
      <c r="F1372" s="1004"/>
      <c r="G1372" s="809"/>
    </row>
    <row r="1373" spans="5:7" x14ac:dyDescent="0.25">
      <c r="E1373" s="809"/>
      <c r="F1373" s="1004"/>
      <c r="G1373" s="809"/>
    </row>
    <row r="1374" spans="5:7" x14ac:dyDescent="0.25">
      <c r="E1374" s="809"/>
      <c r="F1374" s="1004"/>
      <c r="G1374" s="809"/>
    </row>
    <row r="1375" spans="5:7" x14ac:dyDescent="0.25">
      <c r="E1375" s="809"/>
      <c r="F1375" s="1004"/>
      <c r="G1375" s="809"/>
    </row>
    <row r="1376" spans="5:7" x14ac:dyDescent="0.25">
      <c r="E1376" s="809"/>
      <c r="F1376" s="1004"/>
      <c r="G1376" s="809"/>
    </row>
    <row r="1377" spans="5:7" x14ac:dyDescent="0.25">
      <c r="E1377" s="809"/>
      <c r="F1377" s="1004"/>
      <c r="G1377" s="809"/>
    </row>
    <row r="1378" spans="5:7" x14ac:dyDescent="0.25">
      <c r="E1378" s="809"/>
      <c r="F1378" s="1004"/>
      <c r="G1378" s="809"/>
    </row>
    <row r="1379" spans="5:7" x14ac:dyDescent="0.25">
      <c r="E1379" s="809"/>
      <c r="F1379" s="1004"/>
      <c r="G1379" s="809"/>
    </row>
    <row r="1380" spans="5:7" x14ac:dyDescent="0.25">
      <c r="E1380" s="809"/>
      <c r="F1380" s="1004"/>
      <c r="G1380" s="809"/>
    </row>
    <row r="1381" spans="5:7" x14ac:dyDescent="0.25">
      <c r="E1381" s="809"/>
      <c r="F1381" s="1004"/>
      <c r="G1381" s="809"/>
    </row>
    <row r="1382" spans="5:7" x14ac:dyDescent="0.25">
      <c r="E1382" s="809"/>
      <c r="F1382" s="1004"/>
      <c r="G1382" s="809"/>
    </row>
    <row r="1383" spans="5:7" x14ac:dyDescent="0.25">
      <c r="E1383" s="809"/>
      <c r="F1383" s="1004"/>
      <c r="G1383" s="809"/>
    </row>
    <row r="1384" spans="5:7" x14ac:dyDescent="0.25">
      <c r="E1384" s="809"/>
      <c r="F1384" s="1004"/>
      <c r="G1384" s="809"/>
    </row>
    <row r="1385" spans="5:7" x14ac:dyDescent="0.25">
      <c r="E1385" s="809"/>
      <c r="F1385" s="1004"/>
      <c r="G1385" s="809"/>
    </row>
    <row r="1386" spans="5:7" x14ac:dyDescent="0.25">
      <c r="E1386" s="809"/>
      <c r="F1386" s="1004"/>
      <c r="G1386" s="809"/>
    </row>
    <row r="1387" spans="5:7" x14ac:dyDescent="0.25">
      <c r="E1387" s="809"/>
      <c r="F1387" s="1004"/>
      <c r="G1387" s="809"/>
    </row>
    <row r="1388" spans="5:7" x14ac:dyDescent="0.25">
      <c r="E1388" s="809"/>
      <c r="F1388" s="1004"/>
      <c r="G1388" s="809"/>
    </row>
    <row r="1389" spans="5:7" x14ac:dyDescent="0.25">
      <c r="E1389" s="809"/>
      <c r="F1389" s="1004"/>
      <c r="G1389" s="809"/>
    </row>
    <row r="1390" spans="5:7" x14ac:dyDescent="0.25">
      <c r="E1390" s="809"/>
      <c r="F1390" s="1004"/>
      <c r="G1390" s="809"/>
    </row>
    <row r="1391" spans="5:7" x14ac:dyDescent="0.25">
      <c r="E1391" s="809"/>
      <c r="F1391" s="1004"/>
      <c r="G1391" s="809"/>
    </row>
    <row r="1392" spans="5:7" x14ac:dyDescent="0.25">
      <c r="E1392" s="809"/>
      <c r="F1392" s="1004"/>
      <c r="G1392" s="809"/>
    </row>
    <row r="1393" spans="5:7" x14ac:dyDescent="0.25">
      <c r="E1393" s="809"/>
      <c r="F1393" s="1004"/>
      <c r="G1393" s="809"/>
    </row>
    <row r="1394" spans="5:7" x14ac:dyDescent="0.25">
      <c r="E1394" s="809"/>
      <c r="F1394" s="1004"/>
      <c r="G1394" s="809"/>
    </row>
    <row r="1395" spans="5:7" x14ac:dyDescent="0.25">
      <c r="E1395" s="809"/>
      <c r="F1395" s="1004"/>
      <c r="G1395" s="809"/>
    </row>
    <row r="1396" spans="5:7" x14ac:dyDescent="0.25">
      <c r="E1396" s="809"/>
      <c r="F1396" s="1004"/>
      <c r="G1396" s="809"/>
    </row>
    <row r="1397" spans="5:7" x14ac:dyDescent="0.25">
      <c r="E1397" s="809"/>
      <c r="F1397" s="1004"/>
      <c r="G1397" s="809"/>
    </row>
    <row r="1398" spans="5:7" x14ac:dyDescent="0.25">
      <c r="E1398" s="809"/>
      <c r="F1398" s="1004"/>
      <c r="G1398" s="809"/>
    </row>
    <row r="1399" spans="5:7" x14ac:dyDescent="0.25">
      <c r="E1399" s="809"/>
      <c r="F1399" s="1004"/>
      <c r="G1399" s="809"/>
    </row>
    <row r="1400" spans="5:7" x14ac:dyDescent="0.25">
      <c r="E1400" s="809"/>
      <c r="F1400" s="1004"/>
      <c r="G1400" s="809"/>
    </row>
    <row r="1401" spans="5:7" x14ac:dyDescent="0.25">
      <c r="E1401" s="809"/>
      <c r="F1401" s="1004"/>
      <c r="G1401" s="809"/>
    </row>
    <row r="1402" spans="5:7" x14ac:dyDescent="0.25">
      <c r="E1402" s="809"/>
      <c r="F1402" s="1004"/>
      <c r="G1402" s="809"/>
    </row>
    <row r="1403" spans="5:7" x14ac:dyDescent="0.25">
      <c r="E1403" s="809"/>
      <c r="F1403" s="1004"/>
      <c r="G1403" s="809"/>
    </row>
    <row r="1404" spans="5:7" x14ac:dyDescent="0.25">
      <c r="E1404" s="809"/>
      <c r="F1404" s="1004"/>
      <c r="G1404" s="809"/>
    </row>
    <row r="1405" spans="5:7" x14ac:dyDescent="0.25">
      <c r="E1405" s="809"/>
      <c r="F1405" s="1004"/>
      <c r="G1405" s="809"/>
    </row>
    <row r="1406" spans="5:7" x14ac:dyDescent="0.25">
      <c r="E1406" s="809"/>
      <c r="F1406" s="1004"/>
      <c r="G1406" s="809"/>
    </row>
    <row r="1407" spans="5:7" x14ac:dyDescent="0.25">
      <c r="E1407" s="809"/>
      <c r="F1407" s="1004"/>
      <c r="G1407" s="809"/>
    </row>
    <row r="1408" spans="5:7" x14ac:dyDescent="0.25">
      <c r="E1408" s="809"/>
      <c r="F1408" s="1004"/>
      <c r="G1408" s="809"/>
    </row>
    <row r="1409" spans="5:7" x14ac:dyDescent="0.25">
      <c r="E1409" s="809"/>
      <c r="F1409" s="1004"/>
      <c r="G1409" s="809"/>
    </row>
    <row r="1410" spans="5:7" x14ac:dyDescent="0.25">
      <c r="E1410" s="809"/>
      <c r="F1410" s="1004"/>
      <c r="G1410" s="809"/>
    </row>
    <row r="1411" spans="5:7" x14ac:dyDescent="0.25">
      <c r="E1411" s="809"/>
      <c r="F1411" s="1004"/>
      <c r="G1411" s="809"/>
    </row>
    <row r="1412" spans="5:7" x14ac:dyDescent="0.25">
      <c r="E1412" s="809"/>
      <c r="F1412" s="1004"/>
      <c r="G1412" s="809"/>
    </row>
    <row r="1413" spans="5:7" x14ac:dyDescent="0.25">
      <c r="E1413" s="809"/>
      <c r="F1413" s="1004"/>
      <c r="G1413" s="809"/>
    </row>
    <row r="1414" spans="5:7" x14ac:dyDescent="0.25">
      <c r="E1414" s="809"/>
      <c r="F1414" s="1004"/>
      <c r="G1414" s="809"/>
    </row>
    <row r="1415" spans="5:7" x14ac:dyDescent="0.25">
      <c r="E1415" s="809"/>
      <c r="F1415" s="1004"/>
      <c r="G1415" s="809"/>
    </row>
    <row r="1416" spans="5:7" x14ac:dyDescent="0.25">
      <c r="E1416" s="809"/>
      <c r="F1416" s="1004"/>
      <c r="G1416" s="809"/>
    </row>
    <row r="1417" spans="5:7" x14ac:dyDescent="0.25">
      <c r="E1417" s="809"/>
      <c r="F1417" s="1004"/>
      <c r="G1417" s="809"/>
    </row>
    <row r="1418" spans="5:7" x14ac:dyDescent="0.25">
      <c r="E1418" s="809"/>
      <c r="F1418" s="1004"/>
      <c r="G1418" s="809"/>
    </row>
    <row r="1419" spans="5:7" x14ac:dyDescent="0.25">
      <c r="E1419" s="809"/>
      <c r="F1419" s="1004"/>
      <c r="G1419" s="809"/>
    </row>
    <row r="1420" spans="5:7" x14ac:dyDescent="0.25">
      <c r="E1420" s="809"/>
      <c r="F1420" s="1004"/>
      <c r="G1420" s="809"/>
    </row>
    <row r="1421" spans="5:7" x14ac:dyDescent="0.25">
      <c r="E1421" s="809"/>
      <c r="F1421" s="1004"/>
      <c r="G1421" s="809"/>
    </row>
    <row r="1422" spans="5:7" x14ac:dyDescent="0.25">
      <c r="E1422" s="809"/>
      <c r="F1422" s="1004"/>
      <c r="G1422" s="809"/>
    </row>
    <row r="1423" spans="5:7" x14ac:dyDescent="0.25">
      <c r="E1423" s="809"/>
      <c r="F1423" s="1004"/>
      <c r="G1423" s="809"/>
    </row>
    <row r="1424" spans="5:7" x14ac:dyDescent="0.25">
      <c r="E1424" s="809"/>
      <c r="F1424" s="1004"/>
      <c r="G1424" s="809"/>
    </row>
    <row r="1425" spans="5:7" x14ac:dyDescent="0.25">
      <c r="E1425" s="809"/>
      <c r="F1425" s="1004"/>
      <c r="G1425" s="809"/>
    </row>
    <row r="1426" spans="5:7" x14ac:dyDescent="0.25">
      <c r="E1426" s="809"/>
      <c r="F1426" s="1004"/>
      <c r="G1426" s="809"/>
    </row>
    <row r="1427" spans="5:7" x14ac:dyDescent="0.25">
      <c r="E1427" s="809"/>
      <c r="F1427" s="1004"/>
      <c r="G1427" s="809"/>
    </row>
    <row r="1428" spans="5:7" x14ac:dyDescent="0.25">
      <c r="E1428" s="809"/>
      <c r="F1428" s="1004"/>
      <c r="G1428" s="809"/>
    </row>
    <row r="1429" spans="5:7" x14ac:dyDescent="0.25">
      <c r="E1429" s="809"/>
      <c r="F1429" s="1004"/>
      <c r="G1429" s="809"/>
    </row>
    <row r="1430" spans="5:7" x14ac:dyDescent="0.25">
      <c r="E1430" s="809"/>
      <c r="F1430" s="1004"/>
      <c r="G1430" s="809"/>
    </row>
    <row r="1431" spans="5:7" x14ac:dyDescent="0.25">
      <c r="E1431" s="809"/>
      <c r="F1431" s="1004"/>
      <c r="G1431" s="809"/>
    </row>
    <row r="1432" spans="5:7" x14ac:dyDescent="0.25">
      <c r="E1432" s="809"/>
      <c r="F1432" s="1004"/>
      <c r="G1432" s="809"/>
    </row>
    <row r="1433" spans="5:7" x14ac:dyDescent="0.25">
      <c r="E1433" s="809"/>
      <c r="F1433" s="1004"/>
      <c r="G1433" s="809"/>
    </row>
    <row r="1434" spans="5:7" x14ac:dyDescent="0.25">
      <c r="E1434" s="809"/>
      <c r="F1434" s="1004"/>
      <c r="G1434" s="809"/>
    </row>
    <row r="1435" spans="5:7" x14ac:dyDescent="0.25">
      <c r="E1435" s="809"/>
      <c r="F1435" s="1004"/>
      <c r="G1435" s="809"/>
    </row>
    <row r="1436" spans="5:7" x14ac:dyDescent="0.25">
      <c r="E1436" s="809"/>
      <c r="F1436" s="1004"/>
      <c r="G1436" s="809"/>
    </row>
    <row r="1437" spans="5:7" x14ac:dyDescent="0.25">
      <c r="E1437" s="809"/>
      <c r="F1437" s="1004"/>
      <c r="G1437" s="809"/>
    </row>
    <row r="1438" spans="5:7" x14ac:dyDescent="0.25">
      <c r="E1438" s="809"/>
      <c r="F1438" s="1004"/>
      <c r="G1438" s="809"/>
    </row>
    <row r="1439" spans="5:7" x14ac:dyDescent="0.25">
      <c r="E1439" s="809"/>
      <c r="F1439" s="1004"/>
      <c r="G1439" s="809"/>
    </row>
    <row r="1440" spans="5:7" x14ac:dyDescent="0.25">
      <c r="E1440" s="809"/>
      <c r="F1440" s="1004"/>
      <c r="G1440" s="809"/>
    </row>
    <row r="1441" spans="5:7" x14ac:dyDescent="0.25">
      <c r="E1441" s="809"/>
      <c r="F1441" s="1004"/>
      <c r="G1441" s="809"/>
    </row>
    <row r="1442" spans="5:7" x14ac:dyDescent="0.25">
      <c r="E1442" s="809"/>
      <c r="F1442" s="1004"/>
      <c r="G1442" s="809"/>
    </row>
    <row r="1443" spans="5:7" x14ac:dyDescent="0.25">
      <c r="E1443" s="809"/>
      <c r="F1443" s="1004"/>
      <c r="G1443" s="809"/>
    </row>
    <row r="1444" spans="5:7" x14ac:dyDescent="0.25">
      <c r="E1444" s="809"/>
      <c r="F1444" s="1004"/>
      <c r="G1444" s="809"/>
    </row>
    <row r="1445" spans="5:7" x14ac:dyDescent="0.25">
      <c r="E1445" s="809"/>
      <c r="F1445" s="1004"/>
      <c r="G1445" s="809"/>
    </row>
    <row r="1446" spans="5:7" x14ac:dyDescent="0.25">
      <c r="E1446" s="809"/>
      <c r="F1446" s="1004"/>
      <c r="G1446" s="809"/>
    </row>
    <row r="1447" spans="5:7" x14ac:dyDescent="0.25">
      <c r="E1447" s="809"/>
      <c r="F1447" s="1004"/>
      <c r="G1447" s="809"/>
    </row>
    <row r="1448" spans="5:7" x14ac:dyDescent="0.25">
      <c r="E1448" s="809"/>
      <c r="F1448" s="1004"/>
      <c r="G1448" s="809"/>
    </row>
    <row r="1449" spans="5:7" x14ac:dyDescent="0.25">
      <c r="E1449" s="809"/>
      <c r="F1449" s="1004"/>
      <c r="G1449" s="809"/>
    </row>
    <row r="1450" spans="5:7" x14ac:dyDescent="0.25">
      <c r="E1450" s="809"/>
      <c r="F1450" s="1004"/>
      <c r="G1450" s="809"/>
    </row>
    <row r="1451" spans="5:7" x14ac:dyDescent="0.25">
      <c r="E1451" s="809"/>
      <c r="F1451" s="1004"/>
      <c r="G1451" s="809"/>
    </row>
    <row r="1452" spans="5:7" x14ac:dyDescent="0.25">
      <c r="E1452" s="809"/>
      <c r="F1452" s="1004"/>
      <c r="G1452" s="809"/>
    </row>
    <row r="1453" spans="5:7" x14ac:dyDescent="0.25">
      <c r="E1453" s="809"/>
      <c r="F1453" s="1004"/>
      <c r="G1453" s="809"/>
    </row>
    <row r="1454" spans="5:7" x14ac:dyDescent="0.25">
      <c r="E1454" s="809"/>
      <c r="F1454" s="1004"/>
      <c r="G1454" s="809"/>
    </row>
    <row r="1455" spans="5:7" x14ac:dyDescent="0.25">
      <c r="E1455" s="809"/>
      <c r="F1455" s="1004"/>
      <c r="G1455" s="809"/>
    </row>
    <row r="1456" spans="5:7" x14ac:dyDescent="0.25">
      <c r="E1456" s="809"/>
      <c r="F1456" s="1004"/>
      <c r="G1456" s="809"/>
    </row>
    <row r="1457" spans="5:7" x14ac:dyDescent="0.25">
      <c r="E1457" s="809"/>
      <c r="F1457" s="1004"/>
      <c r="G1457" s="809"/>
    </row>
    <row r="1458" spans="5:7" x14ac:dyDescent="0.25">
      <c r="E1458" s="809"/>
      <c r="F1458" s="1004"/>
      <c r="G1458" s="809"/>
    </row>
    <row r="1459" spans="5:7" x14ac:dyDescent="0.25">
      <c r="E1459" s="809"/>
      <c r="F1459" s="1004"/>
      <c r="G1459" s="809"/>
    </row>
    <row r="1460" spans="5:7" x14ac:dyDescent="0.25">
      <c r="E1460" s="809"/>
      <c r="F1460" s="1004"/>
      <c r="G1460" s="809"/>
    </row>
    <row r="1461" spans="5:7" x14ac:dyDescent="0.25">
      <c r="E1461" s="809"/>
      <c r="F1461" s="1004"/>
      <c r="G1461" s="809"/>
    </row>
    <row r="1462" spans="5:7" x14ac:dyDescent="0.25">
      <c r="E1462" s="809"/>
      <c r="F1462" s="1004"/>
      <c r="G1462" s="809"/>
    </row>
    <row r="1463" spans="5:7" x14ac:dyDescent="0.25">
      <c r="E1463" s="809"/>
      <c r="F1463" s="1004"/>
      <c r="G1463" s="809"/>
    </row>
    <row r="1464" spans="5:7" x14ac:dyDescent="0.25">
      <c r="E1464" s="809"/>
      <c r="F1464" s="1004"/>
      <c r="G1464" s="809"/>
    </row>
    <row r="1465" spans="5:7" x14ac:dyDescent="0.25">
      <c r="E1465" s="809"/>
      <c r="F1465" s="1004"/>
      <c r="G1465" s="809"/>
    </row>
    <row r="1466" spans="5:7" x14ac:dyDescent="0.25">
      <c r="E1466" s="809"/>
      <c r="F1466" s="1004"/>
      <c r="G1466" s="809"/>
    </row>
    <row r="1467" spans="5:7" x14ac:dyDescent="0.25">
      <c r="E1467" s="809"/>
      <c r="F1467" s="1004"/>
      <c r="G1467" s="809"/>
    </row>
    <row r="1468" spans="5:7" x14ac:dyDescent="0.25">
      <c r="E1468" s="809"/>
      <c r="F1468" s="1004"/>
      <c r="G1468" s="809"/>
    </row>
    <row r="1469" spans="5:7" x14ac:dyDescent="0.25">
      <c r="E1469" s="809"/>
      <c r="F1469" s="1004"/>
      <c r="G1469" s="809"/>
    </row>
    <row r="1470" spans="5:7" x14ac:dyDescent="0.25">
      <c r="E1470" s="809"/>
      <c r="F1470" s="1004"/>
      <c r="G1470" s="809"/>
    </row>
    <row r="1471" spans="5:7" x14ac:dyDescent="0.25">
      <c r="E1471" s="809"/>
      <c r="F1471" s="1004"/>
      <c r="G1471" s="809"/>
    </row>
    <row r="1472" spans="5:7" x14ac:dyDescent="0.25">
      <c r="E1472" s="809"/>
      <c r="F1472" s="1004"/>
      <c r="G1472" s="809"/>
    </row>
    <row r="1473" spans="5:7" x14ac:dyDescent="0.25">
      <c r="E1473" s="809"/>
      <c r="F1473" s="1004"/>
      <c r="G1473" s="809"/>
    </row>
    <row r="1474" spans="5:7" x14ac:dyDescent="0.25">
      <c r="E1474" s="809"/>
      <c r="F1474" s="1004"/>
      <c r="G1474" s="809"/>
    </row>
    <row r="1475" spans="5:7" x14ac:dyDescent="0.25">
      <c r="E1475" s="809"/>
      <c r="F1475" s="1004"/>
      <c r="G1475" s="809"/>
    </row>
    <row r="1476" spans="5:7" x14ac:dyDescent="0.25">
      <c r="E1476" s="809"/>
      <c r="F1476" s="1004"/>
      <c r="G1476" s="809"/>
    </row>
    <row r="1477" spans="5:7" x14ac:dyDescent="0.25">
      <c r="E1477" s="809"/>
      <c r="F1477" s="1004"/>
      <c r="G1477" s="809"/>
    </row>
    <row r="1478" spans="5:7" x14ac:dyDescent="0.25">
      <c r="E1478" s="809"/>
      <c r="F1478" s="1004"/>
      <c r="G1478" s="809"/>
    </row>
    <row r="1479" spans="5:7" x14ac:dyDescent="0.25">
      <c r="E1479" s="809"/>
      <c r="F1479" s="1004"/>
      <c r="G1479" s="809"/>
    </row>
    <row r="1480" spans="5:7" x14ac:dyDescent="0.25">
      <c r="E1480" s="809"/>
      <c r="F1480" s="1004"/>
      <c r="G1480" s="809"/>
    </row>
    <row r="1481" spans="5:7" x14ac:dyDescent="0.25">
      <c r="E1481" s="809"/>
      <c r="F1481" s="1004"/>
      <c r="G1481" s="809"/>
    </row>
    <row r="1482" spans="5:7" x14ac:dyDescent="0.25">
      <c r="E1482" s="809"/>
      <c r="F1482" s="1004"/>
      <c r="G1482" s="809"/>
    </row>
    <row r="1483" spans="5:7" x14ac:dyDescent="0.25">
      <c r="E1483" s="809"/>
      <c r="F1483" s="1004"/>
      <c r="G1483" s="809"/>
    </row>
    <row r="1484" spans="5:7" x14ac:dyDescent="0.25">
      <c r="E1484" s="809"/>
      <c r="F1484" s="1004"/>
      <c r="G1484" s="809"/>
    </row>
    <row r="1485" spans="5:7" x14ac:dyDescent="0.25">
      <c r="E1485" s="809"/>
      <c r="F1485" s="1004"/>
      <c r="G1485" s="809"/>
    </row>
    <row r="1486" spans="5:7" x14ac:dyDescent="0.25">
      <c r="E1486" s="809"/>
      <c r="F1486" s="1004"/>
      <c r="G1486" s="809"/>
    </row>
    <row r="1487" spans="5:7" x14ac:dyDescent="0.25">
      <c r="E1487" s="809"/>
      <c r="F1487" s="1004"/>
      <c r="G1487" s="809"/>
    </row>
    <row r="1488" spans="5:7" x14ac:dyDescent="0.25">
      <c r="E1488" s="809"/>
      <c r="F1488" s="1004"/>
      <c r="G1488" s="809"/>
    </row>
    <row r="1489" spans="5:7" x14ac:dyDescent="0.25">
      <c r="E1489" s="809"/>
      <c r="F1489" s="1004"/>
      <c r="G1489" s="809"/>
    </row>
    <row r="1490" spans="5:7" x14ac:dyDescent="0.25">
      <c r="E1490" s="809"/>
      <c r="F1490" s="1004"/>
      <c r="G1490" s="809"/>
    </row>
    <row r="1491" spans="5:7" x14ac:dyDescent="0.25">
      <c r="E1491" s="809"/>
      <c r="F1491" s="1004"/>
      <c r="G1491" s="809"/>
    </row>
    <row r="1492" spans="5:7" x14ac:dyDescent="0.25">
      <c r="E1492" s="809"/>
      <c r="F1492" s="1004"/>
      <c r="G1492" s="809"/>
    </row>
    <row r="1493" spans="5:7" x14ac:dyDescent="0.25">
      <c r="E1493" s="809"/>
      <c r="F1493" s="1004"/>
      <c r="G1493" s="809"/>
    </row>
    <row r="1494" spans="5:7" x14ac:dyDescent="0.25">
      <c r="E1494" s="809"/>
      <c r="F1494" s="1004"/>
      <c r="G1494" s="809"/>
    </row>
    <row r="1495" spans="5:7" x14ac:dyDescent="0.25">
      <c r="E1495" s="809"/>
      <c r="F1495" s="1004"/>
      <c r="G1495" s="809"/>
    </row>
    <row r="1496" spans="5:7" x14ac:dyDescent="0.25">
      <c r="E1496" s="809"/>
      <c r="F1496" s="1004"/>
      <c r="G1496" s="809"/>
    </row>
    <row r="1497" spans="5:7" x14ac:dyDescent="0.25">
      <c r="E1497" s="809"/>
      <c r="F1497" s="1004"/>
      <c r="G1497" s="809"/>
    </row>
    <row r="1498" spans="5:7" x14ac:dyDescent="0.25">
      <c r="E1498" s="809"/>
      <c r="F1498" s="1004"/>
      <c r="G1498" s="809"/>
    </row>
    <row r="1499" spans="5:7" x14ac:dyDescent="0.25">
      <c r="E1499" s="809"/>
      <c r="F1499" s="1004"/>
      <c r="G1499" s="809"/>
    </row>
    <row r="1500" spans="5:7" x14ac:dyDescent="0.25">
      <c r="E1500" s="809"/>
      <c r="F1500" s="1004"/>
      <c r="G1500" s="809"/>
    </row>
    <row r="1501" spans="5:7" x14ac:dyDescent="0.25">
      <c r="E1501" s="809"/>
      <c r="F1501" s="1004"/>
      <c r="G1501" s="809"/>
    </row>
    <row r="1502" spans="5:7" x14ac:dyDescent="0.25">
      <c r="E1502" s="809"/>
      <c r="F1502" s="1004"/>
      <c r="G1502" s="809"/>
    </row>
    <row r="1503" spans="5:7" x14ac:dyDescent="0.25">
      <c r="E1503" s="809"/>
      <c r="F1503" s="1004"/>
      <c r="G1503" s="809"/>
    </row>
    <row r="1504" spans="5:7" x14ac:dyDescent="0.25">
      <c r="E1504" s="809"/>
      <c r="F1504" s="1004"/>
      <c r="G1504" s="809"/>
    </row>
    <row r="1505" spans="5:7" x14ac:dyDescent="0.25">
      <c r="E1505" s="809"/>
      <c r="F1505" s="1004"/>
      <c r="G1505" s="809"/>
    </row>
    <row r="1506" spans="5:7" x14ac:dyDescent="0.25">
      <c r="E1506" s="809"/>
      <c r="F1506" s="1004"/>
      <c r="G1506" s="809"/>
    </row>
    <row r="1507" spans="5:7" x14ac:dyDescent="0.25">
      <c r="E1507" s="809"/>
      <c r="F1507" s="1004"/>
      <c r="G1507" s="809"/>
    </row>
    <row r="1508" spans="5:7" x14ac:dyDescent="0.25">
      <c r="E1508" s="809"/>
      <c r="F1508" s="1004"/>
      <c r="G1508" s="809"/>
    </row>
    <row r="1509" spans="5:7" x14ac:dyDescent="0.25">
      <c r="E1509" s="809"/>
      <c r="F1509" s="1004"/>
      <c r="G1509" s="809"/>
    </row>
    <row r="1510" spans="5:7" x14ac:dyDescent="0.25">
      <c r="E1510" s="809"/>
      <c r="F1510" s="1004"/>
      <c r="G1510" s="809"/>
    </row>
    <row r="1511" spans="5:7" x14ac:dyDescent="0.25">
      <c r="E1511" s="809"/>
      <c r="F1511" s="1004"/>
      <c r="G1511" s="809"/>
    </row>
    <row r="1512" spans="5:7" x14ac:dyDescent="0.25">
      <c r="E1512" s="809"/>
      <c r="F1512" s="1004"/>
      <c r="G1512" s="809"/>
    </row>
    <row r="1513" spans="5:7" x14ac:dyDescent="0.25">
      <c r="E1513" s="809"/>
      <c r="F1513" s="1004"/>
      <c r="G1513" s="809"/>
    </row>
    <row r="1514" spans="5:7" x14ac:dyDescent="0.25">
      <c r="E1514" s="809"/>
      <c r="F1514" s="1004"/>
      <c r="G1514" s="809"/>
    </row>
    <row r="1515" spans="5:7" x14ac:dyDescent="0.25">
      <c r="E1515" s="809"/>
      <c r="F1515" s="1004"/>
      <c r="G1515" s="809"/>
    </row>
    <row r="1516" spans="5:7" x14ac:dyDescent="0.25">
      <c r="E1516" s="809"/>
      <c r="F1516" s="1004"/>
      <c r="G1516" s="809"/>
    </row>
    <row r="1517" spans="5:7" x14ac:dyDescent="0.25">
      <c r="E1517" s="809"/>
      <c r="F1517" s="1004"/>
      <c r="G1517" s="809"/>
    </row>
    <row r="1518" spans="5:7" x14ac:dyDescent="0.25">
      <c r="E1518" s="809"/>
      <c r="F1518" s="1004"/>
      <c r="G1518" s="809"/>
    </row>
    <row r="1519" spans="5:7" x14ac:dyDescent="0.25">
      <c r="E1519" s="809"/>
      <c r="F1519" s="1004"/>
      <c r="G1519" s="809"/>
    </row>
    <row r="1520" spans="5:7" x14ac:dyDescent="0.25">
      <c r="E1520" s="809"/>
      <c r="F1520" s="1004"/>
      <c r="G1520" s="809"/>
    </row>
    <row r="1521" spans="5:7" x14ac:dyDescent="0.25">
      <c r="E1521" s="809"/>
      <c r="F1521" s="1004"/>
      <c r="G1521" s="809"/>
    </row>
    <row r="1522" spans="5:7" x14ac:dyDescent="0.25">
      <c r="E1522" s="809"/>
      <c r="F1522" s="1004"/>
      <c r="G1522" s="809"/>
    </row>
    <row r="1523" spans="5:7" x14ac:dyDescent="0.25">
      <c r="E1523" s="809"/>
      <c r="F1523" s="1004"/>
      <c r="G1523" s="809"/>
    </row>
    <row r="1524" spans="5:7" x14ac:dyDescent="0.25">
      <c r="E1524" s="809"/>
      <c r="F1524" s="1004"/>
      <c r="G1524" s="809"/>
    </row>
    <row r="1525" spans="5:7" x14ac:dyDescent="0.25">
      <c r="E1525" s="809"/>
      <c r="F1525" s="1004"/>
      <c r="G1525" s="809"/>
    </row>
    <row r="1526" spans="5:7" x14ac:dyDescent="0.25">
      <c r="E1526" s="809"/>
      <c r="F1526" s="1004"/>
      <c r="G1526" s="809"/>
    </row>
    <row r="1527" spans="5:7" x14ac:dyDescent="0.25">
      <c r="E1527" s="809"/>
      <c r="F1527" s="1004"/>
      <c r="G1527" s="809"/>
    </row>
    <row r="1528" spans="5:7" x14ac:dyDescent="0.25">
      <c r="E1528" s="809"/>
      <c r="F1528" s="1004"/>
      <c r="G1528" s="809"/>
    </row>
    <row r="1529" spans="5:7" x14ac:dyDescent="0.25">
      <c r="E1529" s="809"/>
      <c r="F1529" s="1004"/>
      <c r="G1529" s="809"/>
    </row>
    <row r="1530" spans="5:7" x14ac:dyDescent="0.25">
      <c r="E1530" s="809"/>
      <c r="F1530" s="1004"/>
      <c r="G1530" s="809"/>
    </row>
    <row r="1531" spans="5:7" x14ac:dyDescent="0.25">
      <c r="E1531" s="809"/>
      <c r="F1531" s="1004"/>
      <c r="G1531" s="809"/>
    </row>
    <row r="1532" spans="5:7" x14ac:dyDescent="0.25">
      <c r="E1532" s="809"/>
      <c r="F1532" s="1004"/>
      <c r="G1532" s="809"/>
    </row>
    <row r="1533" spans="5:7" x14ac:dyDescent="0.25">
      <c r="E1533" s="809"/>
      <c r="F1533" s="1004"/>
      <c r="G1533" s="809"/>
    </row>
    <row r="1534" spans="5:7" x14ac:dyDescent="0.25">
      <c r="E1534" s="809"/>
      <c r="F1534" s="1004"/>
      <c r="G1534" s="809"/>
    </row>
    <row r="1535" spans="5:7" x14ac:dyDescent="0.25">
      <c r="E1535" s="809"/>
      <c r="F1535" s="1004"/>
      <c r="G1535" s="809"/>
    </row>
    <row r="1536" spans="5:7" x14ac:dyDescent="0.25">
      <c r="E1536" s="809"/>
      <c r="F1536" s="1004"/>
      <c r="G1536" s="809"/>
    </row>
    <row r="1537" spans="5:7" x14ac:dyDescent="0.25">
      <c r="E1537" s="809"/>
      <c r="F1537" s="1004"/>
      <c r="G1537" s="809"/>
    </row>
    <row r="1538" spans="5:7" x14ac:dyDescent="0.25">
      <c r="E1538" s="809"/>
      <c r="F1538" s="1004"/>
      <c r="G1538" s="809"/>
    </row>
    <row r="1539" spans="5:7" x14ac:dyDescent="0.25">
      <c r="E1539" s="809"/>
      <c r="F1539" s="1004"/>
      <c r="G1539" s="809"/>
    </row>
    <row r="1540" spans="5:7" x14ac:dyDescent="0.25">
      <c r="E1540" s="809"/>
      <c r="F1540" s="1004"/>
      <c r="G1540" s="809"/>
    </row>
    <row r="1541" spans="5:7" x14ac:dyDescent="0.25">
      <c r="E1541" s="809"/>
      <c r="F1541" s="1004"/>
      <c r="G1541" s="809"/>
    </row>
    <row r="1542" spans="5:7" x14ac:dyDescent="0.25">
      <c r="E1542" s="809"/>
      <c r="F1542" s="1004"/>
      <c r="G1542" s="809"/>
    </row>
    <row r="1543" spans="5:7" x14ac:dyDescent="0.25">
      <c r="E1543" s="809"/>
      <c r="F1543" s="1004"/>
      <c r="G1543" s="809"/>
    </row>
    <row r="1544" spans="5:7" x14ac:dyDescent="0.25">
      <c r="E1544" s="809"/>
      <c r="F1544" s="1004"/>
      <c r="G1544" s="809"/>
    </row>
    <row r="1545" spans="5:7" x14ac:dyDescent="0.25">
      <c r="E1545" s="809"/>
      <c r="F1545" s="1004"/>
      <c r="G1545" s="809"/>
    </row>
    <row r="1546" spans="5:7" x14ac:dyDescent="0.25">
      <c r="E1546" s="809"/>
      <c r="F1546" s="1004"/>
      <c r="G1546" s="809"/>
    </row>
    <row r="1547" spans="5:7" x14ac:dyDescent="0.25">
      <c r="E1547" s="809"/>
      <c r="F1547" s="1004"/>
      <c r="G1547" s="809"/>
    </row>
    <row r="1548" spans="5:7" x14ac:dyDescent="0.25">
      <c r="E1548" s="809"/>
      <c r="F1548" s="1004"/>
      <c r="G1548" s="809"/>
    </row>
    <row r="1549" spans="5:7" x14ac:dyDescent="0.25">
      <c r="E1549" s="809"/>
      <c r="F1549" s="1004"/>
      <c r="G1549" s="809"/>
    </row>
    <row r="1550" spans="5:7" x14ac:dyDescent="0.25">
      <c r="E1550" s="809"/>
      <c r="F1550" s="1004"/>
      <c r="G1550" s="809"/>
    </row>
    <row r="1551" spans="5:7" x14ac:dyDescent="0.25">
      <c r="E1551" s="809"/>
      <c r="F1551" s="1004"/>
      <c r="G1551" s="809"/>
    </row>
    <row r="1552" spans="5:7" x14ac:dyDescent="0.25">
      <c r="E1552" s="809"/>
      <c r="F1552" s="1004"/>
      <c r="G1552" s="809"/>
    </row>
    <row r="1553" spans="5:7" x14ac:dyDescent="0.25">
      <c r="E1553" s="809"/>
      <c r="F1553" s="1004"/>
      <c r="G1553" s="809"/>
    </row>
    <row r="1554" spans="5:7" x14ac:dyDescent="0.25">
      <c r="E1554" s="809"/>
      <c r="F1554" s="1004"/>
      <c r="G1554" s="809"/>
    </row>
    <row r="1555" spans="5:7" x14ac:dyDescent="0.25">
      <c r="E1555" s="809"/>
      <c r="F1555" s="1004"/>
      <c r="G1555" s="809"/>
    </row>
    <row r="1556" spans="5:7" x14ac:dyDescent="0.25">
      <c r="E1556" s="809"/>
      <c r="F1556" s="1004"/>
      <c r="G1556" s="809"/>
    </row>
    <row r="1557" spans="5:7" x14ac:dyDescent="0.25">
      <c r="E1557" s="809"/>
      <c r="F1557" s="1004"/>
      <c r="G1557" s="809"/>
    </row>
    <row r="1558" spans="5:7" x14ac:dyDescent="0.25">
      <c r="E1558" s="809"/>
      <c r="F1558" s="1004"/>
      <c r="G1558" s="809"/>
    </row>
    <row r="1559" spans="5:7" x14ac:dyDescent="0.25">
      <c r="E1559" s="809"/>
      <c r="F1559" s="1004"/>
      <c r="G1559" s="809"/>
    </row>
    <row r="1560" spans="5:7" x14ac:dyDescent="0.25">
      <c r="E1560" s="809"/>
      <c r="F1560" s="1004"/>
      <c r="G1560" s="809"/>
    </row>
    <row r="1561" spans="5:7" x14ac:dyDescent="0.25">
      <c r="E1561" s="809"/>
      <c r="F1561" s="1004"/>
      <c r="G1561" s="809"/>
    </row>
    <row r="1562" spans="5:7" x14ac:dyDescent="0.25">
      <c r="E1562" s="809"/>
      <c r="F1562" s="1004"/>
      <c r="G1562" s="809"/>
    </row>
    <row r="1563" spans="5:7" x14ac:dyDescent="0.25">
      <c r="E1563" s="809"/>
      <c r="F1563" s="1004"/>
      <c r="G1563" s="809"/>
    </row>
    <row r="1564" spans="5:7" x14ac:dyDescent="0.25">
      <c r="E1564" s="809"/>
      <c r="F1564" s="1004"/>
      <c r="G1564" s="809"/>
    </row>
    <row r="1565" spans="5:7" x14ac:dyDescent="0.25">
      <c r="E1565" s="809"/>
      <c r="F1565" s="1004"/>
      <c r="G1565" s="809"/>
    </row>
    <row r="1566" spans="5:7" x14ac:dyDescent="0.25">
      <c r="E1566" s="809"/>
      <c r="F1566" s="1004"/>
      <c r="G1566" s="809"/>
    </row>
    <row r="1567" spans="5:7" x14ac:dyDescent="0.25">
      <c r="E1567" s="809"/>
      <c r="F1567" s="1004"/>
      <c r="G1567" s="809"/>
    </row>
    <row r="1568" spans="5:7" x14ac:dyDescent="0.25">
      <c r="E1568" s="809"/>
      <c r="F1568" s="1004"/>
      <c r="G1568" s="809"/>
    </row>
    <row r="1569" spans="5:7" x14ac:dyDescent="0.25">
      <c r="E1569" s="809"/>
      <c r="F1569" s="1004"/>
      <c r="G1569" s="809"/>
    </row>
    <row r="1570" spans="5:7" x14ac:dyDescent="0.25">
      <c r="E1570" s="809"/>
      <c r="F1570" s="1004"/>
      <c r="G1570" s="809"/>
    </row>
    <row r="1571" spans="5:7" x14ac:dyDescent="0.25">
      <c r="E1571" s="809"/>
      <c r="F1571" s="1004"/>
      <c r="G1571" s="809"/>
    </row>
    <row r="1572" spans="5:7" x14ac:dyDescent="0.25">
      <c r="E1572" s="809"/>
      <c r="F1572" s="1004"/>
      <c r="G1572" s="809"/>
    </row>
    <row r="1573" spans="5:7" x14ac:dyDescent="0.25">
      <c r="E1573" s="809"/>
      <c r="F1573" s="1004"/>
      <c r="G1573" s="809"/>
    </row>
    <row r="1574" spans="5:7" x14ac:dyDescent="0.25">
      <c r="E1574" s="809"/>
      <c r="F1574" s="1004"/>
      <c r="G1574" s="809"/>
    </row>
    <row r="1575" spans="5:7" x14ac:dyDescent="0.25">
      <c r="E1575" s="809"/>
      <c r="F1575" s="1004"/>
      <c r="G1575" s="809"/>
    </row>
    <row r="1576" spans="5:7" x14ac:dyDescent="0.25">
      <c r="E1576" s="809"/>
      <c r="F1576" s="1004"/>
      <c r="G1576" s="809"/>
    </row>
    <row r="1577" spans="5:7" x14ac:dyDescent="0.25">
      <c r="E1577" s="809"/>
      <c r="F1577" s="1004"/>
      <c r="G1577" s="809"/>
    </row>
    <row r="1578" spans="5:7" x14ac:dyDescent="0.25">
      <c r="E1578" s="809"/>
      <c r="F1578" s="1004"/>
      <c r="G1578" s="809"/>
    </row>
    <row r="1579" spans="5:7" x14ac:dyDescent="0.25">
      <c r="E1579" s="809"/>
      <c r="F1579" s="1004"/>
      <c r="G1579" s="809"/>
    </row>
    <row r="1580" spans="5:7" x14ac:dyDescent="0.25">
      <c r="E1580" s="809"/>
      <c r="F1580" s="1004"/>
      <c r="G1580" s="809"/>
    </row>
    <row r="1581" spans="5:7" x14ac:dyDescent="0.25">
      <c r="E1581" s="809"/>
      <c r="F1581" s="1004"/>
      <c r="G1581" s="809"/>
    </row>
    <row r="1582" spans="5:7" x14ac:dyDescent="0.25">
      <c r="E1582" s="809"/>
      <c r="F1582" s="1004"/>
      <c r="G1582" s="809"/>
    </row>
    <row r="1583" spans="5:7" x14ac:dyDescent="0.25">
      <c r="E1583" s="809"/>
      <c r="F1583" s="1004"/>
      <c r="G1583" s="809"/>
    </row>
    <row r="1584" spans="5:7" x14ac:dyDescent="0.25">
      <c r="E1584" s="809"/>
      <c r="F1584" s="1004"/>
      <c r="G1584" s="809"/>
    </row>
    <row r="1585" spans="5:7" x14ac:dyDescent="0.25">
      <c r="E1585" s="809"/>
      <c r="F1585" s="1004"/>
      <c r="G1585" s="809"/>
    </row>
    <row r="1586" spans="5:7" x14ac:dyDescent="0.25">
      <c r="E1586" s="809"/>
      <c r="F1586" s="1004"/>
      <c r="G1586" s="809"/>
    </row>
    <row r="1587" spans="5:7" x14ac:dyDescent="0.25">
      <c r="E1587" s="809"/>
      <c r="F1587" s="1004"/>
      <c r="G1587" s="809"/>
    </row>
    <row r="1588" spans="5:7" x14ac:dyDescent="0.25">
      <c r="E1588" s="809"/>
      <c r="F1588" s="1004"/>
      <c r="G1588" s="809"/>
    </row>
    <row r="1589" spans="5:7" x14ac:dyDescent="0.25">
      <c r="E1589" s="809"/>
      <c r="F1589" s="1004"/>
      <c r="G1589" s="809"/>
    </row>
    <row r="1590" spans="5:7" x14ac:dyDescent="0.25">
      <c r="E1590" s="809"/>
      <c r="F1590" s="1004"/>
      <c r="G1590" s="809"/>
    </row>
    <row r="1591" spans="5:7" x14ac:dyDescent="0.25">
      <c r="E1591" s="809"/>
      <c r="F1591" s="1004"/>
      <c r="G1591" s="809"/>
    </row>
    <row r="1592" spans="5:7" x14ac:dyDescent="0.25">
      <c r="E1592" s="809"/>
      <c r="F1592" s="1004"/>
      <c r="G1592" s="809"/>
    </row>
    <row r="1593" spans="5:7" x14ac:dyDescent="0.25">
      <c r="E1593" s="809"/>
      <c r="F1593" s="1004"/>
      <c r="G1593" s="809"/>
    </row>
    <row r="1594" spans="5:7" x14ac:dyDescent="0.25">
      <c r="E1594" s="809"/>
      <c r="F1594" s="1004"/>
      <c r="G1594" s="809"/>
    </row>
    <row r="1595" spans="5:7" x14ac:dyDescent="0.25">
      <c r="E1595" s="809"/>
      <c r="F1595" s="1004"/>
      <c r="G1595" s="809"/>
    </row>
    <row r="1596" spans="5:7" x14ac:dyDescent="0.25">
      <c r="E1596" s="809"/>
      <c r="F1596" s="1004"/>
      <c r="G1596" s="809"/>
    </row>
    <row r="1597" spans="5:7" x14ac:dyDescent="0.25">
      <c r="E1597" s="809"/>
      <c r="F1597" s="1004"/>
      <c r="G1597" s="809"/>
    </row>
    <row r="1598" spans="5:7" x14ac:dyDescent="0.25">
      <c r="E1598" s="809"/>
      <c r="F1598" s="1004"/>
      <c r="G1598" s="809"/>
    </row>
    <row r="1599" spans="5:7" x14ac:dyDescent="0.25">
      <c r="E1599" s="809"/>
      <c r="F1599" s="1004"/>
      <c r="G1599" s="809"/>
    </row>
    <row r="1600" spans="5:7" x14ac:dyDescent="0.25">
      <c r="E1600" s="809"/>
      <c r="F1600" s="1004"/>
      <c r="G1600" s="809"/>
    </row>
    <row r="1601" spans="5:7" x14ac:dyDescent="0.25">
      <c r="E1601" s="809"/>
      <c r="F1601" s="1004"/>
      <c r="G1601" s="809"/>
    </row>
    <row r="1602" spans="5:7" x14ac:dyDescent="0.25">
      <c r="E1602" s="809"/>
      <c r="F1602" s="1004"/>
      <c r="G1602" s="809"/>
    </row>
    <row r="1603" spans="5:7" x14ac:dyDescent="0.25">
      <c r="E1603" s="809"/>
      <c r="F1603" s="1004"/>
      <c r="G1603" s="809"/>
    </row>
    <row r="1604" spans="5:7" x14ac:dyDescent="0.25">
      <c r="E1604" s="809"/>
      <c r="F1604" s="1004"/>
      <c r="G1604" s="809"/>
    </row>
    <row r="1605" spans="5:7" x14ac:dyDescent="0.25">
      <c r="E1605" s="809"/>
      <c r="F1605" s="1004"/>
      <c r="G1605" s="809"/>
    </row>
    <row r="1606" spans="5:7" x14ac:dyDescent="0.25">
      <c r="E1606" s="809"/>
      <c r="F1606" s="1004"/>
      <c r="G1606" s="809"/>
    </row>
    <row r="1607" spans="5:7" x14ac:dyDescent="0.25">
      <c r="E1607" s="809"/>
      <c r="F1607" s="1004"/>
      <c r="G1607" s="809"/>
    </row>
    <row r="1608" spans="5:7" x14ac:dyDescent="0.25">
      <c r="E1608" s="809"/>
      <c r="F1608" s="1004"/>
      <c r="G1608" s="809"/>
    </row>
    <row r="1609" spans="5:7" x14ac:dyDescent="0.25">
      <c r="E1609" s="809"/>
      <c r="F1609" s="1004"/>
      <c r="G1609" s="809"/>
    </row>
    <row r="1610" spans="5:7" x14ac:dyDescent="0.25">
      <c r="E1610" s="809"/>
      <c r="F1610" s="1004"/>
      <c r="G1610" s="809"/>
    </row>
    <row r="1611" spans="5:7" x14ac:dyDescent="0.25">
      <c r="E1611" s="809"/>
      <c r="F1611" s="1004"/>
      <c r="G1611" s="809"/>
    </row>
    <row r="1612" spans="5:7" x14ac:dyDescent="0.25">
      <c r="E1612" s="809"/>
      <c r="F1612" s="1004"/>
      <c r="G1612" s="809"/>
    </row>
    <row r="1613" spans="5:7" x14ac:dyDescent="0.25">
      <c r="E1613" s="809"/>
      <c r="F1613" s="1004"/>
      <c r="G1613" s="809"/>
    </row>
    <row r="1614" spans="5:7" x14ac:dyDescent="0.25">
      <c r="E1614" s="809"/>
      <c r="F1614" s="1004"/>
      <c r="G1614" s="809"/>
    </row>
    <row r="1615" spans="5:7" x14ac:dyDescent="0.25">
      <c r="E1615" s="809"/>
      <c r="F1615" s="1004"/>
      <c r="G1615" s="809"/>
    </row>
    <row r="1616" spans="5:7" x14ac:dyDescent="0.25">
      <c r="E1616" s="809"/>
      <c r="F1616" s="1004"/>
      <c r="G1616" s="809"/>
    </row>
    <row r="1617" spans="5:7" x14ac:dyDescent="0.25">
      <c r="E1617" s="809"/>
      <c r="F1617" s="1004"/>
      <c r="G1617" s="809"/>
    </row>
    <row r="1618" spans="5:7" x14ac:dyDescent="0.25">
      <c r="E1618" s="809"/>
      <c r="F1618" s="1004"/>
      <c r="G1618" s="809"/>
    </row>
    <row r="1619" spans="5:7" x14ac:dyDescent="0.25">
      <c r="E1619" s="809"/>
      <c r="F1619" s="1004"/>
      <c r="G1619" s="809"/>
    </row>
    <row r="1620" spans="5:7" x14ac:dyDescent="0.25">
      <c r="E1620" s="809"/>
      <c r="F1620" s="1004"/>
      <c r="G1620" s="809"/>
    </row>
    <row r="1621" spans="5:7" x14ac:dyDescent="0.25">
      <c r="E1621" s="809"/>
      <c r="F1621" s="1004"/>
      <c r="G1621" s="809"/>
    </row>
    <row r="1622" spans="5:7" x14ac:dyDescent="0.25">
      <c r="E1622" s="809"/>
      <c r="F1622" s="1004"/>
      <c r="G1622" s="809"/>
    </row>
    <row r="1623" spans="5:7" x14ac:dyDescent="0.25">
      <c r="E1623" s="809"/>
      <c r="F1623" s="1004"/>
      <c r="G1623" s="809"/>
    </row>
    <row r="1624" spans="5:7" x14ac:dyDescent="0.25">
      <c r="E1624" s="809"/>
      <c r="F1624" s="1004"/>
      <c r="G1624" s="809"/>
    </row>
    <row r="1625" spans="5:7" x14ac:dyDescent="0.25">
      <c r="E1625" s="809"/>
      <c r="F1625" s="1004"/>
      <c r="G1625" s="809"/>
    </row>
    <row r="1626" spans="5:7" x14ac:dyDescent="0.25">
      <c r="E1626" s="809"/>
      <c r="F1626" s="1004"/>
      <c r="G1626" s="809"/>
    </row>
    <row r="1627" spans="5:7" x14ac:dyDescent="0.25">
      <c r="E1627" s="809"/>
      <c r="F1627" s="1004"/>
      <c r="G1627" s="809"/>
    </row>
    <row r="1628" spans="5:7" x14ac:dyDescent="0.25">
      <c r="E1628" s="809"/>
      <c r="F1628" s="1004"/>
      <c r="G1628" s="809"/>
    </row>
    <row r="1629" spans="5:7" x14ac:dyDescent="0.25">
      <c r="E1629" s="809"/>
      <c r="F1629" s="1004"/>
      <c r="G1629" s="809"/>
    </row>
    <row r="1630" spans="5:7" x14ac:dyDescent="0.25">
      <c r="E1630" s="809"/>
      <c r="F1630" s="1004"/>
      <c r="G1630" s="809"/>
    </row>
    <row r="1631" spans="5:7" x14ac:dyDescent="0.25">
      <c r="E1631" s="809"/>
      <c r="F1631" s="1004"/>
      <c r="G1631" s="809"/>
    </row>
    <row r="1632" spans="5:7" x14ac:dyDescent="0.25">
      <c r="E1632" s="809"/>
      <c r="F1632" s="1004"/>
      <c r="G1632" s="809"/>
    </row>
    <row r="1633" spans="5:7" x14ac:dyDescent="0.25">
      <c r="E1633" s="809"/>
      <c r="F1633" s="1004"/>
      <c r="G1633" s="809"/>
    </row>
    <row r="1634" spans="5:7" x14ac:dyDescent="0.25">
      <c r="E1634" s="809"/>
      <c r="F1634" s="1004"/>
      <c r="G1634" s="809"/>
    </row>
    <row r="1635" spans="5:7" x14ac:dyDescent="0.25">
      <c r="E1635" s="809"/>
      <c r="F1635" s="1004"/>
      <c r="G1635" s="809"/>
    </row>
    <row r="1636" spans="5:7" x14ac:dyDescent="0.25">
      <c r="E1636" s="809"/>
      <c r="F1636" s="1004"/>
      <c r="G1636" s="809"/>
    </row>
    <row r="1637" spans="5:7" x14ac:dyDescent="0.25">
      <c r="E1637" s="809"/>
      <c r="F1637" s="1004"/>
      <c r="G1637" s="809"/>
    </row>
    <row r="1638" spans="5:7" x14ac:dyDescent="0.25">
      <c r="E1638" s="809"/>
      <c r="F1638" s="1004"/>
      <c r="G1638" s="809"/>
    </row>
    <row r="1639" spans="5:7" x14ac:dyDescent="0.25">
      <c r="E1639" s="809"/>
      <c r="F1639" s="1004"/>
      <c r="G1639" s="809"/>
    </row>
    <row r="1640" spans="5:7" x14ac:dyDescent="0.25">
      <c r="E1640" s="809"/>
      <c r="F1640" s="1004"/>
      <c r="G1640" s="809"/>
    </row>
    <row r="1641" spans="5:7" x14ac:dyDescent="0.25">
      <c r="E1641" s="809"/>
      <c r="F1641" s="1004"/>
      <c r="G1641" s="809"/>
    </row>
    <row r="1642" spans="5:7" x14ac:dyDescent="0.25">
      <c r="E1642" s="809"/>
      <c r="F1642" s="1004"/>
      <c r="G1642" s="809"/>
    </row>
    <row r="1643" spans="5:7" x14ac:dyDescent="0.25">
      <c r="E1643" s="809"/>
      <c r="F1643" s="1004"/>
      <c r="G1643" s="809"/>
    </row>
    <row r="1644" spans="5:7" x14ac:dyDescent="0.25">
      <c r="E1644" s="809"/>
      <c r="F1644" s="1004"/>
      <c r="G1644" s="809"/>
    </row>
    <row r="1645" spans="5:7" x14ac:dyDescent="0.25">
      <c r="E1645" s="809"/>
      <c r="F1645" s="1004"/>
      <c r="G1645" s="809"/>
    </row>
    <row r="1646" spans="5:7" x14ac:dyDescent="0.25">
      <c r="E1646" s="809"/>
      <c r="F1646" s="1004"/>
      <c r="G1646" s="809"/>
    </row>
    <row r="1647" spans="5:7" x14ac:dyDescent="0.25">
      <c r="E1647" s="809"/>
      <c r="F1647" s="1004"/>
      <c r="G1647" s="809"/>
    </row>
    <row r="1648" spans="5:7" x14ac:dyDescent="0.25">
      <c r="E1648" s="809"/>
      <c r="F1648" s="1004"/>
      <c r="G1648" s="809"/>
    </row>
    <row r="1649" spans="5:7" x14ac:dyDescent="0.25">
      <c r="E1649" s="809"/>
      <c r="F1649" s="1004"/>
      <c r="G1649" s="809"/>
    </row>
    <row r="1650" spans="5:7" x14ac:dyDescent="0.25">
      <c r="E1650" s="809"/>
      <c r="F1650" s="1004"/>
      <c r="G1650" s="809"/>
    </row>
    <row r="1651" spans="5:7" x14ac:dyDescent="0.25">
      <c r="E1651" s="809"/>
      <c r="F1651" s="1004"/>
      <c r="G1651" s="809"/>
    </row>
    <row r="1652" spans="5:7" x14ac:dyDescent="0.25">
      <c r="E1652" s="809"/>
      <c r="F1652" s="1004"/>
      <c r="G1652" s="809"/>
    </row>
    <row r="1653" spans="5:7" x14ac:dyDescent="0.25">
      <c r="E1653" s="809"/>
      <c r="F1653" s="1004"/>
      <c r="G1653" s="809"/>
    </row>
    <row r="1654" spans="5:7" x14ac:dyDescent="0.25">
      <c r="E1654" s="809"/>
      <c r="F1654" s="1004"/>
      <c r="G1654" s="809"/>
    </row>
    <row r="1655" spans="5:7" x14ac:dyDescent="0.25">
      <c r="E1655" s="809"/>
      <c r="F1655" s="1004"/>
      <c r="G1655" s="809"/>
    </row>
    <row r="1656" spans="5:7" x14ac:dyDescent="0.25">
      <c r="E1656" s="809"/>
      <c r="F1656" s="1004"/>
      <c r="G1656" s="809"/>
    </row>
    <row r="1657" spans="5:7" x14ac:dyDescent="0.25">
      <c r="E1657" s="809"/>
      <c r="F1657" s="1004"/>
      <c r="G1657" s="809"/>
    </row>
    <row r="1658" spans="5:7" x14ac:dyDescent="0.25">
      <c r="E1658" s="809"/>
      <c r="F1658" s="1004"/>
      <c r="G1658" s="809"/>
    </row>
    <row r="1659" spans="5:7" x14ac:dyDescent="0.25">
      <c r="E1659" s="809"/>
      <c r="F1659" s="1004"/>
      <c r="G1659" s="809"/>
    </row>
    <row r="1660" spans="5:7" x14ac:dyDescent="0.25">
      <c r="E1660" s="809"/>
      <c r="F1660" s="1004"/>
      <c r="G1660" s="809"/>
    </row>
    <row r="1661" spans="5:7" x14ac:dyDescent="0.25">
      <c r="E1661" s="809"/>
      <c r="F1661" s="1004"/>
      <c r="G1661" s="809"/>
    </row>
    <row r="1662" spans="5:7" x14ac:dyDescent="0.25">
      <c r="E1662" s="809"/>
      <c r="F1662" s="1004"/>
      <c r="G1662" s="809"/>
    </row>
    <row r="1663" spans="5:7" x14ac:dyDescent="0.25">
      <c r="E1663" s="809"/>
      <c r="F1663" s="1004"/>
      <c r="G1663" s="809"/>
    </row>
    <row r="1664" spans="5:7" x14ac:dyDescent="0.25">
      <c r="E1664" s="809"/>
      <c r="F1664" s="1004"/>
      <c r="G1664" s="809"/>
    </row>
    <row r="1665" spans="5:7" x14ac:dyDescent="0.25">
      <c r="E1665" s="809"/>
      <c r="F1665" s="1004"/>
      <c r="G1665" s="809"/>
    </row>
    <row r="1666" spans="5:7" x14ac:dyDescent="0.25">
      <c r="E1666" s="809"/>
      <c r="F1666" s="1004"/>
      <c r="G1666" s="809"/>
    </row>
    <row r="1667" spans="5:7" x14ac:dyDescent="0.25">
      <c r="E1667" s="809"/>
      <c r="F1667" s="1004"/>
      <c r="G1667" s="809"/>
    </row>
    <row r="1668" spans="5:7" x14ac:dyDescent="0.25">
      <c r="E1668" s="809"/>
      <c r="F1668" s="1004"/>
      <c r="G1668" s="809"/>
    </row>
    <row r="1669" spans="5:7" x14ac:dyDescent="0.25">
      <c r="E1669" s="809"/>
      <c r="F1669" s="1004"/>
      <c r="G1669" s="809"/>
    </row>
    <row r="1670" spans="5:7" x14ac:dyDescent="0.25">
      <c r="E1670" s="809"/>
      <c r="F1670" s="1004"/>
      <c r="G1670" s="809"/>
    </row>
    <row r="1671" spans="5:7" x14ac:dyDescent="0.25">
      <c r="E1671" s="809"/>
      <c r="F1671" s="1004"/>
      <c r="G1671" s="809"/>
    </row>
    <row r="1672" spans="5:7" x14ac:dyDescent="0.25">
      <c r="E1672" s="809"/>
      <c r="F1672" s="1004"/>
      <c r="G1672" s="809"/>
    </row>
    <row r="1673" spans="5:7" x14ac:dyDescent="0.25">
      <c r="E1673" s="809"/>
      <c r="F1673" s="1004"/>
      <c r="G1673" s="809"/>
    </row>
    <row r="1674" spans="5:7" x14ac:dyDescent="0.25">
      <c r="E1674" s="809"/>
      <c r="F1674" s="1004"/>
      <c r="G1674" s="809"/>
    </row>
    <row r="1675" spans="5:7" x14ac:dyDescent="0.25">
      <c r="E1675" s="809"/>
      <c r="F1675" s="1004"/>
      <c r="G1675" s="809"/>
    </row>
    <row r="1676" spans="5:7" x14ac:dyDescent="0.25">
      <c r="E1676" s="809"/>
      <c r="F1676" s="1004"/>
      <c r="G1676" s="809"/>
    </row>
    <row r="1677" spans="5:7" x14ac:dyDescent="0.25">
      <c r="E1677" s="809"/>
      <c r="F1677" s="1004"/>
      <c r="G1677" s="809"/>
    </row>
    <row r="1678" spans="5:7" x14ac:dyDescent="0.25">
      <c r="E1678" s="809"/>
      <c r="F1678" s="1004"/>
      <c r="G1678" s="809"/>
    </row>
    <row r="1679" spans="5:7" x14ac:dyDescent="0.25">
      <c r="E1679" s="809"/>
      <c r="F1679" s="1004"/>
      <c r="G1679" s="809"/>
    </row>
    <row r="1680" spans="5:7" x14ac:dyDescent="0.25">
      <c r="E1680" s="809"/>
      <c r="F1680" s="1004"/>
      <c r="G1680" s="809"/>
    </row>
    <row r="1681" spans="5:7" x14ac:dyDescent="0.25">
      <c r="E1681" s="809"/>
      <c r="F1681" s="1004"/>
      <c r="G1681" s="809"/>
    </row>
    <row r="1682" spans="5:7" x14ac:dyDescent="0.25">
      <c r="E1682" s="809"/>
      <c r="F1682" s="1004"/>
      <c r="G1682" s="809"/>
    </row>
    <row r="1683" spans="5:7" x14ac:dyDescent="0.25">
      <c r="E1683" s="809"/>
      <c r="F1683" s="1004"/>
      <c r="G1683" s="809"/>
    </row>
    <row r="1684" spans="5:7" x14ac:dyDescent="0.25">
      <c r="E1684" s="809"/>
      <c r="F1684" s="1004"/>
      <c r="G1684" s="809"/>
    </row>
    <row r="1685" spans="5:7" x14ac:dyDescent="0.25">
      <c r="E1685" s="809"/>
      <c r="F1685" s="1004"/>
      <c r="G1685" s="809"/>
    </row>
    <row r="1686" spans="5:7" x14ac:dyDescent="0.25">
      <c r="E1686" s="809"/>
      <c r="F1686" s="1004"/>
      <c r="G1686" s="809"/>
    </row>
    <row r="1687" spans="5:7" x14ac:dyDescent="0.25">
      <c r="E1687" s="809"/>
      <c r="F1687" s="1004"/>
      <c r="G1687" s="809"/>
    </row>
    <row r="1688" spans="5:7" x14ac:dyDescent="0.25">
      <c r="E1688" s="809"/>
      <c r="F1688" s="1004"/>
      <c r="G1688" s="809"/>
    </row>
    <row r="1689" spans="5:7" x14ac:dyDescent="0.25">
      <c r="E1689" s="809"/>
      <c r="F1689" s="1004"/>
      <c r="G1689" s="809"/>
    </row>
    <row r="1690" spans="5:7" x14ac:dyDescent="0.25">
      <c r="E1690" s="809"/>
      <c r="F1690" s="1004"/>
      <c r="G1690" s="809"/>
    </row>
    <row r="1691" spans="5:7" x14ac:dyDescent="0.25">
      <c r="E1691" s="809"/>
      <c r="F1691" s="1004"/>
      <c r="G1691" s="809"/>
    </row>
    <row r="1692" spans="5:7" x14ac:dyDescent="0.25">
      <c r="E1692" s="809"/>
      <c r="F1692" s="1004"/>
      <c r="G1692" s="809"/>
    </row>
    <row r="1693" spans="5:7" x14ac:dyDescent="0.25">
      <c r="E1693" s="809"/>
      <c r="F1693" s="1004"/>
      <c r="G1693" s="809"/>
    </row>
    <row r="1694" spans="5:7" x14ac:dyDescent="0.25">
      <c r="E1694" s="809"/>
      <c r="F1694" s="1004"/>
      <c r="G1694" s="809"/>
    </row>
    <row r="1695" spans="5:7" x14ac:dyDescent="0.25">
      <c r="E1695" s="809"/>
      <c r="F1695" s="1004"/>
      <c r="G1695" s="809"/>
    </row>
    <row r="1696" spans="5:7" x14ac:dyDescent="0.25">
      <c r="E1696" s="809"/>
      <c r="F1696" s="1004"/>
      <c r="G1696" s="809"/>
    </row>
    <row r="1697" spans="5:7" x14ac:dyDescent="0.25">
      <c r="E1697" s="809"/>
      <c r="F1697" s="1004"/>
      <c r="G1697" s="809"/>
    </row>
    <row r="1698" spans="5:7" x14ac:dyDescent="0.25">
      <c r="E1698" s="809"/>
      <c r="F1698" s="1004"/>
      <c r="G1698" s="809"/>
    </row>
    <row r="1699" spans="5:7" x14ac:dyDescent="0.25">
      <c r="E1699" s="809"/>
      <c r="F1699" s="1004"/>
      <c r="G1699" s="809"/>
    </row>
    <row r="1700" spans="5:7" x14ac:dyDescent="0.25">
      <c r="E1700" s="809"/>
      <c r="F1700" s="1004"/>
      <c r="G1700" s="809"/>
    </row>
    <row r="1701" spans="5:7" x14ac:dyDescent="0.25">
      <c r="E1701" s="809"/>
      <c r="F1701" s="1004"/>
      <c r="G1701" s="809"/>
    </row>
    <row r="1702" spans="5:7" x14ac:dyDescent="0.25">
      <c r="E1702" s="809"/>
      <c r="F1702" s="1004"/>
      <c r="G1702" s="809"/>
    </row>
    <row r="1703" spans="5:7" x14ac:dyDescent="0.25">
      <c r="E1703" s="809"/>
      <c r="F1703" s="1004"/>
      <c r="G1703" s="809"/>
    </row>
    <row r="1704" spans="5:7" x14ac:dyDescent="0.25">
      <c r="E1704" s="809"/>
      <c r="F1704" s="1004"/>
      <c r="G1704" s="809"/>
    </row>
    <row r="1705" spans="5:7" x14ac:dyDescent="0.25">
      <c r="E1705" s="809"/>
      <c r="F1705" s="1004"/>
      <c r="G1705" s="809"/>
    </row>
    <row r="1706" spans="5:7" x14ac:dyDescent="0.25">
      <c r="E1706" s="809"/>
      <c r="F1706" s="1004"/>
      <c r="G1706" s="809"/>
    </row>
    <row r="1707" spans="5:7" x14ac:dyDescent="0.25">
      <c r="E1707" s="809"/>
      <c r="F1707" s="1004"/>
      <c r="G1707" s="809"/>
    </row>
    <row r="1708" spans="5:7" x14ac:dyDescent="0.25">
      <c r="E1708" s="809"/>
      <c r="F1708" s="1004"/>
      <c r="G1708" s="809"/>
    </row>
    <row r="1709" spans="5:7" x14ac:dyDescent="0.25">
      <c r="E1709" s="809"/>
      <c r="F1709" s="1004"/>
      <c r="G1709" s="809"/>
    </row>
    <row r="1710" spans="5:7" x14ac:dyDescent="0.25">
      <c r="E1710" s="809"/>
      <c r="F1710" s="1004"/>
      <c r="G1710" s="809"/>
    </row>
    <row r="1711" spans="5:7" x14ac:dyDescent="0.25">
      <c r="E1711" s="809"/>
      <c r="F1711" s="1004"/>
      <c r="G1711" s="809"/>
    </row>
    <row r="1712" spans="5:7" x14ac:dyDescent="0.25">
      <c r="E1712" s="809"/>
      <c r="F1712" s="1004"/>
      <c r="G1712" s="809"/>
    </row>
    <row r="1713" spans="5:7" x14ac:dyDescent="0.25">
      <c r="E1713" s="809"/>
      <c r="F1713" s="1004"/>
      <c r="G1713" s="809"/>
    </row>
    <row r="1714" spans="5:7" x14ac:dyDescent="0.25">
      <c r="E1714" s="809"/>
      <c r="F1714" s="1004"/>
      <c r="G1714" s="809"/>
    </row>
    <row r="1715" spans="5:7" x14ac:dyDescent="0.25">
      <c r="E1715" s="809"/>
      <c r="F1715" s="1004"/>
      <c r="G1715" s="809"/>
    </row>
    <row r="1716" spans="5:7" x14ac:dyDescent="0.25">
      <c r="E1716" s="809"/>
      <c r="F1716" s="1004"/>
      <c r="G1716" s="809"/>
    </row>
    <row r="1717" spans="5:7" x14ac:dyDescent="0.25">
      <c r="E1717" s="809"/>
      <c r="F1717" s="1004"/>
      <c r="G1717" s="809"/>
    </row>
    <row r="1718" spans="5:7" x14ac:dyDescent="0.25">
      <c r="E1718" s="809"/>
      <c r="F1718" s="1004"/>
      <c r="G1718" s="809"/>
    </row>
    <row r="1719" spans="5:7" x14ac:dyDescent="0.25">
      <c r="E1719" s="809"/>
      <c r="F1719" s="1004"/>
      <c r="G1719" s="809"/>
    </row>
    <row r="1720" spans="5:7" x14ac:dyDescent="0.25">
      <c r="E1720" s="809"/>
      <c r="F1720" s="1004"/>
      <c r="G1720" s="809"/>
    </row>
    <row r="1721" spans="5:7" x14ac:dyDescent="0.25">
      <c r="E1721" s="809"/>
      <c r="F1721" s="1004"/>
      <c r="G1721" s="809"/>
    </row>
    <row r="1722" spans="5:7" x14ac:dyDescent="0.25">
      <c r="E1722" s="809"/>
      <c r="F1722" s="1004"/>
      <c r="G1722" s="809"/>
    </row>
    <row r="1723" spans="5:7" x14ac:dyDescent="0.25">
      <c r="E1723" s="809"/>
      <c r="F1723" s="1004"/>
      <c r="G1723" s="809"/>
    </row>
    <row r="1724" spans="5:7" x14ac:dyDescent="0.25">
      <c r="E1724" s="809"/>
      <c r="F1724" s="1004"/>
      <c r="G1724" s="809"/>
    </row>
    <row r="1725" spans="5:7" x14ac:dyDescent="0.25">
      <c r="E1725" s="809"/>
      <c r="F1725" s="1004"/>
      <c r="G1725" s="809"/>
    </row>
    <row r="1726" spans="5:7" x14ac:dyDescent="0.25">
      <c r="E1726" s="809"/>
      <c r="F1726" s="1004"/>
      <c r="G1726" s="809"/>
    </row>
    <row r="1727" spans="5:7" x14ac:dyDescent="0.25">
      <c r="E1727" s="809"/>
      <c r="F1727" s="1004"/>
      <c r="G1727" s="809"/>
    </row>
    <row r="1728" spans="5:7" x14ac:dyDescent="0.25">
      <c r="E1728" s="809"/>
      <c r="F1728" s="1004"/>
      <c r="G1728" s="809"/>
    </row>
    <row r="1729" spans="5:7" x14ac:dyDescent="0.25">
      <c r="E1729" s="809"/>
      <c r="F1729" s="1004"/>
      <c r="G1729" s="809"/>
    </row>
    <row r="1730" spans="5:7" x14ac:dyDescent="0.25">
      <c r="E1730" s="809"/>
      <c r="F1730" s="1004"/>
      <c r="G1730" s="809"/>
    </row>
    <row r="1731" spans="5:7" x14ac:dyDescent="0.25">
      <c r="E1731" s="809"/>
      <c r="F1731" s="1004"/>
      <c r="G1731" s="809"/>
    </row>
    <row r="1732" spans="5:7" x14ac:dyDescent="0.25">
      <c r="E1732" s="809"/>
      <c r="F1732" s="1004"/>
      <c r="G1732" s="809"/>
    </row>
    <row r="1733" spans="5:7" x14ac:dyDescent="0.25">
      <c r="E1733" s="809"/>
      <c r="F1733" s="1004"/>
      <c r="G1733" s="809"/>
    </row>
    <row r="1734" spans="5:7" x14ac:dyDescent="0.25">
      <c r="E1734" s="809"/>
      <c r="F1734" s="1004"/>
      <c r="G1734" s="809"/>
    </row>
    <row r="1735" spans="5:7" x14ac:dyDescent="0.25">
      <c r="E1735" s="809"/>
      <c r="F1735" s="1004"/>
      <c r="G1735" s="809"/>
    </row>
    <row r="1736" spans="5:7" x14ac:dyDescent="0.25">
      <c r="E1736" s="809"/>
      <c r="F1736" s="1004"/>
      <c r="G1736" s="809"/>
    </row>
    <row r="1737" spans="5:7" x14ac:dyDescent="0.25">
      <c r="E1737" s="809"/>
      <c r="F1737" s="1004"/>
      <c r="G1737" s="809"/>
    </row>
    <row r="1738" spans="5:7" x14ac:dyDescent="0.25">
      <c r="E1738" s="809"/>
      <c r="F1738" s="1004"/>
      <c r="G1738" s="809"/>
    </row>
    <row r="1739" spans="5:7" x14ac:dyDescent="0.25">
      <c r="E1739" s="809"/>
      <c r="F1739" s="1004"/>
      <c r="G1739" s="809"/>
    </row>
    <row r="1740" spans="5:7" x14ac:dyDescent="0.25">
      <c r="E1740" s="809"/>
      <c r="F1740" s="1004"/>
      <c r="G1740" s="809"/>
    </row>
    <row r="1741" spans="5:7" x14ac:dyDescent="0.25">
      <c r="E1741" s="809"/>
      <c r="F1741" s="1004"/>
      <c r="G1741" s="809"/>
    </row>
    <row r="1742" spans="5:7" x14ac:dyDescent="0.25">
      <c r="E1742" s="809"/>
      <c r="F1742" s="1004"/>
      <c r="G1742" s="809"/>
    </row>
    <row r="1743" spans="5:7" x14ac:dyDescent="0.25">
      <c r="E1743" s="809"/>
      <c r="F1743" s="1004"/>
      <c r="G1743" s="809"/>
    </row>
    <row r="1744" spans="5:7" x14ac:dyDescent="0.25">
      <c r="E1744" s="809"/>
      <c r="F1744" s="1004"/>
      <c r="G1744" s="809"/>
    </row>
    <row r="1745" spans="5:7" x14ac:dyDescent="0.25">
      <c r="E1745" s="809"/>
      <c r="F1745" s="1004"/>
      <c r="G1745" s="809"/>
    </row>
    <row r="1746" spans="5:7" x14ac:dyDescent="0.25">
      <c r="E1746" s="809"/>
      <c r="F1746" s="1004"/>
      <c r="G1746" s="809"/>
    </row>
    <row r="1747" spans="5:7" x14ac:dyDescent="0.25">
      <c r="E1747" s="809"/>
      <c r="F1747" s="1004"/>
      <c r="G1747" s="809"/>
    </row>
    <row r="1748" spans="5:7" x14ac:dyDescent="0.25">
      <c r="E1748" s="809"/>
      <c r="F1748" s="1004"/>
      <c r="G1748" s="809"/>
    </row>
    <row r="1749" spans="5:7" x14ac:dyDescent="0.25">
      <c r="E1749" s="809"/>
      <c r="F1749" s="1004"/>
      <c r="G1749" s="809"/>
    </row>
    <row r="1750" spans="5:7" x14ac:dyDescent="0.25">
      <c r="E1750" s="809"/>
      <c r="F1750" s="1004"/>
      <c r="G1750" s="809"/>
    </row>
    <row r="1751" spans="5:7" x14ac:dyDescent="0.25">
      <c r="E1751" s="809"/>
      <c r="F1751" s="1004"/>
      <c r="G1751" s="809"/>
    </row>
    <row r="1752" spans="5:7" x14ac:dyDescent="0.25">
      <c r="E1752" s="809"/>
      <c r="F1752" s="1004"/>
      <c r="G1752" s="809"/>
    </row>
    <row r="1753" spans="5:7" x14ac:dyDescent="0.25">
      <c r="E1753" s="809"/>
      <c r="F1753" s="1004"/>
      <c r="G1753" s="809"/>
    </row>
    <row r="1754" spans="5:7" x14ac:dyDescent="0.25">
      <c r="E1754" s="809"/>
      <c r="F1754" s="1004"/>
      <c r="G1754" s="809"/>
    </row>
    <row r="1755" spans="5:7" x14ac:dyDescent="0.25">
      <c r="E1755" s="809"/>
      <c r="F1755" s="1004"/>
      <c r="G1755" s="809"/>
    </row>
    <row r="1756" spans="5:7" x14ac:dyDescent="0.25">
      <c r="E1756" s="809"/>
      <c r="F1756" s="1004"/>
      <c r="G1756" s="809"/>
    </row>
    <row r="1757" spans="5:7" x14ac:dyDescent="0.25">
      <c r="E1757" s="809"/>
      <c r="F1757" s="1004"/>
      <c r="G1757" s="809"/>
    </row>
    <row r="1758" spans="5:7" x14ac:dyDescent="0.25">
      <c r="E1758" s="809"/>
      <c r="F1758" s="1004"/>
      <c r="G1758" s="809"/>
    </row>
    <row r="1759" spans="5:7" x14ac:dyDescent="0.25">
      <c r="E1759" s="809"/>
      <c r="F1759" s="1004"/>
      <c r="G1759" s="809"/>
    </row>
    <row r="1760" spans="5:7" x14ac:dyDescent="0.25">
      <c r="E1760" s="809"/>
      <c r="F1760" s="1004"/>
      <c r="G1760" s="809"/>
    </row>
    <row r="1761" spans="5:7" x14ac:dyDescent="0.25">
      <c r="E1761" s="809"/>
      <c r="F1761" s="1004"/>
      <c r="G1761" s="809"/>
    </row>
    <row r="1762" spans="5:7" x14ac:dyDescent="0.25">
      <c r="E1762" s="809"/>
      <c r="F1762" s="1004"/>
      <c r="G1762" s="809"/>
    </row>
    <row r="1763" spans="5:7" x14ac:dyDescent="0.25">
      <c r="E1763" s="809"/>
      <c r="F1763" s="1004"/>
      <c r="G1763" s="809"/>
    </row>
    <row r="1764" spans="5:7" x14ac:dyDescent="0.25">
      <c r="E1764" s="809"/>
      <c r="F1764" s="1004"/>
      <c r="G1764" s="809"/>
    </row>
    <row r="1765" spans="5:7" x14ac:dyDescent="0.25">
      <c r="E1765" s="809"/>
      <c r="F1765" s="1004"/>
      <c r="G1765" s="809"/>
    </row>
    <row r="1766" spans="5:7" x14ac:dyDescent="0.25">
      <c r="E1766" s="809"/>
      <c r="F1766" s="1004"/>
      <c r="G1766" s="809"/>
    </row>
    <row r="1767" spans="5:7" x14ac:dyDescent="0.25">
      <c r="E1767" s="809"/>
      <c r="F1767" s="1004"/>
      <c r="G1767" s="809"/>
    </row>
    <row r="1768" spans="5:7" x14ac:dyDescent="0.25">
      <c r="E1768" s="809"/>
      <c r="F1768" s="1004"/>
      <c r="G1768" s="809"/>
    </row>
    <row r="1769" spans="5:7" x14ac:dyDescent="0.25">
      <c r="E1769" s="809"/>
      <c r="F1769" s="1004"/>
      <c r="G1769" s="809"/>
    </row>
    <row r="1770" spans="5:7" x14ac:dyDescent="0.25">
      <c r="E1770" s="809"/>
      <c r="F1770" s="1004"/>
      <c r="G1770" s="809"/>
    </row>
    <row r="1771" spans="5:7" x14ac:dyDescent="0.25">
      <c r="E1771" s="809"/>
      <c r="F1771" s="1004"/>
      <c r="G1771" s="809"/>
    </row>
    <row r="1772" spans="5:7" x14ac:dyDescent="0.25">
      <c r="E1772" s="809"/>
      <c r="F1772" s="1004"/>
      <c r="G1772" s="809"/>
    </row>
    <row r="1773" spans="5:7" x14ac:dyDescent="0.25">
      <c r="E1773" s="809"/>
      <c r="F1773" s="1004"/>
      <c r="G1773" s="809"/>
    </row>
    <row r="1774" spans="5:7" x14ac:dyDescent="0.25">
      <c r="E1774" s="809"/>
      <c r="F1774" s="1004"/>
      <c r="G1774" s="809"/>
    </row>
    <row r="1775" spans="5:7" x14ac:dyDescent="0.25">
      <c r="E1775" s="809"/>
      <c r="F1775" s="1004"/>
      <c r="G1775" s="809"/>
    </row>
    <row r="1776" spans="5:7" x14ac:dyDescent="0.25">
      <c r="E1776" s="809"/>
      <c r="F1776" s="1004"/>
      <c r="G1776" s="809"/>
    </row>
    <row r="1777" spans="5:7" x14ac:dyDescent="0.25">
      <c r="E1777" s="809"/>
      <c r="F1777" s="1004"/>
      <c r="G1777" s="809"/>
    </row>
    <row r="1778" spans="5:7" x14ac:dyDescent="0.25">
      <c r="E1778" s="809"/>
      <c r="F1778" s="1004"/>
      <c r="G1778" s="809"/>
    </row>
    <row r="1779" spans="5:7" x14ac:dyDescent="0.25">
      <c r="E1779" s="809"/>
      <c r="F1779" s="1004"/>
      <c r="G1779" s="809"/>
    </row>
    <row r="1780" spans="5:7" x14ac:dyDescent="0.25">
      <c r="E1780" s="809"/>
      <c r="F1780" s="1004"/>
      <c r="G1780" s="809"/>
    </row>
    <row r="1781" spans="5:7" x14ac:dyDescent="0.25">
      <c r="E1781" s="809"/>
      <c r="F1781" s="1004"/>
      <c r="G1781" s="809"/>
    </row>
    <row r="1782" spans="5:7" x14ac:dyDescent="0.25">
      <c r="E1782" s="809"/>
      <c r="F1782" s="1004"/>
      <c r="G1782" s="809"/>
    </row>
    <row r="1783" spans="5:7" x14ac:dyDescent="0.25">
      <c r="E1783" s="809"/>
      <c r="F1783" s="1004"/>
      <c r="G1783" s="809"/>
    </row>
    <row r="1784" spans="5:7" x14ac:dyDescent="0.25">
      <c r="E1784" s="809"/>
      <c r="F1784" s="1004"/>
      <c r="G1784" s="809"/>
    </row>
    <row r="1785" spans="5:7" x14ac:dyDescent="0.25">
      <c r="E1785" s="809"/>
      <c r="F1785" s="1004"/>
      <c r="G1785" s="809"/>
    </row>
    <row r="1786" spans="5:7" x14ac:dyDescent="0.25">
      <c r="E1786" s="809"/>
      <c r="F1786" s="1004"/>
      <c r="G1786" s="809"/>
    </row>
    <row r="1787" spans="5:7" x14ac:dyDescent="0.25">
      <c r="E1787" s="809"/>
      <c r="F1787" s="1004"/>
      <c r="G1787" s="809"/>
    </row>
    <row r="1788" spans="5:7" x14ac:dyDescent="0.25">
      <c r="E1788" s="809"/>
      <c r="F1788" s="1004"/>
      <c r="G1788" s="809"/>
    </row>
    <row r="1789" spans="5:7" x14ac:dyDescent="0.25">
      <c r="E1789" s="809"/>
      <c r="F1789" s="1004"/>
      <c r="G1789" s="809"/>
    </row>
    <row r="1790" spans="5:7" x14ac:dyDescent="0.25">
      <c r="E1790" s="809"/>
      <c r="F1790" s="1004"/>
      <c r="G1790" s="809"/>
    </row>
    <row r="1791" spans="5:7" x14ac:dyDescent="0.25">
      <c r="E1791" s="809"/>
      <c r="F1791" s="1004"/>
      <c r="G1791" s="809"/>
    </row>
    <row r="1792" spans="5:7" x14ac:dyDescent="0.25">
      <c r="E1792" s="809"/>
      <c r="F1792" s="1004"/>
      <c r="G1792" s="809"/>
    </row>
    <row r="1793" spans="5:7" x14ac:dyDescent="0.25">
      <c r="E1793" s="809"/>
      <c r="F1793" s="1004"/>
      <c r="G1793" s="809"/>
    </row>
    <row r="1794" spans="5:7" x14ac:dyDescent="0.25">
      <c r="E1794" s="809"/>
      <c r="F1794" s="1004"/>
      <c r="G1794" s="809"/>
    </row>
    <row r="1795" spans="5:7" x14ac:dyDescent="0.25">
      <c r="E1795" s="809"/>
      <c r="F1795" s="1004"/>
      <c r="G1795" s="809"/>
    </row>
    <row r="1796" spans="5:7" x14ac:dyDescent="0.25">
      <c r="E1796" s="809"/>
      <c r="F1796" s="1004"/>
      <c r="G1796" s="809"/>
    </row>
    <row r="1797" spans="5:7" x14ac:dyDescent="0.25">
      <c r="E1797" s="809"/>
      <c r="F1797" s="1004"/>
      <c r="G1797" s="809"/>
    </row>
    <row r="1798" spans="5:7" x14ac:dyDescent="0.25">
      <c r="E1798" s="809"/>
      <c r="F1798" s="1004"/>
      <c r="G1798" s="809"/>
    </row>
    <row r="1799" spans="5:7" x14ac:dyDescent="0.25">
      <c r="E1799" s="809"/>
      <c r="F1799" s="1004"/>
      <c r="G1799" s="809"/>
    </row>
    <row r="1800" spans="5:7" x14ac:dyDescent="0.25">
      <c r="E1800" s="809"/>
      <c r="F1800" s="1004"/>
      <c r="G1800" s="809"/>
    </row>
    <row r="1801" spans="5:7" x14ac:dyDescent="0.25">
      <c r="E1801" s="809"/>
      <c r="F1801" s="1004"/>
      <c r="G1801" s="809"/>
    </row>
    <row r="1802" spans="5:7" x14ac:dyDescent="0.25">
      <c r="E1802" s="809"/>
      <c r="F1802" s="1004"/>
      <c r="G1802" s="809"/>
    </row>
    <row r="1803" spans="5:7" x14ac:dyDescent="0.25">
      <c r="E1803" s="809"/>
      <c r="F1803" s="1004"/>
      <c r="G1803" s="809"/>
    </row>
    <row r="1804" spans="5:7" x14ac:dyDescent="0.25">
      <c r="E1804" s="809"/>
      <c r="F1804" s="1004"/>
      <c r="G1804" s="809"/>
    </row>
    <row r="1805" spans="5:7" x14ac:dyDescent="0.25">
      <c r="E1805" s="809"/>
      <c r="F1805" s="1004"/>
      <c r="G1805" s="809"/>
    </row>
    <row r="1806" spans="5:7" x14ac:dyDescent="0.25">
      <c r="E1806" s="809"/>
      <c r="F1806" s="1004"/>
      <c r="G1806" s="809"/>
    </row>
    <row r="1807" spans="5:7" x14ac:dyDescent="0.25">
      <c r="E1807" s="809"/>
      <c r="F1807" s="1004"/>
      <c r="G1807" s="809"/>
    </row>
    <row r="1808" spans="5:7" x14ac:dyDescent="0.25">
      <c r="E1808" s="809"/>
      <c r="F1808" s="1004"/>
      <c r="G1808" s="809"/>
    </row>
    <row r="1809" spans="5:7" x14ac:dyDescent="0.25">
      <c r="E1809" s="809"/>
      <c r="F1809" s="1004"/>
      <c r="G1809" s="809"/>
    </row>
    <row r="1810" spans="5:7" x14ac:dyDescent="0.25">
      <c r="E1810" s="809"/>
      <c r="F1810" s="1004"/>
      <c r="G1810" s="809"/>
    </row>
    <row r="1811" spans="5:7" x14ac:dyDescent="0.25">
      <c r="E1811" s="809"/>
      <c r="F1811" s="1004"/>
      <c r="G1811" s="809"/>
    </row>
    <row r="1812" spans="5:7" x14ac:dyDescent="0.25">
      <c r="E1812" s="809"/>
      <c r="F1812" s="1004"/>
      <c r="G1812" s="809"/>
    </row>
    <row r="1813" spans="5:7" x14ac:dyDescent="0.25">
      <c r="E1813" s="809"/>
      <c r="F1813" s="1004"/>
      <c r="G1813" s="809"/>
    </row>
    <row r="1814" spans="5:7" x14ac:dyDescent="0.25">
      <c r="E1814" s="809"/>
      <c r="F1814" s="1004"/>
      <c r="G1814" s="809"/>
    </row>
    <row r="1815" spans="5:7" x14ac:dyDescent="0.25">
      <c r="E1815" s="809"/>
      <c r="F1815" s="1004"/>
      <c r="G1815" s="809"/>
    </row>
    <row r="1816" spans="5:7" x14ac:dyDescent="0.25">
      <c r="E1816" s="809"/>
      <c r="F1816" s="1004"/>
      <c r="G1816" s="809"/>
    </row>
    <row r="1817" spans="5:7" x14ac:dyDescent="0.25">
      <c r="E1817" s="809"/>
      <c r="F1817" s="1004"/>
      <c r="G1817" s="809"/>
    </row>
    <row r="1818" spans="5:7" x14ac:dyDescent="0.25">
      <c r="E1818" s="809"/>
      <c r="F1818" s="1004"/>
      <c r="G1818" s="809"/>
    </row>
    <row r="1819" spans="5:7" x14ac:dyDescent="0.25">
      <c r="E1819" s="809"/>
      <c r="F1819" s="1004"/>
      <c r="G1819" s="809"/>
    </row>
    <row r="1820" spans="5:7" x14ac:dyDescent="0.25">
      <c r="E1820" s="809"/>
      <c r="F1820" s="1004"/>
      <c r="G1820" s="809"/>
    </row>
    <row r="1821" spans="5:7" x14ac:dyDescent="0.25">
      <c r="E1821" s="809"/>
      <c r="F1821" s="1004"/>
      <c r="G1821" s="809"/>
    </row>
    <row r="1822" spans="5:7" x14ac:dyDescent="0.25">
      <c r="E1822" s="809"/>
      <c r="F1822" s="1004"/>
      <c r="G1822" s="809"/>
    </row>
    <row r="1823" spans="5:7" x14ac:dyDescent="0.25">
      <c r="E1823" s="809"/>
      <c r="F1823" s="1004"/>
      <c r="G1823" s="809"/>
    </row>
    <row r="1824" spans="5:7" x14ac:dyDescent="0.25">
      <c r="E1824" s="809"/>
      <c r="F1824" s="1004"/>
      <c r="G1824" s="809"/>
    </row>
    <row r="1825" spans="5:7" x14ac:dyDescent="0.25">
      <c r="E1825" s="809"/>
      <c r="F1825" s="1004"/>
      <c r="G1825" s="809"/>
    </row>
    <row r="1826" spans="5:7" x14ac:dyDescent="0.25">
      <c r="E1826" s="809"/>
      <c r="F1826" s="1004"/>
      <c r="G1826" s="809"/>
    </row>
    <row r="1827" spans="5:7" x14ac:dyDescent="0.25">
      <c r="E1827" s="809"/>
      <c r="F1827" s="1004"/>
      <c r="G1827" s="809"/>
    </row>
    <row r="1828" spans="5:7" x14ac:dyDescent="0.25">
      <c r="E1828" s="809"/>
      <c r="F1828" s="1004"/>
      <c r="G1828" s="809"/>
    </row>
    <row r="1829" spans="5:7" x14ac:dyDescent="0.25">
      <c r="E1829" s="809"/>
      <c r="F1829" s="1004"/>
      <c r="G1829" s="809"/>
    </row>
    <row r="1830" spans="5:7" x14ac:dyDescent="0.25">
      <c r="E1830" s="809"/>
      <c r="F1830" s="1004"/>
      <c r="G1830" s="809"/>
    </row>
    <row r="1831" spans="5:7" x14ac:dyDescent="0.25">
      <c r="E1831" s="809"/>
      <c r="F1831" s="1004"/>
      <c r="G1831" s="809"/>
    </row>
    <row r="1832" spans="5:7" x14ac:dyDescent="0.25">
      <c r="E1832" s="809"/>
      <c r="F1832" s="1004"/>
      <c r="G1832" s="809"/>
    </row>
    <row r="1833" spans="5:7" x14ac:dyDescent="0.25">
      <c r="E1833" s="809"/>
      <c r="F1833" s="1004"/>
      <c r="G1833" s="809"/>
    </row>
    <row r="1834" spans="5:7" x14ac:dyDescent="0.25">
      <c r="E1834" s="809"/>
      <c r="F1834" s="1004"/>
      <c r="G1834" s="809"/>
    </row>
    <row r="1835" spans="5:7" x14ac:dyDescent="0.25">
      <c r="E1835" s="809"/>
      <c r="F1835" s="1004"/>
      <c r="G1835" s="809"/>
    </row>
    <row r="1836" spans="5:7" x14ac:dyDescent="0.25">
      <c r="E1836" s="809"/>
      <c r="F1836" s="1004"/>
      <c r="G1836" s="809"/>
    </row>
    <row r="1837" spans="5:7" x14ac:dyDescent="0.25">
      <c r="E1837" s="809"/>
      <c r="F1837" s="1004"/>
      <c r="G1837" s="809"/>
    </row>
    <row r="1838" spans="5:7" x14ac:dyDescent="0.25">
      <c r="E1838" s="809"/>
      <c r="F1838" s="1004"/>
      <c r="G1838" s="809"/>
    </row>
    <row r="1839" spans="5:7" x14ac:dyDescent="0.25">
      <c r="E1839" s="809"/>
      <c r="F1839" s="1004"/>
      <c r="G1839" s="809"/>
    </row>
    <row r="1840" spans="5:7" x14ac:dyDescent="0.25">
      <c r="E1840" s="809"/>
      <c r="F1840" s="1004"/>
      <c r="G1840" s="809"/>
    </row>
    <row r="1841" spans="5:7" x14ac:dyDescent="0.25">
      <c r="E1841" s="809"/>
      <c r="F1841" s="1004"/>
      <c r="G1841" s="809"/>
    </row>
    <row r="1842" spans="5:7" x14ac:dyDescent="0.25">
      <c r="E1842" s="809"/>
      <c r="F1842" s="1004"/>
      <c r="G1842" s="809"/>
    </row>
    <row r="1843" spans="5:7" x14ac:dyDescent="0.25">
      <c r="E1843" s="809"/>
      <c r="F1843" s="1004"/>
      <c r="G1843" s="809"/>
    </row>
    <row r="1844" spans="5:7" x14ac:dyDescent="0.25">
      <c r="E1844" s="809"/>
      <c r="F1844" s="1004"/>
      <c r="G1844" s="809"/>
    </row>
    <row r="1845" spans="5:7" x14ac:dyDescent="0.25">
      <c r="E1845" s="809"/>
      <c r="F1845" s="1004"/>
      <c r="G1845" s="809"/>
    </row>
    <row r="1846" spans="5:7" x14ac:dyDescent="0.25">
      <c r="E1846" s="809"/>
      <c r="F1846" s="1004"/>
      <c r="G1846" s="809"/>
    </row>
    <row r="1847" spans="5:7" x14ac:dyDescent="0.25">
      <c r="E1847" s="809"/>
      <c r="F1847" s="1004"/>
      <c r="G1847" s="809"/>
    </row>
    <row r="1848" spans="5:7" x14ac:dyDescent="0.25">
      <c r="E1848" s="809"/>
      <c r="F1848" s="1004"/>
      <c r="G1848" s="809"/>
    </row>
    <row r="1849" spans="5:7" x14ac:dyDescent="0.25">
      <c r="E1849" s="809"/>
      <c r="F1849" s="1004"/>
      <c r="G1849" s="809"/>
    </row>
    <row r="1850" spans="5:7" x14ac:dyDescent="0.25">
      <c r="E1850" s="809"/>
      <c r="F1850" s="1004"/>
      <c r="G1850" s="809"/>
    </row>
    <row r="1851" spans="5:7" x14ac:dyDescent="0.25">
      <c r="E1851" s="809"/>
      <c r="F1851" s="1004"/>
      <c r="G1851" s="809"/>
    </row>
    <row r="1852" spans="5:7" x14ac:dyDescent="0.25">
      <c r="E1852" s="809"/>
      <c r="F1852" s="1004"/>
      <c r="G1852" s="809"/>
    </row>
    <row r="1853" spans="5:7" x14ac:dyDescent="0.25">
      <c r="E1853" s="809"/>
      <c r="F1853" s="1004"/>
      <c r="G1853" s="809"/>
    </row>
    <row r="1854" spans="5:7" x14ac:dyDescent="0.25">
      <c r="E1854" s="809"/>
      <c r="F1854" s="1004"/>
      <c r="G1854" s="809"/>
    </row>
    <row r="1855" spans="5:7" x14ac:dyDescent="0.25">
      <c r="E1855" s="809"/>
      <c r="F1855" s="1004"/>
      <c r="G1855" s="809"/>
    </row>
    <row r="1856" spans="5:7" x14ac:dyDescent="0.25">
      <c r="E1856" s="809"/>
      <c r="F1856" s="1004"/>
      <c r="G1856" s="809"/>
    </row>
    <row r="1857" spans="5:7" x14ac:dyDescent="0.25">
      <c r="E1857" s="809"/>
      <c r="F1857" s="1004"/>
      <c r="G1857" s="809"/>
    </row>
    <row r="1858" spans="5:7" x14ac:dyDescent="0.25">
      <c r="E1858" s="809"/>
      <c r="F1858" s="1004"/>
      <c r="G1858" s="809"/>
    </row>
    <row r="1859" spans="5:7" x14ac:dyDescent="0.25">
      <c r="E1859" s="809"/>
      <c r="F1859" s="1004"/>
      <c r="G1859" s="809"/>
    </row>
    <row r="1860" spans="5:7" x14ac:dyDescent="0.25">
      <c r="E1860" s="809"/>
      <c r="F1860" s="1004"/>
      <c r="G1860" s="809"/>
    </row>
    <row r="1861" spans="5:7" x14ac:dyDescent="0.25">
      <c r="E1861" s="809"/>
      <c r="F1861" s="1004"/>
      <c r="G1861" s="809"/>
    </row>
    <row r="1862" spans="5:7" x14ac:dyDescent="0.25">
      <c r="E1862" s="809"/>
      <c r="F1862" s="1004"/>
      <c r="G1862" s="809"/>
    </row>
    <row r="1863" spans="5:7" x14ac:dyDescent="0.25">
      <c r="E1863" s="809"/>
      <c r="F1863" s="1004"/>
      <c r="G1863" s="809"/>
    </row>
    <row r="1864" spans="5:7" x14ac:dyDescent="0.25">
      <c r="E1864" s="809"/>
      <c r="F1864" s="1004"/>
      <c r="G1864" s="809"/>
    </row>
    <row r="1865" spans="5:7" x14ac:dyDescent="0.25">
      <c r="E1865" s="809"/>
      <c r="F1865" s="1004"/>
      <c r="G1865" s="809"/>
    </row>
    <row r="1866" spans="5:7" x14ac:dyDescent="0.25">
      <c r="E1866" s="809"/>
      <c r="F1866" s="1004"/>
      <c r="G1866" s="809"/>
    </row>
    <row r="1867" spans="5:7" x14ac:dyDescent="0.25">
      <c r="E1867" s="809"/>
      <c r="F1867" s="1004"/>
      <c r="G1867" s="809"/>
    </row>
    <row r="1868" spans="5:7" x14ac:dyDescent="0.25">
      <c r="E1868" s="809"/>
      <c r="F1868" s="1004"/>
      <c r="G1868" s="809"/>
    </row>
    <row r="1869" spans="5:7" x14ac:dyDescent="0.25">
      <c r="E1869" s="809"/>
      <c r="F1869" s="1004"/>
      <c r="G1869" s="809"/>
    </row>
    <row r="1870" spans="5:7" x14ac:dyDescent="0.25">
      <c r="E1870" s="809"/>
      <c r="F1870" s="1004"/>
      <c r="G1870" s="809"/>
    </row>
    <row r="1871" spans="5:7" x14ac:dyDescent="0.25">
      <c r="E1871" s="809"/>
      <c r="F1871" s="1004"/>
      <c r="G1871" s="809"/>
    </row>
    <row r="1872" spans="5:7" x14ac:dyDescent="0.25">
      <c r="E1872" s="809"/>
      <c r="F1872" s="1004"/>
      <c r="G1872" s="809"/>
    </row>
    <row r="1873" spans="5:7" x14ac:dyDescent="0.25">
      <c r="E1873" s="809"/>
      <c r="F1873" s="1004"/>
      <c r="G1873" s="809"/>
    </row>
    <row r="1874" spans="5:7" x14ac:dyDescent="0.25">
      <c r="E1874" s="809"/>
      <c r="F1874" s="1004"/>
      <c r="G1874" s="809"/>
    </row>
    <row r="1875" spans="5:7" x14ac:dyDescent="0.25">
      <c r="E1875" s="809"/>
      <c r="F1875" s="1004"/>
      <c r="G1875" s="809"/>
    </row>
    <row r="1876" spans="5:7" x14ac:dyDescent="0.25">
      <c r="E1876" s="809"/>
      <c r="F1876" s="1004"/>
      <c r="G1876" s="809"/>
    </row>
    <row r="1877" spans="5:7" x14ac:dyDescent="0.25">
      <c r="E1877" s="809"/>
      <c r="F1877" s="1004"/>
      <c r="G1877" s="809"/>
    </row>
    <row r="1878" spans="5:7" x14ac:dyDescent="0.25">
      <c r="E1878" s="809"/>
      <c r="F1878" s="1004"/>
      <c r="G1878" s="809"/>
    </row>
    <row r="1879" spans="5:7" x14ac:dyDescent="0.25">
      <c r="E1879" s="809"/>
      <c r="F1879" s="1004"/>
      <c r="G1879" s="809"/>
    </row>
    <row r="1880" spans="5:7" x14ac:dyDescent="0.25">
      <c r="E1880" s="809"/>
      <c r="F1880" s="1004"/>
      <c r="G1880" s="809"/>
    </row>
    <row r="1881" spans="5:7" x14ac:dyDescent="0.25">
      <c r="E1881" s="809"/>
      <c r="F1881" s="1004"/>
      <c r="G1881" s="809"/>
    </row>
    <row r="1882" spans="5:7" x14ac:dyDescent="0.25">
      <c r="E1882" s="809"/>
      <c r="F1882" s="1004"/>
      <c r="G1882" s="809"/>
    </row>
    <row r="1883" spans="5:7" x14ac:dyDescent="0.25">
      <c r="E1883" s="809"/>
      <c r="F1883" s="1004"/>
      <c r="G1883" s="809"/>
    </row>
    <row r="1884" spans="5:7" x14ac:dyDescent="0.25">
      <c r="E1884" s="809"/>
      <c r="F1884" s="1004"/>
      <c r="G1884" s="809"/>
    </row>
    <row r="1885" spans="5:7" x14ac:dyDescent="0.25">
      <c r="E1885" s="809"/>
      <c r="F1885" s="1004"/>
      <c r="G1885" s="809"/>
    </row>
    <row r="1886" spans="5:7" x14ac:dyDescent="0.25">
      <c r="E1886" s="809"/>
      <c r="F1886" s="1004"/>
      <c r="G1886" s="809"/>
    </row>
    <row r="1887" spans="5:7" x14ac:dyDescent="0.25">
      <c r="E1887" s="809"/>
      <c r="F1887" s="1004"/>
      <c r="G1887" s="809"/>
    </row>
    <row r="1888" spans="5:7" x14ac:dyDescent="0.25">
      <c r="E1888" s="809"/>
      <c r="F1888" s="1004"/>
      <c r="G1888" s="809"/>
    </row>
    <row r="1889" spans="5:7" x14ac:dyDescent="0.25">
      <c r="E1889" s="809"/>
      <c r="F1889" s="1004"/>
      <c r="G1889" s="809"/>
    </row>
    <row r="1890" spans="5:7" x14ac:dyDescent="0.25">
      <c r="E1890" s="809"/>
      <c r="F1890" s="1004"/>
      <c r="G1890" s="809"/>
    </row>
    <row r="1891" spans="5:7" x14ac:dyDescent="0.25">
      <c r="E1891" s="809"/>
      <c r="F1891" s="1004"/>
      <c r="G1891" s="809"/>
    </row>
    <row r="1892" spans="5:7" x14ac:dyDescent="0.25">
      <c r="E1892" s="809"/>
      <c r="F1892" s="1004"/>
      <c r="G1892" s="809"/>
    </row>
    <row r="1893" spans="5:7" x14ac:dyDescent="0.25">
      <c r="E1893" s="809"/>
      <c r="F1893" s="1004"/>
      <c r="G1893" s="809"/>
    </row>
    <row r="1894" spans="5:7" x14ac:dyDescent="0.25">
      <c r="E1894" s="809"/>
      <c r="F1894" s="1004"/>
      <c r="G1894" s="809"/>
    </row>
    <row r="1895" spans="5:7" x14ac:dyDescent="0.25">
      <c r="E1895" s="809"/>
      <c r="F1895" s="1004"/>
      <c r="G1895" s="809"/>
    </row>
    <row r="1896" spans="5:7" x14ac:dyDescent="0.25">
      <c r="E1896" s="809"/>
      <c r="F1896" s="1004"/>
      <c r="G1896" s="809"/>
    </row>
    <row r="1897" spans="5:7" x14ac:dyDescent="0.25">
      <c r="E1897" s="809"/>
      <c r="F1897" s="1004"/>
      <c r="G1897" s="809"/>
    </row>
    <row r="1898" spans="5:7" x14ac:dyDescent="0.25">
      <c r="E1898" s="809"/>
      <c r="F1898" s="1004"/>
      <c r="G1898" s="809"/>
    </row>
    <row r="1899" spans="5:7" x14ac:dyDescent="0.25">
      <c r="E1899" s="809"/>
      <c r="F1899" s="1004"/>
      <c r="G1899" s="809"/>
    </row>
    <row r="1900" spans="5:7" x14ac:dyDescent="0.25">
      <c r="E1900" s="809"/>
      <c r="F1900" s="1004"/>
      <c r="G1900" s="809"/>
    </row>
    <row r="1901" spans="5:7" x14ac:dyDescent="0.25">
      <c r="E1901" s="809"/>
      <c r="F1901" s="1004"/>
      <c r="G1901" s="809"/>
    </row>
    <row r="1902" spans="5:7" x14ac:dyDescent="0.25">
      <c r="E1902" s="809"/>
      <c r="F1902" s="1004"/>
      <c r="G1902" s="809"/>
    </row>
    <row r="1903" spans="5:7" x14ac:dyDescent="0.25">
      <c r="E1903" s="809"/>
      <c r="F1903" s="1004"/>
      <c r="G1903" s="809"/>
    </row>
    <row r="1904" spans="5:7" x14ac:dyDescent="0.25">
      <c r="E1904" s="809"/>
      <c r="F1904" s="1004"/>
      <c r="G1904" s="809"/>
    </row>
    <row r="1905" spans="5:7" x14ac:dyDescent="0.25">
      <c r="E1905" s="809"/>
      <c r="F1905" s="1004"/>
      <c r="G1905" s="809"/>
    </row>
    <row r="1906" spans="5:7" x14ac:dyDescent="0.25">
      <c r="E1906" s="809"/>
      <c r="F1906" s="1004"/>
      <c r="G1906" s="809"/>
    </row>
    <row r="1907" spans="5:7" x14ac:dyDescent="0.25">
      <c r="E1907" s="809"/>
      <c r="F1907" s="1004"/>
      <c r="G1907" s="809"/>
    </row>
    <row r="1908" spans="5:7" x14ac:dyDescent="0.25">
      <c r="E1908" s="809"/>
      <c r="F1908" s="1004"/>
      <c r="G1908" s="809"/>
    </row>
    <row r="1909" spans="5:7" x14ac:dyDescent="0.25">
      <c r="E1909" s="809"/>
      <c r="F1909" s="1004"/>
      <c r="G1909" s="809"/>
    </row>
    <row r="1910" spans="5:7" x14ac:dyDescent="0.25">
      <c r="E1910" s="809"/>
      <c r="F1910" s="1004"/>
      <c r="G1910" s="809"/>
    </row>
    <row r="1911" spans="5:7" x14ac:dyDescent="0.25">
      <c r="E1911" s="809"/>
      <c r="F1911" s="1004"/>
      <c r="G1911" s="809"/>
    </row>
    <row r="1912" spans="5:7" x14ac:dyDescent="0.25">
      <c r="E1912" s="809"/>
      <c r="F1912" s="1004"/>
      <c r="G1912" s="809"/>
    </row>
    <row r="1913" spans="5:7" x14ac:dyDescent="0.25">
      <c r="E1913" s="809"/>
      <c r="F1913" s="1004"/>
      <c r="G1913" s="809"/>
    </row>
    <row r="1914" spans="5:7" x14ac:dyDescent="0.25">
      <c r="E1914" s="809"/>
      <c r="F1914" s="1004"/>
      <c r="G1914" s="809"/>
    </row>
    <row r="1915" spans="5:7" x14ac:dyDescent="0.25">
      <c r="E1915" s="809"/>
      <c r="F1915" s="1004"/>
      <c r="G1915" s="809"/>
    </row>
    <row r="1916" spans="5:7" x14ac:dyDescent="0.25">
      <c r="E1916" s="809"/>
      <c r="F1916" s="1004"/>
      <c r="G1916" s="809"/>
    </row>
    <row r="1917" spans="5:7" x14ac:dyDescent="0.25">
      <c r="E1917" s="809"/>
      <c r="F1917" s="1004"/>
      <c r="G1917" s="809"/>
    </row>
    <row r="1918" spans="5:7" x14ac:dyDescent="0.25">
      <c r="E1918" s="809"/>
      <c r="F1918" s="1004"/>
      <c r="G1918" s="809"/>
    </row>
    <row r="1919" spans="5:7" x14ac:dyDescent="0.25">
      <c r="E1919" s="809"/>
      <c r="F1919" s="1004"/>
      <c r="G1919" s="809"/>
    </row>
    <row r="1920" spans="5:7" x14ac:dyDescent="0.25">
      <c r="E1920" s="809"/>
      <c r="F1920" s="1004"/>
      <c r="G1920" s="809"/>
    </row>
    <row r="1921" spans="5:7" x14ac:dyDescent="0.25">
      <c r="E1921" s="809"/>
      <c r="F1921" s="1004"/>
      <c r="G1921" s="809"/>
    </row>
    <row r="1922" spans="5:7" x14ac:dyDescent="0.25">
      <c r="E1922" s="809"/>
      <c r="F1922" s="1004"/>
      <c r="G1922" s="809"/>
    </row>
    <row r="1923" spans="5:7" x14ac:dyDescent="0.25">
      <c r="E1923" s="809"/>
      <c r="F1923" s="1004"/>
      <c r="G1923" s="809"/>
    </row>
    <row r="1924" spans="5:7" x14ac:dyDescent="0.25">
      <c r="E1924" s="809"/>
      <c r="F1924" s="1004"/>
      <c r="G1924" s="809"/>
    </row>
    <row r="1925" spans="5:7" x14ac:dyDescent="0.25">
      <c r="E1925" s="809"/>
      <c r="F1925" s="1004"/>
      <c r="G1925" s="809"/>
    </row>
    <row r="1926" spans="5:7" x14ac:dyDescent="0.25">
      <c r="E1926" s="809"/>
      <c r="F1926" s="1004"/>
      <c r="G1926" s="809"/>
    </row>
    <row r="1927" spans="5:7" x14ac:dyDescent="0.25">
      <c r="E1927" s="809"/>
      <c r="F1927" s="1004"/>
      <c r="G1927" s="809"/>
    </row>
    <row r="1928" spans="5:7" x14ac:dyDescent="0.25">
      <c r="E1928" s="809"/>
      <c r="F1928" s="1004"/>
      <c r="G1928" s="809"/>
    </row>
    <row r="1929" spans="5:7" x14ac:dyDescent="0.25">
      <c r="E1929" s="809"/>
      <c r="F1929" s="1004"/>
      <c r="G1929" s="809"/>
    </row>
    <row r="1930" spans="5:7" x14ac:dyDescent="0.25">
      <c r="E1930" s="809"/>
      <c r="F1930" s="1004"/>
      <c r="G1930" s="809"/>
    </row>
    <row r="1931" spans="5:7" x14ac:dyDescent="0.25">
      <c r="E1931" s="809"/>
      <c r="F1931" s="1004"/>
      <c r="G1931" s="809"/>
    </row>
    <row r="1932" spans="5:7" x14ac:dyDescent="0.25">
      <c r="E1932" s="809"/>
      <c r="F1932" s="1004"/>
      <c r="G1932" s="809"/>
    </row>
    <row r="1933" spans="5:7" x14ac:dyDescent="0.25">
      <c r="E1933" s="809"/>
      <c r="F1933" s="1004"/>
      <c r="G1933" s="809"/>
    </row>
    <row r="1934" spans="5:7" x14ac:dyDescent="0.25">
      <c r="E1934" s="809"/>
      <c r="F1934" s="1004"/>
      <c r="G1934" s="809"/>
    </row>
    <row r="1935" spans="5:7" x14ac:dyDescent="0.25">
      <c r="E1935" s="809"/>
      <c r="F1935" s="1004"/>
      <c r="G1935" s="809"/>
    </row>
    <row r="1936" spans="5:7" x14ac:dyDescent="0.25">
      <c r="E1936" s="809"/>
      <c r="F1936" s="1004"/>
      <c r="G1936" s="809"/>
    </row>
    <row r="1937" spans="5:7" x14ac:dyDescent="0.25">
      <c r="E1937" s="809"/>
      <c r="F1937" s="1004"/>
      <c r="G1937" s="809"/>
    </row>
    <row r="1938" spans="5:7" x14ac:dyDescent="0.25">
      <c r="E1938" s="809"/>
      <c r="F1938" s="1004"/>
      <c r="G1938" s="809"/>
    </row>
    <row r="1939" spans="5:7" x14ac:dyDescent="0.25">
      <c r="E1939" s="809"/>
      <c r="F1939" s="1004"/>
      <c r="G1939" s="809"/>
    </row>
    <row r="1940" spans="5:7" x14ac:dyDescent="0.25">
      <c r="E1940" s="809"/>
      <c r="F1940" s="1004"/>
      <c r="G1940" s="809"/>
    </row>
    <row r="1941" spans="5:7" x14ac:dyDescent="0.25">
      <c r="E1941" s="809"/>
      <c r="F1941" s="1004"/>
      <c r="G1941" s="809"/>
    </row>
    <row r="1942" spans="5:7" x14ac:dyDescent="0.25">
      <c r="E1942" s="809"/>
      <c r="F1942" s="1004"/>
      <c r="G1942" s="809"/>
    </row>
    <row r="1943" spans="5:7" x14ac:dyDescent="0.25">
      <c r="E1943" s="809"/>
      <c r="F1943" s="1004"/>
      <c r="G1943" s="809"/>
    </row>
    <row r="1944" spans="5:7" x14ac:dyDescent="0.25">
      <c r="E1944" s="809"/>
      <c r="F1944" s="1004"/>
      <c r="G1944" s="809"/>
    </row>
    <row r="1945" spans="5:7" x14ac:dyDescent="0.25">
      <c r="E1945" s="809"/>
      <c r="F1945" s="1004"/>
      <c r="G1945" s="809"/>
    </row>
    <row r="1946" spans="5:7" x14ac:dyDescent="0.25">
      <c r="E1946" s="809"/>
      <c r="F1946" s="1004"/>
      <c r="G1946" s="809"/>
    </row>
    <row r="1947" spans="5:7" x14ac:dyDescent="0.25">
      <c r="E1947" s="809"/>
      <c r="F1947" s="1004"/>
      <c r="G1947" s="809"/>
    </row>
    <row r="1948" spans="5:7" x14ac:dyDescent="0.25">
      <c r="E1948" s="809"/>
      <c r="F1948" s="1004"/>
      <c r="G1948" s="809"/>
    </row>
    <row r="1949" spans="5:7" x14ac:dyDescent="0.25">
      <c r="E1949" s="809"/>
      <c r="F1949" s="1004"/>
      <c r="G1949" s="809"/>
    </row>
    <row r="1950" spans="5:7" x14ac:dyDescent="0.25">
      <c r="E1950" s="809"/>
      <c r="F1950" s="1004"/>
      <c r="G1950" s="809"/>
    </row>
    <row r="1951" spans="5:7" x14ac:dyDescent="0.25">
      <c r="E1951" s="809"/>
      <c r="F1951" s="1004"/>
      <c r="G1951" s="809"/>
    </row>
    <row r="1952" spans="5:7" x14ac:dyDescent="0.25">
      <c r="E1952" s="809"/>
      <c r="F1952" s="1004"/>
      <c r="G1952" s="809"/>
    </row>
    <row r="1953" spans="5:7" x14ac:dyDescent="0.25">
      <c r="E1953" s="809"/>
      <c r="F1953" s="1004"/>
      <c r="G1953" s="809"/>
    </row>
    <row r="1954" spans="5:7" x14ac:dyDescent="0.25">
      <c r="E1954" s="809"/>
      <c r="F1954" s="1004"/>
      <c r="G1954" s="809"/>
    </row>
    <row r="1955" spans="5:7" x14ac:dyDescent="0.25">
      <c r="E1955" s="809"/>
      <c r="F1955" s="1004"/>
      <c r="G1955" s="809"/>
    </row>
    <row r="1956" spans="5:7" x14ac:dyDescent="0.25">
      <c r="E1956" s="809"/>
      <c r="F1956" s="1004"/>
      <c r="G1956" s="809"/>
    </row>
    <row r="1957" spans="5:7" x14ac:dyDescent="0.25">
      <c r="E1957" s="809"/>
      <c r="F1957" s="1004"/>
      <c r="G1957" s="809"/>
    </row>
    <row r="1958" spans="5:7" x14ac:dyDescent="0.25">
      <c r="E1958" s="809"/>
      <c r="F1958" s="1004"/>
      <c r="G1958" s="809"/>
    </row>
    <row r="1959" spans="5:7" x14ac:dyDescent="0.25">
      <c r="E1959" s="809"/>
      <c r="F1959" s="1004"/>
      <c r="G1959" s="809"/>
    </row>
    <row r="1960" spans="5:7" x14ac:dyDescent="0.25">
      <c r="E1960" s="809"/>
      <c r="F1960" s="1004"/>
      <c r="G1960" s="809"/>
    </row>
    <row r="1961" spans="5:7" x14ac:dyDescent="0.25">
      <c r="E1961" s="809"/>
      <c r="F1961" s="1004"/>
      <c r="G1961" s="809"/>
    </row>
    <row r="1962" spans="5:7" x14ac:dyDescent="0.25">
      <c r="E1962" s="809"/>
      <c r="F1962" s="1004"/>
      <c r="G1962" s="809"/>
    </row>
    <row r="1963" spans="5:7" x14ac:dyDescent="0.25">
      <c r="E1963" s="809"/>
      <c r="F1963" s="1004"/>
      <c r="G1963" s="809"/>
    </row>
    <row r="1964" spans="5:7" x14ac:dyDescent="0.25">
      <c r="E1964" s="809"/>
      <c r="F1964" s="1004"/>
      <c r="G1964" s="809"/>
    </row>
    <row r="1965" spans="5:7" x14ac:dyDescent="0.25">
      <c r="E1965" s="809"/>
      <c r="F1965" s="1004"/>
      <c r="G1965" s="809"/>
    </row>
    <row r="1966" spans="5:7" x14ac:dyDescent="0.25">
      <c r="E1966" s="809"/>
      <c r="F1966" s="1004"/>
      <c r="G1966" s="809"/>
    </row>
    <row r="1967" spans="5:7" x14ac:dyDescent="0.25">
      <c r="E1967" s="809"/>
      <c r="F1967" s="1004"/>
      <c r="G1967" s="809"/>
    </row>
    <row r="1968" spans="5:7" x14ac:dyDescent="0.25">
      <c r="E1968" s="809"/>
      <c r="F1968" s="1004"/>
      <c r="G1968" s="809"/>
    </row>
    <row r="1969" spans="5:7" x14ac:dyDescent="0.25">
      <c r="E1969" s="809"/>
      <c r="F1969" s="1004"/>
      <c r="G1969" s="809"/>
    </row>
    <row r="1970" spans="5:7" x14ac:dyDescent="0.25">
      <c r="E1970" s="809"/>
      <c r="F1970" s="1004"/>
      <c r="G1970" s="809"/>
    </row>
    <row r="1971" spans="5:7" x14ac:dyDescent="0.25">
      <c r="E1971" s="809"/>
      <c r="F1971" s="1004"/>
      <c r="G1971" s="809"/>
    </row>
    <row r="1972" spans="5:7" x14ac:dyDescent="0.25">
      <c r="E1972" s="809"/>
      <c r="F1972" s="1004"/>
      <c r="G1972" s="809"/>
    </row>
    <row r="1973" spans="5:7" x14ac:dyDescent="0.25">
      <c r="E1973" s="809"/>
      <c r="F1973" s="1004"/>
      <c r="G1973" s="809"/>
    </row>
    <row r="1974" spans="5:7" x14ac:dyDescent="0.25">
      <c r="E1974" s="809"/>
      <c r="F1974" s="1004"/>
      <c r="G1974" s="809"/>
    </row>
    <row r="1975" spans="5:7" x14ac:dyDescent="0.25">
      <c r="E1975" s="809"/>
      <c r="F1975" s="1004"/>
      <c r="G1975" s="809"/>
    </row>
    <row r="1976" spans="5:7" x14ac:dyDescent="0.25">
      <c r="E1976" s="809"/>
      <c r="F1976" s="1004"/>
      <c r="G1976" s="809"/>
    </row>
    <row r="1977" spans="5:7" x14ac:dyDescent="0.25">
      <c r="E1977" s="809"/>
      <c r="F1977" s="1004"/>
      <c r="G1977" s="809"/>
    </row>
    <row r="1978" spans="5:7" x14ac:dyDescent="0.25">
      <c r="E1978" s="809"/>
      <c r="F1978" s="1004"/>
      <c r="G1978" s="809"/>
    </row>
    <row r="1979" spans="5:7" x14ac:dyDescent="0.25">
      <c r="E1979" s="809"/>
      <c r="F1979" s="1004"/>
      <c r="G1979" s="809"/>
    </row>
    <row r="1980" spans="5:7" x14ac:dyDescent="0.25">
      <c r="E1980" s="809"/>
      <c r="F1980" s="1004"/>
      <c r="G1980" s="809"/>
    </row>
    <row r="1981" spans="5:7" x14ac:dyDescent="0.25">
      <c r="E1981" s="809"/>
      <c r="F1981" s="1004"/>
      <c r="G1981" s="809"/>
    </row>
    <row r="1982" spans="5:7" x14ac:dyDescent="0.25">
      <c r="E1982" s="809"/>
      <c r="F1982" s="1004"/>
      <c r="G1982" s="809"/>
    </row>
    <row r="1983" spans="5:7" x14ac:dyDescent="0.25">
      <c r="E1983" s="809"/>
      <c r="F1983" s="1004"/>
      <c r="G1983" s="809"/>
    </row>
    <row r="1984" spans="5:7" x14ac:dyDescent="0.25">
      <c r="E1984" s="809"/>
      <c r="F1984" s="1004"/>
      <c r="G1984" s="809"/>
    </row>
    <row r="1985" spans="5:7" x14ac:dyDescent="0.25">
      <c r="E1985" s="809"/>
      <c r="F1985" s="1004"/>
      <c r="G1985" s="809"/>
    </row>
    <row r="1986" spans="5:7" x14ac:dyDescent="0.25">
      <c r="E1986" s="809"/>
      <c r="F1986" s="1004"/>
      <c r="G1986" s="809"/>
    </row>
    <row r="1987" spans="5:7" x14ac:dyDescent="0.25">
      <c r="E1987" s="809"/>
      <c r="F1987" s="1004"/>
      <c r="G1987" s="809"/>
    </row>
    <row r="1988" spans="5:7" x14ac:dyDescent="0.25">
      <c r="E1988" s="809"/>
      <c r="F1988" s="1004"/>
      <c r="G1988" s="809"/>
    </row>
    <row r="1989" spans="5:7" x14ac:dyDescent="0.25">
      <c r="E1989" s="809"/>
      <c r="F1989" s="1004"/>
      <c r="G1989" s="809"/>
    </row>
    <row r="1990" spans="5:7" x14ac:dyDescent="0.25">
      <c r="E1990" s="809"/>
      <c r="F1990" s="1004"/>
      <c r="G1990" s="809"/>
    </row>
    <row r="1991" spans="5:7" x14ac:dyDescent="0.25">
      <c r="E1991" s="809"/>
      <c r="F1991" s="1004"/>
      <c r="G1991" s="809"/>
    </row>
    <row r="1992" spans="5:7" x14ac:dyDescent="0.25">
      <c r="E1992" s="809"/>
      <c r="F1992" s="1004"/>
      <c r="G1992" s="809"/>
    </row>
    <row r="1993" spans="5:7" x14ac:dyDescent="0.25">
      <c r="E1993" s="809"/>
      <c r="F1993" s="1004"/>
      <c r="G1993" s="809"/>
    </row>
    <row r="1994" spans="5:7" x14ac:dyDescent="0.25">
      <c r="E1994" s="809"/>
      <c r="F1994" s="1004"/>
      <c r="G1994" s="809"/>
    </row>
    <row r="1995" spans="5:7" x14ac:dyDescent="0.25">
      <c r="E1995" s="809"/>
      <c r="F1995" s="1004"/>
      <c r="G1995" s="809"/>
    </row>
    <row r="1996" spans="5:7" x14ac:dyDescent="0.25">
      <c r="E1996" s="809"/>
      <c r="F1996" s="1004"/>
      <c r="G1996" s="809"/>
    </row>
    <row r="1997" spans="5:7" x14ac:dyDescent="0.25">
      <c r="E1997" s="809"/>
      <c r="F1997" s="1004"/>
      <c r="G1997" s="809"/>
    </row>
    <row r="1998" spans="5:7" x14ac:dyDescent="0.25">
      <c r="E1998" s="809"/>
      <c r="F1998" s="1004"/>
      <c r="G1998" s="809"/>
    </row>
    <row r="1999" spans="5:7" x14ac:dyDescent="0.25">
      <c r="E1999" s="809"/>
      <c r="F1999" s="1004"/>
      <c r="G1999" s="809"/>
    </row>
    <row r="2000" spans="5:7" x14ac:dyDescent="0.25">
      <c r="E2000" s="809"/>
      <c r="F2000" s="1004"/>
      <c r="G2000" s="809"/>
    </row>
    <row r="2001" spans="5:7" x14ac:dyDescent="0.25">
      <c r="E2001" s="809"/>
      <c r="F2001" s="1004"/>
      <c r="G2001" s="809"/>
    </row>
    <row r="2002" spans="5:7" x14ac:dyDescent="0.25">
      <c r="E2002" s="809"/>
      <c r="F2002" s="1004"/>
      <c r="G2002" s="809"/>
    </row>
    <row r="2003" spans="5:7" x14ac:dyDescent="0.25">
      <c r="E2003" s="809"/>
      <c r="F2003" s="1004"/>
      <c r="G2003" s="809"/>
    </row>
    <row r="2004" spans="5:7" x14ac:dyDescent="0.25">
      <c r="E2004" s="809"/>
      <c r="F2004" s="1004"/>
      <c r="G2004" s="809"/>
    </row>
    <row r="2005" spans="5:7" x14ac:dyDescent="0.25">
      <c r="E2005" s="809"/>
      <c r="F2005" s="1004"/>
      <c r="G2005" s="809"/>
    </row>
    <row r="2006" spans="5:7" x14ac:dyDescent="0.25">
      <c r="E2006" s="809"/>
      <c r="F2006" s="1004"/>
      <c r="G2006" s="809"/>
    </row>
    <row r="2007" spans="5:7" x14ac:dyDescent="0.25">
      <c r="E2007" s="809"/>
      <c r="F2007" s="1004"/>
      <c r="G2007" s="809"/>
    </row>
    <row r="2008" spans="5:7" x14ac:dyDescent="0.25">
      <c r="E2008" s="809"/>
      <c r="F2008" s="1004"/>
      <c r="G2008" s="809"/>
    </row>
    <row r="2009" spans="5:7" x14ac:dyDescent="0.25">
      <c r="E2009" s="809"/>
      <c r="F2009" s="1004"/>
      <c r="G2009" s="809"/>
    </row>
    <row r="2010" spans="5:7" x14ac:dyDescent="0.25">
      <c r="E2010" s="809"/>
      <c r="F2010" s="1004"/>
      <c r="G2010" s="809"/>
    </row>
    <row r="2011" spans="5:7" x14ac:dyDescent="0.25">
      <c r="E2011" s="809"/>
      <c r="F2011" s="1004"/>
      <c r="G2011" s="809"/>
    </row>
    <row r="2012" spans="5:7" x14ac:dyDescent="0.25">
      <c r="E2012" s="809"/>
      <c r="F2012" s="1004"/>
      <c r="G2012" s="809"/>
    </row>
    <row r="2013" spans="5:7" x14ac:dyDescent="0.25">
      <c r="E2013" s="809"/>
      <c r="F2013" s="1004"/>
      <c r="G2013" s="809"/>
    </row>
    <row r="2014" spans="5:7" x14ac:dyDescent="0.25">
      <c r="E2014" s="809"/>
      <c r="F2014" s="1004"/>
      <c r="G2014" s="809"/>
    </row>
    <row r="2015" spans="5:7" x14ac:dyDescent="0.25">
      <c r="E2015" s="809"/>
      <c r="F2015" s="1004"/>
      <c r="G2015" s="809"/>
    </row>
    <row r="2016" spans="5:7" x14ac:dyDescent="0.25">
      <c r="E2016" s="809"/>
      <c r="F2016" s="1004"/>
      <c r="G2016" s="809"/>
    </row>
    <row r="2017" spans="5:7" x14ac:dyDescent="0.25">
      <c r="E2017" s="809"/>
      <c r="F2017" s="1004"/>
      <c r="G2017" s="809"/>
    </row>
    <row r="2018" spans="5:7" x14ac:dyDescent="0.25">
      <c r="E2018" s="809"/>
      <c r="F2018" s="1004"/>
      <c r="G2018" s="809"/>
    </row>
    <row r="2019" spans="5:7" x14ac:dyDescent="0.25">
      <c r="E2019" s="809"/>
      <c r="F2019" s="1004"/>
      <c r="G2019" s="809"/>
    </row>
    <row r="2020" spans="5:7" x14ac:dyDescent="0.25">
      <c r="E2020" s="809"/>
      <c r="F2020" s="1004"/>
      <c r="G2020" s="809"/>
    </row>
    <row r="2021" spans="5:7" x14ac:dyDescent="0.25">
      <c r="E2021" s="809"/>
      <c r="F2021" s="1004"/>
      <c r="G2021" s="809"/>
    </row>
    <row r="2022" spans="5:7" x14ac:dyDescent="0.25">
      <c r="E2022" s="809"/>
      <c r="F2022" s="1004"/>
      <c r="G2022" s="809"/>
    </row>
    <row r="2023" spans="5:7" x14ac:dyDescent="0.25">
      <c r="E2023" s="809"/>
      <c r="F2023" s="1004"/>
      <c r="G2023" s="809"/>
    </row>
    <row r="2024" spans="5:7" x14ac:dyDescent="0.25">
      <c r="E2024" s="809"/>
      <c r="F2024" s="1004"/>
      <c r="G2024" s="809"/>
    </row>
    <row r="2025" spans="5:7" x14ac:dyDescent="0.25">
      <c r="E2025" s="809"/>
      <c r="F2025" s="1004"/>
      <c r="G2025" s="809"/>
    </row>
    <row r="2026" spans="5:7" x14ac:dyDescent="0.25">
      <c r="E2026" s="809"/>
      <c r="F2026" s="1004"/>
      <c r="G2026" s="809"/>
    </row>
    <row r="2027" spans="5:7" x14ac:dyDescent="0.25">
      <c r="E2027" s="809"/>
      <c r="F2027" s="1004"/>
      <c r="G2027" s="809"/>
    </row>
    <row r="2028" spans="5:7" x14ac:dyDescent="0.25">
      <c r="E2028" s="809"/>
      <c r="F2028" s="1004"/>
      <c r="G2028" s="809"/>
    </row>
    <row r="2029" spans="5:7" x14ac:dyDescent="0.25">
      <c r="E2029" s="809"/>
      <c r="F2029" s="1004"/>
      <c r="G2029" s="809"/>
    </row>
    <row r="2030" spans="5:7" x14ac:dyDescent="0.25">
      <c r="E2030" s="809"/>
      <c r="F2030" s="1004"/>
      <c r="G2030" s="809"/>
    </row>
    <row r="2031" spans="5:7" x14ac:dyDescent="0.25">
      <c r="E2031" s="809"/>
      <c r="F2031" s="1004"/>
      <c r="G2031" s="809"/>
    </row>
    <row r="2032" spans="5:7" x14ac:dyDescent="0.25">
      <c r="E2032" s="809"/>
      <c r="F2032" s="1004"/>
      <c r="G2032" s="809"/>
    </row>
    <row r="2033" spans="5:7" x14ac:dyDescent="0.25">
      <c r="E2033" s="809"/>
      <c r="F2033" s="1004"/>
      <c r="G2033" s="809"/>
    </row>
    <row r="2034" spans="5:7" x14ac:dyDescent="0.25">
      <c r="E2034" s="809"/>
      <c r="F2034" s="1004"/>
      <c r="G2034" s="809"/>
    </row>
    <row r="2035" spans="5:7" x14ac:dyDescent="0.25">
      <c r="E2035" s="809"/>
      <c r="F2035" s="1004"/>
      <c r="G2035" s="809"/>
    </row>
    <row r="2036" spans="5:7" x14ac:dyDescent="0.25">
      <c r="E2036" s="809"/>
      <c r="F2036" s="1004"/>
      <c r="G2036" s="809"/>
    </row>
    <row r="2037" spans="5:7" x14ac:dyDescent="0.25">
      <c r="E2037" s="809"/>
      <c r="F2037" s="1004"/>
      <c r="G2037" s="809"/>
    </row>
    <row r="2038" spans="5:7" x14ac:dyDescent="0.25">
      <c r="E2038" s="809"/>
      <c r="F2038" s="1004"/>
      <c r="G2038" s="809"/>
    </row>
    <row r="2039" spans="5:7" x14ac:dyDescent="0.25">
      <c r="E2039" s="809"/>
      <c r="F2039" s="1004"/>
      <c r="G2039" s="809"/>
    </row>
    <row r="2040" spans="5:7" x14ac:dyDescent="0.25">
      <c r="E2040" s="809"/>
      <c r="F2040" s="1004"/>
      <c r="G2040" s="809"/>
    </row>
    <row r="2041" spans="5:7" x14ac:dyDescent="0.25">
      <c r="E2041" s="809"/>
      <c r="F2041" s="1004"/>
      <c r="G2041" s="809"/>
    </row>
    <row r="2042" spans="5:7" x14ac:dyDescent="0.25">
      <c r="E2042" s="809"/>
      <c r="F2042" s="1004"/>
      <c r="G2042" s="809"/>
    </row>
    <row r="2043" spans="5:7" x14ac:dyDescent="0.25">
      <c r="E2043" s="809"/>
      <c r="F2043" s="1004"/>
      <c r="G2043" s="809"/>
    </row>
    <row r="2044" spans="5:7" x14ac:dyDescent="0.25">
      <c r="E2044" s="809"/>
      <c r="F2044" s="1004"/>
      <c r="G2044" s="809"/>
    </row>
    <row r="2045" spans="5:7" x14ac:dyDescent="0.25">
      <c r="E2045" s="809"/>
      <c r="F2045" s="1004"/>
      <c r="G2045" s="809"/>
    </row>
    <row r="2046" spans="5:7" x14ac:dyDescent="0.25">
      <c r="E2046" s="809"/>
      <c r="F2046" s="1004"/>
      <c r="G2046" s="809"/>
    </row>
    <row r="2047" spans="5:7" x14ac:dyDescent="0.25">
      <c r="E2047" s="809"/>
      <c r="F2047" s="1004"/>
      <c r="G2047" s="809"/>
    </row>
    <row r="2048" spans="5:7" x14ac:dyDescent="0.25">
      <c r="E2048" s="809"/>
      <c r="F2048" s="1004"/>
      <c r="G2048" s="809"/>
    </row>
    <row r="2049" spans="5:7" x14ac:dyDescent="0.25">
      <c r="E2049" s="809"/>
      <c r="F2049" s="1004"/>
      <c r="G2049" s="809"/>
    </row>
    <row r="2050" spans="5:7" x14ac:dyDescent="0.25">
      <c r="E2050" s="809"/>
      <c r="F2050" s="1004"/>
      <c r="G2050" s="809"/>
    </row>
    <row r="2051" spans="5:7" x14ac:dyDescent="0.25">
      <c r="E2051" s="809"/>
      <c r="F2051" s="1004"/>
      <c r="G2051" s="809"/>
    </row>
    <row r="2052" spans="5:7" x14ac:dyDescent="0.25">
      <c r="E2052" s="809"/>
      <c r="F2052" s="1004"/>
      <c r="G2052" s="809"/>
    </row>
    <row r="2053" spans="5:7" x14ac:dyDescent="0.25">
      <c r="E2053" s="809"/>
      <c r="F2053" s="1004"/>
      <c r="G2053" s="809"/>
    </row>
    <row r="2054" spans="5:7" x14ac:dyDescent="0.25">
      <c r="E2054" s="809"/>
      <c r="F2054" s="1004"/>
      <c r="G2054" s="809"/>
    </row>
    <row r="2055" spans="5:7" x14ac:dyDescent="0.25">
      <c r="E2055" s="809"/>
      <c r="F2055" s="1004"/>
      <c r="G2055" s="809"/>
    </row>
    <row r="2056" spans="5:7" x14ac:dyDescent="0.25">
      <c r="E2056" s="809"/>
      <c r="F2056" s="1004"/>
      <c r="G2056" s="809"/>
    </row>
    <row r="2057" spans="5:7" x14ac:dyDescent="0.25">
      <c r="E2057" s="809"/>
      <c r="F2057" s="1004"/>
      <c r="G2057" s="809"/>
    </row>
    <row r="2058" spans="5:7" x14ac:dyDescent="0.25">
      <c r="E2058" s="809"/>
      <c r="F2058" s="1004"/>
      <c r="G2058" s="809"/>
    </row>
    <row r="2059" spans="5:7" x14ac:dyDescent="0.25">
      <c r="E2059" s="809"/>
      <c r="F2059" s="1004"/>
      <c r="G2059" s="809"/>
    </row>
    <row r="2060" spans="5:7" x14ac:dyDescent="0.25">
      <c r="E2060" s="809"/>
      <c r="F2060" s="1004"/>
      <c r="G2060" s="809"/>
    </row>
    <row r="2061" spans="5:7" x14ac:dyDescent="0.25">
      <c r="E2061" s="809"/>
      <c r="F2061" s="1004"/>
      <c r="G2061" s="809"/>
    </row>
    <row r="2062" spans="5:7" x14ac:dyDescent="0.25">
      <c r="E2062" s="809"/>
      <c r="F2062" s="1004"/>
      <c r="G2062" s="809"/>
    </row>
    <row r="2063" spans="5:7" x14ac:dyDescent="0.25">
      <c r="E2063" s="809"/>
      <c r="F2063" s="1004"/>
      <c r="G2063" s="809"/>
    </row>
    <row r="2064" spans="5:7" x14ac:dyDescent="0.25">
      <c r="E2064" s="809"/>
      <c r="F2064" s="1004"/>
      <c r="G2064" s="809"/>
    </row>
    <row r="2065" spans="5:7" x14ac:dyDescent="0.25">
      <c r="E2065" s="809"/>
      <c r="F2065" s="1004"/>
      <c r="G2065" s="809"/>
    </row>
    <row r="2066" spans="5:7" x14ac:dyDescent="0.25">
      <c r="E2066" s="809"/>
      <c r="F2066" s="1004"/>
      <c r="G2066" s="809"/>
    </row>
    <row r="2067" spans="5:7" x14ac:dyDescent="0.25">
      <c r="E2067" s="809"/>
      <c r="F2067" s="1004"/>
      <c r="G2067" s="809"/>
    </row>
    <row r="2068" spans="5:7" x14ac:dyDescent="0.25">
      <c r="E2068" s="809"/>
      <c r="F2068" s="1004"/>
      <c r="G2068" s="809"/>
    </row>
    <row r="2069" spans="5:7" x14ac:dyDescent="0.25">
      <c r="E2069" s="809"/>
      <c r="F2069" s="1004"/>
      <c r="G2069" s="809"/>
    </row>
    <row r="2070" spans="5:7" x14ac:dyDescent="0.25">
      <c r="E2070" s="809"/>
      <c r="F2070" s="1004"/>
      <c r="G2070" s="809"/>
    </row>
    <row r="2071" spans="5:7" x14ac:dyDescent="0.25">
      <c r="E2071" s="809"/>
      <c r="F2071" s="1004"/>
      <c r="G2071" s="809"/>
    </row>
    <row r="2072" spans="5:7" x14ac:dyDescent="0.25">
      <c r="E2072" s="809"/>
      <c r="F2072" s="1004"/>
      <c r="G2072" s="809"/>
    </row>
    <row r="2073" spans="5:7" x14ac:dyDescent="0.25">
      <c r="E2073" s="809"/>
      <c r="F2073" s="1004"/>
      <c r="G2073" s="809"/>
    </row>
    <row r="2074" spans="5:7" x14ac:dyDescent="0.25">
      <c r="E2074" s="809"/>
      <c r="F2074" s="1004"/>
      <c r="G2074" s="809"/>
    </row>
    <row r="2075" spans="5:7" x14ac:dyDescent="0.25">
      <c r="E2075" s="809"/>
      <c r="F2075" s="1004"/>
      <c r="G2075" s="809"/>
    </row>
    <row r="2076" spans="5:7" x14ac:dyDescent="0.25">
      <c r="E2076" s="809"/>
      <c r="F2076" s="1004"/>
      <c r="G2076" s="809"/>
    </row>
    <row r="2077" spans="5:7" x14ac:dyDescent="0.25">
      <c r="E2077" s="809"/>
      <c r="F2077" s="1004"/>
      <c r="G2077" s="809"/>
    </row>
    <row r="2078" spans="5:7" x14ac:dyDescent="0.25">
      <c r="E2078" s="809"/>
      <c r="F2078" s="1004"/>
      <c r="G2078" s="809"/>
    </row>
    <row r="2079" spans="5:7" x14ac:dyDescent="0.25">
      <c r="E2079" s="809"/>
      <c r="F2079" s="1004"/>
      <c r="G2079" s="809"/>
    </row>
    <row r="2080" spans="5:7" x14ac:dyDescent="0.25">
      <c r="E2080" s="809"/>
      <c r="F2080" s="1004"/>
      <c r="G2080" s="809"/>
    </row>
    <row r="2081" spans="5:7" x14ac:dyDescent="0.25">
      <c r="E2081" s="809"/>
      <c r="F2081" s="1004"/>
      <c r="G2081" s="809"/>
    </row>
    <row r="2082" spans="5:7" x14ac:dyDescent="0.25">
      <c r="E2082" s="809"/>
      <c r="F2082" s="1004"/>
      <c r="G2082" s="809"/>
    </row>
    <row r="2083" spans="5:7" x14ac:dyDescent="0.25">
      <c r="E2083" s="809"/>
      <c r="F2083" s="1004"/>
      <c r="G2083" s="809"/>
    </row>
    <row r="2084" spans="5:7" x14ac:dyDescent="0.25">
      <c r="E2084" s="809"/>
      <c r="F2084" s="1004"/>
      <c r="G2084" s="809"/>
    </row>
    <row r="2085" spans="5:7" x14ac:dyDescent="0.25">
      <c r="E2085" s="809"/>
      <c r="F2085" s="1004"/>
      <c r="G2085" s="809"/>
    </row>
    <row r="2086" spans="5:7" x14ac:dyDescent="0.25">
      <c r="E2086" s="809"/>
      <c r="F2086" s="1004"/>
      <c r="G2086" s="809"/>
    </row>
    <row r="2087" spans="5:7" x14ac:dyDescent="0.25">
      <c r="E2087" s="809"/>
      <c r="F2087" s="1004"/>
      <c r="G2087" s="809"/>
    </row>
    <row r="2088" spans="5:7" x14ac:dyDescent="0.25">
      <c r="E2088" s="809"/>
      <c r="F2088" s="1004"/>
      <c r="G2088" s="809"/>
    </row>
    <row r="2089" spans="5:7" x14ac:dyDescent="0.25">
      <c r="E2089" s="809"/>
      <c r="F2089" s="1004"/>
      <c r="G2089" s="809"/>
    </row>
    <row r="2090" spans="5:7" x14ac:dyDescent="0.25">
      <c r="E2090" s="809"/>
      <c r="F2090" s="1004"/>
      <c r="G2090" s="809"/>
    </row>
    <row r="2091" spans="5:7" x14ac:dyDescent="0.25">
      <c r="E2091" s="809"/>
      <c r="F2091" s="1004"/>
      <c r="G2091" s="809"/>
    </row>
    <row r="2092" spans="5:7" x14ac:dyDescent="0.25">
      <c r="E2092" s="809"/>
      <c r="F2092" s="1004"/>
      <c r="G2092" s="809"/>
    </row>
    <row r="2093" spans="5:7" x14ac:dyDescent="0.25">
      <c r="E2093" s="809"/>
      <c r="F2093" s="1004"/>
      <c r="G2093" s="809"/>
    </row>
    <row r="2094" spans="5:7" x14ac:dyDescent="0.25">
      <c r="E2094" s="809"/>
      <c r="F2094" s="1004"/>
      <c r="G2094" s="809"/>
    </row>
    <row r="2095" spans="5:7" x14ac:dyDescent="0.25">
      <c r="E2095" s="809"/>
      <c r="F2095" s="1004"/>
      <c r="G2095" s="809"/>
    </row>
    <row r="2096" spans="5:7" x14ac:dyDescent="0.25">
      <c r="E2096" s="809"/>
      <c r="F2096" s="1004"/>
      <c r="G2096" s="809"/>
    </row>
    <row r="2097" spans="5:7" x14ac:dyDescent="0.25">
      <c r="E2097" s="809"/>
      <c r="F2097" s="1004"/>
      <c r="G2097" s="809"/>
    </row>
    <row r="2098" spans="5:7" x14ac:dyDescent="0.25">
      <c r="E2098" s="809"/>
      <c r="F2098" s="1004"/>
      <c r="G2098" s="809"/>
    </row>
    <row r="2099" spans="5:7" x14ac:dyDescent="0.25">
      <c r="E2099" s="809"/>
      <c r="F2099" s="1004"/>
      <c r="G2099" s="809"/>
    </row>
    <row r="2100" spans="5:7" x14ac:dyDescent="0.25">
      <c r="E2100" s="809"/>
      <c r="F2100" s="1004"/>
      <c r="G2100" s="809"/>
    </row>
    <row r="2101" spans="5:7" x14ac:dyDescent="0.25">
      <c r="E2101" s="809"/>
      <c r="F2101" s="1004"/>
      <c r="G2101" s="809"/>
    </row>
    <row r="2102" spans="5:7" x14ac:dyDescent="0.25">
      <c r="E2102" s="809"/>
      <c r="F2102" s="1004"/>
      <c r="G2102" s="809"/>
    </row>
    <row r="2103" spans="5:7" x14ac:dyDescent="0.25">
      <c r="E2103" s="809"/>
      <c r="F2103" s="1004"/>
      <c r="G2103" s="809"/>
    </row>
    <row r="2104" spans="5:7" x14ac:dyDescent="0.25">
      <c r="E2104" s="809"/>
      <c r="F2104" s="1004"/>
      <c r="G2104" s="809"/>
    </row>
    <row r="2105" spans="5:7" x14ac:dyDescent="0.25">
      <c r="E2105" s="809"/>
      <c r="F2105" s="1004"/>
      <c r="G2105" s="809"/>
    </row>
    <row r="2106" spans="5:7" x14ac:dyDescent="0.25">
      <c r="E2106" s="809"/>
      <c r="F2106" s="1004"/>
      <c r="G2106" s="809"/>
    </row>
    <row r="2107" spans="5:7" x14ac:dyDescent="0.25">
      <c r="E2107" s="809"/>
      <c r="F2107" s="1004"/>
      <c r="G2107" s="809"/>
    </row>
    <row r="2108" spans="5:7" x14ac:dyDescent="0.25">
      <c r="E2108" s="809"/>
      <c r="F2108" s="1004"/>
      <c r="G2108" s="809"/>
    </row>
    <row r="2109" spans="5:7" x14ac:dyDescent="0.25">
      <c r="E2109" s="809"/>
      <c r="F2109" s="1004"/>
      <c r="G2109" s="809"/>
    </row>
    <row r="2110" spans="5:7" x14ac:dyDescent="0.25">
      <c r="E2110" s="809"/>
      <c r="F2110" s="1004"/>
      <c r="G2110" s="809"/>
    </row>
    <row r="2111" spans="5:7" x14ac:dyDescent="0.25">
      <c r="E2111" s="809"/>
      <c r="F2111" s="1004"/>
      <c r="G2111" s="809"/>
    </row>
    <row r="2112" spans="5:7" x14ac:dyDescent="0.25">
      <c r="E2112" s="809"/>
      <c r="F2112" s="1004"/>
      <c r="G2112" s="809"/>
    </row>
    <row r="2113" spans="5:7" x14ac:dyDescent="0.25">
      <c r="E2113" s="809"/>
      <c r="F2113" s="1004"/>
      <c r="G2113" s="809"/>
    </row>
    <row r="2114" spans="5:7" x14ac:dyDescent="0.25">
      <c r="E2114" s="809"/>
      <c r="F2114" s="1004"/>
      <c r="G2114" s="809"/>
    </row>
    <row r="2115" spans="5:7" x14ac:dyDescent="0.25">
      <c r="E2115" s="809"/>
      <c r="F2115" s="1004"/>
      <c r="G2115" s="809"/>
    </row>
    <row r="2116" spans="5:7" x14ac:dyDescent="0.25">
      <c r="E2116" s="809"/>
      <c r="F2116" s="1004"/>
      <c r="G2116" s="809"/>
    </row>
    <row r="2117" spans="5:7" x14ac:dyDescent="0.25">
      <c r="E2117" s="809"/>
      <c r="F2117" s="1004"/>
      <c r="G2117" s="809"/>
    </row>
    <row r="2118" spans="5:7" x14ac:dyDescent="0.25">
      <c r="E2118" s="809"/>
      <c r="F2118" s="1004"/>
      <c r="G2118" s="809"/>
    </row>
    <row r="2119" spans="5:7" x14ac:dyDescent="0.25">
      <c r="E2119" s="809"/>
      <c r="F2119" s="1004"/>
      <c r="G2119" s="809"/>
    </row>
    <row r="2120" spans="5:7" x14ac:dyDescent="0.25">
      <c r="E2120" s="809"/>
      <c r="F2120" s="1004"/>
      <c r="G2120" s="809"/>
    </row>
    <row r="2121" spans="5:7" x14ac:dyDescent="0.25">
      <c r="E2121" s="809"/>
      <c r="F2121" s="1004"/>
      <c r="G2121" s="809"/>
    </row>
    <row r="2122" spans="5:7" x14ac:dyDescent="0.25">
      <c r="E2122" s="809"/>
      <c r="F2122" s="1004"/>
      <c r="G2122" s="809"/>
    </row>
    <row r="2123" spans="5:7" x14ac:dyDescent="0.25">
      <c r="E2123" s="809"/>
      <c r="F2123" s="1004"/>
      <c r="G2123" s="809"/>
    </row>
    <row r="2124" spans="5:7" x14ac:dyDescent="0.25">
      <c r="E2124" s="809"/>
      <c r="F2124" s="1004"/>
      <c r="G2124" s="809"/>
    </row>
    <row r="2125" spans="5:7" x14ac:dyDescent="0.25">
      <c r="E2125" s="809"/>
      <c r="F2125" s="1004"/>
      <c r="G2125" s="809"/>
    </row>
    <row r="2126" spans="5:7" x14ac:dyDescent="0.25">
      <c r="E2126" s="809"/>
      <c r="F2126" s="1004"/>
      <c r="G2126" s="809"/>
    </row>
    <row r="2127" spans="5:7" x14ac:dyDescent="0.25">
      <c r="E2127" s="809"/>
      <c r="F2127" s="1004"/>
      <c r="G2127" s="809"/>
    </row>
    <row r="2128" spans="5:7" x14ac:dyDescent="0.25">
      <c r="E2128" s="809"/>
      <c r="F2128" s="1004"/>
      <c r="G2128" s="809"/>
    </row>
    <row r="2129" spans="5:7" x14ac:dyDescent="0.25">
      <c r="E2129" s="809"/>
      <c r="F2129" s="1004"/>
      <c r="G2129" s="809"/>
    </row>
    <row r="2130" spans="5:7" x14ac:dyDescent="0.25">
      <c r="E2130" s="809"/>
      <c r="F2130" s="1004"/>
      <c r="G2130" s="809"/>
    </row>
    <row r="2131" spans="5:7" x14ac:dyDescent="0.25">
      <c r="E2131" s="809"/>
      <c r="F2131" s="1004"/>
      <c r="G2131" s="809"/>
    </row>
    <row r="2132" spans="5:7" x14ac:dyDescent="0.25">
      <c r="E2132" s="809"/>
      <c r="F2132" s="1004"/>
      <c r="G2132" s="809"/>
    </row>
    <row r="2133" spans="5:7" x14ac:dyDescent="0.25">
      <c r="E2133" s="809"/>
      <c r="F2133" s="1004"/>
      <c r="G2133" s="809"/>
    </row>
    <row r="2134" spans="5:7" x14ac:dyDescent="0.25">
      <c r="E2134" s="809"/>
      <c r="F2134" s="1004"/>
      <c r="G2134" s="809"/>
    </row>
    <row r="2135" spans="5:7" x14ac:dyDescent="0.25">
      <c r="E2135" s="809"/>
      <c r="F2135" s="1004"/>
      <c r="G2135" s="809"/>
    </row>
    <row r="2136" spans="5:7" x14ac:dyDescent="0.25">
      <c r="E2136" s="809"/>
      <c r="F2136" s="1004"/>
      <c r="G2136" s="809"/>
    </row>
    <row r="2137" spans="5:7" x14ac:dyDescent="0.25">
      <c r="E2137" s="809"/>
      <c r="F2137" s="1004"/>
      <c r="G2137" s="809"/>
    </row>
    <row r="2138" spans="5:7" x14ac:dyDescent="0.25">
      <c r="E2138" s="809"/>
      <c r="F2138" s="1004"/>
      <c r="G2138" s="809"/>
    </row>
    <row r="2139" spans="5:7" x14ac:dyDescent="0.25">
      <c r="E2139" s="809"/>
      <c r="F2139" s="1004"/>
      <c r="G2139" s="809"/>
    </row>
    <row r="2140" spans="5:7" x14ac:dyDescent="0.25">
      <c r="E2140" s="809"/>
      <c r="F2140" s="1004"/>
      <c r="G2140" s="809"/>
    </row>
    <row r="2141" spans="5:7" x14ac:dyDescent="0.25">
      <c r="E2141" s="809"/>
      <c r="F2141" s="1004"/>
      <c r="G2141" s="809"/>
    </row>
    <row r="2142" spans="5:7" x14ac:dyDescent="0.25">
      <c r="E2142" s="809"/>
      <c r="F2142" s="1004"/>
      <c r="G2142" s="809"/>
    </row>
    <row r="2143" spans="5:7" x14ac:dyDescent="0.25">
      <c r="E2143" s="809"/>
      <c r="F2143" s="1004"/>
      <c r="G2143" s="809"/>
    </row>
    <row r="2144" spans="5:7" x14ac:dyDescent="0.25">
      <c r="E2144" s="809"/>
      <c r="F2144" s="1004"/>
      <c r="G2144" s="809"/>
    </row>
    <row r="2145" spans="5:7" x14ac:dyDescent="0.25">
      <c r="E2145" s="809"/>
      <c r="F2145" s="1004"/>
      <c r="G2145" s="809"/>
    </row>
    <row r="2146" spans="5:7" x14ac:dyDescent="0.25">
      <c r="E2146" s="809"/>
      <c r="F2146" s="1004"/>
      <c r="G2146" s="809"/>
    </row>
    <row r="2147" spans="5:7" x14ac:dyDescent="0.25">
      <c r="E2147" s="809"/>
      <c r="F2147" s="1004"/>
      <c r="G2147" s="809"/>
    </row>
    <row r="2148" spans="5:7" x14ac:dyDescent="0.25">
      <c r="E2148" s="809"/>
      <c r="F2148" s="1004"/>
      <c r="G2148" s="809"/>
    </row>
    <row r="2149" spans="5:7" x14ac:dyDescent="0.25">
      <c r="E2149" s="809"/>
      <c r="F2149" s="1004"/>
      <c r="G2149" s="809"/>
    </row>
    <row r="2150" spans="5:7" x14ac:dyDescent="0.25">
      <c r="E2150" s="809"/>
      <c r="F2150" s="1004"/>
      <c r="G2150" s="809"/>
    </row>
    <row r="2151" spans="5:7" x14ac:dyDescent="0.25">
      <c r="E2151" s="809"/>
      <c r="F2151" s="1004"/>
      <c r="G2151" s="809"/>
    </row>
    <row r="2152" spans="5:7" x14ac:dyDescent="0.25">
      <c r="E2152" s="809"/>
      <c r="F2152" s="1004"/>
      <c r="G2152" s="809"/>
    </row>
    <row r="2153" spans="5:7" x14ac:dyDescent="0.25">
      <c r="E2153" s="809"/>
      <c r="F2153" s="1004"/>
      <c r="G2153" s="809"/>
    </row>
    <row r="2154" spans="5:7" x14ac:dyDescent="0.25">
      <c r="E2154" s="809"/>
      <c r="F2154" s="1004"/>
      <c r="G2154" s="809"/>
    </row>
    <row r="2155" spans="5:7" x14ac:dyDescent="0.25">
      <c r="E2155" s="809"/>
      <c r="F2155" s="1004"/>
      <c r="G2155" s="809"/>
    </row>
    <row r="2156" spans="5:7" x14ac:dyDescent="0.25">
      <c r="E2156" s="809"/>
      <c r="F2156" s="1004"/>
      <c r="G2156" s="809"/>
    </row>
    <row r="2157" spans="5:7" x14ac:dyDescent="0.25">
      <c r="E2157" s="809"/>
      <c r="F2157" s="1004"/>
      <c r="G2157" s="809"/>
    </row>
    <row r="2158" spans="5:7" x14ac:dyDescent="0.25">
      <c r="E2158" s="809"/>
      <c r="F2158" s="1004"/>
      <c r="G2158" s="809"/>
    </row>
    <row r="2159" spans="5:7" x14ac:dyDescent="0.25">
      <c r="E2159" s="809"/>
      <c r="F2159" s="1004"/>
      <c r="G2159" s="809"/>
    </row>
    <row r="2160" spans="5:7" x14ac:dyDescent="0.25">
      <c r="E2160" s="809"/>
      <c r="F2160" s="1004"/>
      <c r="G2160" s="809"/>
    </row>
    <row r="2161" spans="5:7" x14ac:dyDescent="0.25">
      <c r="E2161" s="809"/>
      <c r="F2161" s="1004"/>
      <c r="G2161" s="809"/>
    </row>
    <row r="2162" spans="5:7" x14ac:dyDescent="0.25">
      <c r="E2162" s="809"/>
      <c r="F2162" s="1004"/>
      <c r="G2162" s="809"/>
    </row>
    <row r="2163" spans="5:7" x14ac:dyDescent="0.25">
      <c r="E2163" s="809"/>
      <c r="F2163" s="1004"/>
      <c r="G2163" s="809"/>
    </row>
    <row r="2164" spans="5:7" x14ac:dyDescent="0.25">
      <c r="E2164" s="809"/>
      <c r="F2164" s="1004"/>
      <c r="G2164" s="809"/>
    </row>
    <row r="2165" spans="5:7" x14ac:dyDescent="0.25">
      <c r="E2165" s="809"/>
      <c r="F2165" s="1004"/>
      <c r="G2165" s="809"/>
    </row>
    <row r="2166" spans="5:7" x14ac:dyDescent="0.25">
      <c r="E2166" s="809"/>
      <c r="F2166" s="1004"/>
      <c r="G2166" s="809"/>
    </row>
    <row r="2167" spans="5:7" x14ac:dyDescent="0.25">
      <c r="E2167" s="809"/>
      <c r="F2167" s="1004"/>
      <c r="G2167" s="809"/>
    </row>
    <row r="2168" spans="5:7" x14ac:dyDescent="0.25">
      <c r="E2168" s="809"/>
      <c r="F2168" s="1004"/>
      <c r="G2168" s="809"/>
    </row>
    <row r="2169" spans="5:7" x14ac:dyDescent="0.25">
      <c r="E2169" s="809"/>
      <c r="F2169" s="1004"/>
      <c r="G2169" s="809"/>
    </row>
    <row r="2170" spans="5:7" x14ac:dyDescent="0.25">
      <c r="E2170" s="809"/>
      <c r="F2170" s="1004"/>
      <c r="G2170" s="809"/>
    </row>
    <row r="2171" spans="5:7" x14ac:dyDescent="0.25">
      <c r="E2171" s="809"/>
      <c r="F2171" s="1004"/>
      <c r="G2171" s="809"/>
    </row>
    <row r="2172" spans="5:7" x14ac:dyDescent="0.25">
      <c r="E2172" s="809"/>
      <c r="F2172" s="1004"/>
      <c r="G2172" s="809"/>
    </row>
    <row r="2173" spans="5:7" x14ac:dyDescent="0.25">
      <c r="E2173" s="809"/>
      <c r="F2173" s="1004"/>
      <c r="G2173" s="809"/>
    </row>
    <row r="2174" spans="5:7" x14ac:dyDescent="0.25">
      <c r="E2174" s="809"/>
      <c r="F2174" s="1004"/>
      <c r="G2174" s="809"/>
    </row>
    <row r="2175" spans="5:7" x14ac:dyDescent="0.25">
      <c r="E2175" s="809"/>
      <c r="F2175" s="1004"/>
      <c r="G2175" s="809"/>
    </row>
    <row r="2176" spans="5:7" x14ac:dyDescent="0.25">
      <c r="E2176" s="809"/>
      <c r="F2176" s="1004"/>
      <c r="G2176" s="809"/>
    </row>
    <row r="2177" spans="5:7" x14ac:dyDescent="0.25">
      <c r="E2177" s="809"/>
      <c r="F2177" s="1004"/>
      <c r="G2177" s="809"/>
    </row>
    <row r="2178" spans="5:7" x14ac:dyDescent="0.25">
      <c r="E2178" s="809"/>
      <c r="F2178" s="1004"/>
      <c r="G2178" s="809"/>
    </row>
    <row r="2179" spans="5:7" x14ac:dyDescent="0.25">
      <c r="E2179" s="809"/>
      <c r="F2179" s="1004"/>
      <c r="G2179" s="809"/>
    </row>
    <row r="2180" spans="5:7" x14ac:dyDescent="0.25">
      <c r="E2180" s="809"/>
      <c r="F2180" s="1004"/>
      <c r="G2180" s="809"/>
    </row>
    <row r="2181" spans="5:7" x14ac:dyDescent="0.25">
      <c r="E2181" s="809"/>
      <c r="F2181" s="1004"/>
      <c r="G2181" s="809"/>
    </row>
    <row r="2182" spans="5:7" x14ac:dyDescent="0.25">
      <c r="E2182" s="809"/>
      <c r="F2182" s="1004"/>
      <c r="G2182" s="809"/>
    </row>
    <row r="2183" spans="5:7" x14ac:dyDescent="0.25">
      <c r="E2183" s="809"/>
      <c r="F2183" s="1004"/>
      <c r="G2183" s="809"/>
    </row>
    <row r="2184" spans="5:7" x14ac:dyDescent="0.25">
      <c r="E2184" s="809"/>
      <c r="F2184" s="1004"/>
      <c r="G2184" s="809"/>
    </row>
    <row r="2185" spans="5:7" x14ac:dyDescent="0.25">
      <c r="E2185" s="809"/>
      <c r="F2185" s="1004"/>
      <c r="G2185" s="809"/>
    </row>
    <row r="2186" spans="5:7" x14ac:dyDescent="0.25">
      <c r="E2186" s="809"/>
      <c r="F2186" s="1004"/>
      <c r="G2186" s="809"/>
    </row>
    <row r="2187" spans="5:7" x14ac:dyDescent="0.25">
      <c r="E2187" s="809"/>
      <c r="F2187" s="1004"/>
      <c r="G2187" s="809"/>
    </row>
    <row r="2188" spans="5:7" x14ac:dyDescent="0.25">
      <c r="E2188" s="809"/>
      <c r="F2188" s="1004"/>
      <c r="G2188" s="809"/>
    </row>
    <row r="2189" spans="5:7" x14ac:dyDescent="0.25">
      <c r="E2189" s="809"/>
      <c r="F2189" s="1004"/>
      <c r="G2189" s="809"/>
    </row>
    <row r="2190" spans="5:7" x14ac:dyDescent="0.25">
      <c r="E2190" s="809"/>
      <c r="F2190" s="1004"/>
      <c r="G2190" s="809"/>
    </row>
    <row r="2191" spans="5:7" x14ac:dyDescent="0.25">
      <c r="E2191" s="809"/>
      <c r="F2191" s="1004"/>
      <c r="G2191" s="809"/>
    </row>
    <row r="2192" spans="5:7" x14ac:dyDescent="0.25">
      <c r="E2192" s="809"/>
      <c r="F2192" s="1004"/>
      <c r="G2192" s="809"/>
    </row>
    <row r="2193" spans="5:7" x14ac:dyDescent="0.25">
      <c r="E2193" s="809"/>
      <c r="F2193" s="1004"/>
      <c r="G2193" s="809"/>
    </row>
    <row r="2194" spans="5:7" x14ac:dyDescent="0.25">
      <c r="E2194" s="809"/>
      <c r="F2194" s="1004"/>
      <c r="G2194" s="809"/>
    </row>
    <row r="2195" spans="5:7" x14ac:dyDescent="0.25">
      <c r="E2195" s="809"/>
      <c r="F2195" s="1004"/>
      <c r="G2195" s="809"/>
    </row>
    <row r="2196" spans="5:7" x14ac:dyDescent="0.25">
      <c r="E2196" s="809"/>
      <c r="F2196" s="1004"/>
      <c r="G2196" s="809"/>
    </row>
    <row r="2197" spans="5:7" x14ac:dyDescent="0.25">
      <c r="E2197" s="809"/>
      <c r="F2197" s="1004"/>
      <c r="G2197" s="809"/>
    </row>
    <row r="2198" spans="5:7" x14ac:dyDescent="0.25">
      <c r="E2198" s="809"/>
      <c r="F2198" s="1004"/>
      <c r="G2198" s="809"/>
    </row>
    <row r="2199" spans="5:7" x14ac:dyDescent="0.25">
      <c r="E2199" s="809"/>
      <c r="F2199" s="1004"/>
      <c r="G2199" s="809"/>
    </row>
    <row r="2200" spans="5:7" x14ac:dyDescent="0.25">
      <c r="E2200" s="809"/>
      <c r="F2200" s="1004"/>
      <c r="G2200" s="809"/>
    </row>
    <row r="2201" spans="5:7" x14ac:dyDescent="0.25">
      <c r="E2201" s="809"/>
      <c r="F2201" s="1004"/>
      <c r="G2201" s="809"/>
    </row>
    <row r="2202" spans="5:7" x14ac:dyDescent="0.25">
      <c r="E2202" s="809"/>
      <c r="F2202" s="1004"/>
      <c r="G2202" s="809"/>
    </row>
    <row r="2203" spans="5:7" x14ac:dyDescent="0.25">
      <c r="E2203" s="809"/>
      <c r="F2203" s="1004"/>
      <c r="G2203" s="809"/>
    </row>
    <row r="2204" spans="5:7" x14ac:dyDescent="0.25">
      <c r="E2204" s="809"/>
      <c r="F2204" s="1004"/>
      <c r="G2204" s="809"/>
    </row>
    <row r="2205" spans="5:7" x14ac:dyDescent="0.25">
      <c r="E2205" s="809"/>
      <c r="F2205" s="1004"/>
      <c r="G2205" s="809"/>
    </row>
    <row r="2206" spans="5:7" x14ac:dyDescent="0.25">
      <c r="E2206" s="809"/>
      <c r="F2206" s="1004"/>
      <c r="G2206" s="809"/>
    </row>
    <row r="2207" spans="5:7" x14ac:dyDescent="0.25">
      <c r="E2207" s="809"/>
      <c r="F2207" s="1004"/>
      <c r="G2207" s="809"/>
    </row>
    <row r="2208" spans="5:7" x14ac:dyDescent="0.25">
      <c r="E2208" s="809"/>
      <c r="F2208" s="1004"/>
      <c r="G2208" s="809"/>
    </row>
    <row r="2209" spans="5:7" x14ac:dyDescent="0.25">
      <c r="E2209" s="809"/>
      <c r="F2209" s="1004"/>
      <c r="G2209" s="809"/>
    </row>
    <row r="2210" spans="5:7" x14ac:dyDescent="0.25">
      <c r="E2210" s="809"/>
      <c r="F2210" s="1004"/>
      <c r="G2210" s="809"/>
    </row>
    <row r="2211" spans="5:7" x14ac:dyDescent="0.25">
      <c r="E2211" s="809"/>
      <c r="F2211" s="1004"/>
      <c r="G2211" s="809"/>
    </row>
    <row r="2212" spans="5:7" x14ac:dyDescent="0.25">
      <c r="E2212" s="809"/>
      <c r="F2212" s="1004"/>
      <c r="G2212" s="809"/>
    </row>
    <row r="2213" spans="5:7" x14ac:dyDescent="0.25">
      <c r="E2213" s="809"/>
      <c r="F2213" s="1004"/>
      <c r="G2213" s="809"/>
    </row>
    <row r="2214" spans="5:7" x14ac:dyDescent="0.25">
      <c r="E2214" s="809"/>
      <c r="F2214" s="1004"/>
      <c r="G2214" s="809"/>
    </row>
    <row r="2215" spans="5:7" x14ac:dyDescent="0.25">
      <c r="E2215" s="809"/>
      <c r="F2215" s="1004"/>
      <c r="G2215" s="809"/>
    </row>
    <row r="2216" spans="5:7" x14ac:dyDescent="0.25">
      <c r="E2216" s="809"/>
      <c r="F2216" s="1004"/>
      <c r="G2216" s="809"/>
    </row>
    <row r="2217" spans="5:7" x14ac:dyDescent="0.25">
      <c r="E2217" s="809"/>
      <c r="F2217" s="1004"/>
      <c r="G2217" s="809"/>
    </row>
    <row r="2218" spans="5:7" x14ac:dyDescent="0.25">
      <c r="E2218" s="809"/>
      <c r="F2218" s="1004"/>
      <c r="G2218" s="809"/>
    </row>
    <row r="2219" spans="5:7" x14ac:dyDescent="0.25">
      <c r="E2219" s="809"/>
      <c r="F2219" s="1004"/>
      <c r="G2219" s="809"/>
    </row>
    <row r="2220" spans="5:7" x14ac:dyDescent="0.25">
      <c r="E2220" s="809"/>
      <c r="F2220" s="1004"/>
      <c r="G2220" s="809"/>
    </row>
    <row r="2221" spans="5:7" x14ac:dyDescent="0.25">
      <c r="E2221" s="809"/>
      <c r="F2221" s="1004"/>
      <c r="G2221" s="809"/>
    </row>
    <row r="2222" spans="5:7" x14ac:dyDescent="0.25">
      <c r="E2222" s="809"/>
      <c r="F2222" s="1004"/>
      <c r="G2222" s="809"/>
    </row>
    <row r="2223" spans="5:7" x14ac:dyDescent="0.25">
      <c r="E2223" s="809"/>
      <c r="F2223" s="1004"/>
      <c r="G2223" s="809"/>
    </row>
    <row r="2224" spans="5:7" x14ac:dyDescent="0.25">
      <c r="E2224" s="809"/>
      <c r="F2224" s="1004"/>
      <c r="G2224" s="809"/>
    </row>
    <row r="2225" spans="5:7" x14ac:dyDescent="0.25">
      <c r="E2225" s="809"/>
      <c r="F2225" s="1004"/>
      <c r="G2225" s="809"/>
    </row>
    <row r="2226" spans="5:7" x14ac:dyDescent="0.25">
      <c r="E2226" s="809"/>
      <c r="F2226" s="1004"/>
      <c r="G2226" s="809"/>
    </row>
    <row r="2227" spans="5:7" x14ac:dyDescent="0.25">
      <c r="E2227" s="809"/>
      <c r="F2227" s="1004"/>
      <c r="G2227" s="809"/>
    </row>
    <row r="2228" spans="5:7" x14ac:dyDescent="0.25">
      <c r="E2228" s="809"/>
      <c r="F2228" s="1004"/>
      <c r="G2228" s="809"/>
    </row>
    <row r="2229" spans="5:7" x14ac:dyDescent="0.25">
      <c r="E2229" s="809"/>
      <c r="F2229" s="1004"/>
      <c r="G2229" s="809"/>
    </row>
    <row r="2230" spans="5:7" x14ac:dyDescent="0.25">
      <c r="E2230" s="809"/>
      <c r="F2230" s="1004"/>
      <c r="G2230" s="809"/>
    </row>
    <row r="2231" spans="5:7" x14ac:dyDescent="0.25">
      <c r="E2231" s="809"/>
      <c r="F2231" s="1004"/>
      <c r="G2231" s="809"/>
    </row>
    <row r="2232" spans="5:7" x14ac:dyDescent="0.25">
      <c r="E2232" s="809"/>
      <c r="F2232" s="1004"/>
      <c r="G2232" s="809"/>
    </row>
    <row r="2233" spans="5:7" x14ac:dyDescent="0.25">
      <c r="E2233" s="809"/>
      <c r="F2233" s="1004"/>
      <c r="G2233" s="809"/>
    </row>
    <row r="2234" spans="5:7" x14ac:dyDescent="0.25">
      <c r="E2234" s="809"/>
      <c r="F2234" s="1004"/>
      <c r="G2234" s="809"/>
    </row>
    <row r="2235" spans="5:7" x14ac:dyDescent="0.25">
      <c r="E2235" s="809"/>
      <c r="F2235" s="1004"/>
      <c r="G2235" s="809"/>
    </row>
    <row r="2236" spans="5:7" x14ac:dyDescent="0.25">
      <c r="E2236" s="809"/>
      <c r="F2236" s="1004"/>
      <c r="G2236" s="809"/>
    </row>
    <row r="2237" spans="5:7" x14ac:dyDescent="0.25">
      <c r="E2237" s="809"/>
      <c r="F2237" s="1004"/>
      <c r="G2237" s="809"/>
    </row>
    <row r="2238" spans="5:7" x14ac:dyDescent="0.25">
      <c r="E2238" s="809"/>
      <c r="F2238" s="1004"/>
      <c r="G2238" s="809"/>
    </row>
    <row r="2239" spans="5:7" x14ac:dyDescent="0.25">
      <c r="E2239" s="809"/>
      <c r="F2239" s="1004"/>
      <c r="G2239" s="809"/>
    </row>
    <row r="2240" spans="5:7" x14ac:dyDescent="0.25">
      <c r="E2240" s="809"/>
      <c r="F2240" s="1004"/>
      <c r="G2240" s="809"/>
    </row>
    <row r="2241" spans="5:7" x14ac:dyDescent="0.25">
      <c r="E2241" s="809"/>
      <c r="F2241" s="1004"/>
      <c r="G2241" s="809"/>
    </row>
    <row r="2242" spans="5:7" x14ac:dyDescent="0.25">
      <c r="E2242" s="809"/>
      <c r="F2242" s="1004"/>
      <c r="G2242" s="809"/>
    </row>
    <row r="2243" spans="5:7" x14ac:dyDescent="0.25">
      <c r="E2243" s="809"/>
      <c r="F2243" s="1004"/>
      <c r="G2243" s="809"/>
    </row>
    <row r="2244" spans="5:7" x14ac:dyDescent="0.25">
      <c r="E2244" s="809"/>
      <c r="F2244" s="1004"/>
      <c r="G2244" s="809"/>
    </row>
    <row r="2245" spans="5:7" x14ac:dyDescent="0.25">
      <c r="E2245" s="809"/>
      <c r="F2245" s="1004"/>
      <c r="G2245" s="809"/>
    </row>
    <row r="2246" spans="5:7" x14ac:dyDescent="0.25">
      <c r="E2246" s="809"/>
      <c r="F2246" s="1004"/>
      <c r="G2246" s="809"/>
    </row>
    <row r="2247" spans="5:7" x14ac:dyDescent="0.25">
      <c r="E2247" s="809"/>
      <c r="F2247" s="1004"/>
      <c r="G2247" s="809"/>
    </row>
    <row r="2248" spans="5:7" x14ac:dyDescent="0.25">
      <c r="E2248" s="809"/>
      <c r="F2248" s="1004"/>
      <c r="G2248" s="809"/>
    </row>
    <row r="2249" spans="5:7" x14ac:dyDescent="0.25">
      <c r="E2249" s="809"/>
      <c r="F2249" s="1004"/>
      <c r="G2249" s="809"/>
    </row>
    <row r="2250" spans="5:7" x14ac:dyDescent="0.25">
      <c r="E2250" s="809"/>
      <c r="F2250" s="1004"/>
      <c r="G2250" s="809"/>
    </row>
    <row r="2251" spans="5:7" x14ac:dyDescent="0.25">
      <c r="E2251" s="809"/>
      <c r="F2251" s="1004"/>
      <c r="G2251" s="809"/>
    </row>
    <row r="2252" spans="5:7" x14ac:dyDescent="0.25">
      <c r="E2252" s="809"/>
      <c r="F2252" s="1004"/>
      <c r="G2252" s="809"/>
    </row>
    <row r="2253" spans="5:7" x14ac:dyDescent="0.25">
      <c r="E2253" s="809"/>
      <c r="F2253" s="1004"/>
      <c r="G2253" s="809"/>
    </row>
    <row r="2254" spans="5:7" x14ac:dyDescent="0.25">
      <c r="E2254" s="809"/>
      <c r="F2254" s="1004"/>
      <c r="G2254" s="809"/>
    </row>
    <row r="2255" spans="5:7" x14ac:dyDescent="0.25">
      <c r="E2255" s="809"/>
      <c r="F2255" s="1004"/>
      <c r="G2255" s="809"/>
    </row>
    <row r="2256" spans="5:7" x14ac:dyDescent="0.25">
      <c r="E2256" s="809"/>
      <c r="F2256" s="1004"/>
      <c r="G2256" s="809"/>
    </row>
    <row r="2257" spans="5:7" x14ac:dyDescent="0.25">
      <c r="E2257" s="809"/>
      <c r="F2257" s="1004"/>
      <c r="G2257" s="809"/>
    </row>
    <row r="2258" spans="5:7" x14ac:dyDescent="0.25">
      <c r="E2258" s="809"/>
      <c r="F2258" s="1004"/>
      <c r="G2258" s="809"/>
    </row>
    <row r="2259" spans="5:7" x14ac:dyDescent="0.25">
      <c r="E2259" s="809"/>
      <c r="F2259" s="1004"/>
      <c r="G2259" s="809"/>
    </row>
    <row r="2260" spans="5:7" x14ac:dyDescent="0.25">
      <c r="E2260" s="809"/>
      <c r="F2260" s="1004"/>
      <c r="G2260" s="809"/>
    </row>
    <row r="2261" spans="5:7" x14ac:dyDescent="0.25">
      <c r="E2261" s="809"/>
      <c r="F2261" s="1004"/>
      <c r="G2261" s="809"/>
    </row>
    <row r="2262" spans="5:7" x14ac:dyDescent="0.25">
      <c r="E2262" s="809"/>
      <c r="F2262" s="1004"/>
      <c r="G2262" s="809"/>
    </row>
    <row r="2263" spans="5:7" x14ac:dyDescent="0.25">
      <c r="E2263" s="809"/>
      <c r="F2263" s="1004"/>
      <c r="G2263" s="809"/>
    </row>
    <row r="2264" spans="5:7" x14ac:dyDescent="0.25">
      <c r="E2264" s="809"/>
      <c r="F2264" s="1004"/>
      <c r="G2264" s="809"/>
    </row>
    <row r="2265" spans="5:7" x14ac:dyDescent="0.25">
      <c r="E2265" s="809"/>
      <c r="F2265" s="1004"/>
      <c r="G2265" s="809"/>
    </row>
    <row r="2266" spans="5:7" x14ac:dyDescent="0.25">
      <c r="E2266" s="809"/>
      <c r="F2266" s="1004"/>
      <c r="G2266" s="809"/>
    </row>
    <row r="2267" spans="5:7" x14ac:dyDescent="0.25">
      <c r="E2267" s="809"/>
      <c r="F2267" s="1004"/>
      <c r="G2267" s="809"/>
    </row>
    <row r="2268" spans="5:7" x14ac:dyDescent="0.25">
      <c r="E2268" s="809"/>
      <c r="F2268" s="1004"/>
      <c r="G2268" s="809"/>
    </row>
    <row r="2269" spans="5:7" x14ac:dyDescent="0.25">
      <c r="E2269" s="809"/>
      <c r="F2269" s="1004"/>
      <c r="G2269" s="809"/>
    </row>
    <row r="2270" spans="5:7" x14ac:dyDescent="0.25">
      <c r="E2270" s="809"/>
      <c r="F2270" s="1004"/>
      <c r="G2270" s="809"/>
    </row>
    <row r="2271" spans="5:7" x14ac:dyDescent="0.25">
      <c r="E2271" s="809"/>
      <c r="F2271" s="1004"/>
      <c r="G2271" s="809"/>
    </row>
    <row r="2272" spans="5:7" x14ac:dyDescent="0.25">
      <c r="E2272" s="809"/>
      <c r="F2272" s="1004"/>
      <c r="G2272" s="809"/>
    </row>
    <row r="2273" spans="5:7" x14ac:dyDescent="0.25">
      <c r="E2273" s="809"/>
      <c r="F2273" s="1004"/>
      <c r="G2273" s="809"/>
    </row>
    <row r="2274" spans="5:7" x14ac:dyDescent="0.25">
      <c r="E2274" s="809"/>
      <c r="F2274" s="1004"/>
      <c r="G2274" s="809"/>
    </row>
    <row r="2275" spans="5:7" x14ac:dyDescent="0.25">
      <c r="E2275" s="809"/>
      <c r="F2275" s="1004"/>
      <c r="G2275" s="809"/>
    </row>
    <row r="2276" spans="5:7" x14ac:dyDescent="0.25">
      <c r="E2276" s="809"/>
      <c r="F2276" s="1004"/>
      <c r="G2276" s="809"/>
    </row>
    <row r="2277" spans="5:7" x14ac:dyDescent="0.25">
      <c r="E2277" s="809"/>
      <c r="F2277" s="1004"/>
      <c r="G2277" s="809"/>
    </row>
    <row r="2278" spans="5:7" x14ac:dyDescent="0.25">
      <c r="E2278" s="809"/>
      <c r="F2278" s="1004"/>
      <c r="G2278" s="809"/>
    </row>
    <row r="2279" spans="5:7" x14ac:dyDescent="0.25">
      <c r="E2279" s="809"/>
      <c r="F2279" s="1004"/>
      <c r="G2279" s="809"/>
    </row>
    <row r="2280" spans="5:7" x14ac:dyDescent="0.25">
      <c r="E2280" s="809"/>
      <c r="F2280" s="1004"/>
      <c r="G2280" s="809"/>
    </row>
    <row r="2281" spans="5:7" x14ac:dyDescent="0.25">
      <c r="E2281" s="809"/>
      <c r="F2281" s="1004"/>
      <c r="G2281" s="809"/>
    </row>
    <row r="2282" spans="5:7" x14ac:dyDescent="0.25">
      <c r="E2282" s="809"/>
      <c r="F2282" s="1004"/>
      <c r="G2282" s="809"/>
    </row>
    <row r="2283" spans="5:7" x14ac:dyDescent="0.25">
      <c r="E2283" s="809"/>
      <c r="F2283" s="1004"/>
      <c r="G2283" s="809"/>
    </row>
    <row r="2284" spans="5:7" x14ac:dyDescent="0.25">
      <c r="E2284" s="809"/>
      <c r="F2284" s="1004"/>
      <c r="G2284" s="809"/>
    </row>
    <row r="2285" spans="5:7" x14ac:dyDescent="0.25">
      <c r="E2285" s="809"/>
      <c r="F2285" s="1004"/>
      <c r="G2285" s="809"/>
    </row>
    <row r="2286" spans="5:7" x14ac:dyDescent="0.25">
      <c r="E2286" s="809"/>
      <c r="F2286" s="1004"/>
      <c r="G2286" s="809"/>
    </row>
    <row r="2287" spans="5:7" x14ac:dyDescent="0.25">
      <c r="E2287" s="809"/>
      <c r="F2287" s="1004"/>
      <c r="G2287" s="809"/>
    </row>
    <row r="2288" spans="5:7" x14ac:dyDescent="0.25">
      <c r="E2288" s="809"/>
      <c r="F2288" s="1004"/>
      <c r="G2288" s="809"/>
    </row>
    <row r="2289" spans="5:7" x14ac:dyDescent="0.25">
      <c r="E2289" s="809"/>
      <c r="F2289" s="1004"/>
      <c r="G2289" s="809"/>
    </row>
    <row r="2290" spans="5:7" x14ac:dyDescent="0.25">
      <c r="E2290" s="809"/>
      <c r="F2290" s="1004"/>
      <c r="G2290" s="809"/>
    </row>
    <row r="2291" spans="5:7" x14ac:dyDescent="0.25">
      <c r="E2291" s="809"/>
      <c r="F2291" s="1004"/>
      <c r="G2291" s="809"/>
    </row>
    <row r="2292" spans="5:7" x14ac:dyDescent="0.25">
      <c r="E2292" s="809"/>
      <c r="F2292" s="1004"/>
      <c r="G2292" s="809"/>
    </row>
    <row r="2293" spans="5:7" x14ac:dyDescent="0.25">
      <c r="E2293" s="809"/>
      <c r="F2293" s="1004"/>
      <c r="G2293" s="809"/>
    </row>
    <row r="2294" spans="5:7" x14ac:dyDescent="0.25">
      <c r="E2294" s="809"/>
      <c r="F2294" s="1004"/>
      <c r="G2294" s="809"/>
    </row>
    <row r="2295" spans="5:7" x14ac:dyDescent="0.25">
      <c r="E2295" s="809"/>
      <c r="F2295" s="1004"/>
      <c r="G2295" s="809"/>
    </row>
    <row r="2296" spans="5:7" x14ac:dyDescent="0.25">
      <c r="E2296" s="809"/>
      <c r="F2296" s="1004"/>
      <c r="G2296" s="809"/>
    </row>
    <row r="2297" spans="5:7" x14ac:dyDescent="0.25">
      <c r="E2297" s="809"/>
      <c r="F2297" s="1004"/>
      <c r="G2297" s="809"/>
    </row>
    <row r="2298" spans="5:7" x14ac:dyDescent="0.25">
      <c r="E2298" s="809"/>
      <c r="F2298" s="1004"/>
      <c r="G2298" s="809"/>
    </row>
    <row r="2299" spans="5:7" x14ac:dyDescent="0.25">
      <c r="E2299" s="809"/>
      <c r="F2299" s="1004"/>
      <c r="G2299" s="809"/>
    </row>
    <row r="2300" spans="5:7" x14ac:dyDescent="0.25">
      <c r="E2300" s="809"/>
      <c r="F2300" s="1004"/>
      <c r="G2300" s="809"/>
    </row>
    <row r="2301" spans="5:7" x14ac:dyDescent="0.25">
      <c r="E2301" s="809"/>
      <c r="F2301" s="1004"/>
      <c r="G2301" s="809"/>
    </row>
    <row r="2302" spans="5:7" x14ac:dyDescent="0.25">
      <c r="E2302" s="809"/>
      <c r="F2302" s="1004"/>
      <c r="G2302" s="809"/>
    </row>
    <row r="2303" spans="5:7" x14ac:dyDescent="0.25">
      <c r="E2303" s="809"/>
      <c r="F2303" s="1004"/>
      <c r="G2303" s="809"/>
    </row>
    <row r="2304" spans="5:7" x14ac:dyDescent="0.25">
      <c r="E2304" s="809"/>
      <c r="F2304" s="1004"/>
      <c r="G2304" s="809"/>
    </row>
    <row r="2305" spans="5:7" x14ac:dyDescent="0.25">
      <c r="E2305" s="809"/>
      <c r="F2305" s="1004"/>
      <c r="G2305" s="809"/>
    </row>
    <row r="2306" spans="5:7" x14ac:dyDescent="0.25">
      <c r="E2306" s="809"/>
      <c r="F2306" s="1004"/>
      <c r="G2306" s="809"/>
    </row>
    <row r="2307" spans="5:7" x14ac:dyDescent="0.25">
      <c r="E2307" s="809"/>
      <c r="F2307" s="1004"/>
      <c r="G2307" s="809"/>
    </row>
    <row r="2308" spans="5:7" x14ac:dyDescent="0.25">
      <c r="E2308" s="809"/>
      <c r="F2308" s="1004"/>
      <c r="G2308" s="809"/>
    </row>
    <row r="2309" spans="5:7" x14ac:dyDescent="0.25">
      <c r="E2309" s="809"/>
      <c r="F2309" s="1004"/>
      <c r="G2309" s="809"/>
    </row>
    <row r="2310" spans="5:7" x14ac:dyDescent="0.25">
      <c r="E2310" s="809"/>
      <c r="F2310" s="1004"/>
      <c r="G2310" s="809"/>
    </row>
    <row r="2311" spans="5:7" x14ac:dyDescent="0.25">
      <c r="E2311" s="809"/>
      <c r="F2311" s="1004"/>
      <c r="G2311" s="809"/>
    </row>
    <row r="2312" spans="5:7" x14ac:dyDescent="0.25">
      <c r="E2312" s="809"/>
      <c r="F2312" s="1004"/>
      <c r="G2312" s="809"/>
    </row>
    <row r="2313" spans="5:7" x14ac:dyDescent="0.25">
      <c r="E2313" s="809"/>
      <c r="F2313" s="1004"/>
      <c r="G2313" s="809"/>
    </row>
    <row r="2314" spans="5:7" x14ac:dyDescent="0.25">
      <c r="E2314" s="809"/>
      <c r="F2314" s="1004"/>
      <c r="G2314" s="809"/>
    </row>
    <row r="2315" spans="5:7" x14ac:dyDescent="0.25">
      <c r="E2315" s="809"/>
      <c r="F2315" s="1004"/>
      <c r="G2315" s="809"/>
    </row>
    <row r="2316" spans="5:7" x14ac:dyDescent="0.25">
      <c r="E2316" s="809"/>
      <c r="F2316" s="1004"/>
      <c r="G2316" s="809"/>
    </row>
    <row r="2317" spans="5:7" x14ac:dyDescent="0.25">
      <c r="E2317" s="809"/>
      <c r="F2317" s="1004"/>
      <c r="G2317" s="809"/>
    </row>
    <row r="2318" spans="5:7" x14ac:dyDescent="0.25">
      <c r="E2318" s="809"/>
      <c r="F2318" s="1004"/>
      <c r="G2318" s="809"/>
    </row>
    <row r="2319" spans="5:7" x14ac:dyDescent="0.25">
      <c r="E2319" s="809"/>
      <c r="F2319" s="1004"/>
      <c r="G2319" s="809"/>
    </row>
    <row r="2320" spans="5:7" x14ac:dyDescent="0.25">
      <c r="E2320" s="809"/>
      <c r="F2320" s="1004"/>
      <c r="G2320" s="809"/>
    </row>
    <row r="2321" spans="5:7" x14ac:dyDescent="0.25">
      <c r="E2321" s="809"/>
      <c r="F2321" s="1004"/>
      <c r="G2321" s="809"/>
    </row>
    <row r="2322" spans="5:7" x14ac:dyDescent="0.25">
      <c r="E2322" s="809"/>
      <c r="F2322" s="1004"/>
      <c r="G2322" s="809"/>
    </row>
    <row r="2323" spans="5:7" x14ac:dyDescent="0.25">
      <c r="E2323" s="809"/>
      <c r="F2323" s="1004"/>
      <c r="G2323" s="809"/>
    </row>
    <row r="2324" spans="5:7" x14ac:dyDescent="0.25">
      <c r="E2324" s="809"/>
      <c r="F2324" s="1004"/>
      <c r="G2324" s="809"/>
    </row>
    <row r="2325" spans="5:7" x14ac:dyDescent="0.25">
      <c r="E2325" s="809"/>
      <c r="F2325" s="1004"/>
      <c r="G2325" s="809"/>
    </row>
    <row r="2326" spans="5:7" x14ac:dyDescent="0.25">
      <c r="E2326" s="809"/>
      <c r="F2326" s="1004"/>
      <c r="G2326" s="809"/>
    </row>
    <row r="2327" spans="5:7" x14ac:dyDescent="0.25">
      <c r="E2327" s="809"/>
      <c r="F2327" s="1004"/>
      <c r="G2327" s="809"/>
    </row>
    <row r="2328" spans="5:7" x14ac:dyDescent="0.25">
      <c r="E2328" s="809"/>
      <c r="F2328" s="1004"/>
      <c r="G2328" s="809"/>
    </row>
    <row r="2329" spans="5:7" x14ac:dyDescent="0.25">
      <c r="E2329" s="809"/>
      <c r="F2329" s="1004"/>
      <c r="G2329" s="809"/>
    </row>
    <row r="2330" spans="5:7" x14ac:dyDescent="0.25">
      <c r="E2330" s="809"/>
      <c r="F2330" s="1004"/>
      <c r="G2330" s="809"/>
    </row>
    <row r="2331" spans="5:7" x14ac:dyDescent="0.25">
      <c r="E2331" s="809"/>
      <c r="F2331" s="1004"/>
      <c r="G2331" s="809"/>
    </row>
    <row r="2332" spans="5:7" x14ac:dyDescent="0.25">
      <c r="E2332" s="809"/>
      <c r="F2332" s="1004"/>
      <c r="G2332" s="809"/>
    </row>
    <row r="2333" spans="5:7" x14ac:dyDescent="0.25">
      <c r="E2333" s="809"/>
      <c r="F2333" s="1004"/>
      <c r="G2333" s="809"/>
    </row>
    <row r="2334" spans="5:7" x14ac:dyDescent="0.25">
      <c r="E2334" s="809"/>
      <c r="F2334" s="1004"/>
      <c r="G2334" s="809"/>
    </row>
    <row r="2335" spans="5:7" x14ac:dyDescent="0.25">
      <c r="E2335" s="809"/>
      <c r="F2335" s="1004"/>
      <c r="G2335" s="809"/>
    </row>
    <row r="2336" spans="5:7" x14ac:dyDescent="0.25">
      <c r="E2336" s="809"/>
      <c r="F2336" s="1004"/>
      <c r="G2336" s="809"/>
    </row>
    <row r="2337" spans="5:7" x14ac:dyDescent="0.25">
      <c r="E2337" s="809"/>
      <c r="F2337" s="1004"/>
      <c r="G2337" s="809"/>
    </row>
    <row r="2338" spans="5:7" x14ac:dyDescent="0.25">
      <c r="E2338" s="809"/>
      <c r="F2338" s="1004"/>
      <c r="G2338" s="809"/>
    </row>
    <row r="2339" spans="5:7" x14ac:dyDescent="0.25">
      <c r="E2339" s="809"/>
      <c r="F2339" s="1004"/>
      <c r="G2339" s="809"/>
    </row>
    <row r="2340" spans="5:7" x14ac:dyDescent="0.25">
      <c r="E2340" s="809"/>
      <c r="F2340" s="1004"/>
      <c r="G2340" s="809"/>
    </row>
    <row r="2341" spans="5:7" x14ac:dyDescent="0.25">
      <c r="E2341" s="809"/>
      <c r="F2341" s="1004"/>
      <c r="G2341" s="809"/>
    </row>
    <row r="2342" spans="5:7" x14ac:dyDescent="0.25">
      <c r="E2342" s="809"/>
      <c r="F2342" s="1004"/>
      <c r="G2342" s="809"/>
    </row>
    <row r="2343" spans="5:7" x14ac:dyDescent="0.25">
      <c r="E2343" s="809"/>
      <c r="F2343" s="1004"/>
      <c r="G2343" s="809"/>
    </row>
    <row r="2344" spans="5:7" x14ac:dyDescent="0.25">
      <c r="E2344" s="809"/>
      <c r="F2344" s="1004"/>
      <c r="G2344" s="809"/>
    </row>
    <row r="2345" spans="5:7" x14ac:dyDescent="0.25">
      <c r="E2345" s="809"/>
      <c r="F2345" s="1004"/>
      <c r="G2345" s="809"/>
    </row>
    <row r="2346" spans="5:7" x14ac:dyDescent="0.25">
      <c r="E2346" s="809"/>
      <c r="F2346" s="1004"/>
      <c r="G2346" s="809"/>
    </row>
    <row r="2347" spans="5:7" x14ac:dyDescent="0.25">
      <c r="E2347" s="809"/>
      <c r="F2347" s="1004"/>
      <c r="G2347" s="809"/>
    </row>
    <row r="2348" spans="5:7" x14ac:dyDescent="0.25">
      <c r="E2348" s="809"/>
      <c r="F2348" s="1004"/>
      <c r="G2348" s="809"/>
    </row>
    <row r="2349" spans="5:7" x14ac:dyDescent="0.25">
      <c r="E2349" s="809"/>
      <c r="F2349" s="1004"/>
      <c r="G2349" s="809"/>
    </row>
    <row r="2350" spans="5:7" x14ac:dyDescent="0.25">
      <c r="E2350" s="809"/>
      <c r="F2350" s="1004"/>
      <c r="G2350" s="809"/>
    </row>
    <row r="2351" spans="5:7" x14ac:dyDescent="0.25">
      <c r="E2351" s="809"/>
      <c r="F2351" s="1004"/>
      <c r="G2351" s="809"/>
    </row>
    <row r="2352" spans="5:7" x14ac:dyDescent="0.25">
      <c r="E2352" s="809"/>
      <c r="F2352" s="1004"/>
      <c r="G2352" s="809"/>
    </row>
    <row r="2353" spans="5:7" x14ac:dyDescent="0.25">
      <c r="E2353" s="809"/>
      <c r="F2353" s="1004"/>
      <c r="G2353" s="809"/>
    </row>
    <row r="2354" spans="5:7" x14ac:dyDescent="0.25">
      <c r="E2354" s="809"/>
      <c r="F2354" s="1004"/>
      <c r="G2354" s="809"/>
    </row>
    <row r="2355" spans="5:7" x14ac:dyDescent="0.25">
      <c r="E2355" s="809"/>
      <c r="F2355" s="1004"/>
      <c r="G2355" s="809"/>
    </row>
  </sheetData>
  <mergeCells count="8">
    <mergeCell ref="A243:E243"/>
    <mergeCell ref="A1:F1"/>
    <mergeCell ref="A2:F2"/>
    <mergeCell ref="A4:B4"/>
    <mergeCell ref="A62:E62"/>
    <mergeCell ref="A121:E121"/>
    <mergeCell ref="A173:E173"/>
    <mergeCell ref="A3:F3"/>
  </mergeCells>
  <pageMargins left="0.70866141732283505" right="0.47244094488188998" top="0.74803149606299202" bottom="0.511811023622047" header="0.31496062992126" footer="0.31496062992126"/>
  <pageSetup paperSize="9" scale="77" fitToHeight="3" orientation="portrait" r:id="rId1"/>
  <headerFooter>
    <oddFooter>&amp;CALA-ORA. Bill Nr. 12.1 Pg &amp;P of &amp;N</oddFooter>
  </headerFooter>
  <rowBreaks count="3" manualBreakCount="3">
    <brk id="62" max="5" man="1"/>
    <brk id="121" max="5" man="1"/>
    <brk id="173"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6"/>
  <sheetViews>
    <sheetView view="pageBreakPreview" zoomScale="90" zoomScaleNormal="100" zoomScaleSheetLayoutView="90" workbookViewId="0">
      <pane ySplit="5" topLeftCell="A226" activePane="bottomLeft" state="frozen"/>
      <selection activeCell="B246" sqref="B246"/>
      <selection pane="bottomLeft" activeCell="A2" sqref="A2:F2"/>
    </sheetView>
  </sheetViews>
  <sheetFormatPr defaultColWidth="8.81640625" defaultRowHeight="14.5" x14ac:dyDescent="0.35"/>
  <cols>
    <col min="1" max="1" width="9.26953125" style="744" customWidth="1"/>
    <col min="2" max="2" width="61.7265625" style="744" customWidth="1"/>
    <col min="3" max="3" width="7.7265625" style="744" customWidth="1"/>
    <col min="4" max="4" width="10.81640625" style="744" customWidth="1"/>
    <col min="5" max="5" width="14.453125" style="744" customWidth="1"/>
    <col min="6" max="6" width="14.26953125" style="1032" customWidth="1"/>
    <col min="7" max="7" width="13.1796875" style="743" customWidth="1"/>
    <col min="8" max="8" width="8.7265625" style="743" customWidth="1"/>
    <col min="9" max="9" width="8.81640625" style="743"/>
    <col min="10" max="16384" width="8.81640625" style="744"/>
  </cols>
  <sheetData>
    <row r="1" spans="1:9" s="253" customFormat="1" ht="13" x14ac:dyDescent="0.25">
      <c r="A1" s="2412" t="s">
        <v>0</v>
      </c>
      <c r="B1" s="2412"/>
      <c r="C1" s="2412"/>
      <c r="D1" s="2412"/>
      <c r="E1" s="2412"/>
      <c r="F1" s="2412"/>
      <c r="G1" s="550"/>
      <c r="H1" s="551"/>
      <c r="I1" s="551"/>
    </row>
    <row r="2" spans="1:9" s="253" customFormat="1" ht="13" x14ac:dyDescent="0.25">
      <c r="A2" s="2372" t="s">
        <v>2539</v>
      </c>
      <c r="B2" s="2372"/>
      <c r="C2" s="2372"/>
      <c r="D2" s="2372"/>
      <c r="E2" s="2372"/>
      <c r="F2" s="2372"/>
      <c r="G2" s="550"/>
      <c r="H2" s="551"/>
      <c r="I2" s="551"/>
    </row>
    <row r="3" spans="1:9" s="255" customFormat="1" ht="14" x14ac:dyDescent="0.25">
      <c r="A3" s="2386" t="s">
        <v>2077</v>
      </c>
      <c r="B3" s="2386"/>
      <c r="C3" s="2386"/>
      <c r="D3" s="2386"/>
      <c r="E3" s="2386"/>
      <c r="F3" s="2386"/>
      <c r="G3" s="552"/>
      <c r="H3" s="551"/>
      <c r="I3" s="551"/>
    </row>
    <row r="4" spans="1:9" s="253" customFormat="1" ht="12.75" customHeight="1" x14ac:dyDescent="0.25">
      <c r="A4" s="2479" t="s">
        <v>2533</v>
      </c>
      <c r="B4" s="2479"/>
      <c r="C4" s="2479"/>
      <c r="D4" s="2479"/>
      <c r="E4" s="2479"/>
      <c r="F4" s="2479"/>
      <c r="G4" s="553"/>
      <c r="H4" s="551"/>
      <c r="I4" s="551"/>
    </row>
    <row r="5" spans="1:9" s="253" customFormat="1" ht="13" x14ac:dyDescent="0.25">
      <c r="A5" s="486" t="s">
        <v>741</v>
      </c>
      <c r="B5" s="486" t="s">
        <v>742</v>
      </c>
      <c r="C5" s="486" t="s">
        <v>743</v>
      </c>
      <c r="D5" s="486" t="s">
        <v>744</v>
      </c>
      <c r="E5" s="486" t="s">
        <v>745</v>
      </c>
      <c r="F5" s="659" t="s">
        <v>746</v>
      </c>
      <c r="G5" s="553"/>
      <c r="H5" s="551"/>
      <c r="I5" s="551"/>
    </row>
    <row r="6" spans="1:9" x14ac:dyDescent="0.35">
      <c r="A6" s="367"/>
      <c r="B6" s="281" t="s">
        <v>84</v>
      </c>
      <c r="C6" s="367"/>
      <c r="D6" s="368"/>
      <c r="E6" s="368"/>
      <c r="F6" s="1024"/>
    </row>
    <row r="7" spans="1:9" ht="25" x14ac:dyDescent="0.35">
      <c r="A7" s="367"/>
      <c r="B7" s="827" t="s">
        <v>2075</v>
      </c>
      <c r="C7" s="367"/>
      <c r="D7" s="368"/>
      <c r="E7" s="368"/>
      <c r="F7" s="1024"/>
    </row>
    <row r="8" spans="1:9" ht="9" customHeight="1" x14ac:dyDescent="0.35">
      <c r="A8" s="367"/>
      <c r="B8" s="367"/>
      <c r="C8" s="367"/>
      <c r="D8" s="368"/>
      <c r="E8" s="368"/>
      <c r="F8" s="1024"/>
    </row>
    <row r="9" spans="1:9" x14ac:dyDescent="0.35">
      <c r="A9" s="288"/>
      <c r="B9" s="289" t="s">
        <v>226</v>
      </c>
      <c r="C9" s="288"/>
      <c r="D9" s="290"/>
      <c r="E9" s="291"/>
      <c r="F9" s="1025"/>
    </row>
    <row r="10" spans="1:9" ht="7.5" customHeight="1" x14ac:dyDescent="0.35">
      <c r="A10" s="288"/>
      <c r="B10" s="292"/>
      <c r="C10" s="288"/>
      <c r="D10" s="290"/>
      <c r="E10" s="291"/>
      <c r="F10" s="1025"/>
    </row>
    <row r="11" spans="1:9" x14ac:dyDescent="0.35">
      <c r="A11" s="288"/>
      <c r="B11" s="289" t="s">
        <v>157</v>
      </c>
      <c r="C11" s="288"/>
      <c r="D11" s="290"/>
      <c r="E11" s="291"/>
      <c r="F11" s="1025"/>
    </row>
    <row r="12" spans="1:9" x14ac:dyDescent="0.35">
      <c r="A12" s="288" t="s">
        <v>158</v>
      </c>
      <c r="B12" s="293" t="s">
        <v>1558</v>
      </c>
      <c r="C12" s="288" t="s">
        <v>796</v>
      </c>
      <c r="D12" s="294">
        <f>0.2*6</f>
        <v>1.2000000000000002</v>
      </c>
      <c r="E12" s="291"/>
      <c r="F12" s="1025">
        <f>D12*E12</f>
        <v>0</v>
      </c>
    </row>
    <row r="13" spans="1:9" x14ac:dyDescent="0.35">
      <c r="A13" s="288"/>
      <c r="B13" s="292"/>
      <c r="C13" s="288"/>
      <c r="D13" s="290"/>
      <c r="E13" s="291"/>
      <c r="F13" s="1025"/>
    </row>
    <row r="14" spans="1:9" x14ac:dyDescent="0.35">
      <c r="A14" s="288"/>
      <c r="B14" s="289" t="s">
        <v>160</v>
      </c>
      <c r="C14" s="288"/>
      <c r="D14" s="290"/>
      <c r="E14" s="291"/>
      <c r="F14" s="1025"/>
    </row>
    <row r="15" spans="1:9" x14ac:dyDescent="0.35">
      <c r="A15" s="288" t="s">
        <v>162</v>
      </c>
      <c r="B15" s="295" t="s">
        <v>163</v>
      </c>
      <c r="C15" s="288" t="s">
        <v>19</v>
      </c>
      <c r="D15" s="290">
        <v>2</v>
      </c>
      <c r="E15" s="291"/>
      <c r="F15" s="1025">
        <f>D15*E15</f>
        <v>0</v>
      </c>
    </row>
    <row r="16" spans="1:9" x14ac:dyDescent="0.35">
      <c r="A16" s="288"/>
      <c r="B16" s="296"/>
      <c r="C16" s="288"/>
      <c r="D16" s="290"/>
      <c r="E16" s="291"/>
      <c r="F16" s="1025"/>
    </row>
    <row r="17" spans="1:9" x14ac:dyDescent="0.35">
      <c r="A17" s="288"/>
      <c r="B17" s="289" t="s">
        <v>164</v>
      </c>
      <c r="C17" s="288"/>
      <c r="D17" s="290"/>
      <c r="E17" s="291"/>
      <c r="F17" s="1025"/>
    </row>
    <row r="18" spans="1:9" x14ac:dyDescent="0.35">
      <c r="A18" s="288" t="s">
        <v>166</v>
      </c>
      <c r="B18" s="295" t="s">
        <v>167</v>
      </c>
      <c r="C18" s="288" t="s">
        <v>19</v>
      </c>
      <c r="D18" s="290">
        <v>2</v>
      </c>
      <c r="E18" s="291"/>
      <c r="F18" s="1025">
        <f>D18*E18</f>
        <v>0</v>
      </c>
    </row>
    <row r="19" spans="1:9" x14ac:dyDescent="0.35">
      <c r="A19" s="288" t="s">
        <v>168</v>
      </c>
      <c r="B19" s="295" t="s">
        <v>169</v>
      </c>
      <c r="C19" s="288" t="s">
        <v>19</v>
      </c>
      <c r="D19" s="290">
        <v>2</v>
      </c>
      <c r="E19" s="291"/>
      <c r="F19" s="1025">
        <f>D19*E19</f>
        <v>0</v>
      </c>
    </row>
    <row r="20" spans="1:9" x14ac:dyDescent="0.35">
      <c r="A20" s="288"/>
      <c r="B20" s="295"/>
      <c r="C20" s="288"/>
      <c r="D20" s="290"/>
      <c r="E20" s="291"/>
      <c r="F20" s="1025"/>
    </row>
    <row r="21" spans="1:9" x14ac:dyDescent="0.35">
      <c r="A21" s="288"/>
      <c r="B21" s="297" t="s">
        <v>765</v>
      </c>
      <c r="C21" s="288"/>
      <c r="D21" s="290"/>
      <c r="E21" s="291"/>
      <c r="F21" s="1025"/>
    </row>
    <row r="22" spans="1:9" ht="8.25" customHeight="1" x14ac:dyDescent="0.35">
      <c r="A22" s="288"/>
      <c r="B22" s="295"/>
      <c r="C22" s="288"/>
      <c r="D22" s="290"/>
      <c r="E22" s="291"/>
      <c r="F22" s="1025"/>
    </row>
    <row r="23" spans="1:9" ht="26" x14ac:dyDescent="0.35">
      <c r="A23" s="288"/>
      <c r="B23" s="298" t="s">
        <v>1959</v>
      </c>
      <c r="C23" s="288"/>
      <c r="D23" s="290"/>
      <c r="E23" s="291"/>
      <c r="F23" s="1026"/>
      <c r="G23" s="745"/>
      <c r="H23" s="746"/>
      <c r="I23" s="746"/>
    </row>
    <row r="24" spans="1:9" x14ac:dyDescent="0.35">
      <c r="A24" s="288"/>
      <c r="B24" s="298"/>
      <c r="C24" s="288"/>
      <c r="D24" s="290"/>
      <c r="E24" s="291"/>
      <c r="F24" s="1026"/>
      <c r="G24" s="745"/>
      <c r="H24" s="746"/>
      <c r="I24" s="746"/>
    </row>
    <row r="25" spans="1:9" x14ac:dyDescent="0.35">
      <c r="A25" s="264"/>
      <c r="B25" s="824" t="s">
        <v>2042</v>
      </c>
      <c r="C25" s="825"/>
      <c r="D25" s="290"/>
      <c r="E25" s="291"/>
      <c r="F25" s="1026"/>
      <c r="G25" s="745"/>
      <c r="H25" s="746"/>
      <c r="I25" s="746"/>
    </row>
    <row r="26" spans="1:9" x14ac:dyDescent="0.35">
      <c r="A26" s="342" t="s">
        <v>251</v>
      </c>
      <c r="B26" s="268" t="s">
        <v>172</v>
      </c>
      <c r="C26" s="264" t="s">
        <v>125</v>
      </c>
      <c r="D26" s="701" t="s">
        <v>1665</v>
      </c>
      <c r="E26" s="291"/>
      <c r="F26" s="1025">
        <v>0</v>
      </c>
      <c r="G26" s="745"/>
      <c r="H26" s="746"/>
      <c r="I26" s="746"/>
    </row>
    <row r="27" spans="1:9" x14ac:dyDescent="0.35">
      <c r="A27" s="342" t="s">
        <v>252</v>
      </c>
      <c r="B27" s="268" t="s">
        <v>420</v>
      </c>
      <c r="C27" s="264" t="s">
        <v>125</v>
      </c>
      <c r="D27" s="701" t="s">
        <v>1665</v>
      </c>
      <c r="E27" s="291"/>
      <c r="F27" s="1025">
        <v>0</v>
      </c>
      <c r="G27" s="745"/>
      <c r="H27" s="746"/>
      <c r="I27" s="746"/>
    </row>
    <row r="28" spans="1:9" x14ac:dyDescent="0.35">
      <c r="A28" s="342"/>
      <c r="B28" s="268"/>
      <c r="C28" s="264"/>
      <c r="D28" s="290"/>
      <c r="E28" s="704"/>
      <c r="F28" s="702"/>
      <c r="G28" s="745"/>
      <c r="H28" s="746"/>
      <c r="I28" s="746"/>
    </row>
    <row r="29" spans="1:9" x14ac:dyDescent="0.35">
      <c r="A29" s="264"/>
      <c r="B29" s="299" t="s">
        <v>1559</v>
      </c>
      <c r="C29" s="300"/>
      <c r="D29" s="301"/>
      <c r="E29" s="302"/>
      <c r="F29" s="1026"/>
      <c r="G29" s="745"/>
      <c r="H29" s="746"/>
      <c r="I29" s="746"/>
    </row>
    <row r="30" spans="1:9" ht="18" customHeight="1" x14ac:dyDescent="0.35">
      <c r="A30" s="342" t="s">
        <v>261</v>
      </c>
      <c r="B30" s="295" t="s">
        <v>172</v>
      </c>
      <c r="C30" s="288" t="s">
        <v>125</v>
      </c>
      <c r="D30" s="701" t="s">
        <v>1665</v>
      </c>
      <c r="E30" s="291"/>
      <c r="F30" s="1025">
        <v>0</v>
      </c>
      <c r="G30" s="745"/>
      <c r="H30" s="746"/>
      <c r="I30" s="746"/>
    </row>
    <row r="31" spans="1:9" ht="18" customHeight="1" x14ac:dyDescent="0.35">
      <c r="A31" s="342" t="s">
        <v>262</v>
      </c>
      <c r="B31" s="295" t="s">
        <v>420</v>
      </c>
      <c r="C31" s="288" t="s">
        <v>125</v>
      </c>
      <c r="D31" s="701" t="s">
        <v>1665</v>
      </c>
      <c r="E31" s="291"/>
      <c r="F31" s="1025">
        <v>0</v>
      </c>
      <c r="G31" s="745"/>
      <c r="H31" s="746"/>
      <c r="I31" s="746"/>
    </row>
    <row r="32" spans="1:9" x14ac:dyDescent="0.35">
      <c r="A32" s="342"/>
      <c r="B32" s="268"/>
      <c r="C32" s="264"/>
      <c r="D32" s="290"/>
      <c r="E32" s="291"/>
      <c r="F32" s="1026"/>
      <c r="G32" s="745"/>
      <c r="H32" s="746"/>
      <c r="I32" s="746"/>
    </row>
    <row r="33" spans="1:9" x14ac:dyDescent="0.35">
      <c r="A33" s="264"/>
      <c r="B33" s="299" t="s">
        <v>1560</v>
      </c>
      <c r="C33" s="300"/>
      <c r="D33" s="301"/>
      <c r="E33" s="302"/>
      <c r="F33" s="1026"/>
      <c r="G33" s="745"/>
      <c r="H33" s="746"/>
      <c r="I33" s="746"/>
    </row>
    <row r="34" spans="1:9" ht="18.75" customHeight="1" x14ac:dyDescent="0.35">
      <c r="A34" s="342" t="s">
        <v>1463</v>
      </c>
      <c r="B34" s="295" t="s">
        <v>172</v>
      </c>
      <c r="C34" s="288" t="s">
        <v>125</v>
      </c>
      <c r="D34" s="701" t="s">
        <v>1665</v>
      </c>
      <c r="E34" s="291"/>
      <c r="F34" s="1025">
        <v>0</v>
      </c>
      <c r="G34" s="745"/>
      <c r="H34" s="746"/>
      <c r="I34" s="746"/>
    </row>
    <row r="35" spans="1:9" ht="18.75" customHeight="1" x14ac:dyDescent="0.35">
      <c r="A35" s="342" t="s">
        <v>1464</v>
      </c>
      <c r="B35" s="295" t="s">
        <v>420</v>
      </c>
      <c r="C35" s="288" t="s">
        <v>125</v>
      </c>
      <c r="D35" s="701" t="s">
        <v>1665</v>
      </c>
      <c r="E35" s="291"/>
      <c r="F35" s="1025">
        <v>0</v>
      </c>
      <c r="G35" s="745"/>
      <c r="H35" s="746"/>
      <c r="I35" s="746"/>
    </row>
    <row r="36" spans="1:9" x14ac:dyDescent="0.35">
      <c r="A36" s="342"/>
      <c r="B36" s="268"/>
      <c r="C36" s="264"/>
      <c r="D36" s="290"/>
      <c r="E36" s="291"/>
      <c r="F36" s="1026"/>
      <c r="G36" s="745"/>
      <c r="H36" s="746"/>
      <c r="I36" s="746"/>
    </row>
    <row r="37" spans="1:9" x14ac:dyDescent="0.35">
      <c r="A37" s="264"/>
      <c r="B37" s="824" t="s">
        <v>2047</v>
      </c>
      <c r="C37" s="825"/>
      <c r="D37" s="290"/>
      <c r="E37" s="291"/>
      <c r="F37" s="1026"/>
      <c r="G37" s="745"/>
      <c r="H37" s="746"/>
      <c r="I37" s="746"/>
    </row>
    <row r="38" spans="1:9" x14ac:dyDescent="0.35">
      <c r="A38" s="342" t="s">
        <v>1524</v>
      </c>
      <c r="B38" s="268" t="s">
        <v>172</v>
      </c>
      <c r="C38" s="264" t="s">
        <v>125</v>
      </c>
      <c r="D38" s="701" t="s">
        <v>1665</v>
      </c>
      <c r="E38" s="291"/>
      <c r="F38" s="1025">
        <v>0</v>
      </c>
      <c r="G38" s="745"/>
      <c r="H38" s="746"/>
      <c r="I38" s="746"/>
    </row>
    <row r="39" spans="1:9" x14ac:dyDescent="0.35">
      <c r="A39" s="342" t="s">
        <v>2044</v>
      </c>
      <c r="B39" s="268" t="s">
        <v>420</v>
      </c>
      <c r="C39" s="264" t="s">
        <v>125</v>
      </c>
      <c r="D39" s="701" t="s">
        <v>1665</v>
      </c>
      <c r="E39" s="291"/>
      <c r="F39" s="1025">
        <v>0</v>
      </c>
      <c r="G39" s="745"/>
      <c r="H39" s="746"/>
      <c r="I39" s="746"/>
    </row>
    <row r="40" spans="1:9" x14ac:dyDescent="0.35">
      <c r="A40" s="342"/>
      <c r="B40" s="268"/>
      <c r="C40" s="264"/>
      <c r="D40" s="290"/>
      <c r="E40" s="291"/>
      <c r="F40" s="1026"/>
      <c r="G40" s="745"/>
      <c r="H40" s="746"/>
      <c r="I40" s="746"/>
    </row>
    <row r="41" spans="1:9" x14ac:dyDescent="0.35">
      <c r="A41" s="264"/>
      <c r="B41" s="824" t="s">
        <v>2048</v>
      </c>
      <c r="C41" s="825"/>
      <c r="D41" s="290"/>
      <c r="E41" s="291"/>
      <c r="F41" s="1026"/>
      <c r="G41" s="745"/>
      <c r="H41" s="746"/>
      <c r="I41" s="746"/>
    </row>
    <row r="42" spans="1:9" ht="18.75" customHeight="1" x14ac:dyDescent="0.35">
      <c r="A42" s="342" t="s">
        <v>2045</v>
      </c>
      <c r="B42" s="268" t="s">
        <v>172</v>
      </c>
      <c r="C42" s="264" t="s">
        <v>125</v>
      </c>
      <c r="D42" s="701" t="s">
        <v>1665</v>
      </c>
      <c r="E42" s="291"/>
      <c r="F42" s="1025">
        <v>0</v>
      </c>
      <c r="G42" s="745"/>
      <c r="H42" s="746"/>
      <c r="I42" s="746"/>
    </row>
    <row r="43" spans="1:9" ht="18.75" customHeight="1" x14ac:dyDescent="0.35">
      <c r="A43" s="342" t="s">
        <v>2046</v>
      </c>
      <c r="B43" s="268" t="s">
        <v>420</v>
      </c>
      <c r="C43" s="264" t="s">
        <v>125</v>
      </c>
      <c r="D43" s="701" t="s">
        <v>1665</v>
      </c>
      <c r="E43" s="291"/>
      <c r="F43" s="1025">
        <v>0</v>
      </c>
      <c r="G43" s="745"/>
      <c r="H43" s="746"/>
      <c r="I43" s="746"/>
    </row>
    <row r="44" spans="1:9" ht="9" customHeight="1" x14ac:dyDescent="0.35">
      <c r="A44" s="342"/>
      <c r="B44" s="268"/>
      <c r="C44" s="264"/>
      <c r="D44" s="290"/>
      <c r="E44" s="291"/>
      <c r="F44" s="1026"/>
      <c r="G44" s="745"/>
      <c r="H44" s="746"/>
      <c r="I44" s="746"/>
    </row>
    <row r="45" spans="1:9" ht="39" x14ac:dyDescent="0.35">
      <c r="A45" s="288"/>
      <c r="B45" s="341" t="s">
        <v>1619</v>
      </c>
      <c r="C45" s="288"/>
      <c r="D45" s="290"/>
      <c r="E45" s="291"/>
      <c r="F45" s="1026"/>
      <c r="G45" s="745"/>
      <c r="H45" s="746"/>
      <c r="I45" s="746"/>
    </row>
    <row r="46" spans="1:9" x14ac:dyDescent="0.35">
      <c r="A46" s="288"/>
      <c r="B46" s="298"/>
      <c r="C46" s="288"/>
      <c r="D46" s="290"/>
      <c r="E46" s="291"/>
      <c r="F46" s="1026"/>
      <c r="G46" s="745"/>
      <c r="H46" s="746"/>
      <c r="I46" s="746"/>
    </row>
    <row r="47" spans="1:9" ht="18" customHeight="1" x14ac:dyDescent="0.35">
      <c r="A47" s="342" t="s">
        <v>1447</v>
      </c>
      <c r="B47" s="268" t="s">
        <v>2050</v>
      </c>
      <c r="C47" s="264" t="s">
        <v>125</v>
      </c>
      <c r="D47" s="701" t="s">
        <v>1665</v>
      </c>
      <c r="E47" s="291"/>
      <c r="F47" s="1025">
        <v>0</v>
      </c>
      <c r="G47" s="745"/>
      <c r="H47" s="746"/>
      <c r="I47" s="746"/>
    </row>
    <row r="48" spans="1:9" ht="18" customHeight="1" x14ac:dyDescent="0.35">
      <c r="A48" s="342" t="s">
        <v>1448</v>
      </c>
      <c r="B48" s="268" t="s">
        <v>1674</v>
      </c>
      <c r="C48" s="264" t="s">
        <v>125</v>
      </c>
      <c r="D48" s="701" t="s">
        <v>1665</v>
      </c>
      <c r="E48" s="291"/>
      <c r="F48" s="1025">
        <v>0</v>
      </c>
      <c r="G48" s="745"/>
      <c r="H48" s="746"/>
      <c r="I48" s="746"/>
    </row>
    <row r="49" spans="1:9" ht="18" customHeight="1" x14ac:dyDescent="0.35">
      <c r="A49" s="342" t="s">
        <v>1449</v>
      </c>
      <c r="B49" s="274" t="s">
        <v>1675</v>
      </c>
      <c r="C49" s="264" t="s">
        <v>125</v>
      </c>
      <c r="D49" s="701" t="s">
        <v>1665</v>
      </c>
      <c r="E49" s="291"/>
      <c r="F49" s="1025">
        <v>0</v>
      </c>
      <c r="G49" s="745"/>
      <c r="H49" s="746"/>
      <c r="I49" s="746"/>
    </row>
    <row r="50" spans="1:9" ht="18" customHeight="1" x14ac:dyDescent="0.35">
      <c r="A50" s="342" t="s">
        <v>1450</v>
      </c>
      <c r="B50" s="268" t="s">
        <v>1620</v>
      </c>
      <c r="C50" s="264" t="s">
        <v>125</v>
      </c>
      <c r="D50" s="290">
        <v>1000</v>
      </c>
      <c r="E50" s="291"/>
      <c r="F50" s="1025">
        <f>D50*E50</f>
        <v>0</v>
      </c>
      <c r="G50" s="745"/>
      <c r="H50" s="746"/>
      <c r="I50" s="746"/>
    </row>
    <row r="51" spans="1:9" ht="18" customHeight="1" x14ac:dyDescent="0.35">
      <c r="A51" s="342" t="s">
        <v>1451</v>
      </c>
      <c r="B51" s="274" t="s">
        <v>1621</v>
      </c>
      <c r="C51" s="264" t="s">
        <v>125</v>
      </c>
      <c r="D51" s="290">
        <v>1000</v>
      </c>
      <c r="E51" s="291"/>
      <c r="F51" s="1025">
        <f t="shared" ref="F51:F54" si="0">D51*E51</f>
        <v>0</v>
      </c>
      <c r="G51" s="745"/>
      <c r="H51" s="746"/>
      <c r="I51" s="746"/>
    </row>
    <row r="52" spans="1:9" ht="18" customHeight="1" x14ac:dyDescent="0.35">
      <c r="A52" s="342" t="s">
        <v>1452</v>
      </c>
      <c r="B52" s="268" t="s">
        <v>1622</v>
      </c>
      <c r="C52" s="264" t="s">
        <v>125</v>
      </c>
      <c r="D52" s="701" t="s">
        <v>1665</v>
      </c>
      <c r="E52" s="291"/>
      <c r="F52" s="1025">
        <v>0</v>
      </c>
      <c r="G52" s="745"/>
      <c r="H52" s="746"/>
      <c r="I52" s="746"/>
    </row>
    <row r="53" spans="1:9" ht="18" customHeight="1" x14ac:dyDescent="0.35">
      <c r="A53" s="342" t="s">
        <v>1676</v>
      </c>
      <c r="B53" s="268" t="s">
        <v>1623</v>
      </c>
      <c r="C53" s="264" t="s">
        <v>125</v>
      </c>
      <c r="D53" s="290">
        <v>200</v>
      </c>
      <c r="E53" s="291"/>
      <c r="F53" s="1025">
        <f t="shared" si="0"/>
        <v>0</v>
      </c>
      <c r="G53" s="745"/>
      <c r="H53" s="746"/>
      <c r="I53" s="746"/>
    </row>
    <row r="54" spans="1:9" ht="18" customHeight="1" x14ac:dyDescent="0.35">
      <c r="A54" s="342" t="s">
        <v>1453</v>
      </c>
      <c r="B54" s="274" t="s">
        <v>1624</v>
      </c>
      <c r="C54" s="264" t="s">
        <v>125</v>
      </c>
      <c r="D54" s="290">
        <v>500</v>
      </c>
      <c r="E54" s="291"/>
      <c r="F54" s="1025">
        <f t="shared" si="0"/>
        <v>0</v>
      </c>
      <c r="G54" s="745"/>
      <c r="H54" s="746"/>
      <c r="I54" s="746"/>
    </row>
    <row r="55" spans="1:9" ht="18" customHeight="1" x14ac:dyDescent="0.35">
      <c r="A55" s="342" t="s">
        <v>2051</v>
      </c>
      <c r="B55" s="268" t="s">
        <v>1625</v>
      </c>
      <c r="C55" s="264" t="s">
        <v>125</v>
      </c>
      <c r="D55" s="701" t="s">
        <v>1665</v>
      </c>
      <c r="E55" s="291"/>
      <c r="F55" s="1025">
        <v>0</v>
      </c>
      <c r="G55" s="745"/>
      <c r="H55" s="746"/>
      <c r="I55" s="746"/>
    </row>
    <row r="56" spans="1:9" ht="18" customHeight="1" x14ac:dyDescent="0.35">
      <c r="A56" s="291"/>
      <c r="B56" s="291"/>
      <c r="C56" s="291"/>
      <c r="D56" s="291"/>
      <c r="E56" s="291"/>
      <c r="F56" s="1025"/>
      <c r="G56" s="746"/>
      <c r="H56" s="746"/>
      <c r="I56" s="746"/>
    </row>
    <row r="57" spans="1:9" ht="18" customHeight="1" x14ac:dyDescent="0.35">
      <c r="A57" s="291"/>
      <c r="B57" s="291"/>
      <c r="C57" s="291"/>
      <c r="D57" s="291"/>
      <c r="E57" s="291"/>
      <c r="F57" s="1025"/>
      <c r="G57" s="746"/>
      <c r="H57" s="746"/>
      <c r="I57" s="746"/>
    </row>
    <row r="58" spans="1:9" ht="18" customHeight="1" x14ac:dyDescent="0.35">
      <c r="A58" s="291"/>
      <c r="B58" s="291"/>
      <c r="C58" s="291"/>
      <c r="D58" s="291"/>
      <c r="E58" s="291"/>
      <c r="F58" s="1025"/>
      <c r="G58" s="746"/>
      <c r="H58" s="746"/>
      <c r="I58" s="746"/>
    </row>
    <row r="59" spans="1:9" x14ac:dyDescent="0.35">
      <c r="A59" s="291"/>
      <c r="B59" s="291"/>
      <c r="C59" s="291"/>
      <c r="D59" s="291"/>
      <c r="E59" s="291"/>
      <c r="F59" s="1025"/>
      <c r="G59" s="746"/>
      <c r="H59" s="746"/>
      <c r="I59" s="746"/>
    </row>
    <row r="60" spans="1:9" x14ac:dyDescent="0.35">
      <c r="A60" s="291"/>
      <c r="B60" s="291"/>
      <c r="C60" s="291"/>
      <c r="D60" s="291"/>
      <c r="E60" s="291"/>
      <c r="F60" s="1025"/>
      <c r="G60" s="746"/>
      <c r="H60" s="746"/>
      <c r="I60" s="746"/>
    </row>
    <row r="61" spans="1:9" s="743" customFormat="1" ht="13" thickBot="1" x14ac:dyDescent="0.3">
      <c r="A61" s="291"/>
      <c r="B61" s="291"/>
      <c r="C61" s="291"/>
      <c r="D61" s="291"/>
      <c r="E61" s="291"/>
      <c r="F61" s="1025"/>
    </row>
    <row r="62" spans="1:9" s="743" customFormat="1" ht="18" customHeight="1" thickTop="1" x14ac:dyDescent="0.25">
      <c r="A62" s="2480" t="s">
        <v>102</v>
      </c>
      <c r="B62" s="2480"/>
      <c r="C62" s="2480"/>
      <c r="D62" s="2480"/>
      <c r="E62" s="2480"/>
      <c r="F62" s="1361">
        <f>SUM(F6:F61)</f>
        <v>0</v>
      </c>
    </row>
    <row r="63" spans="1:9" s="743" customFormat="1" ht="13" x14ac:dyDescent="0.25">
      <c r="A63" s="303"/>
      <c r="B63" s="289" t="s">
        <v>139</v>
      </c>
      <c r="C63" s="288"/>
      <c r="D63" s="290"/>
      <c r="E63" s="291"/>
      <c r="F63" s="1025"/>
    </row>
    <row r="64" spans="1:9" s="743" customFormat="1" ht="7.5" customHeight="1" x14ac:dyDescent="0.25">
      <c r="A64" s="311"/>
      <c r="B64" s="312"/>
      <c r="C64" s="288"/>
      <c r="D64" s="290"/>
      <c r="E64" s="291"/>
      <c r="F64" s="1025"/>
    </row>
    <row r="65" spans="1:6" s="743" customFormat="1" ht="13" x14ac:dyDescent="0.25">
      <c r="A65" s="288"/>
      <c r="B65" s="313" t="s">
        <v>1565</v>
      </c>
      <c r="C65" s="288"/>
      <c r="D65" s="290"/>
      <c r="E65" s="291"/>
      <c r="F65" s="1025"/>
    </row>
    <row r="66" spans="1:6" s="743" customFormat="1" ht="5.25" customHeight="1" x14ac:dyDescent="0.25">
      <c r="A66" s="288"/>
      <c r="B66" s="313"/>
      <c r="C66" s="288"/>
      <c r="D66" s="290"/>
      <c r="E66" s="291"/>
      <c r="F66" s="1025"/>
    </row>
    <row r="67" spans="1:6" s="743" customFormat="1" ht="12.5" x14ac:dyDescent="0.25">
      <c r="A67" s="264"/>
      <c r="B67" s="344" t="s">
        <v>2052</v>
      </c>
      <c r="C67" s="264"/>
      <c r="D67" s="343"/>
      <c r="E67" s="308"/>
      <c r="F67" s="1025"/>
    </row>
    <row r="68" spans="1:6" s="743" customFormat="1" ht="15" customHeight="1" x14ac:dyDescent="0.25">
      <c r="A68" s="264" t="s">
        <v>2053</v>
      </c>
      <c r="B68" s="274" t="s">
        <v>2054</v>
      </c>
      <c r="C68" s="264" t="s">
        <v>19</v>
      </c>
      <c r="D68" s="701" t="s">
        <v>1665</v>
      </c>
      <c r="E68" s="351"/>
      <c r="F68" s="1025">
        <v>0</v>
      </c>
    </row>
    <row r="69" spans="1:6" s="743" customFormat="1" ht="15" customHeight="1" x14ac:dyDescent="0.25">
      <c r="A69" s="264" t="s">
        <v>2055</v>
      </c>
      <c r="B69" s="274" t="s">
        <v>2056</v>
      </c>
      <c r="C69" s="264" t="s">
        <v>19</v>
      </c>
      <c r="D69" s="701" t="s">
        <v>1665</v>
      </c>
      <c r="E69" s="351"/>
      <c r="F69" s="1025">
        <v>0</v>
      </c>
    </row>
    <row r="70" spans="1:6" s="743" customFormat="1" ht="15" customHeight="1" x14ac:dyDescent="0.25">
      <c r="A70" s="264" t="s">
        <v>2057</v>
      </c>
      <c r="B70" s="274" t="s">
        <v>2058</v>
      </c>
      <c r="C70" s="264" t="s">
        <v>19</v>
      </c>
      <c r="D70" s="701" t="s">
        <v>1665</v>
      </c>
      <c r="E70" s="351"/>
      <c r="F70" s="1025">
        <v>0</v>
      </c>
    </row>
    <row r="71" spans="1:6" s="743" customFormat="1" ht="15" customHeight="1" x14ac:dyDescent="0.25">
      <c r="A71" s="264" t="s">
        <v>2059</v>
      </c>
      <c r="B71" s="274" t="s">
        <v>2060</v>
      </c>
      <c r="C71" s="264" t="s">
        <v>19</v>
      </c>
      <c r="D71" s="701" t="s">
        <v>1665</v>
      </c>
      <c r="E71" s="351"/>
      <c r="F71" s="1025">
        <v>0</v>
      </c>
    </row>
    <row r="72" spans="1:6" s="743" customFormat="1" ht="15" customHeight="1" x14ac:dyDescent="0.25">
      <c r="A72" s="264" t="s">
        <v>2061</v>
      </c>
      <c r="B72" s="274" t="s">
        <v>2067</v>
      </c>
      <c r="C72" s="264" t="s">
        <v>19</v>
      </c>
      <c r="D72" s="701" t="s">
        <v>1665</v>
      </c>
      <c r="E72" s="351"/>
      <c r="F72" s="1025">
        <v>0</v>
      </c>
    </row>
    <row r="73" spans="1:6" s="743" customFormat="1" ht="6" customHeight="1" x14ac:dyDescent="0.25">
      <c r="A73" s="288"/>
      <c r="B73" s="313"/>
      <c r="C73" s="288"/>
      <c r="D73" s="290"/>
      <c r="E73" s="291"/>
      <c r="F73" s="1025"/>
    </row>
    <row r="74" spans="1:6" s="743" customFormat="1" ht="13" x14ac:dyDescent="0.25">
      <c r="A74" s="288"/>
      <c r="B74" s="310" t="s">
        <v>1566</v>
      </c>
      <c r="C74" s="288"/>
      <c r="D74" s="290"/>
      <c r="E74" s="291"/>
      <c r="F74" s="1025"/>
    </row>
    <row r="75" spans="1:6" s="743" customFormat="1" ht="16.5" customHeight="1" x14ac:dyDescent="0.25">
      <c r="A75" s="288" t="s">
        <v>1561</v>
      </c>
      <c r="B75" s="292" t="s">
        <v>1568</v>
      </c>
      <c r="C75" s="288" t="s">
        <v>19</v>
      </c>
      <c r="D75" s="701" t="s">
        <v>1665</v>
      </c>
      <c r="E75" s="291"/>
      <c r="F75" s="1025">
        <v>0</v>
      </c>
    </row>
    <row r="76" spans="1:6" s="743" customFormat="1" ht="16.5" customHeight="1" x14ac:dyDescent="0.25">
      <c r="A76" s="288" t="s">
        <v>1562</v>
      </c>
      <c r="B76" s="292" t="s">
        <v>1569</v>
      </c>
      <c r="C76" s="288" t="s">
        <v>19</v>
      </c>
      <c r="D76" s="701" t="s">
        <v>1665</v>
      </c>
      <c r="E76" s="308"/>
      <c r="F76" s="1025">
        <v>0</v>
      </c>
    </row>
    <row r="77" spans="1:6" s="743" customFormat="1" ht="16.5" customHeight="1" x14ac:dyDescent="0.25">
      <c r="A77" s="288" t="s">
        <v>1672</v>
      </c>
      <c r="B77" s="292" t="s">
        <v>1570</v>
      </c>
      <c r="C77" s="288" t="s">
        <v>19</v>
      </c>
      <c r="D77" s="701" t="s">
        <v>1665</v>
      </c>
      <c r="E77" s="291"/>
      <c r="F77" s="1025">
        <v>0</v>
      </c>
    </row>
    <row r="78" spans="1:6" s="743" customFormat="1" ht="16.5" customHeight="1" x14ac:dyDescent="0.25">
      <c r="A78" s="288" t="s">
        <v>1564</v>
      </c>
      <c r="B78" s="292" t="s">
        <v>1571</v>
      </c>
      <c r="C78" s="288" t="s">
        <v>19</v>
      </c>
      <c r="D78" s="701" t="s">
        <v>1665</v>
      </c>
      <c r="E78" s="308"/>
      <c r="F78" s="1025">
        <v>0</v>
      </c>
    </row>
    <row r="79" spans="1:6" s="743" customFormat="1" ht="16.5" customHeight="1" x14ac:dyDescent="0.25">
      <c r="A79" s="288" t="s">
        <v>1949</v>
      </c>
      <c r="B79" s="292" t="s">
        <v>1572</v>
      </c>
      <c r="C79" s="288" t="s">
        <v>19</v>
      </c>
      <c r="D79" s="701" t="s">
        <v>1665</v>
      </c>
      <c r="E79" s="308"/>
      <c r="F79" s="1025">
        <v>0</v>
      </c>
    </row>
    <row r="80" spans="1:6" s="743" customFormat="1" ht="12.5" x14ac:dyDescent="0.25">
      <c r="A80" s="288" t="s">
        <v>1950</v>
      </c>
      <c r="B80" s="292" t="s">
        <v>1573</v>
      </c>
      <c r="C80" s="288" t="s">
        <v>19</v>
      </c>
      <c r="D80" s="701" t="s">
        <v>1665</v>
      </c>
      <c r="E80" s="308"/>
      <c r="F80" s="1025">
        <v>0</v>
      </c>
    </row>
    <row r="81" spans="1:6" s="743" customFormat="1" ht="9.75" customHeight="1" x14ac:dyDescent="0.25">
      <c r="A81" s="288"/>
      <c r="B81" s="292"/>
      <c r="C81" s="288"/>
      <c r="D81" s="290"/>
      <c r="E81" s="308"/>
      <c r="F81" s="1025"/>
    </row>
    <row r="82" spans="1:6" s="743" customFormat="1" ht="12.5" x14ac:dyDescent="0.25">
      <c r="A82" s="288"/>
      <c r="B82" s="344" t="s">
        <v>1637</v>
      </c>
      <c r="C82" s="288"/>
      <c r="D82" s="290"/>
      <c r="E82" s="308"/>
      <c r="F82" s="1025"/>
    </row>
    <row r="83" spans="1:6" s="743" customFormat="1" ht="17.25" customHeight="1" x14ac:dyDescent="0.25">
      <c r="A83" s="264" t="s">
        <v>2064</v>
      </c>
      <c r="B83" s="292" t="s">
        <v>1570</v>
      </c>
      <c r="C83" s="264" t="s">
        <v>19</v>
      </c>
      <c r="D83" s="701" t="s">
        <v>1665</v>
      </c>
      <c r="E83" s="308"/>
      <c r="F83" s="1025">
        <v>0</v>
      </c>
    </row>
    <row r="84" spans="1:6" s="743" customFormat="1" ht="12.5" x14ac:dyDescent="0.25">
      <c r="A84" s="264" t="s">
        <v>2065</v>
      </c>
      <c r="B84" s="274" t="s">
        <v>2063</v>
      </c>
      <c r="C84" s="264" t="s">
        <v>19</v>
      </c>
      <c r="D84" s="701" t="s">
        <v>1665</v>
      </c>
      <c r="E84" s="308"/>
      <c r="F84" s="1025">
        <v>0</v>
      </c>
    </row>
    <row r="85" spans="1:6" s="743" customFormat="1" ht="6.75" customHeight="1" x14ac:dyDescent="0.25">
      <c r="A85" s="288"/>
      <c r="B85" s="292"/>
      <c r="C85" s="288"/>
      <c r="D85" s="290"/>
      <c r="E85" s="308"/>
      <c r="F85" s="1025"/>
    </row>
    <row r="86" spans="1:6" s="743" customFormat="1" ht="13" x14ac:dyDescent="0.25">
      <c r="A86" s="264"/>
      <c r="B86" s="341" t="s">
        <v>2049</v>
      </c>
      <c r="C86" s="264"/>
      <c r="D86" s="338"/>
      <c r="E86" s="283"/>
      <c r="F86" s="1025"/>
    </row>
    <row r="87" spans="1:6" s="743" customFormat="1" ht="8.25" customHeight="1" x14ac:dyDescent="0.25">
      <c r="A87" s="264"/>
      <c r="B87" s="274"/>
      <c r="C87" s="264"/>
      <c r="D87" s="338"/>
      <c r="E87" s="283"/>
      <c r="F87" s="1025"/>
    </row>
    <row r="88" spans="1:6" s="743" customFormat="1" ht="12.5" x14ac:dyDescent="0.25">
      <c r="A88" s="264"/>
      <c r="B88" s="344" t="s">
        <v>1626</v>
      </c>
      <c r="C88" s="264"/>
      <c r="D88" s="338"/>
      <c r="E88" s="283"/>
      <c r="F88" s="1025"/>
    </row>
    <row r="89" spans="1:6" s="743" customFormat="1" ht="17.25" customHeight="1" x14ac:dyDescent="0.25">
      <c r="A89" s="264" t="s">
        <v>1627</v>
      </c>
      <c r="B89" s="274" t="s">
        <v>1567</v>
      </c>
      <c r="C89" s="264" t="s">
        <v>19</v>
      </c>
      <c r="D89" s="338">
        <v>2</v>
      </c>
      <c r="E89" s="283"/>
      <c r="F89" s="1025">
        <f t="shared" ref="F89:F92" si="1">D89*E89</f>
        <v>0</v>
      </c>
    </row>
    <row r="90" spans="1:6" s="743" customFormat="1" ht="17.25" customHeight="1" x14ac:dyDescent="0.25">
      <c r="A90" s="264" t="s">
        <v>1628</v>
      </c>
      <c r="B90" s="274" t="s">
        <v>1580</v>
      </c>
      <c r="C90" s="264" t="s">
        <v>19</v>
      </c>
      <c r="D90" s="338">
        <v>2</v>
      </c>
      <c r="E90" s="283"/>
      <c r="F90" s="1025">
        <f t="shared" si="1"/>
        <v>0</v>
      </c>
    </row>
    <row r="91" spans="1:6" s="743" customFormat="1" ht="17.25" customHeight="1" x14ac:dyDescent="0.25">
      <c r="A91" s="264" t="s">
        <v>1629</v>
      </c>
      <c r="B91" s="274" t="s">
        <v>1630</v>
      </c>
      <c r="C91" s="264" t="s">
        <v>19</v>
      </c>
      <c r="D91" s="701" t="s">
        <v>1665</v>
      </c>
      <c r="E91" s="283"/>
      <c r="F91" s="1025">
        <v>0</v>
      </c>
    </row>
    <row r="92" spans="1:6" s="743" customFormat="1" ht="12.5" x14ac:dyDescent="0.25">
      <c r="A92" s="264" t="s">
        <v>1631</v>
      </c>
      <c r="B92" s="274" t="s">
        <v>1632</v>
      </c>
      <c r="C92" s="264" t="s">
        <v>19</v>
      </c>
      <c r="D92" s="338">
        <v>1</v>
      </c>
      <c r="E92" s="283"/>
      <c r="F92" s="1025">
        <f t="shared" si="1"/>
        <v>0</v>
      </c>
    </row>
    <row r="93" spans="1:6" s="743" customFormat="1" ht="9" customHeight="1" x14ac:dyDescent="0.25">
      <c r="A93" s="264"/>
      <c r="B93" s="274"/>
      <c r="C93" s="264"/>
      <c r="D93" s="338"/>
      <c r="E93" s="283"/>
      <c r="F93" s="1025"/>
    </row>
    <row r="94" spans="1:6" s="743" customFormat="1" ht="12.5" x14ac:dyDescent="0.25">
      <c r="A94" s="264"/>
      <c r="B94" s="344" t="s">
        <v>1633</v>
      </c>
      <c r="C94" s="264"/>
      <c r="D94" s="338"/>
      <c r="E94" s="283"/>
      <c r="F94" s="1025"/>
    </row>
    <row r="95" spans="1:6" s="743" customFormat="1" ht="17.25" customHeight="1" x14ac:dyDescent="0.25">
      <c r="A95" s="264" t="s">
        <v>1574</v>
      </c>
      <c r="B95" s="274" t="s">
        <v>1567</v>
      </c>
      <c r="C95" s="264" t="s">
        <v>19</v>
      </c>
      <c r="D95" s="338">
        <v>1</v>
      </c>
      <c r="E95" s="283"/>
      <c r="F95" s="1025">
        <f t="shared" ref="F95:F98" si="2">D95*E95</f>
        <v>0</v>
      </c>
    </row>
    <row r="96" spans="1:6" s="743" customFormat="1" ht="17.25" customHeight="1" x14ac:dyDescent="0.25">
      <c r="A96" s="264" t="s">
        <v>1575</v>
      </c>
      <c r="B96" s="274" t="s">
        <v>1580</v>
      </c>
      <c r="C96" s="264" t="s">
        <v>19</v>
      </c>
      <c r="D96" s="338">
        <v>1</v>
      </c>
      <c r="E96" s="283"/>
      <c r="F96" s="1025">
        <f t="shared" si="2"/>
        <v>0</v>
      </c>
    </row>
    <row r="97" spans="1:6" s="743" customFormat="1" ht="17.25" customHeight="1" x14ac:dyDescent="0.25">
      <c r="A97" s="264" t="s">
        <v>1576</v>
      </c>
      <c r="B97" s="274" t="s">
        <v>1630</v>
      </c>
      <c r="C97" s="264" t="s">
        <v>19</v>
      </c>
      <c r="D97" s="701" t="s">
        <v>1665</v>
      </c>
      <c r="E97" s="283"/>
      <c r="F97" s="1025">
        <v>0</v>
      </c>
    </row>
    <row r="98" spans="1:6" s="743" customFormat="1" ht="12.5" x14ac:dyDescent="0.25">
      <c r="A98" s="264" t="s">
        <v>1577</v>
      </c>
      <c r="B98" s="274" t="s">
        <v>1632</v>
      </c>
      <c r="C98" s="264" t="s">
        <v>19</v>
      </c>
      <c r="D98" s="338">
        <v>1</v>
      </c>
      <c r="E98" s="283"/>
      <c r="F98" s="1025">
        <f t="shared" si="2"/>
        <v>0</v>
      </c>
    </row>
    <row r="99" spans="1:6" s="743" customFormat="1" ht="6.75" customHeight="1" x14ac:dyDescent="0.25">
      <c r="A99" s="264"/>
      <c r="B99" s="274"/>
      <c r="C99" s="264"/>
      <c r="D99" s="338"/>
      <c r="E99" s="283"/>
      <c r="F99" s="1025"/>
    </row>
    <row r="100" spans="1:6" s="743" customFormat="1" ht="12.5" x14ac:dyDescent="0.25">
      <c r="A100" s="264"/>
      <c r="B100" s="344" t="s">
        <v>1578</v>
      </c>
      <c r="C100" s="264"/>
      <c r="D100" s="338"/>
      <c r="E100" s="283"/>
      <c r="F100" s="1025"/>
    </row>
    <row r="101" spans="1:6" s="743" customFormat="1" ht="16.5" customHeight="1" x14ac:dyDescent="0.25">
      <c r="A101" s="345" t="s">
        <v>1455</v>
      </c>
      <c r="B101" s="346" t="s">
        <v>1579</v>
      </c>
      <c r="C101" s="345" t="s">
        <v>19</v>
      </c>
      <c r="D101" s="347">
        <v>1</v>
      </c>
      <c r="E101" s="348"/>
      <c r="F101" s="1025">
        <f t="shared" ref="F101:F104" si="3">D101*E101</f>
        <v>0</v>
      </c>
    </row>
    <row r="102" spans="1:6" s="743" customFormat="1" ht="16.5" customHeight="1" x14ac:dyDescent="0.25">
      <c r="A102" s="264" t="s">
        <v>1456</v>
      </c>
      <c r="B102" s="274" t="s">
        <v>1634</v>
      </c>
      <c r="C102" s="264" t="s">
        <v>19</v>
      </c>
      <c r="D102" s="338">
        <v>1</v>
      </c>
      <c r="E102" s="283"/>
      <c r="F102" s="1025">
        <f t="shared" si="3"/>
        <v>0</v>
      </c>
    </row>
    <row r="103" spans="1:6" s="743" customFormat="1" ht="16.5" customHeight="1" x14ac:dyDescent="0.25">
      <c r="A103" s="264" t="s">
        <v>1457</v>
      </c>
      <c r="B103" s="274" t="s">
        <v>1635</v>
      </c>
      <c r="C103" s="264" t="s">
        <v>19</v>
      </c>
      <c r="D103" s="338">
        <v>1</v>
      </c>
      <c r="E103" s="283"/>
      <c r="F103" s="1025">
        <f t="shared" si="3"/>
        <v>0</v>
      </c>
    </row>
    <row r="104" spans="1:6" s="743" customFormat="1" ht="12.5" x14ac:dyDescent="0.25">
      <c r="A104" s="264" t="s">
        <v>1458</v>
      </c>
      <c r="B104" s="274" t="s">
        <v>1636</v>
      </c>
      <c r="C104" s="264" t="s">
        <v>19</v>
      </c>
      <c r="D104" s="338">
        <v>3</v>
      </c>
      <c r="E104" s="283"/>
      <c r="F104" s="1025">
        <f t="shared" si="3"/>
        <v>0</v>
      </c>
    </row>
    <row r="105" spans="1:6" s="743" customFormat="1" ht="11.25" customHeight="1" x14ac:dyDescent="0.25">
      <c r="A105" s="264"/>
      <c r="B105" s="274"/>
      <c r="C105" s="264"/>
      <c r="D105" s="338"/>
      <c r="E105" s="283"/>
      <c r="F105" s="1025"/>
    </row>
    <row r="106" spans="1:6" s="743" customFormat="1" ht="12.5" x14ac:dyDescent="0.25">
      <c r="A106" s="264"/>
      <c r="B106" s="344" t="s">
        <v>1637</v>
      </c>
      <c r="C106" s="264"/>
      <c r="D106" s="338"/>
      <c r="E106" s="283"/>
      <c r="F106" s="1025"/>
    </row>
    <row r="107" spans="1:6" s="743" customFormat="1" ht="16.5" customHeight="1" x14ac:dyDescent="0.25">
      <c r="A107" s="264" t="s">
        <v>1459</v>
      </c>
      <c r="B107" s="274" t="s">
        <v>1569</v>
      </c>
      <c r="C107" s="264" t="s">
        <v>19</v>
      </c>
      <c r="D107" s="701" t="s">
        <v>1665</v>
      </c>
      <c r="E107" s="283"/>
      <c r="F107" s="1025">
        <v>0</v>
      </c>
    </row>
    <row r="108" spans="1:6" s="743" customFormat="1" ht="16.5" customHeight="1" x14ac:dyDescent="0.25">
      <c r="A108" s="264" t="s">
        <v>1460</v>
      </c>
      <c r="B108" s="274" t="s">
        <v>1568</v>
      </c>
      <c r="C108" s="264" t="s">
        <v>19</v>
      </c>
      <c r="D108" s="701" t="s">
        <v>1665</v>
      </c>
      <c r="E108" s="283"/>
      <c r="F108" s="1025">
        <v>0</v>
      </c>
    </row>
    <row r="109" spans="1:6" s="743" customFormat="1" ht="16.5" customHeight="1" x14ac:dyDescent="0.25">
      <c r="A109" s="264" t="s">
        <v>1461</v>
      </c>
      <c r="B109" s="274" t="s">
        <v>1567</v>
      </c>
      <c r="C109" s="264" t="s">
        <v>19</v>
      </c>
      <c r="D109" s="338">
        <v>1</v>
      </c>
      <c r="E109" s="283"/>
      <c r="F109" s="1025">
        <f t="shared" ref="F109:F112" si="4">D109*E109</f>
        <v>0</v>
      </c>
    </row>
    <row r="110" spans="1:6" s="743" customFormat="1" ht="16.5" customHeight="1" x14ac:dyDescent="0.25">
      <c r="A110" s="264" t="s">
        <v>2068</v>
      </c>
      <c r="B110" s="274" t="s">
        <v>1580</v>
      </c>
      <c r="C110" s="264" t="s">
        <v>19</v>
      </c>
      <c r="D110" s="338">
        <v>1</v>
      </c>
      <c r="E110" s="283"/>
      <c r="F110" s="1025">
        <f t="shared" si="4"/>
        <v>0</v>
      </c>
    </row>
    <row r="111" spans="1:6" s="743" customFormat="1" ht="16.5" customHeight="1" x14ac:dyDescent="0.25">
      <c r="A111" s="264" t="s">
        <v>2069</v>
      </c>
      <c r="B111" s="274" t="s">
        <v>1630</v>
      </c>
      <c r="C111" s="264" t="s">
        <v>19</v>
      </c>
      <c r="D111" s="701" t="s">
        <v>1665</v>
      </c>
      <c r="E111" s="283"/>
      <c r="F111" s="1025">
        <v>0</v>
      </c>
    </row>
    <row r="112" spans="1:6" s="743" customFormat="1" ht="12.5" x14ac:dyDescent="0.25">
      <c r="A112" s="264" t="s">
        <v>2070</v>
      </c>
      <c r="B112" s="274" t="s">
        <v>1632</v>
      </c>
      <c r="C112" s="264" t="s">
        <v>19</v>
      </c>
      <c r="D112" s="338">
        <v>4</v>
      </c>
      <c r="E112" s="283"/>
      <c r="F112" s="1025">
        <f t="shared" si="4"/>
        <v>0</v>
      </c>
    </row>
    <row r="113" spans="1:6" s="743" customFormat="1" ht="8.25" customHeight="1" x14ac:dyDescent="0.25">
      <c r="A113" s="288"/>
      <c r="B113" s="292"/>
      <c r="C113" s="288"/>
      <c r="D113" s="307"/>
      <c r="E113" s="291"/>
      <c r="F113" s="1025"/>
    </row>
    <row r="114" spans="1:6" s="743" customFormat="1" ht="13" x14ac:dyDescent="0.25">
      <c r="A114" s="288"/>
      <c r="B114" s="289" t="s">
        <v>147</v>
      </c>
      <c r="C114" s="288"/>
      <c r="D114" s="314"/>
      <c r="E114" s="291"/>
      <c r="F114" s="1025"/>
    </row>
    <row r="115" spans="1:6" s="743" customFormat="1" ht="25" x14ac:dyDescent="0.25">
      <c r="A115" s="288"/>
      <c r="B115" s="315" t="s">
        <v>1581</v>
      </c>
      <c r="C115" s="288"/>
      <c r="D115" s="314"/>
      <c r="E115" s="291"/>
      <c r="F115" s="1025"/>
    </row>
    <row r="116" spans="1:6" s="743" customFormat="1" ht="16.5" customHeight="1" x14ac:dyDescent="0.25">
      <c r="A116" s="288" t="s">
        <v>344</v>
      </c>
      <c r="B116" s="295" t="s">
        <v>1951</v>
      </c>
      <c r="C116" s="288" t="s">
        <v>19</v>
      </c>
      <c r="D116" s="701" t="s">
        <v>1665</v>
      </c>
      <c r="E116" s="291"/>
      <c r="F116" s="1025">
        <v>0</v>
      </c>
    </row>
    <row r="117" spans="1:6" s="743" customFormat="1" ht="16.5" customHeight="1" x14ac:dyDescent="0.25">
      <c r="A117" s="288" t="s">
        <v>345</v>
      </c>
      <c r="B117" s="295" t="s">
        <v>1952</v>
      </c>
      <c r="C117" s="288" t="s">
        <v>19</v>
      </c>
      <c r="D117" s="701" t="s">
        <v>1665</v>
      </c>
      <c r="E117" s="291"/>
      <c r="F117" s="1025">
        <v>0</v>
      </c>
    </row>
    <row r="118" spans="1:6" s="743" customFormat="1" ht="16.5" customHeight="1" x14ac:dyDescent="0.25">
      <c r="A118" s="288" t="s">
        <v>376</v>
      </c>
      <c r="B118" s="295" t="s">
        <v>819</v>
      </c>
      <c r="C118" s="288" t="s">
        <v>19</v>
      </c>
      <c r="D118" s="701" t="s">
        <v>1665</v>
      </c>
      <c r="E118" s="291"/>
      <c r="F118" s="1025">
        <v>0</v>
      </c>
    </row>
    <row r="119" spans="1:6" s="743" customFormat="1" ht="16.5" customHeight="1" x14ac:dyDescent="0.25">
      <c r="A119" s="288" t="s">
        <v>391</v>
      </c>
      <c r="B119" s="295" t="s">
        <v>1563</v>
      </c>
      <c r="C119" s="288" t="s">
        <v>19</v>
      </c>
      <c r="D119" s="701" t="s">
        <v>1665</v>
      </c>
      <c r="E119" s="291"/>
      <c r="F119" s="1025">
        <v>0</v>
      </c>
    </row>
    <row r="120" spans="1:6" s="743" customFormat="1" ht="16.5" customHeight="1" x14ac:dyDescent="0.25">
      <c r="A120" s="288" t="s">
        <v>1953</v>
      </c>
      <c r="B120" s="295" t="s">
        <v>1536</v>
      </c>
      <c r="C120" s="288" t="s">
        <v>19</v>
      </c>
      <c r="D120" s="701" t="s">
        <v>1665</v>
      </c>
      <c r="E120" s="291"/>
      <c r="F120" s="1025">
        <v>0</v>
      </c>
    </row>
    <row r="121" spans="1:6" s="743" customFormat="1" ht="16.5" customHeight="1" x14ac:dyDescent="0.25">
      <c r="A121" s="288" t="s">
        <v>1954</v>
      </c>
      <c r="B121" s="295" t="s">
        <v>816</v>
      </c>
      <c r="C121" s="288" t="s">
        <v>19</v>
      </c>
      <c r="D121" s="701" t="s">
        <v>1665</v>
      </c>
      <c r="E121" s="291"/>
      <c r="F121" s="1025">
        <v>0</v>
      </c>
    </row>
    <row r="122" spans="1:6" s="743" customFormat="1" ht="12.5" x14ac:dyDescent="0.25">
      <c r="A122" s="288"/>
      <c r="B122" s="295"/>
      <c r="C122" s="288"/>
      <c r="D122" s="290"/>
      <c r="E122" s="291"/>
      <c r="F122" s="1025"/>
    </row>
    <row r="123" spans="1:6" s="743" customFormat="1" ht="12.5" x14ac:dyDescent="0.25">
      <c r="A123" s="288"/>
      <c r="B123" s="317" t="s">
        <v>1582</v>
      </c>
      <c r="C123" s="288"/>
      <c r="D123" s="290"/>
      <c r="E123" s="291"/>
      <c r="F123" s="1025"/>
    </row>
    <row r="124" spans="1:6" s="743" customFormat="1" ht="16.5" customHeight="1" x14ac:dyDescent="0.25">
      <c r="A124" s="288" t="s">
        <v>346</v>
      </c>
      <c r="B124" s="295" t="s">
        <v>819</v>
      </c>
      <c r="C124" s="288" t="s">
        <v>810</v>
      </c>
      <c r="D124" s="701" t="s">
        <v>1665</v>
      </c>
      <c r="E124" s="291"/>
      <c r="F124" s="1025">
        <v>0</v>
      </c>
    </row>
    <row r="125" spans="1:6" s="743" customFormat="1" ht="16.5" customHeight="1" thickBot="1" x14ac:dyDescent="0.3">
      <c r="A125" s="288" t="s">
        <v>347</v>
      </c>
      <c r="B125" s="292" t="s">
        <v>1583</v>
      </c>
      <c r="C125" s="288" t="s">
        <v>19</v>
      </c>
      <c r="D125" s="701" t="s">
        <v>1665</v>
      </c>
      <c r="E125" s="291"/>
      <c r="F125" s="1025">
        <v>0</v>
      </c>
    </row>
    <row r="126" spans="1:6" s="743" customFormat="1" ht="19.5" customHeight="1" thickTop="1" x14ac:dyDescent="0.25">
      <c r="A126" s="2480" t="s">
        <v>102</v>
      </c>
      <c r="B126" s="2480"/>
      <c r="C126" s="2480"/>
      <c r="D126" s="2480"/>
      <c r="E126" s="2480"/>
      <c r="F126" s="1361">
        <f>SUM(F64:F125)</f>
        <v>0</v>
      </c>
    </row>
    <row r="127" spans="1:6" s="743" customFormat="1" ht="12.5" x14ac:dyDescent="0.25">
      <c r="A127" s="288"/>
      <c r="B127" s="292"/>
      <c r="C127" s="288"/>
      <c r="D127" s="290"/>
      <c r="E127" s="748"/>
      <c r="F127" s="1025"/>
    </row>
    <row r="128" spans="1:6" s="743" customFormat="1" ht="18.75" customHeight="1" x14ac:dyDescent="0.25">
      <c r="A128" s="288"/>
      <c r="B128" s="318" t="s">
        <v>290</v>
      </c>
      <c r="C128" s="288"/>
      <c r="D128" s="314"/>
      <c r="E128" s="291"/>
      <c r="F128" s="1025"/>
    </row>
    <row r="129" spans="1:6" s="743" customFormat="1" ht="12.5" x14ac:dyDescent="0.25">
      <c r="A129" s="319"/>
      <c r="B129" s="295"/>
      <c r="C129" s="288"/>
      <c r="D129" s="290"/>
      <c r="E129" s="291"/>
      <c r="F129" s="1025"/>
    </row>
    <row r="130" spans="1:6" s="743" customFormat="1" ht="13" x14ac:dyDescent="0.25">
      <c r="A130" s="319"/>
      <c r="B130" s="289" t="s">
        <v>1584</v>
      </c>
      <c r="C130" s="288"/>
      <c r="D130" s="290"/>
      <c r="E130" s="291"/>
      <c r="F130" s="1025"/>
    </row>
    <row r="131" spans="1:6" s="743" customFormat="1" ht="17.25" customHeight="1" x14ac:dyDescent="0.25">
      <c r="A131" s="288" t="s">
        <v>203</v>
      </c>
      <c r="B131" s="295" t="s">
        <v>1585</v>
      </c>
      <c r="C131" s="288" t="s">
        <v>19</v>
      </c>
      <c r="D131" s="701" t="s">
        <v>1665</v>
      </c>
      <c r="E131" s="291"/>
      <c r="F131" s="1025">
        <v>0</v>
      </c>
    </row>
    <row r="132" spans="1:6" s="743" customFormat="1" ht="17.25" customHeight="1" x14ac:dyDescent="0.25">
      <c r="A132" s="288" t="s">
        <v>1390</v>
      </c>
      <c r="B132" s="316" t="s">
        <v>1586</v>
      </c>
      <c r="C132" s="288" t="s">
        <v>19</v>
      </c>
      <c r="D132" s="701" t="s">
        <v>1665</v>
      </c>
      <c r="E132" s="291"/>
      <c r="F132" s="1025">
        <v>0</v>
      </c>
    </row>
    <row r="133" spans="1:6" s="743" customFormat="1" ht="17.25" customHeight="1" x14ac:dyDescent="0.25">
      <c r="A133" s="319" t="s">
        <v>1546</v>
      </c>
      <c r="B133" s="320" t="s">
        <v>1587</v>
      </c>
      <c r="C133" s="288" t="s">
        <v>19</v>
      </c>
      <c r="D133" s="701" t="s">
        <v>1665</v>
      </c>
      <c r="E133" s="291"/>
      <c r="F133" s="1025">
        <v>0</v>
      </c>
    </row>
    <row r="134" spans="1:6" s="743" customFormat="1" ht="12.5" x14ac:dyDescent="0.25">
      <c r="A134" s="319"/>
      <c r="B134" s="320"/>
      <c r="C134" s="288"/>
      <c r="D134" s="290"/>
      <c r="E134" s="291"/>
      <c r="F134" s="1025"/>
    </row>
    <row r="135" spans="1:6" s="743" customFormat="1" ht="13" x14ac:dyDescent="0.25">
      <c r="A135" s="319"/>
      <c r="B135" s="297" t="s">
        <v>1588</v>
      </c>
      <c r="C135" s="288"/>
      <c r="D135" s="290"/>
      <c r="E135" s="291"/>
      <c r="F135" s="1025"/>
    </row>
    <row r="136" spans="1:6" s="743" customFormat="1" ht="18.75" customHeight="1" x14ac:dyDescent="0.25">
      <c r="A136" s="288" t="s">
        <v>779</v>
      </c>
      <c r="B136" s="295" t="s">
        <v>1589</v>
      </c>
      <c r="C136" s="288" t="s">
        <v>125</v>
      </c>
      <c r="D136" s="290">
        <v>5</v>
      </c>
      <c r="E136" s="291"/>
      <c r="F136" s="1025">
        <f>D136*E136</f>
        <v>0</v>
      </c>
    </row>
    <row r="137" spans="1:6" s="743" customFormat="1" ht="18.75" customHeight="1" x14ac:dyDescent="0.25">
      <c r="A137" s="288" t="s">
        <v>780</v>
      </c>
      <c r="B137" s="295" t="s">
        <v>776</v>
      </c>
      <c r="C137" s="288" t="s">
        <v>125</v>
      </c>
      <c r="D137" s="290">
        <v>2</v>
      </c>
      <c r="E137" s="291"/>
      <c r="F137" s="1025">
        <f>D137*E137</f>
        <v>0</v>
      </c>
    </row>
    <row r="138" spans="1:6" s="743" customFormat="1" ht="12.5" x14ac:dyDescent="0.25">
      <c r="A138" s="288"/>
      <c r="B138" s="295"/>
      <c r="C138" s="288"/>
      <c r="D138" s="290"/>
      <c r="E138" s="291"/>
      <c r="F138" s="1025"/>
    </row>
    <row r="139" spans="1:6" s="743" customFormat="1" ht="13" x14ac:dyDescent="0.25">
      <c r="A139" s="288"/>
      <c r="B139" s="289" t="s">
        <v>1590</v>
      </c>
      <c r="C139" s="288"/>
      <c r="D139" s="290"/>
      <c r="E139" s="291"/>
      <c r="F139" s="1025"/>
    </row>
    <row r="140" spans="1:6" s="743" customFormat="1" ht="18" customHeight="1" x14ac:dyDescent="0.25">
      <c r="A140" s="288" t="s">
        <v>1591</v>
      </c>
      <c r="B140" s="292" t="s">
        <v>1592</v>
      </c>
      <c r="C140" s="288" t="s">
        <v>19</v>
      </c>
      <c r="D140" s="701" t="s">
        <v>1665</v>
      </c>
      <c r="E140" s="291"/>
      <c r="F140" s="1025">
        <v>0</v>
      </c>
    </row>
    <row r="141" spans="1:6" s="743" customFormat="1" ht="18" customHeight="1" x14ac:dyDescent="0.25">
      <c r="A141" s="288" t="s">
        <v>1593</v>
      </c>
      <c r="B141" s="292" t="s">
        <v>1594</v>
      </c>
      <c r="C141" s="288" t="s">
        <v>19</v>
      </c>
      <c r="D141" s="290">
        <v>2</v>
      </c>
      <c r="E141" s="291"/>
      <c r="F141" s="1025">
        <f>D141*E141</f>
        <v>0</v>
      </c>
    </row>
    <row r="142" spans="1:6" s="743" customFormat="1" ht="18" customHeight="1" x14ac:dyDescent="0.25">
      <c r="A142" s="288" t="s">
        <v>1595</v>
      </c>
      <c r="B142" s="292" t="s">
        <v>1084</v>
      </c>
      <c r="C142" s="288" t="s">
        <v>19</v>
      </c>
      <c r="D142" s="290">
        <v>2</v>
      </c>
      <c r="E142" s="291"/>
      <c r="F142" s="1025">
        <f>D142*E142</f>
        <v>0</v>
      </c>
    </row>
    <row r="143" spans="1:6" s="743" customFormat="1" ht="12.5" x14ac:dyDescent="0.25">
      <c r="A143" s="288"/>
      <c r="B143" s="292"/>
      <c r="C143" s="288"/>
      <c r="D143" s="290"/>
      <c r="E143" s="291"/>
      <c r="F143" s="1025"/>
    </row>
    <row r="144" spans="1:6" s="743" customFormat="1" ht="26" x14ac:dyDescent="0.25">
      <c r="A144" s="288"/>
      <c r="B144" s="313" t="s">
        <v>1596</v>
      </c>
      <c r="C144" s="288"/>
      <c r="D144" s="290"/>
      <c r="E144" s="291"/>
      <c r="F144" s="1025"/>
    </row>
    <row r="145" spans="1:6" s="743" customFormat="1" ht="19.5" customHeight="1" x14ac:dyDescent="0.25">
      <c r="A145" s="319" t="s">
        <v>837</v>
      </c>
      <c r="B145" s="316" t="s">
        <v>1597</v>
      </c>
      <c r="C145" s="288" t="s">
        <v>125</v>
      </c>
      <c r="D145" s="290">
        <v>14</v>
      </c>
      <c r="E145" s="291"/>
      <c r="F145" s="1025">
        <f>D145*E145</f>
        <v>0</v>
      </c>
    </row>
    <row r="146" spans="1:6" s="743" customFormat="1" ht="19.5" customHeight="1" x14ac:dyDescent="0.25">
      <c r="A146" s="319" t="s">
        <v>838</v>
      </c>
      <c r="B146" s="316" t="s">
        <v>1598</v>
      </c>
      <c r="C146" s="288" t="s">
        <v>125</v>
      </c>
      <c r="D146" s="701" t="s">
        <v>1665</v>
      </c>
      <c r="E146" s="291"/>
      <c r="F146" s="1025">
        <v>0</v>
      </c>
    </row>
    <row r="147" spans="1:6" s="743" customFormat="1" ht="19.5" customHeight="1" x14ac:dyDescent="0.25">
      <c r="A147" s="288" t="s">
        <v>1599</v>
      </c>
      <c r="B147" s="316" t="s">
        <v>1600</v>
      </c>
      <c r="C147" s="288" t="s">
        <v>125</v>
      </c>
      <c r="D147" s="701" t="s">
        <v>1665</v>
      </c>
      <c r="E147" s="291"/>
      <c r="F147" s="1025">
        <v>0</v>
      </c>
    </row>
    <row r="148" spans="1:6" s="743" customFormat="1" ht="19.5" customHeight="1" x14ac:dyDescent="0.25">
      <c r="A148" s="288" t="s">
        <v>1601</v>
      </c>
      <c r="B148" s="316" t="s">
        <v>846</v>
      </c>
      <c r="C148" s="288" t="s">
        <v>125</v>
      </c>
      <c r="D148" s="701" t="s">
        <v>1665</v>
      </c>
      <c r="E148" s="291"/>
      <c r="F148" s="1025">
        <v>0</v>
      </c>
    </row>
    <row r="149" spans="1:6" s="743" customFormat="1" ht="12.5" x14ac:dyDescent="0.25">
      <c r="A149" s="319"/>
      <c r="B149" s="295"/>
      <c r="C149" s="288"/>
      <c r="D149" s="290"/>
      <c r="E149" s="291"/>
      <c r="F149" s="1025"/>
    </row>
    <row r="150" spans="1:6" s="743" customFormat="1" ht="13" x14ac:dyDescent="0.25">
      <c r="A150" s="319"/>
      <c r="B150" s="297" t="s">
        <v>205</v>
      </c>
      <c r="C150" s="288"/>
      <c r="D150" s="290"/>
      <c r="E150" s="291"/>
      <c r="F150" s="1025"/>
    </row>
    <row r="151" spans="1:6" s="743" customFormat="1" ht="20.25" customHeight="1" x14ac:dyDescent="0.25">
      <c r="A151" s="319" t="s">
        <v>849</v>
      </c>
      <c r="B151" s="321" t="s">
        <v>1602</v>
      </c>
      <c r="C151" s="288" t="s">
        <v>19</v>
      </c>
      <c r="D151" s="701" t="s">
        <v>1665</v>
      </c>
      <c r="E151" s="291"/>
      <c r="F151" s="1025">
        <v>0</v>
      </c>
    </row>
    <row r="152" spans="1:6" s="743" customFormat="1" ht="20.25" customHeight="1" x14ac:dyDescent="0.25">
      <c r="A152" s="309" t="s">
        <v>851</v>
      </c>
      <c r="B152" s="321" t="s">
        <v>1603</v>
      </c>
      <c r="C152" s="288" t="s">
        <v>19</v>
      </c>
      <c r="D152" s="701" t="s">
        <v>1665</v>
      </c>
      <c r="E152" s="291"/>
      <c r="F152" s="1025">
        <v>0</v>
      </c>
    </row>
    <row r="153" spans="1:6" s="743" customFormat="1" ht="12.5" x14ac:dyDescent="0.25">
      <c r="A153" s="319"/>
      <c r="B153" s="295"/>
      <c r="C153" s="288"/>
      <c r="D153" s="290"/>
      <c r="E153" s="291"/>
      <c r="F153" s="1025"/>
    </row>
    <row r="154" spans="1:6" s="743" customFormat="1" ht="13" x14ac:dyDescent="0.25">
      <c r="A154" s="350"/>
      <c r="B154" s="337" t="s">
        <v>1638</v>
      </c>
      <c r="C154" s="275"/>
      <c r="D154" s="338"/>
      <c r="E154" s="283"/>
      <c r="F154" s="762"/>
    </row>
    <row r="155" spans="1:6" s="743" customFormat="1" ht="13" x14ac:dyDescent="0.25">
      <c r="A155" s="350"/>
      <c r="B155" s="337"/>
      <c r="C155" s="275"/>
      <c r="D155" s="338"/>
      <c r="E155" s="283"/>
      <c r="F155" s="762"/>
    </row>
    <row r="156" spans="1:6" s="743" customFormat="1" ht="37.5" x14ac:dyDescent="0.25">
      <c r="A156" s="275"/>
      <c r="B156" s="339" t="s">
        <v>1955</v>
      </c>
      <c r="C156" s="275"/>
      <c r="D156" s="353"/>
      <c r="E156" s="283"/>
      <c r="F156" s="762"/>
    </row>
    <row r="157" spans="1:6" s="743" customFormat="1" ht="18" customHeight="1" x14ac:dyDescent="0.25">
      <c r="A157" s="275" t="s">
        <v>1639</v>
      </c>
      <c r="B157" s="276" t="s">
        <v>1572</v>
      </c>
      <c r="C157" s="264" t="s">
        <v>19</v>
      </c>
      <c r="D157" s="701" t="s">
        <v>1665</v>
      </c>
      <c r="E157" s="283"/>
      <c r="F157" s="762">
        <v>0</v>
      </c>
    </row>
    <row r="158" spans="1:6" s="743" customFormat="1" ht="18" customHeight="1" x14ac:dyDescent="0.25">
      <c r="A158" s="275" t="s">
        <v>1640</v>
      </c>
      <c r="B158" s="276" t="s">
        <v>1571</v>
      </c>
      <c r="C158" s="264" t="s">
        <v>19</v>
      </c>
      <c r="D158" s="701" t="s">
        <v>1665</v>
      </c>
      <c r="E158" s="283"/>
      <c r="F158" s="762">
        <v>0</v>
      </c>
    </row>
    <row r="159" spans="1:6" s="743" customFormat="1" ht="18" customHeight="1" x14ac:dyDescent="0.25">
      <c r="A159" s="275" t="s">
        <v>1641</v>
      </c>
      <c r="B159" s="263" t="s">
        <v>1570</v>
      </c>
      <c r="C159" s="264" t="s">
        <v>19</v>
      </c>
      <c r="D159" s="701" t="s">
        <v>1665</v>
      </c>
      <c r="E159" s="283"/>
      <c r="F159" s="762">
        <v>0</v>
      </c>
    </row>
    <row r="160" spans="1:6" s="743" customFormat="1" ht="18" customHeight="1" x14ac:dyDescent="0.25">
      <c r="A160" s="275" t="s">
        <v>1642</v>
      </c>
      <c r="B160" s="276" t="s">
        <v>1569</v>
      </c>
      <c r="C160" s="264" t="s">
        <v>19</v>
      </c>
      <c r="D160" s="701" t="s">
        <v>1665</v>
      </c>
      <c r="E160" s="283"/>
      <c r="F160" s="762">
        <v>0</v>
      </c>
    </row>
    <row r="161" spans="1:6" s="743" customFormat="1" ht="18" customHeight="1" x14ac:dyDescent="0.25">
      <c r="A161" s="275" t="s">
        <v>1643</v>
      </c>
      <c r="B161" s="263" t="s">
        <v>1568</v>
      </c>
      <c r="C161" s="264" t="s">
        <v>19</v>
      </c>
      <c r="D161" s="701" t="s">
        <v>1665</v>
      </c>
      <c r="E161" s="283"/>
      <c r="F161" s="762">
        <v>0</v>
      </c>
    </row>
    <row r="162" spans="1:6" s="743" customFormat="1" ht="18" customHeight="1" x14ac:dyDescent="0.25">
      <c r="A162" s="275" t="s">
        <v>1644</v>
      </c>
      <c r="B162" s="263" t="s">
        <v>1567</v>
      </c>
      <c r="C162" s="264" t="s">
        <v>19</v>
      </c>
      <c r="D162" s="701" t="s">
        <v>1665</v>
      </c>
      <c r="E162" s="283"/>
      <c r="F162" s="762">
        <v>0</v>
      </c>
    </row>
    <row r="163" spans="1:6" s="743" customFormat="1" ht="18" customHeight="1" x14ac:dyDescent="0.25">
      <c r="A163" s="275" t="s">
        <v>1645</v>
      </c>
      <c r="B163" s="263" t="s">
        <v>1580</v>
      </c>
      <c r="C163" s="264" t="s">
        <v>19</v>
      </c>
      <c r="D163" s="701" t="s">
        <v>1665</v>
      </c>
      <c r="E163" s="283"/>
      <c r="F163" s="762">
        <v>0</v>
      </c>
    </row>
    <row r="164" spans="1:6" s="743" customFormat="1" ht="12.5" x14ac:dyDescent="0.25">
      <c r="A164" s="275"/>
      <c r="B164" s="263"/>
      <c r="C164" s="264"/>
      <c r="D164" s="338"/>
      <c r="E164" s="283"/>
      <c r="F164" s="762"/>
    </row>
    <row r="165" spans="1:6" s="743" customFormat="1" ht="37.5" x14ac:dyDescent="0.25">
      <c r="A165" s="275"/>
      <c r="B165" s="339" t="s">
        <v>1646</v>
      </c>
      <c r="C165" s="264"/>
      <c r="D165" s="338"/>
      <c r="E165" s="283"/>
      <c r="F165" s="762"/>
    </row>
    <row r="166" spans="1:6" s="743" customFormat="1" ht="17.25" customHeight="1" x14ac:dyDescent="0.25">
      <c r="A166" s="275" t="s">
        <v>1647</v>
      </c>
      <c r="B166" s="276" t="s">
        <v>1572</v>
      </c>
      <c r="C166" s="264" t="s">
        <v>19</v>
      </c>
      <c r="D166" s="701" t="s">
        <v>1665</v>
      </c>
      <c r="E166" s="283"/>
      <c r="F166" s="762">
        <v>0</v>
      </c>
    </row>
    <row r="167" spans="1:6" s="743" customFormat="1" ht="17.25" customHeight="1" x14ac:dyDescent="0.25">
      <c r="A167" s="275" t="s">
        <v>1648</v>
      </c>
      <c r="B167" s="276" t="s">
        <v>1571</v>
      </c>
      <c r="C167" s="264" t="s">
        <v>19</v>
      </c>
      <c r="D167" s="701" t="s">
        <v>1665</v>
      </c>
      <c r="E167" s="283"/>
      <c r="F167" s="762">
        <v>0</v>
      </c>
    </row>
    <row r="168" spans="1:6" s="743" customFormat="1" ht="17.25" customHeight="1" x14ac:dyDescent="0.25">
      <c r="A168" s="275" t="s">
        <v>1649</v>
      </c>
      <c r="B168" s="263" t="s">
        <v>1570</v>
      </c>
      <c r="C168" s="264" t="s">
        <v>19</v>
      </c>
      <c r="D168" s="701" t="s">
        <v>1665</v>
      </c>
      <c r="E168" s="283"/>
      <c r="F168" s="762">
        <v>0</v>
      </c>
    </row>
    <row r="169" spans="1:6" s="743" customFormat="1" ht="17.25" customHeight="1" x14ac:dyDescent="0.25">
      <c r="A169" s="275" t="s">
        <v>1650</v>
      </c>
      <c r="B169" s="276" t="s">
        <v>1569</v>
      </c>
      <c r="C169" s="264" t="s">
        <v>19</v>
      </c>
      <c r="D169" s="701" t="s">
        <v>1665</v>
      </c>
      <c r="E169" s="283"/>
      <c r="F169" s="762">
        <v>0</v>
      </c>
    </row>
    <row r="170" spans="1:6" s="743" customFormat="1" ht="17.25" customHeight="1" x14ac:dyDescent="0.25">
      <c r="A170" s="275" t="s">
        <v>1651</v>
      </c>
      <c r="B170" s="263" t="s">
        <v>1568</v>
      </c>
      <c r="C170" s="264" t="s">
        <v>19</v>
      </c>
      <c r="D170" s="701" t="s">
        <v>1665</v>
      </c>
      <c r="E170" s="283"/>
      <c r="F170" s="762">
        <v>0</v>
      </c>
    </row>
    <row r="171" spans="1:6" s="743" customFormat="1" ht="17.25" customHeight="1" x14ac:dyDescent="0.25">
      <c r="A171" s="275" t="s">
        <v>1652</v>
      </c>
      <c r="B171" s="263" t="s">
        <v>1567</v>
      </c>
      <c r="C171" s="264" t="s">
        <v>19</v>
      </c>
      <c r="D171" s="701" t="s">
        <v>1665</v>
      </c>
      <c r="E171" s="283"/>
      <c r="F171" s="762">
        <v>0</v>
      </c>
    </row>
    <row r="172" spans="1:6" s="743" customFormat="1" ht="17.25" customHeight="1" x14ac:dyDescent="0.25">
      <c r="A172" s="275" t="s">
        <v>1956</v>
      </c>
      <c r="B172" s="263" t="s">
        <v>1580</v>
      </c>
      <c r="C172" s="264" t="s">
        <v>19</v>
      </c>
      <c r="D172" s="701" t="s">
        <v>1665</v>
      </c>
      <c r="E172" s="283"/>
      <c r="F172" s="762">
        <v>0</v>
      </c>
    </row>
    <row r="173" spans="1:6" s="743" customFormat="1" ht="12.5" x14ac:dyDescent="0.25">
      <c r="A173" s="275"/>
      <c r="B173" s="263"/>
      <c r="C173" s="264"/>
      <c r="D173" s="338"/>
      <c r="E173" s="283"/>
      <c r="F173" s="762"/>
    </row>
    <row r="174" spans="1:6" s="743" customFormat="1" ht="12.5" x14ac:dyDescent="0.25">
      <c r="A174" s="275"/>
      <c r="B174" s="1033"/>
      <c r="C174" s="309"/>
      <c r="D174" s="338"/>
      <c r="E174" s="283"/>
      <c r="F174" s="762"/>
    </row>
    <row r="175" spans="1:6" s="743" customFormat="1" ht="12.5" x14ac:dyDescent="0.25">
      <c r="A175" s="275"/>
      <c r="B175" s="1033"/>
      <c r="C175" s="309"/>
      <c r="D175" s="338"/>
      <c r="E175" s="283"/>
      <c r="F175" s="762"/>
    </row>
    <row r="176" spans="1:6" s="743" customFormat="1" ht="12.5" x14ac:dyDescent="0.25">
      <c r="A176" s="275"/>
      <c r="B176" s="1033"/>
      <c r="C176" s="309"/>
      <c r="D176" s="338"/>
      <c r="E176" s="283"/>
      <c r="F176" s="762"/>
    </row>
    <row r="177" spans="1:6" s="743" customFormat="1" ht="12.5" x14ac:dyDescent="0.25">
      <c r="A177" s="275"/>
      <c r="B177" s="1033"/>
      <c r="C177" s="309"/>
      <c r="D177" s="338"/>
      <c r="E177" s="283"/>
      <c r="F177" s="762"/>
    </row>
    <row r="178" spans="1:6" s="743" customFormat="1" ht="12.5" x14ac:dyDescent="0.25">
      <c r="A178" s="275"/>
      <c r="B178" s="1033"/>
      <c r="C178" s="309"/>
      <c r="D178" s="338"/>
      <c r="E178" s="283"/>
      <c r="F178" s="762"/>
    </row>
    <row r="179" spans="1:6" s="743" customFormat="1" ht="12.5" x14ac:dyDescent="0.25">
      <c r="A179" s="275"/>
      <c r="B179" s="1033"/>
      <c r="C179" s="309"/>
      <c r="D179" s="338"/>
      <c r="E179" s="283"/>
      <c r="F179" s="762"/>
    </row>
    <row r="180" spans="1:6" s="743" customFormat="1" ht="13" thickBot="1" x14ac:dyDescent="0.3">
      <c r="A180" s="275"/>
      <c r="B180" s="1033"/>
      <c r="C180" s="309"/>
      <c r="D180" s="338"/>
      <c r="E180" s="283"/>
      <c r="F180" s="762"/>
    </row>
    <row r="181" spans="1:6" s="743" customFormat="1" ht="20.25" customHeight="1" thickTop="1" x14ac:dyDescent="0.25">
      <c r="A181" s="2480" t="s">
        <v>102</v>
      </c>
      <c r="B181" s="2480"/>
      <c r="C181" s="2480"/>
      <c r="D181" s="2480"/>
      <c r="E181" s="2480"/>
      <c r="F181" s="1361">
        <f>SUM(F128:F180)</f>
        <v>0</v>
      </c>
    </row>
    <row r="182" spans="1:6" s="743" customFormat="1" ht="13" x14ac:dyDescent="0.25">
      <c r="A182" s="275"/>
      <c r="B182" s="340" t="s">
        <v>1653</v>
      </c>
      <c r="C182" s="275"/>
      <c r="D182" s="338"/>
      <c r="E182" s="283"/>
      <c r="F182" s="762"/>
    </row>
    <row r="183" spans="1:6" s="743" customFormat="1" ht="13" x14ac:dyDescent="0.25">
      <c r="A183" s="275"/>
      <c r="B183" s="340"/>
      <c r="C183" s="275"/>
      <c r="D183" s="338"/>
      <c r="E183" s="283"/>
      <c r="F183" s="762"/>
    </row>
    <row r="184" spans="1:6" s="743" customFormat="1" ht="37.5" x14ac:dyDescent="0.25">
      <c r="A184" s="275" t="s">
        <v>853</v>
      </c>
      <c r="B184" s="276" t="s">
        <v>1957</v>
      </c>
      <c r="C184" s="277" t="s">
        <v>19</v>
      </c>
      <c r="D184" s="701" t="s">
        <v>1665</v>
      </c>
      <c r="E184" s="355"/>
      <c r="F184" s="1027">
        <v>0</v>
      </c>
    </row>
    <row r="185" spans="1:6" s="743" customFormat="1" ht="12.5" x14ac:dyDescent="0.25">
      <c r="A185" s="275"/>
      <c r="B185" s="274"/>
      <c r="C185" s="275"/>
      <c r="D185" s="353"/>
      <c r="E185" s="283"/>
      <c r="F185" s="762"/>
    </row>
    <row r="186" spans="1:6" s="743" customFormat="1" ht="37.5" x14ac:dyDescent="0.25">
      <c r="A186" s="275" t="s">
        <v>1654</v>
      </c>
      <c r="B186" s="276" t="s">
        <v>1655</v>
      </c>
      <c r="C186" s="277" t="s">
        <v>19</v>
      </c>
      <c r="D186" s="278">
        <v>5</v>
      </c>
      <c r="E186" s="355"/>
      <c r="F186" s="1027">
        <f>D186*E186</f>
        <v>0</v>
      </c>
    </row>
    <row r="187" spans="1:6" s="743" customFormat="1" ht="12.5" x14ac:dyDescent="0.25">
      <c r="A187" s="275"/>
      <c r="B187" s="274"/>
      <c r="C187" s="275"/>
      <c r="D187" s="353"/>
      <c r="E187" s="283"/>
      <c r="F187" s="762"/>
    </row>
    <row r="188" spans="1:6" s="743" customFormat="1" ht="26" x14ac:dyDescent="0.25">
      <c r="A188" s="288"/>
      <c r="B188" s="318" t="s">
        <v>1604</v>
      </c>
      <c r="C188" s="288"/>
      <c r="D188" s="314"/>
      <c r="E188" s="291"/>
      <c r="F188" s="1025"/>
    </row>
    <row r="189" spans="1:6" s="743" customFormat="1" ht="12.5" x14ac:dyDescent="0.25">
      <c r="A189" s="288"/>
      <c r="B189" s="292"/>
      <c r="C189" s="288"/>
      <c r="D189" s="314"/>
      <c r="E189" s="291"/>
      <c r="F189" s="1025"/>
    </row>
    <row r="190" spans="1:6" s="743" customFormat="1" ht="13" x14ac:dyDescent="0.25">
      <c r="A190" s="288"/>
      <c r="B190" s="289" t="s">
        <v>1605</v>
      </c>
      <c r="C190" s="288"/>
      <c r="D190" s="314"/>
      <c r="E190" s="291"/>
      <c r="F190" s="1025"/>
    </row>
    <row r="191" spans="1:6" s="743" customFormat="1" ht="12.5" x14ac:dyDescent="0.25">
      <c r="A191" s="288" t="s">
        <v>208</v>
      </c>
      <c r="B191" s="292" t="s">
        <v>1606</v>
      </c>
      <c r="C191" s="288" t="s">
        <v>42</v>
      </c>
      <c r="D191" s="290">
        <v>5</v>
      </c>
      <c r="E191" s="291"/>
      <c r="F191" s="1025">
        <f>D191*E191</f>
        <v>0</v>
      </c>
    </row>
    <row r="192" spans="1:6" s="743" customFormat="1" ht="12.5" x14ac:dyDescent="0.25">
      <c r="A192" s="288"/>
      <c r="B192" s="292"/>
      <c r="C192" s="288"/>
      <c r="D192" s="290"/>
      <c r="E192" s="291"/>
      <c r="F192" s="1025"/>
    </row>
    <row r="193" spans="1:6" s="743" customFormat="1" ht="25" x14ac:dyDescent="0.25">
      <c r="A193" s="288" t="s">
        <v>1607</v>
      </c>
      <c r="B193" s="316" t="s">
        <v>1608</v>
      </c>
      <c r="C193" s="304" t="s">
        <v>42</v>
      </c>
      <c r="D193" s="305">
        <f>D191*2</f>
        <v>10</v>
      </c>
      <c r="E193" s="306"/>
      <c r="F193" s="1028">
        <f>D193*E193</f>
        <v>0</v>
      </c>
    </row>
    <row r="194" spans="1:6" s="743" customFormat="1" ht="12.5" x14ac:dyDescent="0.25">
      <c r="A194" s="288"/>
      <c r="B194" s="292"/>
      <c r="C194" s="288"/>
      <c r="D194" s="314"/>
      <c r="E194" s="291"/>
      <c r="F194" s="1025"/>
    </row>
    <row r="195" spans="1:6" s="743" customFormat="1" ht="13" x14ac:dyDescent="0.25">
      <c r="A195" s="288"/>
      <c r="B195" s="289" t="s">
        <v>1609</v>
      </c>
      <c r="C195" s="288"/>
      <c r="D195" s="314"/>
      <c r="E195" s="291"/>
      <c r="F195" s="1025"/>
    </row>
    <row r="196" spans="1:6" s="743" customFormat="1" ht="18.75" customHeight="1" x14ac:dyDescent="0.25">
      <c r="A196" s="288" t="s">
        <v>1610</v>
      </c>
      <c r="B196" s="295" t="s">
        <v>1611</v>
      </c>
      <c r="C196" s="288" t="s">
        <v>125</v>
      </c>
      <c r="D196" s="322">
        <v>20</v>
      </c>
      <c r="E196" s="291"/>
      <c r="F196" s="1025">
        <f>D196*E196</f>
        <v>0</v>
      </c>
    </row>
    <row r="197" spans="1:6" s="743" customFormat="1" ht="18.75" customHeight="1" x14ac:dyDescent="0.25">
      <c r="A197" s="319" t="s">
        <v>1462</v>
      </c>
      <c r="B197" s="295" t="s">
        <v>1612</v>
      </c>
      <c r="C197" s="288" t="s">
        <v>125</v>
      </c>
      <c r="D197" s="322">
        <v>10</v>
      </c>
      <c r="E197" s="291"/>
      <c r="F197" s="1025">
        <f>D197*E197</f>
        <v>0</v>
      </c>
    </row>
    <row r="198" spans="1:6" s="743" customFormat="1" ht="12.5" x14ac:dyDescent="0.25">
      <c r="A198" s="288"/>
      <c r="B198" s="292"/>
      <c r="C198" s="288"/>
      <c r="D198" s="314"/>
      <c r="E198" s="291"/>
      <c r="F198" s="1025"/>
    </row>
    <row r="199" spans="1:6" s="743" customFormat="1" ht="13" x14ac:dyDescent="0.25">
      <c r="A199" s="288"/>
      <c r="B199" s="313" t="s">
        <v>1613</v>
      </c>
      <c r="C199" s="288"/>
      <c r="D199" s="314"/>
      <c r="E199" s="291"/>
      <c r="F199" s="1025"/>
    </row>
    <row r="200" spans="1:6" s="743" customFormat="1" ht="12.5" x14ac:dyDescent="0.25">
      <c r="A200" s="288" t="s">
        <v>1614</v>
      </c>
      <c r="B200" s="295" t="s">
        <v>1615</v>
      </c>
      <c r="C200" s="288" t="s">
        <v>19</v>
      </c>
      <c r="D200" s="701" t="s">
        <v>1665</v>
      </c>
      <c r="E200" s="291"/>
      <c r="F200" s="1025">
        <v>0</v>
      </c>
    </row>
    <row r="201" spans="1:6" s="743" customFormat="1" ht="13" x14ac:dyDescent="0.25">
      <c r="A201" s="288"/>
      <c r="B201" s="323"/>
      <c r="C201" s="288"/>
      <c r="D201" s="314"/>
      <c r="E201" s="291"/>
      <c r="F201" s="1025"/>
    </row>
    <row r="202" spans="1:6" s="743" customFormat="1" ht="13" x14ac:dyDescent="0.25">
      <c r="A202" s="288"/>
      <c r="B202" s="297" t="s">
        <v>1616</v>
      </c>
      <c r="C202" s="288"/>
      <c r="D202" s="290"/>
      <c r="E202" s="291"/>
      <c r="F202" s="1025"/>
    </row>
    <row r="203" spans="1:6" s="743" customFormat="1" ht="18" customHeight="1" x14ac:dyDescent="0.25">
      <c r="A203" s="288" t="s">
        <v>1617</v>
      </c>
      <c r="B203" s="295" t="s">
        <v>1958</v>
      </c>
      <c r="C203" s="288" t="s">
        <v>125</v>
      </c>
      <c r="D203" s="701" t="s">
        <v>1665</v>
      </c>
      <c r="E203" s="291"/>
      <c r="F203" s="1025">
        <v>0</v>
      </c>
    </row>
    <row r="204" spans="1:6" s="743" customFormat="1" ht="18" customHeight="1" x14ac:dyDescent="0.25">
      <c r="A204" s="288" t="s">
        <v>1618</v>
      </c>
      <c r="B204" s="295" t="s">
        <v>1673</v>
      </c>
      <c r="C204" s="288" t="s">
        <v>125</v>
      </c>
      <c r="D204" s="701" t="s">
        <v>1665</v>
      </c>
      <c r="E204" s="291"/>
      <c r="F204" s="1025">
        <v>0</v>
      </c>
    </row>
    <row r="205" spans="1:6" s="743" customFormat="1" ht="12.5" x14ac:dyDescent="0.25">
      <c r="A205" s="288"/>
      <c r="B205" s="295"/>
      <c r="C205" s="288"/>
      <c r="D205" s="290"/>
      <c r="E205" s="291"/>
      <c r="F205" s="1025"/>
    </row>
    <row r="206" spans="1:6" s="743" customFormat="1" ht="12.5" x14ac:dyDescent="0.25">
      <c r="A206" s="288"/>
      <c r="B206" s="295"/>
      <c r="C206" s="288"/>
      <c r="D206" s="290"/>
      <c r="E206" s="291"/>
      <c r="F206" s="1025"/>
    </row>
    <row r="207" spans="1:6" s="743" customFormat="1" ht="12.5" x14ac:dyDescent="0.25">
      <c r="A207" s="288"/>
      <c r="B207" s="295"/>
      <c r="C207" s="288"/>
      <c r="D207" s="290"/>
      <c r="E207" s="291"/>
      <c r="F207" s="1025"/>
    </row>
    <row r="208" spans="1:6" s="743" customFormat="1" ht="12.5" x14ac:dyDescent="0.25">
      <c r="A208" s="288"/>
      <c r="B208" s="295"/>
      <c r="C208" s="288"/>
      <c r="D208" s="290"/>
      <c r="E208" s="291"/>
      <c r="F208" s="1025"/>
    </row>
    <row r="209" spans="1:6" s="743" customFormat="1" ht="12.5" x14ac:dyDescent="0.25">
      <c r="A209" s="288"/>
      <c r="B209" s="295"/>
      <c r="C209" s="288"/>
      <c r="D209" s="290"/>
      <c r="E209" s="291"/>
      <c r="F209" s="1025"/>
    </row>
    <row r="210" spans="1:6" s="743" customFormat="1" ht="12.5" x14ac:dyDescent="0.25">
      <c r="A210" s="288"/>
      <c r="B210" s="295"/>
      <c r="C210" s="288"/>
      <c r="D210" s="290"/>
      <c r="E210" s="291"/>
      <c r="F210" s="1025"/>
    </row>
    <row r="211" spans="1:6" s="743" customFormat="1" ht="12.5" x14ac:dyDescent="0.25">
      <c r="A211" s="288"/>
      <c r="B211" s="295"/>
      <c r="C211" s="288"/>
      <c r="D211" s="290"/>
      <c r="E211" s="291"/>
      <c r="F211" s="1025"/>
    </row>
    <row r="212" spans="1:6" s="743" customFormat="1" ht="12.5" x14ac:dyDescent="0.25">
      <c r="A212" s="288"/>
      <c r="B212" s="295"/>
      <c r="C212" s="288"/>
      <c r="D212" s="290"/>
      <c r="E212" s="291"/>
      <c r="F212" s="1025"/>
    </row>
    <row r="213" spans="1:6" s="743" customFormat="1" ht="12.5" x14ac:dyDescent="0.25">
      <c r="A213" s="288"/>
      <c r="B213" s="295"/>
      <c r="C213" s="288"/>
      <c r="D213" s="290"/>
      <c r="E213" s="291"/>
      <c r="F213" s="1025"/>
    </row>
    <row r="214" spans="1:6" s="743" customFormat="1" ht="12.5" x14ac:dyDescent="0.25">
      <c r="A214" s="288"/>
      <c r="B214" s="295"/>
      <c r="C214" s="288"/>
      <c r="D214" s="290"/>
      <c r="E214" s="291"/>
      <c r="F214" s="1025"/>
    </row>
    <row r="215" spans="1:6" s="743" customFormat="1" ht="12.5" x14ac:dyDescent="0.25">
      <c r="A215" s="288"/>
      <c r="B215" s="295"/>
      <c r="C215" s="288"/>
      <c r="D215" s="290"/>
      <c r="E215" s="291"/>
      <c r="F215" s="1025"/>
    </row>
    <row r="216" spans="1:6" s="743" customFormat="1" ht="12.5" x14ac:dyDescent="0.25">
      <c r="A216" s="288"/>
      <c r="B216" s="295"/>
      <c r="C216" s="288"/>
      <c r="D216" s="290"/>
      <c r="E216" s="291"/>
      <c r="F216" s="1025"/>
    </row>
    <row r="217" spans="1:6" s="743" customFormat="1" ht="12.5" x14ac:dyDescent="0.25">
      <c r="A217" s="288"/>
      <c r="B217" s="295"/>
      <c r="C217" s="288"/>
      <c r="D217" s="290"/>
      <c r="E217" s="291"/>
      <c r="F217" s="1025"/>
    </row>
    <row r="218" spans="1:6" s="743" customFormat="1" ht="12.5" x14ac:dyDescent="0.25">
      <c r="A218" s="288"/>
      <c r="B218" s="295"/>
      <c r="C218" s="288"/>
      <c r="D218" s="290"/>
      <c r="E218" s="291"/>
      <c r="F218" s="1025"/>
    </row>
    <row r="219" spans="1:6" s="743" customFormat="1" ht="12.5" x14ac:dyDescent="0.25">
      <c r="A219" s="288"/>
      <c r="B219" s="295"/>
      <c r="C219" s="288"/>
      <c r="D219" s="290"/>
      <c r="E219" s="291"/>
      <c r="F219" s="1025"/>
    </row>
    <row r="220" spans="1:6" s="743" customFormat="1" ht="12.5" x14ac:dyDescent="0.25">
      <c r="A220" s="288"/>
      <c r="B220" s="295"/>
      <c r="C220" s="288"/>
      <c r="D220" s="290"/>
      <c r="E220" s="291"/>
      <c r="F220" s="1025"/>
    </row>
    <row r="221" spans="1:6" s="743" customFormat="1" ht="12.5" x14ac:dyDescent="0.25">
      <c r="A221" s="288"/>
      <c r="B221" s="295"/>
      <c r="C221" s="288"/>
      <c r="D221" s="290"/>
      <c r="E221" s="291"/>
      <c r="F221" s="1025"/>
    </row>
    <row r="222" spans="1:6" s="743" customFormat="1" ht="12.5" x14ac:dyDescent="0.25">
      <c r="A222" s="288"/>
      <c r="B222" s="295"/>
      <c r="C222" s="288"/>
      <c r="D222" s="290"/>
      <c r="E222" s="291"/>
      <c r="F222" s="1025"/>
    </row>
    <row r="223" spans="1:6" s="743" customFormat="1" ht="12.5" x14ac:dyDescent="0.25">
      <c r="A223" s="288"/>
      <c r="B223" s="295"/>
      <c r="C223" s="288"/>
      <c r="D223" s="290"/>
      <c r="E223" s="291"/>
      <c r="F223" s="1025"/>
    </row>
    <row r="224" spans="1:6" s="743" customFormat="1" ht="12.5" x14ac:dyDescent="0.25">
      <c r="A224" s="288"/>
      <c r="B224" s="295"/>
      <c r="C224" s="288"/>
      <c r="D224" s="290"/>
      <c r="E224" s="291"/>
      <c r="F224" s="1025"/>
    </row>
    <row r="225" spans="1:6" s="743" customFormat="1" ht="12.5" x14ac:dyDescent="0.25">
      <c r="A225" s="288"/>
      <c r="B225" s="295"/>
      <c r="C225" s="288"/>
      <c r="D225" s="290"/>
      <c r="E225" s="291"/>
      <c r="F225" s="1025"/>
    </row>
    <row r="226" spans="1:6" s="743" customFormat="1" ht="12.5" x14ac:dyDescent="0.25">
      <c r="A226" s="288"/>
      <c r="B226" s="295"/>
      <c r="C226" s="288"/>
      <c r="D226" s="290"/>
      <c r="E226" s="291"/>
      <c r="F226" s="1025"/>
    </row>
    <row r="227" spans="1:6" s="743" customFormat="1" ht="12.5" x14ac:dyDescent="0.25">
      <c r="A227" s="288"/>
      <c r="B227" s="295"/>
      <c r="C227" s="288"/>
      <c r="D227" s="290"/>
      <c r="E227" s="291"/>
      <c r="F227" s="1025"/>
    </row>
    <row r="228" spans="1:6" s="743" customFormat="1" ht="12.5" x14ac:dyDescent="0.25">
      <c r="A228" s="288"/>
      <c r="B228" s="295"/>
      <c r="C228" s="288"/>
      <c r="D228" s="290"/>
      <c r="E228" s="291"/>
      <c r="F228" s="1025"/>
    </row>
    <row r="229" spans="1:6" s="743" customFormat="1" ht="12.5" x14ac:dyDescent="0.25">
      <c r="A229" s="288"/>
      <c r="B229" s="295"/>
      <c r="C229" s="288"/>
      <c r="D229" s="290"/>
      <c r="E229" s="291"/>
      <c r="F229" s="1025"/>
    </row>
    <row r="230" spans="1:6" s="743" customFormat="1" ht="12.5" x14ac:dyDescent="0.25">
      <c r="A230" s="288"/>
      <c r="B230" s="295"/>
      <c r="C230" s="288"/>
      <c r="D230" s="290"/>
      <c r="E230" s="291"/>
      <c r="F230" s="1025"/>
    </row>
    <row r="231" spans="1:6" s="743" customFormat="1" ht="12.5" x14ac:dyDescent="0.25">
      <c r="A231" s="288"/>
      <c r="B231" s="295"/>
      <c r="C231" s="288"/>
      <c r="D231" s="290"/>
      <c r="E231" s="291"/>
      <c r="F231" s="1025"/>
    </row>
    <row r="232" spans="1:6" s="743" customFormat="1" ht="12.5" x14ac:dyDescent="0.25">
      <c r="A232" s="288"/>
      <c r="B232" s="295"/>
      <c r="C232" s="288"/>
      <c r="D232" s="290"/>
      <c r="E232" s="291"/>
      <c r="F232" s="1025"/>
    </row>
    <row r="233" spans="1:6" s="743" customFormat="1" ht="12.5" x14ac:dyDescent="0.25">
      <c r="A233" s="288"/>
      <c r="B233" s="295"/>
      <c r="C233" s="288"/>
      <c r="D233" s="290"/>
      <c r="E233" s="291"/>
      <c r="F233" s="1025"/>
    </row>
    <row r="234" spans="1:6" s="743" customFormat="1" ht="12.5" x14ac:dyDescent="0.25">
      <c r="A234" s="288"/>
      <c r="B234" s="295"/>
      <c r="C234" s="288"/>
      <c r="D234" s="290"/>
      <c r="E234" s="291"/>
      <c r="F234" s="1025"/>
    </row>
    <row r="235" spans="1:6" s="743" customFormat="1" ht="12.5" x14ac:dyDescent="0.25">
      <c r="A235" s="288"/>
      <c r="B235" s="295"/>
      <c r="C235" s="288"/>
      <c r="D235" s="290"/>
      <c r="E235" s="291"/>
      <c r="F235" s="1025"/>
    </row>
    <row r="236" spans="1:6" s="743" customFormat="1" ht="12.5" x14ac:dyDescent="0.25">
      <c r="A236" s="288"/>
      <c r="B236" s="295"/>
      <c r="C236" s="288"/>
      <c r="D236" s="290"/>
      <c r="E236" s="291"/>
      <c r="F236" s="1025"/>
    </row>
    <row r="237" spans="1:6" s="743" customFormat="1" ht="12.5" x14ac:dyDescent="0.25">
      <c r="A237" s="288"/>
      <c r="B237" s="295"/>
      <c r="C237" s="288"/>
      <c r="D237" s="290"/>
      <c r="E237" s="291"/>
      <c r="F237" s="1025"/>
    </row>
    <row r="238" spans="1:6" s="743" customFormat="1" ht="12.5" x14ac:dyDescent="0.25">
      <c r="A238" s="288"/>
      <c r="B238" s="295"/>
      <c r="C238" s="288"/>
      <c r="D238" s="290"/>
      <c r="E238" s="291"/>
      <c r="F238" s="1025"/>
    </row>
    <row r="239" spans="1:6" s="743" customFormat="1" ht="12.5" x14ac:dyDescent="0.25">
      <c r="A239" s="288"/>
      <c r="B239" s="295"/>
      <c r="C239" s="288"/>
      <c r="D239" s="290"/>
      <c r="E239" s="291"/>
      <c r="F239" s="1025"/>
    </row>
    <row r="240" spans="1:6" s="743" customFormat="1" ht="12.5" x14ac:dyDescent="0.25">
      <c r="A240" s="288"/>
      <c r="B240" s="295"/>
      <c r="C240" s="288"/>
      <c r="D240" s="290"/>
      <c r="E240" s="291"/>
      <c r="F240" s="1025"/>
    </row>
    <row r="241" spans="1:6" s="743" customFormat="1" ht="12.5" x14ac:dyDescent="0.25">
      <c r="A241" s="288"/>
      <c r="B241" s="295"/>
      <c r="C241" s="288"/>
      <c r="D241" s="290"/>
      <c r="E241" s="291"/>
      <c r="F241" s="1025"/>
    </row>
    <row r="242" spans="1:6" s="743" customFormat="1" ht="12.5" x14ac:dyDescent="0.25">
      <c r="A242" s="288"/>
      <c r="B242" s="295"/>
      <c r="C242" s="288"/>
      <c r="D242" s="290"/>
      <c r="E242" s="291"/>
      <c r="F242" s="1025"/>
    </row>
    <row r="243" spans="1:6" s="743" customFormat="1" ht="13" thickBot="1" x14ac:dyDescent="0.3">
      <c r="A243" s="288"/>
      <c r="B243" s="295"/>
      <c r="C243" s="288"/>
      <c r="D243" s="290"/>
      <c r="E243" s="291"/>
      <c r="F243" s="1025"/>
    </row>
    <row r="244" spans="1:6" s="743" customFormat="1" ht="18" customHeight="1" thickTop="1" x14ac:dyDescent="0.25">
      <c r="A244" s="2480" t="s">
        <v>102</v>
      </c>
      <c r="B244" s="2480"/>
      <c r="C244" s="2480"/>
      <c r="D244" s="2480"/>
      <c r="E244" s="2480"/>
      <c r="F244" s="1361">
        <f>SUM(F182:F243)</f>
        <v>0</v>
      </c>
    </row>
    <row r="245" spans="1:6" s="743" customFormat="1" ht="13" x14ac:dyDescent="0.25">
      <c r="A245" s="324"/>
      <c r="B245" s="325"/>
      <c r="C245" s="324"/>
      <c r="D245" s="326"/>
      <c r="E245" s="327"/>
      <c r="F245" s="1029"/>
    </row>
    <row r="246" spans="1:6" s="743" customFormat="1" ht="12.5" x14ac:dyDescent="0.25">
      <c r="A246" s="324"/>
      <c r="B246" s="328"/>
      <c r="C246" s="324"/>
      <c r="D246" s="326"/>
      <c r="E246" s="327"/>
      <c r="F246" s="1029"/>
    </row>
    <row r="247" spans="1:6" s="743" customFormat="1" ht="13" x14ac:dyDescent="0.25">
      <c r="A247" s="300"/>
      <c r="B247" s="329" t="s">
        <v>2502</v>
      </c>
      <c r="C247" s="300"/>
      <c r="D247" s="330"/>
      <c r="E247" s="331"/>
      <c r="F247" s="1030"/>
    </row>
    <row r="248" spans="1:6" s="743" customFormat="1" ht="13" x14ac:dyDescent="0.25">
      <c r="A248" s="300"/>
      <c r="B248" s="329"/>
      <c r="C248" s="300"/>
      <c r="D248" s="330"/>
      <c r="E248" s="331"/>
      <c r="F248" s="1030"/>
    </row>
    <row r="249" spans="1:6" s="743" customFormat="1" ht="13" x14ac:dyDescent="0.25">
      <c r="A249" s="300"/>
      <c r="B249" s="332" t="s">
        <v>792</v>
      </c>
      <c r="C249" s="300"/>
      <c r="D249" s="330"/>
      <c r="E249" s="331"/>
      <c r="F249" s="1030"/>
    </row>
    <row r="250" spans="1:6" s="743" customFormat="1" ht="12.5" x14ac:dyDescent="0.25">
      <c r="A250" s="300"/>
      <c r="B250" s="292"/>
      <c r="C250" s="300"/>
      <c r="D250" s="330"/>
      <c r="E250" s="331"/>
      <c r="F250" s="1030"/>
    </row>
    <row r="251" spans="1:6" s="743" customFormat="1" ht="12.5" x14ac:dyDescent="0.25">
      <c r="A251" s="300"/>
      <c r="B251" s="333" t="s">
        <v>972</v>
      </c>
      <c r="C251" s="300"/>
      <c r="D251" s="330"/>
      <c r="E251" s="331"/>
      <c r="F251" s="1030">
        <f>F62</f>
        <v>0</v>
      </c>
    </row>
    <row r="252" spans="1:6" s="743" customFormat="1" ht="12.5" x14ac:dyDescent="0.25">
      <c r="A252" s="300"/>
      <c r="B252" s="333"/>
      <c r="C252" s="300"/>
      <c r="D252" s="330"/>
      <c r="E252" s="331"/>
      <c r="F252" s="1030"/>
    </row>
    <row r="253" spans="1:6" s="743" customFormat="1" ht="12.5" x14ac:dyDescent="0.25">
      <c r="A253" s="300"/>
      <c r="B253" s="333" t="s">
        <v>973</v>
      </c>
      <c r="C253" s="300"/>
      <c r="D253" s="330"/>
      <c r="E253" s="331"/>
      <c r="F253" s="1030">
        <f>F181</f>
        <v>0</v>
      </c>
    </row>
    <row r="254" spans="1:6" s="743" customFormat="1" ht="12.5" x14ac:dyDescent="0.25">
      <c r="A254" s="300"/>
      <c r="B254" s="333"/>
      <c r="C254" s="300"/>
      <c r="D254" s="330"/>
      <c r="E254" s="331"/>
      <c r="F254" s="1030"/>
    </row>
    <row r="255" spans="1:6" s="743" customFormat="1" ht="12.5" x14ac:dyDescent="0.25">
      <c r="A255" s="334"/>
      <c r="B255" s="333" t="s">
        <v>974</v>
      </c>
      <c r="C255" s="334"/>
      <c r="D255" s="335"/>
      <c r="E255" s="336"/>
      <c r="F255" s="1025">
        <f>F244</f>
        <v>0</v>
      </c>
    </row>
    <row r="256" spans="1:6" s="743" customFormat="1" ht="12.5" x14ac:dyDescent="0.25">
      <c r="A256" s="334"/>
      <c r="B256" s="333"/>
      <c r="C256" s="334"/>
      <c r="D256" s="335"/>
      <c r="E256" s="336"/>
      <c r="F256" s="1025"/>
    </row>
    <row r="257" spans="1:6" s="743" customFormat="1" ht="12.5" x14ac:dyDescent="0.25">
      <c r="A257" s="288"/>
      <c r="B257" s="333"/>
      <c r="C257" s="288"/>
      <c r="D257" s="290"/>
      <c r="E257" s="291"/>
      <c r="F257" s="1025"/>
    </row>
    <row r="258" spans="1:6" s="743" customFormat="1" ht="12.5" x14ac:dyDescent="0.25">
      <c r="A258" s="288"/>
      <c r="B258" s="333"/>
      <c r="C258" s="288"/>
      <c r="D258" s="290"/>
      <c r="E258" s="291"/>
      <c r="F258" s="1025"/>
    </row>
    <row r="259" spans="1:6" s="743" customFormat="1" ht="12.5" x14ac:dyDescent="0.25">
      <c r="A259" s="288"/>
      <c r="B259" s="316"/>
      <c r="C259" s="288"/>
      <c r="D259" s="290"/>
      <c r="E259" s="291"/>
      <c r="F259" s="1025"/>
    </row>
    <row r="260" spans="1:6" s="743" customFormat="1" ht="12.5" x14ac:dyDescent="0.25">
      <c r="A260" s="288"/>
      <c r="B260" s="333"/>
      <c r="C260" s="288"/>
      <c r="D260" s="290"/>
      <c r="E260" s="291"/>
      <c r="F260" s="1025"/>
    </row>
    <row r="261" spans="1:6" s="743" customFormat="1" ht="12.5" x14ac:dyDescent="0.25">
      <c r="A261" s="288"/>
      <c r="B261" s="316"/>
      <c r="C261" s="288"/>
      <c r="D261" s="290"/>
      <c r="E261" s="291"/>
      <c r="F261" s="1025"/>
    </row>
    <row r="262" spans="1:6" s="743" customFormat="1" ht="12.5" x14ac:dyDescent="0.25">
      <c r="A262" s="288"/>
      <c r="B262" s="316"/>
      <c r="C262" s="288"/>
      <c r="D262" s="290"/>
      <c r="E262" s="291"/>
      <c r="F262" s="1025"/>
    </row>
    <row r="263" spans="1:6" s="743" customFormat="1" ht="12.5" x14ac:dyDescent="0.25">
      <c r="A263" s="288"/>
      <c r="B263" s="316"/>
      <c r="C263" s="288"/>
      <c r="D263" s="290"/>
      <c r="E263" s="291"/>
      <c r="F263" s="1025"/>
    </row>
    <row r="264" spans="1:6" s="743" customFormat="1" ht="12.5" x14ac:dyDescent="0.25">
      <c r="A264" s="288"/>
      <c r="B264" s="316"/>
      <c r="C264" s="288"/>
      <c r="D264" s="290"/>
      <c r="E264" s="291"/>
      <c r="F264" s="1025"/>
    </row>
    <row r="265" spans="1:6" s="743" customFormat="1" ht="12.5" x14ac:dyDescent="0.25">
      <c r="A265" s="288"/>
      <c r="B265" s="316"/>
      <c r="C265" s="288"/>
      <c r="D265" s="290"/>
      <c r="E265" s="291"/>
      <c r="F265" s="1025"/>
    </row>
    <row r="266" spans="1:6" s="743" customFormat="1" ht="12.5" x14ac:dyDescent="0.25">
      <c r="A266" s="288"/>
      <c r="B266" s="316"/>
      <c r="C266" s="288"/>
      <c r="D266" s="290"/>
      <c r="E266" s="291"/>
      <c r="F266" s="1025"/>
    </row>
    <row r="267" spans="1:6" s="743" customFormat="1" ht="12.5" x14ac:dyDescent="0.25">
      <c r="A267" s="288"/>
      <c r="B267" s="316"/>
      <c r="C267" s="288"/>
      <c r="D267" s="290"/>
      <c r="E267" s="291"/>
      <c r="F267" s="1025"/>
    </row>
    <row r="268" spans="1:6" s="743" customFormat="1" ht="12.5" x14ac:dyDescent="0.25">
      <c r="A268" s="288"/>
      <c r="B268" s="316"/>
      <c r="C268" s="288"/>
      <c r="D268" s="290"/>
      <c r="E268" s="291"/>
      <c r="F268" s="1025"/>
    </row>
    <row r="269" spans="1:6" s="743" customFormat="1" ht="12.5" x14ac:dyDescent="0.25">
      <c r="A269" s="288"/>
      <c r="B269" s="316"/>
      <c r="C269" s="288"/>
      <c r="D269" s="290"/>
      <c r="E269" s="291"/>
      <c r="F269" s="1025"/>
    </row>
    <row r="270" spans="1:6" s="743" customFormat="1" ht="12.5" x14ac:dyDescent="0.25">
      <c r="A270" s="288"/>
      <c r="B270" s="316"/>
      <c r="C270" s="288"/>
      <c r="D270" s="290"/>
      <c r="E270" s="291"/>
      <c r="F270" s="1025"/>
    </row>
    <row r="271" spans="1:6" s="743" customFormat="1" ht="12.5" x14ac:dyDescent="0.25">
      <c r="A271" s="288"/>
      <c r="B271" s="316"/>
      <c r="C271" s="288"/>
      <c r="D271" s="290"/>
      <c r="E271" s="291"/>
      <c r="F271" s="1025"/>
    </row>
    <row r="272" spans="1:6" s="743" customFormat="1" ht="12.5" x14ac:dyDescent="0.25">
      <c r="A272" s="288"/>
      <c r="B272" s="316"/>
      <c r="C272" s="288"/>
      <c r="D272" s="290"/>
      <c r="E272" s="291"/>
      <c r="F272" s="1025"/>
    </row>
    <row r="273" spans="1:6" s="743" customFormat="1" ht="12.5" x14ac:dyDescent="0.25">
      <c r="A273" s="288"/>
      <c r="B273" s="295"/>
      <c r="C273" s="288"/>
      <c r="D273" s="290"/>
      <c r="E273" s="302"/>
      <c r="F273" s="1031"/>
    </row>
    <row r="274" spans="1:6" s="743" customFormat="1" ht="12.5" x14ac:dyDescent="0.25">
      <c r="A274" s="288"/>
      <c r="B274" s="295"/>
      <c r="C274" s="288"/>
      <c r="D274" s="290"/>
      <c r="E274" s="302"/>
      <c r="F274" s="1031"/>
    </row>
    <row r="275" spans="1:6" s="743" customFormat="1" ht="12.5" x14ac:dyDescent="0.25">
      <c r="A275" s="288"/>
      <c r="B275" s="295"/>
      <c r="C275" s="288"/>
      <c r="D275" s="290"/>
      <c r="E275" s="302"/>
      <c r="F275" s="1031"/>
    </row>
    <row r="276" spans="1:6" s="743" customFormat="1" ht="12.5" x14ac:dyDescent="0.25">
      <c r="A276" s="288"/>
      <c r="B276" s="295"/>
      <c r="C276" s="288"/>
      <c r="D276" s="290"/>
      <c r="E276" s="302"/>
      <c r="F276" s="1031"/>
    </row>
    <row r="277" spans="1:6" s="743" customFormat="1" ht="12.5" x14ac:dyDescent="0.25">
      <c r="A277" s="288"/>
      <c r="B277" s="295"/>
      <c r="C277" s="288"/>
      <c r="D277" s="290"/>
      <c r="E277" s="302"/>
      <c r="F277" s="1031"/>
    </row>
    <row r="278" spans="1:6" s="743" customFormat="1" ht="12.5" x14ac:dyDescent="0.25">
      <c r="A278" s="288"/>
      <c r="B278" s="295"/>
      <c r="C278" s="288"/>
      <c r="D278" s="290"/>
      <c r="E278" s="302"/>
      <c r="F278" s="1031"/>
    </row>
    <row r="279" spans="1:6" s="743" customFormat="1" ht="12.5" x14ac:dyDescent="0.25">
      <c r="A279" s="288"/>
      <c r="B279" s="295"/>
      <c r="C279" s="288"/>
      <c r="D279" s="290"/>
      <c r="E279" s="302"/>
      <c r="F279" s="1031"/>
    </row>
    <row r="280" spans="1:6" s="743" customFormat="1" ht="12.5" x14ac:dyDescent="0.25">
      <c r="A280" s="288"/>
      <c r="B280" s="295"/>
      <c r="C280" s="288"/>
      <c r="D280" s="290"/>
      <c r="E280" s="302"/>
      <c r="F280" s="1031"/>
    </row>
    <row r="281" spans="1:6" s="743" customFormat="1" ht="12.5" x14ac:dyDescent="0.25">
      <c r="A281" s="288"/>
      <c r="B281" s="295"/>
      <c r="C281" s="288"/>
      <c r="D281" s="290"/>
      <c r="E281" s="302"/>
      <c r="F281" s="1031"/>
    </row>
    <row r="282" spans="1:6" s="743" customFormat="1" ht="12.5" x14ac:dyDescent="0.25">
      <c r="A282" s="288"/>
      <c r="B282" s="295"/>
      <c r="C282" s="288"/>
      <c r="D282" s="290"/>
      <c r="E282" s="302"/>
      <c r="F282" s="1031"/>
    </row>
    <row r="283" spans="1:6" s="743" customFormat="1" ht="12.5" x14ac:dyDescent="0.25">
      <c r="A283" s="288"/>
      <c r="B283" s="295"/>
      <c r="C283" s="288"/>
      <c r="D283" s="290"/>
      <c r="E283" s="302"/>
      <c r="F283" s="1031"/>
    </row>
    <row r="284" spans="1:6" s="743" customFormat="1" ht="12.5" x14ac:dyDescent="0.25">
      <c r="A284" s="288"/>
      <c r="B284" s="295"/>
      <c r="C284" s="288"/>
      <c r="D284" s="290"/>
      <c r="E284" s="302"/>
      <c r="F284" s="1031"/>
    </row>
    <row r="285" spans="1:6" s="743" customFormat="1" ht="12.5" x14ac:dyDescent="0.25">
      <c r="A285" s="288"/>
      <c r="B285" s="295"/>
      <c r="C285" s="288"/>
      <c r="D285" s="290"/>
      <c r="E285" s="302"/>
      <c r="F285" s="1031"/>
    </row>
    <row r="286" spans="1:6" s="743" customFormat="1" ht="12.5" x14ac:dyDescent="0.25">
      <c r="A286" s="288"/>
      <c r="B286" s="295"/>
      <c r="C286" s="288"/>
      <c r="D286" s="290"/>
      <c r="E286" s="302"/>
      <c r="F286" s="1031"/>
    </row>
    <row r="287" spans="1:6" s="743" customFormat="1" ht="12.5" x14ac:dyDescent="0.25">
      <c r="A287" s="288"/>
      <c r="B287" s="295"/>
      <c r="C287" s="288"/>
      <c r="D287" s="290"/>
      <c r="E287" s="302"/>
      <c r="F287" s="1031"/>
    </row>
    <row r="288" spans="1:6" s="743" customFormat="1" ht="12.5" x14ac:dyDescent="0.25">
      <c r="A288" s="288"/>
      <c r="B288" s="295"/>
      <c r="C288" s="288"/>
      <c r="D288" s="290"/>
      <c r="E288" s="302"/>
      <c r="F288" s="1031"/>
    </row>
    <row r="289" spans="1:6" s="743" customFormat="1" ht="12.5" x14ac:dyDescent="0.25">
      <c r="A289" s="288"/>
      <c r="B289" s="295"/>
      <c r="C289" s="288"/>
      <c r="D289" s="290"/>
      <c r="E289" s="302"/>
      <c r="F289" s="1031"/>
    </row>
    <row r="290" spans="1:6" s="743" customFormat="1" ht="12.5" x14ac:dyDescent="0.25">
      <c r="A290" s="288"/>
      <c r="B290" s="295"/>
      <c r="C290" s="288"/>
      <c r="D290" s="290"/>
      <c r="E290" s="302"/>
      <c r="F290" s="1031"/>
    </row>
    <row r="291" spans="1:6" s="743" customFormat="1" ht="12.5" x14ac:dyDescent="0.25">
      <c r="A291" s="288"/>
      <c r="B291" s="295"/>
      <c r="C291" s="288"/>
      <c r="D291" s="290"/>
      <c r="E291" s="302"/>
      <c r="F291" s="1031"/>
    </row>
    <row r="292" spans="1:6" s="743" customFormat="1" ht="12.5" x14ac:dyDescent="0.25">
      <c r="A292" s="288"/>
      <c r="B292" s="295"/>
      <c r="C292" s="288"/>
      <c r="D292" s="290"/>
      <c r="E292" s="302"/>
      <c r="F292" s="1031"/>
    </row>
    <row r="293" spans="1:6" s="743" customFormat="1" ht="12.5" x14ac:dyDescent="0.25">
      <c r="A293" s="288"/>
      <c r="B293" s="295"/>
      <c r="C293" s="288"/>
      <c r="D293" s="290"/>
      <c r="E293" s="302"/>
      <c r="F293" s="1031"/>
    </row>
    <row r="294" spans="1:6" s="743" customFormat="1" ht="12.5" x14ac:dyDescent="0.25">
      <c r="A294" s="288"/>
      <c r="B294" s="295"/>
      <c r="C294" s="288"/>
      <c r="D294" s="290"/>
      <c r="E294" s="302"/>
      <c r="F294" s="1031"/>
    </row>
    <row r="295" spans="1:6" s="743" customFormat="1" ht="12.5" x14ac:dyDescent="0.25">
      <c r="A295" s="288"/>
      <c r="B295" s="295"/>
      <c r="C295" s="288"/>
      <c r="D295" s="290"/>
      <c r="E295" s="302"/>
      <c r="F295" s="1031"/>
    </row>
    <row r="296" spans="1:6" s="743" customFormat="1" ht="12.5" x14ac:dyDescent="0.25">
      <c r="A296" s="288"/>
      <c r="B296" s="295"/>
      <c r="C296" s="288"/>
      <c r="D296" s="290"/>
      <c r="E296" s="302"/>
      <c r="F296" s="1031"/>
    </row>
    <row r="297" spans="1:6" s="743" customFormat="1" ht="12.5" x14ac:dyDescent="0.25">
      <c r="A297" s="288"/>
      <c r="B297" s="295"/>
      <c r="C297" s="288"/>
      <c r="D297" s="290"/>
      <c r="E297" s="302"/>
      <c r="F297" s="1031"/>
    </row>
    <row r="298" spans="1:6" s="743" customFormat="1" ht="12.5" x14ac:dyDescent="0.25">
      <c r="A298" s="288"/>
      <c r="B298" s="295"/>
      <c r="C298" s="288"/>
      <c r="D298" s="290"/>
      <c r="E298" s="302"/>
      <c r="F298" s="1031"/>
    </row>
    <row r="299" spans="1:6" s="743" customFormat="1" ht="12.5" x14ac:dyDescent="0.25">
      <c r="A299" s="288"/>
      <c r="B299" s="295"/>
      <c r="C299" s="288"/>
      <c r="D299" s="290"/>
      <c r="E299" s="302"/>
      <c r="F299" s="1031"/>
    </row>
    <row r="300" spans="1:6" s="743" customFormat="1" ht="12.5" x14ac:dyDescent="0.25">
      <c r="A300" s="288"/>
      <c r="B300" s="295"/>
      <c r="C300" s="288"/>
      <c r="D300" s="290"/>
      <c r="E300" s="302"/>
      <c r="F300" s="1031"/>
    </row>
    <row r="301" spans="1:6" s="743" customFormat="1" ht="12.5" x14ac:dyDescent="0.25">
      <c r="A301" s="288"/>
      <c r="B301" s="295"/>
      <c r="C301" s="288"/>
      <c r="D301" s="290"/>
      <c r="E301" s="302"/>
      <c r="F301" s="1031"/>
    </row>
    <row r="302" spans="1:6" s="743" customFormat="1" ht="12.5" x14ac:dyDescent="0.25">
      <c r="A302" s="288"/>
      <c r="B302" s="295"/>
      <c r="C302" s="288"/>
      <c r="D302" s="290"/>
      <c r="E302" s="302"/>
      <c r="F302" s="1031"/>
    </row>
    <row r="303" spans="1:6" s="743" customFormat="1" ht="12.5" x14ac:dyDescent="0.25">
      <c r="A303" s="288"/>
      <c r="B303" s="295"/>
      <c r="C303" s="288"/>
      <c r="D303" s="290"/>
      <c r="E303" s="302"/>
      <c r="F303" s="1031"/>
    </row>
    <row r="304" spans="1:6" s="743" customFormat="1" ht="12.5" x14ac:dyDescent="0.25">
      <c r="A304" s="288"/>
      <c r="B304" s="295"/>
      <c r="C304" s="288"/>
      <c r="D304" s="290"/>
      <c r="E304" s="302"/>
      <c r="F304" s="1031"/>
    </row>
    <row r="305" spans="1:6" s="743" customFormat="1" ht="12.5" x14ac:dyDescent="0.25">
      <c r="A305" s="288"/>
      <c r="B305" s="295"/>
      <c r="C305" s="288"/>
      <c r="D305" s="290"/>
      <c r="E305" s="302"/>
      <c r="F305" s="1031"/>
    </row>
    <row r="306" spans="1:6" s="743" customFormat="1" ht="12.5" x14ac:dyDescent="0.25">
      <c r="A306" s="288"/>
      <c r="B306" s="295"/>
      <c r="C306" s="288"/>
      <c r="D306" s="290"/>
      <c r="E306" s="302"/>
      <c r="F306" s="1031"/>
    </row>
    <row r="307" spans="1:6" s="743" customFormat="1" ht="12.5" x14ac:dyDescent="0.25">
      <c r="A307" s="288"/>
      <c r="B307" s="295"/>
      <c r="C307" s="288"/>
      <c r="D307" s="290"/>
      <c r="E307" s="302"/>
      <c r="F307" s="1031"/>
    </row>
    <row r="308" spans="1:6" s="743" customFormat="1" ht="12.5" x14ac:dyDescent="0.25">
      <c r="A308" s="288"/>
      <c r="B308" s="295"/>
      <c r="C308" s="288"/>
      <c r="D308" s="290"/>
      <c r="E308" s="302"/>
      <c r="F308" s="1031"/>
    </row>
    <row r="309" spans="1:6" s="743" customFormat="1" ht="12.5" x14ac:dyDescent="0.25">
      <c r="A309" s="288"/>
      <c r="B309" s="295"/>
      <c r="C309" s="288"/>
      <c r="D309" s="290"/>
      <c r="E309" s="302"/>
      <c r="F309" s="1031"/>
    </row>
    <row r="310" spans="1:6" s="743" customFormat="1" ht="12.5" x14ac:dyDescent="0.25">
      <c r="A310" s="288"/>
      <c r="B310" s="295"/>
      <c r="C310" s="288"/>
      <c r="D310" s="290"/>
      <c r="E310" s="302"/>
      <c r="F310" s="1031"/>
    </row>
    <row r="311" spans="1:6" s="743" customFormat="1" ht="12.5" x14ac:dyDescent="0.25">
      <c r="A311" s="288"/>
      <c r="B311" s="295"/>
      <c r="C311" s="288"/>
      <c r="D311" s="290"/>
      <c r="E311" s="302"/>
      <c r="F311" s="1031"/>
    </row>
    <row r="312" spans="1:6" s="743" customFormat="1" ht="12.5" x14ac:dyDescent="0.25">
      <c r="A312" s="288"/>
      <c r="B312" s="295"/>
      <c r="C312" s="288"/>
      <c r="D312" s="290"/>
      <c r="E312" s="302"/>
      <c r="F312" s="1031"/>
    </row>
    <row r="313" spans="1:6" s="743" customFormat="1" ht="12.5" x14ac:dyDescent="0.25">
      <c r="A313" s="288"/>
      <c r="B313" s="295"/>
      <c r="C313" s="288"/>
      <c r="D313" s="290"/>
      <c r="E313" s="302"/>
      <c r="F313" s="1031"/>
    </row>
    <row r="314" spans="1:6" s="743" customFormat="1" ht="12.5" x14ac:dyDescent="0.25">
      <c r="A314" s="288"/>
      <c r="B314" s="295"/>
      <c r="C314" s="288"/>
      <c r="D314" s="290"/>
      <c r="E314" s="302"/>
      <c r="F314" s="1031"/>
    </row>
    <row r="315" spans="1:6" s="743" customFormat="1" ht="13" thickBot="1" x14ac:dyDescent="0.3">
      <c r="A315" s="288"/>
      <c r="B315" s="295"/>
      <c r="C315" s="288"/>
      <c r="D315" s="290"/>
      <c r="E315" s="302"/>
      <c r="F315" s="1031"/>
    </row>
    <row r="316" spans="1:6" s="743" customFormat="1" ht="19.899999999999999" customHeight="1" thickTop="1" x14ac:dyDescent="0.25">
      <c r="A316" s="2513" t="s">
        <v>509</v>
      </c>
      <c r="B316" s="2513"/>
      <c r="C316" s="2513"/>
      <c r="D316" s="2513"/>
      <c r="E316" s="2513"/>
      <c r="F316" s="1457">
        <f>SUM(F246:F257)</f>
        <v>0</v>
      </c>
    </row>
  </sheetData>
  <mergeCells count="9">
    <mergeCell ref="A244:E244"/>
    <mergeCell ref="A316:E316"/>
    <mergeCell ref="A1:F1"/>
    <mergeCell ref="A2:F2"/>
    <mergeCell ref="A4:F4"/>
    <mergeCell ref="A62:E62"/>
    <mergeCell ref="A126:E126"/>
    <mergeCell ref="A181:E181"/>
    <mergeCell ref="A3:F3"/>
  </mergeCells>
  <pageMargins left="0.70866141732283505" right="0.47244094488188998" top="0.74803149606299202" bottom="0.511811023622047" header="0.31496062992126" footer="0.31496062992126"/>
  <pageSetup paperSize="9" scale="77" fitToHeight="0" orientation="portrait" r:id="rId1"/>
  <headerFooter>
    <oddFooter>&amp;CALA-ORA. Bill Nr. 12.2 Pg &amp;P of &amp;N</oddFooter>
  </headerFooter>
  <rowBreaks count="1" manualBreakCount="1">
    <brk id="126" max="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view="pageBreakPreview" zoomScaleNormal="100" zoomScaleSheetLayoutView="100" workbookViewId="0">
      <pane ySplit="5" topLeftCell="A23" activePane="bottomLeft" state="frozen"/>
      <selection pane="bottomLeft" activeCell="A2" sqref="A2:F2"/>
    </sheetView>
  </sheetViews>
  <sheetFormatPr defaultColWidth="9.1796875" defaultRowHeight="12.5" x14ac:dyDescent="0.25"/>
  <cols>
    <col min="1" max="1" width="7.26953125" style="2206" customWidth="1"/>
    <col min="2" max="2" width="47.81640625" style="2242" customWidth="1"/>
    <col min="3" max="3" width="6.1796875" style="2206" customWidth="1"/>
    <col min="4" max="4" width="10.54296875" style="2206" customWidth="1"/>
    <col min="5" max="5" width="14" style="2259" customWidth="1"/>
    <col min="6" max="6" width="15.453125" style="2259" customWidth="1"/>
    <col min="7" max="7" width="21.453125" style="2225" customWidth="1"/>
    <col min="8" max="16384" width="9.1796875" style="2205"/>
  </cols>
  <sheetData>
    <row r="1" spans="1:7" ht="13" x14ac:dyDescent="0.25">
      <c r="A1" s="2500" t="s">
        <v>0</v>
      </c>
      <c r="B1" s="2500"/>
      <c r="C1" s="2500"/>
      <c r="D1" s="2500"/>
      <c r="E1" s="2500"/>
      <c r="F1" s="2500"/>
    </row>
    <row r="2" spans="1:7" ht="13" x14ac:dyDescent="0.25">
      <c r="A2" s="2372" t="s">
        <v>2561</v>
      </c>
      <c r="B2" s="2372"/>
      <c r="C2" s="2372"/>
      <c r="D2" s="2372"/>
      <c r="E2" s="2372"/>
      <c r="F2" s="2372"/>
    </row>
    <row r="3" spans="1:7" x14ac:dyDescent="0.25">
      <c r="A3" s="2512" t="s">
        <v>2333</v>
      </c>
      <c r="B3" s="2512"/>
      <c r="C3" s="2512"/>
      <c r="D3" s="2512"/>
      <c r="E3" s="2512"/>
      <c r="F3" s="2512"/>
    </row>
    <row r="4" spans="1:7" ht="15" x14ac:dyDescent="0.25">
      <c r="A4" s="2502" t="s">
        <v>2534</v>
      </c>
      <c r="B4" s="2502"/>
      <c r="C4" s="2502"/>
      <c r="D4" s="2502"/>
      <c r="E4" s="2502"/>
      <c r="F4" s="2502"/>
    </row>
    <row r="5" spans="1:7" ht="26" x14ac:dyDescent="0.25">
      <c r="A5" s="2207" t="s">
        <v>1</v>
      </c>
      <c r="B5" s="2208" t="s">
        <v>2</v>
      </c>
      <c r="C5" s="2251" t="s">
        <v>3</v>
      </c>
      <c r="D5" s="2251" t="s">
        <v>4</v>
      </c>
      <c r="E5" s="2252" t="s">
        <v>5</v>
      </c>
      <c r="F5" s="2253" t="s">
        <v>6</v>
      </c>
    </row>
    <row r="6" spans="1:7" ht="13" x14ac:dyDescent="0.25">
      <c r="A6" s="2211"/>
      <c r="B6" s="2212" t="s">
        <v>2334</v>
      </c>
      <c r="C6" s="2211"/>
      <c r="D6" s="2211"/>
      <c r="E6" s="2254"/>
      <c r="F6" s="2254"/>
    </row>
    <row r="7" spans="1:7" ht="18" customHeight="1" x14ac:dyDescent="0.25">
      <c r="A7" s="2211"/>
      <c r="B7" s="2212" t="s">
        <v>2413</v>
      </c>
      <c r="C7" s="2223"/>
      <c r="D7" s="2223"/>
      <c r="E7" s="2254"/>
      <c r="F7" s="2254"/>
      <c r="G7" s="2255"/>
    </row>
    <row r="8" spans="1:7" ht="120" customHeight="1" x14ac:dyDescent="0.25">
      <c r="A8" s="2211" t="s">
        <v>2443</v>
      </c>
      <c r="B8" s="2219" t="s">
        <v>2414</v>
      </c>
      <c r="C8" s="2211" t="s">
        <v>2315</v>
      </c>
      <c r="D8" s="2211">
        <v>2</v>
      </c>
      <c r="E8" s="2254"/>
      <c r="F8" s="2221">
        <f>+D8*E8</f>
        <v>0</v>
      </c>
    </row>
    <row r="9" spans="1:7" ht="13" x14ac:dyDescent="0.25">
      <c r="A9" s="2223"/>
      <c r="B9" s="2219"/>
      <c r="C9" s="2223"/>
      <c r="D9" s="2223"/>
      <c r="E9" s="2254"/>
      <c r="F9" s="2254"/>
    </row>
    <row r="10" spans="1:7" ht="37.5" x14ac:dyDescent="0.25">
      <c r="A10" s="2504" t="s">
        <v>2444</v>
      </c>
      <c r="B10" s="2219" t="s">
        <v>2415</v>
      </c>
      <c r="C10" s="2504" t="s">
        <v>2026</v>
      </c>
      <c r="D10" s="2504">
        <v>1</v>
      </c>
      <c r="E10" s="2515"/>
      <c r="F10" s="2506">
        <f t="shared" ref="F10" si="0">+D10*E10</f>
        <v>0</v>
      </c>
    </row>
    <row r="11" spans="1:7" x14ac:dyDescent="0.25">
      <c r="A11" s="2504"/>
      <c r="B11" s="2222" t="s">
        <v>2338</v>
      </c>
      <c r="C11" s="2504"/>
      <c r="D11" s="2504"/>
      <c r="E11" s="2515"/>
      <c r="F11" s="2506"/>
    </row>
    <row r="12" spans="1:7" ht="37.5" x14ac:dyDescent="0.25">
      <c r="A12" s="2504"/>
      <c r="B12" s="2222" t="s">
        <v>2416</v>
      </c>
      <c r="C12" s="2504"/>
      <c r="D12" s="2504"/>
      <c r="E12" s="2515"/>
      <c r="F12" s="2506"/>
    </row>
    <row r="13" spans="1:7" ht="25" x14ac:dyDescent="0.25">
      <c r="A13" s="2504"/>
      <c r="B13" s="2222" t="s">
        <v>2340</v>
      </c>
      <c r="C13" s="2504"/>
      <c r="D13" s="2504"/>
      <c r="E13" s="2515"/>
      <c r="F13" s="2506"/>
    </row>
    <row r="14" spans="1:7" x14ac:dyDescent="0.25">
      <c r="A14" s="2504"/>
      <c r="B14" s="2222" t="s">
        <v>2341</v>
      </c>
      <c r="C14" s="2504"/>
      <c r="D14" s="2504"/>
      <c r="E14" s="2515"/>
      <c r="F14" s="2506"/>
    </row>
    <row r="15" spans="1:7" ht="25" x14ac:dyDescent="0.25">
      <c r="A15" s="2504"/>
      <c r="B15" s="2222" t="s">
        <v>2342</v>
      </c>
      <c r="C15" s="2504"/>
      <c r="D15" s="2504"/>
      <c r="E15" s="2515"/>
      <c r="F15" s="2506"/>
    </row>
    <row r="16" spans="1:7" ht="25" x14ac:dyDescent="0.25">
      <c r="A16" s="2504"/>
      <c r="B16" s="2219" t="s">
        <v>2417</v>
      </c>
      <c r="C16" s="2504"/>
      <c r="D16" s="2504"/>
      <c r="E16" s="2515"/>
      <c r="F16" s="2506"/>
    </row>
    <row r="17" spans="1:7" x14ac:dyDescent="0.25">
      <c r="A17" s="2211"/>
      <c r="B17" s="2219"/>
      <c r="C17" s="2211"/>
      <c r="D17" s="2211"/>
      <c r="E17" s="2254"/>
      <c r="F17" s="2254"/>
    </row>
    <row r="18" spans="1:7" ht="13" x14ac:dyDescent="0.25">
      <c r="A18" s="2223"/>
      <c r="B18" s="2212" t="s">
        <v>2347</v>
      </c>
      <c r="C18" s="2223"/>
      <c r="D18" s="2223"/>
      <c r="E18" s="2254"/>
      <c r="F18" s="2254"/>
    </row>
    <row r="19" spans="1:7" x14ac:dyDescent="0.25">
      <c r="A19" s="2211"/>
      <c r="B19" s="2219"/>
      <c r="C19" s="2211"/>
      <c r="D19" s="2211"/>
      <c r="E19" s="2254"/>
      <c r="F19" s="2254"/>
    </row>
    <row r="20" spans="1:7" ht="65" x14ac:dyDescent="0.25">
      <c r="A20" s="2211" t="s">
        <v>2445</v>
      </c>
      <c r="B20" s="2219" t="s">
        <v>2418</v>
      </c>
      <c r="C20" s="2211" t="s">
        <v>2315</v>
      </c>
      <c r="D20" s="2211">
        <v>18</v>
      </c>
      <c r="E20" s="2254"/>
      <c r="F20" s="2221">
        <f>+D20*E20</f>
        <v>0</v>
      </c>
    </row>
    <row r="21" spans="1:7" x14ac:dyDescent="0.25">
      <c r="A21" s="2211"/>
      <c r="B21" s="2219"/>
      <c r="C21" s="2211"/>
      <c r="D21" s="2211"/>
      <c r="E21" s="2254"/>
      <c r="F21" s="2254"/>
    </row>
    <row r="22" spans="1:7" ht="13" x14ac:dyDescent="0.25">
      <c r="A22" s="2223"/>
      <c r="B22" s="2212" t="s">
        <v>2352</v>
      </c>
      <c r="C22" s="2223"/>
      <c r="D22" s="2223"/>
      <c r="E22" s="2254"/>
      <c r="F22" s="2254"/>
    </row>
    <row r="23" spans="1:7" x14ac:dyDescent="0.25">
      <c r="A23" s="2211"/>
      <c r="B23" s="2219"/>
      <c r="C23" s="2211"/>
      <c r="D23" s="2211"/>
      <c r="E23" s="2254"/>
      <c r="F23" s="2254"/>
    </row>
    <row r="24" spans="1:7" ht="90" x14ac:dyDescent="0.25">
      <c r="A24" s="2211" t="s">
        <v>2446</v>
      </c>
      <c r="B24" s="2219" t="s">
        <v>2419</v>
      </c>
      <c r="C24" s="2211" t="s">
        <v>2315</v>
      </c>
      <c r="D24" s="2211">
        <v>1</v>
      </c>
      <c r="E24" s="2254"/>
      <c r="F24" s="2221">
        <f>+D24*E24</f>
        <v>0</v>
      </c>
    </row>
    <row r="25" spans="1:7" x14ac:dyDescent="0.25">
      <c r="A25" s="2211"/>
      <c r="B25" s="2219"/>
      <c r="C25" s="2211"/>
      <c r="D25" s="2211"/>
      <c r="E25" s="2254"/>
      <c r="F25" s="2254"/>
    </row>
    <row r="26" spans="1:7" ht="40" x14ac:dyDescent="0.25">
      <c r="A26" s="2211" t="s">
        <v>2447</v>
      </c>
      <c r="B26" s="2219" t="s">
        <v>2420</v>
      </c>
      <c r="C26" s="2211" t="s">
        <v>125</v>
      </c>
      <c r="D26" s="2211">
        <v>150</v>
      </c>
      <c r="E26" s="2254"/>
      <c r="F26" s="2221">
        <f>+D26*E26</f>
        <v>0</v>
      </c>
    </row>
    <row r="27" spans="1:7" x14ac:dyDescent="0.25">
      <c r="A27" s="2211"/>
      <c r="B27" s="2219"/>
      <c r="C27" s="2211"/>
      <c r="D27" s="2211"/>
      <c r="E27" s="2254"/>
      <c r="F27" s="2254"/>
    </row>
    <row r="28" spans="1:7" ht="39.5" x14ac:dyDescent="0.25">
      <c r="A28" s="2211" t="s">
        <v>2448</v>
      </c>
      <c r="B28" s="2219" t="s">
        <v>2421</v>
      </c>
      <c r="C28" s="2211" t="s">
        <v>125</v>
      </c>
      <c r="D28" s="2211">
        <v>150</v>
      </c>
      <c r="E28" s="2254"/>
      <c r="F28" s="2221">
        <f>+D28*E28</f>
        <v>0</v>
      </c>
    </row>
    <row r="29" spans="1:7" x14ac:dyDescent="0.25">
      <c r="A29" s="2211"/>
      <c r="B29" s="2219"/>
      <c r="C29" s="2211"/>
      <c r="D29" s="2211"/>
      <c r="E29" s="2254"/>
      <c r="F29" s="2254"/>
    </row>
    <row r="30" spans="1:7" s="2228" customFormat="1" ht="13" x14ac:dyDescent="0.25">
      <c r="A30" s="2226"/>
      <c r="B30" s="2227" t="s">
        <v>2422</v>
      </c>
      <c r="C30" s="2211" t="s">
        <v>660</v>
      </c>
      <c r="D30" s="2211">
        <v>1</v>
      </c>
      <c r="E30" s="2254"/>
      <c r="F30" s="2221">
        <f>+D30*E30</f>
        <v>0</v>
      </c>
      <c r="G30" s="2225"/>
    </row>
    <row r="31" spans="1:7" x14ac:dyDescent="0.25">
      <c r="A31" s="2211"/>
      <c r="B31" s="2219"/>
      <c r="C31" s="2211"/>
      <c r="D31" s="2211"/>
      <c r="E31" s="2254"/>
      <c r="F31" s="2254"/>
    </row>
    <row r="32" spans="1:7" ht="13" x14ac:dyDescent="0.25">
      <c r="A32" s="2223"/>
      <c r="B32" s="2212" t="s">
        <v>2357</v>
      </c>
      <c r="C32" s="2223"/>
      <c r="D32" s="2223"/>
      <c r="E32" s="2254"/>
      <c r="F32" s="2254"/>
    </row>
    <row r="33" spans="1:7" ht="120.75" customHeight="1" x14ac:dyDescent="0.25">
      <c r="A33" s="2211" t="s">
        <v>2449</v>
      </c>
      <c r="B33" s="2219" t="s">
        <v>2423</v>
      </c>
      <c r="C33" s="2211" t="s">
        <v>660</v>
      </c>
      <c r="D33" s="2211">
        <v>1</v>
      </c>
      <c r="E33" s="2254"/>
      <c r="F33" s="2221">
        <f>+D33*E33</f>
        <v>0</v>
      </c>
    </row>
    <row r="34" spans="1:7" ht="13" x14ac:dyDescent="0.25">
      <c r="A34" s="2211"/>
      <c r="B34" s="2212"/>
      <c r="C34" s="2223"/>
      <c r="D34" s="2211"/>
      <c r="E34" s="2254"/>
      <c r="F34" s="2254"/>
    </row>
    <row r="35" spans="1:7" ht="13" x14ac:dyDescent="0.25">
      <c r="A35" s="2223"/>
      <c r="B35" s="2212" t="s">
        <v>2424</v>
      </c>
      <c r="C35" s="2223"/>
      <c r="D35" s="2223"/>
      <c r="E35" s="2254"/>
      <c r="F35" s="2254"/>
    </row>
    <row r="36" spans="1:7" x14ac:dyDescent="0.25">
      <c r="A36" s="2211"/>
      <c r="B36" s="2219"/>
      <c r="C36" s="2211"/>
      <c r="D36" s="2211"/>
      <c r="E36" s="2254"/>
      <c r="F36" s="2254"/>
    </row>
    <row r="37" spans="1:7" x14ac:dyDescent="0.25">
      <c r="A37" s="2211" t="s">
        <v>2450</v>
      </c>
      <c r="B37" s="2219" t="s">
        <v>2361</v>
      </c>
      <c r="C37" s="2211" t="s">
        <v>2315</v>
      </c>
      <c r="D37" s="2211">
        <v>3</v>
      </c>
      <c r="E37" s="2254"/>
      <c r="F37" s="2221">
        <f>+D37*E37</f>
        <v>0</v>
      </c>
      <c r="G37" s="2514"/>
    </row>
    <row r="38" spans="1:7" x14ac:dyDescent="0.25">
      <c r="A38" s="2211"/>
      <c r="B38" s="2219"/>
      <c r="C38" s="2211"/>
      <c r="D38" s="2211"/>
      <c r="E38" s="2254"/>
      <c r="F38" s="2254"/>
      <c r="G38" s="2514"/>
    </row>
    <row r="39" spans="1:7" ht="25" x14ac:dyDescent="0.25">
      <c r="A39" s="2211" t="s">
        <v>2451</v>
      </c>
      <c r="B39" s="2219" t="s">
        <v>2362</v>
      </c>
      <c r="C39" s="2211" t="s">
        <v>125</v>
      </c>
      <c r="D39" s="2211">
        <v>40</v>
      </c>
      <c r="E39" s="2254"/>
      <c r="F39" s="2221">
        <f>+D39*E39</f>
        <v>0</v>
      </c>
      <c r="G39" s="2514"/>
    </row>
    <row r="40" spans="1:7" x14ac:dyDescent="0.25">
      <c r="A40" s="2211"/>
      <c r="B40" s="2219"/>
      <c r="C40" s="2211"/>
      <c r="D40" s="2211"/>
      <c r="E40" s="2254"/>
      <c r="F40" s="2254"/>
      <c r="G40" s="2514"/>
    </row>
    <row r="41" spans="1:7" ht="15.75" customHeight="1" x14ac:dyDescent="0.25">
      <c r="A41" s="2211" t="s">
        <v>2452</v>
      </c>
      <c r="B41" s="2219" t="s">
        <v>2425</v>
      </c>
      <c r="C41" s="2211" t="s">
        <v>2315</v>
      </c>
      <c r="D41" s="2211">
        <v>1</v>
      </c>
      <c r="E41" s="2254"/>
      <c r="F41" s="2221">
        <f>+D41*E41</f>
        <v>0</v>
      </c>
      <c r="G41" s="2514"/>
    </row>
    <row r="42" spans="1:7" x14ac:dyDescent="0.25">
      <c r="A42" s="2211"/>
      <c r="B42" s="2219"/>
      <c r="C42" s="2211"/>
      <c r="D42" s="2211"/>
      <c r="E42" s="2254"/>
      <c r="F42" s="2254"/>
      <c r="G42" s="2514"/>
    </row>
    <row r="43" spans="1:7" ht="37.5" x14ac:dyDescent="0.25">
      <c r="A43" s="2211" t="s">
        <v>2453</v>
      </c>
      <c r="B43" s="2219" t="s">
        <v>2426</v>
      </c>
      <c r="C43" s="2211" t="s">
        <v>660</v>
      </c>
      <c r="D43" s="2211">
        <v>1</v>
      </c>
      <c r="E43" s="2254"/>
      <c r="F43" s="2221">
        <f>+D43*E43</f>
        <v>0</v>
      </c>
      <c r="G43" s="2514"/>
    </row>
    <row r="44" spans="1:7" x14ac:dyDescent="0.25">
      <c r="A44" s="2211"/>
      <c r="B44" s="2219"/>
      <c r="C44" s="2211"/>
      <c r="D44" s="2211"/>
      <c r="E44" s="2254"/>
      <c r="F44" s="2254"/>
    </row>
    <row r="45" spans="1:7" ht="25" x14ac:dyDescent="0.25">
      <c r="A45" s="2211" t="s">
        <v>2454</v>
      </c>
      <c r="B45" s="2219" t="s">
        <v>2365</v>
      </c>
      <c r="C45" s="2211" t="s">
        <v>660</v>
      </c>
      <c r="D45" s="2211">
        <v>1</v>
      </c>
      <c r="E45" s="2254"/>
      <c r="F45" s="2221">
        <f>+D45*E45</f>
        <v>0</v>
      </c>
    </row>
    <row r="46" spans="1:7" x14ac:dyDescent="0.25">
      <c r="A46" s="2211"/>
      <c r="B46" s="2219"/>
      <c r="C46" s="2211"/>
      <c r="D46" s="2211"/>
      <c r="E46" s="2254"/>
      <c r="F46" s="2254"/>
    </row>
    <row r="47" spans="1:7" x14ac:dyDescent="0.25">
      <c r="A47" s="2211" t="s">
        <v>2455</v>
      </c>
      <c r="B47" s="2219" t="s">
        <v>2366</v>
      </c>
      <c r="C47" s="2211" t="s">
        <v>660</v>
      </c>
      <c r="D47" s="2211">
        <v>1</v>
      </c>
      <c r="E47" s="2254"/>
      <c r="F47" s="2221">
        <f>+D47*E47</f>
        <v>0</v>
      </c>
    </row>
    <row r="48" spans="1:7" x14ac:dyDescent="0.25">
      <c r="A48" s="2211"/>
      <c r="B48" s="2219"/>
      <c r="C48" s="2211"/>
      <c r="D48" s="2211"/>
      <c r="E48" s="2254"/>
      <c r="F48" s="2254"/>
    </row>
    <row r="49" spans="1:6" x14ac:dyDescent="0.25">
      <c r="A49" s="2211" t="s">
        <v>2456</v>
      </c>
      <c r="B49" s="2219" t="s">
        <v>2367</v>
      </c>
      <c r="C49" s="2211" t="s">
        <v>660</v>
      </c>
      <c r="D49" s="2211">
        <v>1</v>
      </c>
      <c r="E49" s="2254"/>
      <c r="F49" s="2221">
        <f>+D49*E49</f>
        <v>0</v>
      </c>
    </row>
    <row r="50" spans="1:6" x14ac:dyDescent="0.25">
      <c r="A50" s="2211"/>
      <c r="B50" s="2219"/>
      <c r="C50" s="2211"/>
      <c r="D50" s="2211"/>
      <c r="E50" s="2254"/>
      <c r="F50" s="2254"/>
    </row>
    <row r="51" spans="1:6" x14ac:dyDescent="0.25">
      <c r="A51" s="2211" t="s">
        <v>2457</v>
      </c>
      <c r="B51" s="2219" t="s">
        <v>2368</v>
      </c>
      <c r="C51" s="2211" t="s">
        <v>660</v>
      </c>
      <c r="D51" s="2211">
        <v>1</v>
      </c>
      <c r="E51" s="2254"/>
      <c r="F51" s="2221">
        <f>+D51*E51</f>
        <v>0</v>
      </c>
    </row>
    <row r="52" spans="1:6" x14ac:dyDescent="0.25">
      <c r="A52" s="2211"/>
      <c r="B52" s="2219"/>
      <c r="C52" s="2211"/>
      <c r="D52" s="2211"/>
      <c r="E52" s="2254"/>
      <c r="F52" s="2254"/>
    </row>
    <row r="53" spans="1:6" x14ac:dyDescent="0.25">
      <c r="A53" s="2211" t="s">
        <v>2458</v>
      </c>
      <c r="B53" s="2219" t="s">
        <v>2369</v>
      </c>
      <c r="C53" s="2211" t="s">
        <v>660</v>
      </c>
      <c r="D53" s="2211">
        <v>1</v>
      </c>
      <c r="E53" s="2254"/>
      <c r="F53" s="2221">
        <f>+D53*E53</f>
        <v>0</v>
      </c>
    </row>
    <row r="54" spans="1:6" x14ac:dyDescent="0.25">
      <c r="A54" s="2211"/>
      <c r="B54" s="2219"/>
      <c r="C54" s="2211"/>
      <c r="D54" s="2211"/>
      <c r="E54" s="2254"/>
      <c r="F54" s="2254"/>
    </row>
    <row r="55" spans="1:6" ht="25.5" thickBot="1" x14ac:dyDescent="0.3">
      <c r="A55" s="2211" t="s">
        <v>2459</v>
      </c>
      <c r="B55" s="2219" t="s">
        <v>2370</v>
      </c>
      <c r="C55" s="2211" t="s">
        <v>660</v>
      </c>
      <c r="D55" s="2211">
        <v>1</v>
      </c>
      <c r="E55" s="2254"/>
      <c r="F55" s="2221">
        <f>+D55*E55</f>
        <v>0</v>
      </c>
    </row>
    <row r="56" spans="1:6" ht="13.5" thickTop="1" x14ac:dyDescent="0.25">
      <c r="A56" s="2513" t="s">
        <v>509</v>
      </c>
      <c r="B56" s="2513"/>
      <c r="C56" s="2513"/>
      <c r="D56" s="2513"/>
      <c r="E56" s="2513"/>
      <c r="F56" s="2256">
        <f>SUM(F6:F55)</f>
        <v>0</v>
      </c>
    </row>
    <row r="57" spans="1:6" x14ac:dyDescent="0.25">
      <c r="A57" s="2234"/>
      <c r="B57" s="2235"/>
      <c r="C57" s="2236"/>
      <c r="D57" s="2236"/>
      <c r="E57" s="2257"/>
      <c r="F57" s="2257"/>
    </row>
    <row r="58" spans="1:6" ht="13" x14ac:dyDescent="0.25">
      <c r="A58" s="2238"/>
      <c r="B58" s="2496" t="s">
        <v>2395</v>
      </c>
      <c r="C58" s="2496"/>
      <c r="D58" s="2496"/>
      <c r="E58" s="2496"/>
      <c r="F58" s="2496"/>
    </row>
    <row r="59" spans="1:6" x14ac:dyDescent="0.25">
      <c r="A59" s="2244"/>
      <c r="B59" s="2245"/>
      <c r="C59" s="2246"/>
      <c r="D59" s="2246"/>
      <c r="E59" s="2260"/>
      <c r="F59" s="2260"/>
    </row>
    <row r="60" spans="1:6" x14ac:dyDescent="0.25">
      <c r="A60" s="2239"/>
      <c r="B60" s="2240"/>
      <c r="C60" s="2229"/>
      <c r="D60" s="2229"/>
      <c r="E60" s="2258"/>
      <c r="F60" s="2258"/>
    </row>
    <row r="61" spans="1:6" x14ac:dyDescent="0.25">
      <c r="A61" s="2239"/>
      <c r="B61" s="2240"/>
      <c r="C61" s="2229"/>
      <c r="D61" s="2229"/>
      <c r="E61" s="2258"/>
      <c r="F61" s="2258"/>
    </row>
    <row r="62" spans="1:6" x14ac:dyDescent="0.25">
      <c r="A62" s="2239"/>
      <c r="B62" s="2240"/>
      <c r="C62" s="2229"/>
      <c r="D62" s="2229"/>
      <c r="E62" s="2258"/>
      <c r="F62" s="2258"/>
    </row>
    <row r="63" spans="1:6" x14ac:dyDescent="0.25">
      <c r="A63" s="2239"/>
      <c r="B63" s="2240"/>
      <c r="C63" s="2229"/>
      <c r="D63" s="2229"/>
      <c r="E63" s="2258"/>
      <c r="F63" s="2258"/>
    </row>
    <row r="64" spans="1:6" ht="13" thickBot="1" x14ac:dyDescent="0.3">
      <c r="A64" s="2239"/>
      <c r="B64" s="2240"/>
      <c r="C64" s="2229"/>
      <c r="D64" s="2229"/>
      <c r="E64" s="2258"/>
      <c r="F64" s="2258"/>
    </row>
    <row r="65" spans="1:6" ht="13" thickTop="1" x14ac:dyDescent="0.25">
      <c r="A65" s="2497"/>
      <c r="B65" s="2498"/>
      <c r="C65" s="2498"/>
      <c r="D65" s="2498"/>
      <c r="E65" s="2499"/>
      <c r="F65" s="2256"/>
    </row>
  </sheetData>
  <mergeCells count="13">
    <mergeCell ref="G37:G43"/>
    <mergeCell ref="A56:E56"/>
    <mergeCell ref="B58:F58"/>
    <mergeCell ref="A65:E65"/>
    <mergeCell ref="A1:F1"/>
    <mergeCell ref="A2:F2"/>
    <mergeCell ref="A3:F3"/>
    <mergeCell ref="A4:F4"/>
    <mergeCell ref="A10:A16"/>
    <mergeCell ref="C10:C16"/>
    <mergeCell ref="D10:D16"/>
    <mergeCell ref="E10:E16"/>
    <mergeCell ref="F10:F16"/>
  </mergeCells>
  <pageMargins left="0.7" right="0.7" top="0.75" bottom="0.75" header="0.3" footer="0.3"/>
  <pageSetup scale="7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5"/>
  <sheetViews>
    <sheetView view="pageBreakPreview" zoomScale="90" zoomScaleNormal="100" zoomScaleSheetLayoutView="90" workbookViewId="0">
      <pane ySplit="5" topLeftCell="A6" activePane="bottomLeft" state="frozen"/>
      <selection activeCell="A5" sqref="A5:F5"/>
      <selection pane="bottomLeft" activeCell="A2" sqref="A2:F2"/>
    </sheetView>
  </sheetViews>
  <sheetFormatPr defaultColWidth="9.1796875" defaultRowHeight="14" x14ac:dyDescent="0.25"/>
  <cols>
    <col min="1" max="1" width="8.7265625" style="163" customWidth="1"/>
    <col min="2" max="2" width="66.81640625" style="164" customWidth="1"/>
    <col min="3" max="3" width="7.54296875" style="163" customWidth="1"/>
    <col min="4" max="4" width="9.453125" style="163" customWidth="1"/>
    <col min="5" max="5" width="12.1796875" style="165" customWidth="1"/>
    <col min="6" max="6" width="14.1796875" style="165" customWidth="1"/>
    <col min="7" max="16384" width="9.1796875" style="242"/>
  </cols>
  <sheetData>
    <row r="1" spans="1:6" ht="14.25" customHeight="1" x14ac:dyDescent="0.25">
      <c r="A1" s="2372" t="s">
        <v>0</v>
      </c>
      <c r="B1" s="2372"/>
      <c r="C1" s="2372"/>
      <c r="D1" s="2372"/>
      <c r="E1" s="2372"/>
      <c r="F1" s="2372"/>
    </row>
    <row r="2" spans="1:6" ht="14.25" customHeight="1" x14ac:dyDescent="0.25">
      <c r="A2" s="2372" t="s">
        <v>2561</v>
      </c>
      <c r="B2" s="2372"/>
      <c r="C2" s="2372"/>
      <c r="D2" s="2372"/>
      <c r="E2" s="2372"/>
      <c r="F2" s="2372"/>
    </row>
    <row r="3" spans="1:6" ht="14.25" customHeight="1" x14ac:dyDescent="0.25">
      <c r="A3" s="2386" t="s">
        <v>2077</v>
      </c>
      <c r="B3" s="2386"/>
      <c r="C3" s="2386"/>
      <c r="D3" s="2386"/>
      <c r="E3" s="2386"/>
      <c r="F3" s="2386"/>
    </row>
    <row r="4" spans="1:6" ht="14.25" customHeight="1" x14ac:dyDescent="0.25">
      <c r="A4" s="227" t="s">
        <v>2535</v>
      </c>
      <c r="B4" s="482"/>
      <c r="C4" s="483"/>
      <c r="D4" s="483"/>
      <c r="E4" s="484"/>
      <c r="F4" s="485"/>
    </row>
    <row r="5" spans="1:6" ht="14.25" customHeight="1" x14ac:dyDescent="0.25">
      <c r="A5" s="486" t="s">
        <v>741</v>
      </c>
      <c r="B5" s="486" t="s">
        <v>742</v>
      </c>
      <c r="C5" s="486" t="s">
        <v>743</v>
      </c>
      <c r="D5" s="486" t="s">
        <v>744</v>
      </c>
      <c r="E5" s="486" t="s">
        <v>745</v>
      </c>
      <c r="F5" s="486" t="s">
        <v>746</v>
      </c>
    </row>
    <row r="6" spans="1:6" x14ac:dyDescent="0.25">
      <c r="A6" s="1879"/>
      <c r="B6" s="1515" t="s">
        <v>84</v>
      </c>
      <c r="C6" s="1879"/>
      <c r="D6" s="1880"/>
      <c r="E6" s="1881"/>
      <c r="F6" s="1514"/>
    </row>
    <row r="7" spans="1:6" x14ac:dyDescent="0.25">
      <c r="A7" s="1879"/>
      <c r="B7" s="1515"/>
      <c r="C7" s="1879"/>
      <c r="D7" s="1880"/>
      <c r="E7" s="1881"/>
      <c r="F7" s="1514"/>
    </row>
    <row r="8" spans="1:6" x14ac:dyDescent="0.25">
      <c r="A8" s="1879"/>
      <c r="B8" s="1517" t="s">
        <v>977</v>
      </c>
      <c r="C8" s="1879"/>
      <c r="D8" s="1882"/>
      <c r="E8" s="1881"/>
      <c r="F8" s="1514"/>
    </row>
    <row r="9" spans="1:6" ht="25" x14ac:dyDescent="0.25">
      <c r="A9" s="1879"/>
      <c r="B9" s="1725" t="s">
        <v>2513</v>
      </c>
      <c r="C9" s="1879"/>
      <c r="D9" s="1882"/>
      <c r="E9" s="1881"/>
      <c r="F9" s="1514"/>
    </row>
    <row r="10" spans="1:6" x14ac:dyDescent="0.25">
      <c r="A10" s="1509"/>
      <c r="B10" s="1884" t="s">
        <v>226</v>
      </c>
      <c r="C10" s="1509"/>
      <c r="D10" s="1885"/>
      <c r="E10" s="1514"/>
      <c r="F10" s="1514"/>
    </row>
    <row r="11" spans="1:6" x14ac:dyDescent="0.25">
      <c r="A11" s="1509"/>
      <c r="B11" s="1512"/>
      <c r="C11" s="1509"/>
      <c r="D11" s="1885"/>
      <c r="E11" s="1514"/>
      <c r="F11" s="1514"/>
    </row>
    <row r="12" spans="1:6" x14ac:dyDescent="0.25">
      <c r="A12" s="1509"/>
      <c r="B12" s="1884" t="s">
        <v>157</v>
      </c>
      <c r="C12" s="1509"/>
      <c r="D12" s="1885"/>
      <c r="E12" s="1514"/>
      <c r="F12" s="1514"/>
    </row>
    <row r="13" spans="1:6" x14ac:dyDescent="0.25">
      <c r="A13" s="1509"/>
      <c r="B13" s="1512"/>
      <c r="C13" s="1509"/>
      <c r="D13" s="1885"/>
      <c r="E13" s="1514"/>
      <c r="F13" s="1514"/>
    </row>
    <row r="14" spans="1:6" ht="16.5" x14ac:dyDescent="0.25">
      <c r="A14" s="1509" t="s">
        <v>978</v>
      </c>
      <c r="B14" s="1517" t="s">
        <v>979</v>
      </c>
      <c r="C14" s="1509" t="s">
        <v>2410</v>
      </c>
      <c r="D14" s="1886">
        <v>210</v>
      </c>
      <c r="E14" s="1514"/>
      <c r="F14" s="1514">
        <f>D14*E14</f>
        <v>0</v>
      </c>
    </row>
    <row r="15" spans="1:6" x14ac:dyDescent="0.25">
      <c r="A15" s="1879"/>
      <c r="B15" s="1883"/>
      <c r="C15" s="1879"/>
      <c r="D15" s="1882"/>
      <c r="E15" s="1514"/>
      <c r="F15" s="1514"/>
    </row>
    <row r="16" spans="1:6" x14ac:dyDescent="0.25">
      <c r="A16" s="1509"/>
      <c r="B16" s="1887" t="s">
        <v>160</v>
      </c>
      <c r="C16" s="1509"/>
      <c r="D16" s="1516"/>
      <c r="E16" s="1514"/>
      <c r="F16" s="1514"/>
    </row>
    <row r="17" spans="1:6" x14ac:dyDescent="0.25">
      <c r="A17" s="1509"/>
      <c r="B17" s="1508"/>
      <c r="C17" s="1509"/>
      <c r="D17" s="1510"/>
      <c r="E17" s="1514"/>
      <c r="F17" s="1514"/>
    </row>
    <row r="18" spans="1:6" ht="28" x14ac:dyDescent="0.25">
      <c r="A18" s="1509"/>
      <c r="B18" s="1508" t="s">
        <v>980</v>
      </c>
      <c r="C18" s="1509"/>
      <c r="D18" s="1510"/>
      <c r="E18" s="1514"/>
      <c r="F18" s="1514"/>
    </row>
    <row r="19" spans="1:6" x14ac:dyDescent="0.25">
      <c r="A19" s="1509"/>
      <c r="B19" s="1508"/>
      <c r="C19" s="1509"/>
      <c r="D19" s="1510"/>
      <c r="E19" s="1514"/>
      <c r="F19" s="1514"/>
    </row>
    <row r="20" spans="1:6" x14ac:dyDescent="0.25">
      <c r="A20" s="1509" t="s">
        <v>162</v>
      </c>
      <c r="B20" s="1517" t="s">
        <v>163</v>
      </c>
      <c r="C20" s="1509" t="s">
        <v>19</v>
      </c>
      <c r="D20" s="1510">
        <v>2</v>
      </c>
      <c r="E20" s="2261"/>
      <c r="F20" s="1514">
        <f>D20*E20</f>
        <v>0</v>
      </c>
    </row>
    <row r="21" spans="1:6" x14ac:dyDescent="0.25">
      <c r="A21" s="2262" t="s">
        <v>229</v>
      </c>
      <c r="B21" s="2263" t="s">
        <v>230</v>
      </c>
      <c r="C21" s="2262" t="s">
        <v>19</v>
      </c>
      <c r="D21" s="2264">
        <v>2</v>
      </c>
      <c r="E21" s="2261"/>
      <c r="F21" s="2265">
        <f>D21*E21</f>
        <v>0</v>
      </c>
    </row>
    <row r="22" spans="1:6" x14ac:dyDescent="0.25">
      <c r="A22" s="1879"/>
      <c r="B22" s="1883"/>
      <c r="C22" s="1879"/>
      <c r="D22" s="1880"/>
      <c r="E22" s="1514"/>
      <c r="F22" s="1514"/>
    </row>
    <row r="23" spans="1:6" x14ac:dyDescent="0.25">
      <c r="A23" s="1509"/>
      <c r="B23" s="1887" t="s">
        <v>164</v>
      </c>
      <c r="C23" s="1509"/>
      <c r="D23" s="1510"/>
      <c r="E23" s="1514"/>
      <c r="F23" s="1514"/>
    </row>
    <row r="24" spans="1:6" x14ac:dyDescent="0.25">
      <c r="A24" s="1509"/>
      <c r="B24" s="1887"/>
      <c r="C24" s="1509"/>
      <c r="D24" s="1510"/>
      <c r="E24" s="1514"/>
      <c r="F24" s="1514"/>
    </row>
    <row r="25" spans="1:6" ht="28" x14ac:dyDescent="0.25">
      <c r="A25" s="1509"/>
      <c r="B25" s="1508" t="s">
        <v>165</v>
      </c>
      <c r="C25" s="1509"/>
      <c r="D25" s="1510"/>
      <c r="E25" s="1514"/>
      <c r="F25" s="1514"/>
    </row>
    <row r="26" spans="1:6" x14ac:dyDescent="0.25">
      <c r="A26" s="1509"/>
      <c r="B26" s="1508"/>
      <c r="C26" s="1509"/>
      <c r="D26" s="1510"/>
      <c r="E26" s="1514"/>
      <c r="F26" s="1514"/>
    </row>
    <row r="27" spans="1:6" x14ac:dyDescent="0.25">
      <c r="A27" s="1509" t="s">
        <v>166</v>
      </c>
      <c r="B27" s="1517" t="s">
        <v>167</v>
      </c>
      <c r="C27" s="1509" t="s">
        <v>19</v>
      </c>
      <c r="D27" s="1510">
        <v>2</v>
      </c>
      <c r="E27" s="1514"/>
      <c r="F27" s="1514">
        <f>D27*E27</f>
        <v>0</v>
      </c>
    </row>
    <row r="28" spans="1:6" x14ac:dyDescent="0.25">
      <c r="A28" s="1509"/>
      <c r="B28" s="1888"/>
      <c r="C28" s="1509"/>
      <c r="D28" s="1510"/>
      <c r="E28" s="1514"/>
      <c r="F28" s="1514"/>
    </row>
    <row r="29" spans="1:6" x14ac:dyDescent="0.25">
      <c r="A29" s="1509"/>
      <c r="B29" s="1887" t="s">
        <v>85</v>
      </c>
      <c r="C29" s="1509"/>
      <c r="D29" s="1516"/>
      <c r="E29" s="1514"/>
      <c r="F29" s="1514"/>
    </row>
    <row r="30" spans="1:6" x14ac:dyDescent="0.25">
      <c r="A30" s="1509"/>
      <c r="B30" s="1887"/>
      <c r="C30" s="1509"/>
      <c r="D30" s="1516"/>
      <c r="E30" s="1514"/>
      <c r="F30" s="1514"/>
    </row>
    <row r="31" spans="1:6" x14ac:dyDescent="0.25">
      <c r="A31" s="1509"/>
      <c r="B31" s="1887" t="s">
        <v>534</v>
      </c>
      <c r="C31" s="1509"/>
      <c r="D31" s="1885"/>
      <c r="E31" s="1514"/>
      <c r="F31" s="1514"/>
    </row>
    <row r="32" spans="1:6" x14ac:dyDescent="0.25">
      <c r="A32" s="1509"/>
      <c r="B32" s="1887"/>
      <c r="C32" s="1509"/>
      <c r="D32" s="1885"/>
      <c r="E32" s="1514"/>
      <c r="F32" s="1514"/>
    </row>
    <row r="33" spans="1:6" x14ac:dyDescent="0.25">
      <c r="A33" s="1509"/>
      <c r="B33" s="1889" t="s">
        <v>232</v>
      </c>
      <c r="C33" s="1509"/>
      <c r="D33" s="1890"/>
      <c r="E33" s="1511"/>
      <c r="F33" s="1511"/>
    </row>
    <row r="34" spans="1:6" x14ac:dyDescent="0.25">
      <c r="A34" s="1509"/>
      <c r="B34" s="1889"/>
      <c r="C34" s="1509"/>
      <c r="D34" s="1890"/>
      <c r="E34" s="1511"/>
      <c r="F34" s="1511"/>
    </row>
    <row r="35" spans="1:6" x14ac:dyDescent="0.25">
      <c r="A35" s="1509" t="s">
        <v>981</v>
      </c>
      <c r="B35" s="1891" t="s">
        <v>982</v>
      </c>
      <c r="C35" s="1509" t="s">
        <v>42</v>
      </c>
      <c r="D35" s="1510">
        <v>36</v>
      </c>
      <c r="E35" s="1511"/>
      <c r="F35" s="1514">
        <f>D35*E35</f>
        <v>0</v>
      </c>
    </row>
    <row r="36" spans="1:6" x14ac:dyDescent="0.25">
      <c r="A36" s="1509"/>
      <c r="B36" s="1887"/>
      <c r="C36" s="1509"/>
      <c r="D36" s="1885"/>
      <c r="E36" s="1514"/>
      <c r="F36" s="1514"/>
    </row>
    <row r="37" spans="1:6" x14ac:dyDescent="0.25">
      <c r="A37" s="1509"/>
      <c r="B37" s="1889" t="s">
        <v>983</v>
      </c>
      <c r="C37" s="1509"/>
      <c r="D37" s="1892"/>
      <c r="E37" s="1514"/>
      <c r="F37" s="1514"/>
    </row>
    <row r="38" spans="1:6" x14ac:dyDescent="0.25">
      <c r="A38" s="1509"/>
      <c r="B38" s="1889"/>
      <c r="C38" s="1509"/>
      <c r="D38" s="1885"/>
      <c r="E38" s="1514"/>
      <c r="F38" s="1514"/>
    </row>
    <row r="39" spans="1:6" ht="28" x14ac:dyDescent="0.25">
      <c r="A39" s="1509"/>
      <c r="B39" s="1508" t="s">
        <v>984</v>
      </c>
      <c r="C39" s="1509"/>
      <c r="D39" s="1885"/>
      <c r="E39" s="1514"/>
      <c r="F39" s="1514"/>
    </row>
    <row r="40" spans="1:6" x14ac:dyDescent="0.25">
      <c r="A40" s="1509"/>
      <c r="B40" s="1888"/>
      <c r="C40" s="1509"/>
      <c r="D40" s="1885"/>
      <c r="E40" s="1514"/>
      <c r="F40" s="1514"/>
    </row>
    <row r="41" spans="1:6" x14ac:dyDescent="0.25">
      <c r="A41" s="1509" t="s">
        <v>985</v>
      </c>
      <c r="B41" s="1517" t="s">
        <v>986</v>
      </c>
      <c r="C41" s="1509" t="s">
        <v>42</v>
      </c>
      <c r="D41" s="1510">
        <v>15</v>
      </c>
      <c r="E41" s="1514"/>
      <c r="F41" s="1514">
        <f>D41*E41</f>
        <v>0</v>
      </c>
    </row>
    <row r="42" spans="1:6" x14ac:dyDescent="0.25">
      <c r="A42" s="1509" t="s">
        <v>535</v>
      </c>
      <c r="B42" s="1517" t="s">
        <v>987</v>
      </c>
      <c r="C42" s="1509" t="s">
        <v>42</v>
      </c>
      <c r="D42" s="1510">
        <f>60*0.5</f>
        <v>30</v>
      </c>
      <c r="E42" s="1514"/>
      <c r="F42" s="1514">
        <f>D42*E42</f>
        <v>0</v>
      </c>
    </row>
    <row r="43" spans="1:6" x14ac:dyDescent="0.25">
      <c r="A43" s="1509"/>
      <c r="B43" s="1517"/>
      <c r="C43" s="1509"/>
      <c r="D43" s="1510"/>
      <c r="E43" s="1514"/>
      <c r="F43" s="1514"/>
    </row>
    <row r="44" spans="1:6" x14ac:dyDescent="0.25">
      <c r="A44" s="1509"/>
      <c r="B44" s="1889" t="s">
        <v>988</v>
      </c>
      <c r="C44" s="1509"/>
      <c r="D44" s="1893"/>
      <c r="E44" s="1514"/>
      <c r="F44" s="1514"/>
    </row>
    <row r="45" spans="1:6" x14ac:dyDescent="0.25">
      <c r="A45" s="1509"/>
      <c r="B45" s="1889"/>
      <c r="C45" s="1509"/>
      <c r="D45" s="1893"/>
      <c r="E45" s="1514"/>
      <c r="F45" s="1514"/>
    </row>
    <row r="46" spans="1:6" ht="28" x14ac:dyDescent="0.25">
      <c r="A46" s="1509"/>
      <c r="B46" s="1508" t="s">
        <v>989</v>
      </c>
      <c r="C46" s="1509"/>
      <c r="D46" s="1893"/>
      <c r="E46" s="1514"/>
      <c r="F46" s="1514"/>
    </row>
    <row r="47" spans="1:6" x14ac:dyDescent="0.25">
      <c r="A47" s="1509"/>
      <c r="B47" s="1888"/>
      <c r="C47" s="1509"/>
      <c r="D47" s="1893"/>
      <c r="E47" s="1514"/>
      <c r="F47" s="1514"/>
    </row>
    <row r="48" spans="1:6" x14ac:dyDescent="0.25">
      <c r="A48" s="1509" t="s">
        <v>990</v>
      </c>
      <c r="B48" s="1517" t="s">
        <v>991</v>
      </c>
      <c r="C48" s="1509" t="s">
        <v>42</v>
      </c>
      <c r="D48" s="1510">
        <v>2</v>
      </c>
      <c r="E48" s="1514"/>
      <c r="F48" s="1514">
        <f>D48*E48</f>
        <v>0</v>
      </c>
    </row>
    <row r="49" spans="1:6" x14ac:dyDescent="0.25">
      <c r="A49" s="1509"/>
      <c r="B49" s="1517"/>
      <c r="C49" s="1509"/>
      <c r="D49" s="1893"/>
      <c r="E49" s="1514"/>
      <c r="F49" s="1514"/>
    </row>
    <row r="50" spans="1:6" x14ac:dyDescent="0.25">
      <c r="A50" s="1509"/>
      <c r="B50" s="1517"/>
      <c r="C50" s="1509"/>
      <c r="D50" s="1893"/>
      <c r="E50" s="1514"/>
      <c r="F50" s="1514"/>
    </row>
    <row r="51" spans="1:6" x14ac:dyDescent="0.25">
      <c r="A51" s="1509"/>
      <c r="B51" s="1517"/>
      <c r="C51" s="1509"/>
      <c r="D51" s="1893"/>
      <c r="E51" s="1514"/>
      <c r="F51" s="1514"/>
    </row>
    <row r="52" spans="1:6" x14ac:dyDescent="0.25">
      <c r="A52" s="1509"/>
      <c r="B52" s="1517"/>
      <c r="C52" s="1509"/>
      <c r="D52" s="1893"/>
      <c r="E52" s="1514"/>
      <c r="F52" s="1514"/>
    </row>
    <row r="53" spans="1:6" x14ac:dyDescent="0.25">
      <c r="A53" s="1509"/>
      <c r="B53" s="1517"/>
      <c r="C53" s="1509"/>
      <c r="D53" s="1893"/>
      <c r="E53" s="1514"/>
      <c r="F53" s="1514"/>
    </row>
    <row r="54" spans="1:6" x14ac:dyDescent="0.25">
      <c r="A54" s="1509"/>
      <c r="B54" s="1517"/>
      <c r="C54" s="1509"/>
      <c r="D54" s="1893"/>
      <c r="E54" s="1514"/>
      <c r="F54" s="1514"/>
    </row>
    <row r="55" spans="1:6" x14ac:dyDescent="0.25">
      <c r="A55" s="1509"/>
      <c r="B55" s="1517"/>
      <c r="C55" s="1509"/>
      <c r="D55" s="1893"/>
      <c r="E55" s="1514"/>
      <c r="F55" s="1514"/>
    </row>
    <row r="56" spans="1:6" x14ac:dyDescent="0.25">
      <c r="A56" s="1509"/>
      <c r="B56" s="1517"/>
      <c r="C56" s="1509"/>
      <c r="D56" s="1893"/>
      <c r="E56" s="1514"/>
      <c r="F56" s="1514"/>
    </row>
    <row r="57" spans="1:6" ht="14.5" thickBot="1" x14ac:dyDescent="0.3">
      <c r="A57" s="1509"/>
      <c r="B57" s="1517"/>
      <c r="C57" s="1509"/>
      <c r="D57" s="1893"/>
      <c r="E57" s="1514"/>
      <c r="F57" s="1514"/>
    </row>
    <row r="58" spans="1:6" ht="14.5" thickTop="1" x14ac:dyDescent="0.25">
      <c r="A58" s="2416" t="s">
        <v>102</v>
      </c>
      <c r="B58" s="2416"/>
      <c r="C58" s="2416"/>
      <c r="D58" s="2416"/>
      <c r="E58" s="2519"/>
      <c r="F58" s="1894">
        <f>SUM(F6:F57)</f>
        <v>0</v>
      </c>
    </row>
    <row r="59" spans="1:6" x14ac:dyDescent="0.25">
      <c r="A59" s="1509"/>
      <c r="B59" s="1517"/>
      <c r="C59" s="1509"/>
      <c r="D59" s="1893"/>
      <c r="E59" s="1514"/>
      <c r="F59" s="1514"/>
    </row>
    <row r="60" spans="1:6" x14ac:dyDescent="0.25">
      <c r="A60" s="1509"/>
      <c r="B60" s="1895" t="s">
        <v>757</v>
      </c>
      <c r="C60" s="1509"/>
      <c r="D60" s="1893"/>
      <c r="E60" s="1514"/>
      <c r="F60" s="1514"/>
    </row>
    <row r="61" spans="1:6" x14ac:dyDescent="0.25">
      <c r="A61" s="1509"/>
      <c r="B61" s="1517"/>
      <c r="C61" s="1509"/>
      <c r="D61" s="1893"/>
      <c r="E61" s="1514"/>
      <c r="F61" s="1514"/>
    </row>
    <row r="62" spans="1:6" x14ac:dyDescent="0.25">
      <c r="A62" s="1509"/>
      <c r="B62" s="1896" t="s">
        <v>992</v>
      </c>
      <c r="C62" s="1509"/>
      <c r="D62" s="1893"/>
      <c r="E62" s="1514"/>
      <c r="F62" s="1514"/>
    </row>
    <row r="63" spans="1:6" x14ac:dyDescent="0.25">
      <c r="A63" s="1509"/>
      <c r="B63" s="1896"/>
      <c r="C63" s="1509"/>
      <c r="D63" s="1893"/>
      <c r="E63" s="1514"/>
      <c r="F63" s="1514"/>
    </row>
    <row r="64" spans="1:6" ht="28" x14ac:dyDescent="0.25">
      <c r="A64" s="1509"/>
      <c r="B64" s="1508" t="s">
        <v>993</v>
      </c>
      <c r="C64" s="1509"/>
      <c r="D64" s="1893"/>
      <c r="E64" s="1514"/>
      <c r="F64" s="1514"/>
    </row>
    <row r="65" spans="1:6" x14ac:dyDescent="0.25">
      <c r="A65" s="1509"/>
      <c r="B65" s="1517"/>
      <c r="C65" s="1509"/>
      <c r="D65" s="1893"/>
      <c r="E65" s="1514"/>
      <c r="F65" s="1514"/>
    </row>
    <row r="66" spans="1:6" ht="28" x14ac:dyDescent="0.25">
      <c r="A66" s="1509" t="s">
        <v>527</v>
      </c>
      <c r="B66" s="1517" t="s">
        <v>994</v>
      </c>
      <c r="C66" s="1509" t="s">
        <v>48</v>
      </c>
      <c r="D66" s="1885">
        <f>60*0.69</f>
        <v>41.4</v>
      </c>
      <c r="E66" s="1514"/>
      <c r="F66" s="1514">
        <f>D66*E66</f>
        <v>0</v>
      </c>
    </row>
    <row r="67" spans="1:6" x14ac:dyDescent="0.25">
      <c r="A67" s="1509"/>
      <c r="B67" s="1517"/>
      <c r="C67" s="1509"/>
      <c r="D67" s="1510"/>
      <c r="E67" s="1514"/>
      <c r="F67" s="1514"/>
    </row>
    <row r="68" spans="1:6" ht="28" x14ac:dyDescent="0.25">
      <c r="A68" s="1509" t="s">
        <v>525</v>
      </c>
      <c r="B68" s="1517" t="s">
        <v>995</v>
      </c>
      <c r="C68" s="1509" t="s">
        <v>48</v>
      </c>
      <c r="D68" s="1893">
        <v>1.5</v>
      </c>
      <c r="E68" s="1514"/>
      <c r="F68" s="1514">
        <f>D68*E68</f>
        <v>0</v>
      </c>
    </row>
    <row r="69" spans="1:6" x14ac:dyDescent="0.25">
      <c r="A69" s="1509"/>
      <c r="B69" s="1517"/>
      <c r="C69" s="1509"/>
      <c r="D69" s="1893"/>
      <c r="E69" s="1514"/>
      <c r="F69" s="1514"/>
    </row>
    <row r="70" spans="1:6" x14ac:dyDescent="0.25">
      <c r="A70" s="1509"/>
      <c r="B70" s="1896" t="s">
        <v>90</v>
      </c>
      <c r="C70" s="1510"/>
      <c r="D70" s="1893"/>
      <c r="E70" s="1514"/>
      <c r="F70" s="1514"/>
    </row>
    <row r="71" spans="1:6" x14ac:dyDescent="0.25">
      <c r="A71" s="1509"/>
      <c r="B71" s="1896"/>
      <c r="C71" s="1509"/>
      <c r="D71" s="1893"/>
      <c r="E71" s="1514"/>
      <c r="F71" s="1514"/>
    </row>
    <row r="72" spans="1:6" ht="28" x14ac:dyDescent="0.25">
      <c r="A72" s="1509"/>
      <c r="B72" s="1508" t="s">
        <v>996</v>
      </c>
      <c r="C72" s="1509"/>
      <c r="D72" s="1893"/>
      <c r="E72" s="1514"/>
      <c r="F72" s="1514"/>
    </row>
    <row r="73" spans="1:6" x14ac:dyDescent="0.25">
      <c r="A73" s="1509"/>
      <c r="B73" s="1517"/>
      <c r="C73" s="1509"/>
      <c r="D73" s="1893"/>
      <c r="E73" s="1514"/>
      <c r="F73" s="1514"/>
    </row>
    <row r="74" spans="1:6" x14ac:dyDescent="0.25">
      <c r="A74" s="1509" t="s">
        <v>539</v>
      </c>
      <c r="B74" s="1517" t="s">
        <v>997</v>
      </c>
      <c r="C74" s="1509" t="s">
        <v>42</v>
      </c>
      <c r="D74" s="1510">
        <f>D35+D42/3</f>
        <v>46</v>
      </c>
      <c r="E74" s="1514"/>
      <c r="F74" s="1514">
        <f>D74*E74</f>
        <v>0</v>
      </c>
    </row>
    <row r="75" spans="1:6" x14ac:dyDescent="0.25">
      <c r="A75" s="1509" t="s">
        <v>998</v>
      </c>
      <c r="B75" s="1517" t="s">
        <v>988</v>
      </c>
      <c r="C75" s="1509" t="s">
        <v>42</v>
      </c>
      <c r="D75" s="1510">
        <v>1</v>
      </c>
      <c r="E75" s="1514"/>
      <c r="F75" s="1514">
        <f>D75*E75</f>
        <v>0</v>
      </c>
    </row>
    <row r="76" spans="1:6" x14ac:dyDescent="0.25">
      <c r="A76" s="1509"/>
      <c r="B76" s="1517"/>
      <c r="C76" s="1509"/>
      <c r="D76" s="1892"/>
      <c r="E76" s="1514"/>
      <c r="F76" s="1514"/>
    </row>
    <row r="77" spans="1:6" x14ac:dyDescent="0.25">
      <c r="A77" s="1509"/>
      <c r="B77" s="1895" t="s">
        <v>999</v>
      </c>
      <c r="C77" s="1509"/>
      <c r="D77" s="1897"/>
      <c r="E77" s="1514"/>
      <c r="F77" s="1514"/>
    </row>
    <row r="78" spans="1:6" x14ac:dyDescent="0.25">
      <c r="A78" s="1509"/>
      <c r="B78" s="1512"/>
      <c r="C78" s="1509"/>
      <c r="D78" s="1897"/>
      <c r="E78" s="1514"/>
      <c r="F78" s="1514"/>
    </row>
    <row r="79" spans="1:6" ht="42" x14ac:dyDescent="0.25">
      <c r="A79" s="1509" t="s">
        <v>1000</v>
      </c>
      <c r="B79" s="1512" t="s">
        <v>1001</v>
      </c>
      <c r="C79" s="1509" t="s">
        <v>667</v>
      </c>
      <c r="D79" s="1897">
        <v>1</v>
      </c>
      <c r="E79" s="1514"/>
      <c r="F79" s="1514">
        <f>D79*E79</f>
        <v>0</v>
      </c>
    </row>
    <row r="80" spans="1:6" x14ac:dyDescent="0.25">
      <c r="A80" s="1509"/>
      <c r="B80" s="1512"/>
      <c r="C80" s="1509"/>
      <c r="D80" s="1897"/>
      <c r="E80" s="1514"/>
      <c r="F80" s="1514"/>
    </row>
    <row r="81" spans="1:6" x14ac:dyDescent="0.25">
      <c r="A81" s="1509"/>
      <c r="B81" s="1895" t="s">
        <v>93</v>
      </c>
      <c r="C81" s="1509"/>
      <c r="D81" s="1898"/>
      <c r="E81" s="1514"/>
      <c r="F81" s="1514"/>
    </row>
    <row r="82" spans="1:6" x14ac:dyDescent="0.25">
      <c r="A82" s="1509"/>
      <c r="B82" s="1512"/>
      <c r="C82" s="1509"/>
      <c r="D82" s="1898"/>
      <c r="E82" s="1514"/>
      <c r="F82" s="1514"/>
    </row>
    <row r="83" spans="1:6" ht="28" x14ac:dyDescent="0.25">
      <c r="A83" s="1509"/>
      <c r="B83" s="1508" t="s">
        <v>1002</v>
      </c>
      <c r="C83" s="1509"/>
      <c r="D83" s="1898"/>
      <c r="E83" s="1514"/>
      <c r="F83" s="1514"/>
    </row>
    <row r="84" spans="1:6" x14ac:dyDescent="0.25">
      <c r="A84" s="1509"/>
      <c r="B84" s="1517"/>
      <c r="C84" s="1509"/>
      <c r="D84" s="1898"/>
      <c r="E84" s="1514"/>
      <c r="F84" s="1514"/>
    </row>
    <row r="85" spans="1:6" ht="28" x14ac:dyDescent="0.25">
      <c r="A85" s="1509" t="s">
        <v>94</v>
      </c>
      <c r="B85" s="1517" t="s">
        <v>1003</v>
      </c>
      <c r="C85" s="1509" t="s">
        <v>42</v>
      </c>
      <c r="D85" s="1510">
        <f>D42*2/3</f>
        <v>20</v>
      </c>
      <c r="E85" s="1514"/>
      <c r="F85" s="1514">
        <f>D85*E85</f>
        <v>0</v>
      </c>
    </row>
    <row r="86" spans="1:6" x14ac:dyDescent="0.25">
      <c r="A86" s="1509"/>
      <c r="B86" s="1517"/>
      <c r="C86" s="1509"/>
      <c r="D86" s="1885"/>
      <c r="E86" s="1514"/>
      <c r="F86" s="1514"/>
    </row>
    <row r="87" spans="1:6" ht="42" x14ac:dyDescent="0.25">
      <c r="A87" s="1509" t="s">
        <v>1004</v>
      </c>
      <c r="B87" s="1512" t="s">
        <v>1005</v>
      </c>
      <c r="C87" s="1509" t="s">
        <v>42</v>
      </c>
      <c r="D87" s="1885">
        <f>82*0.05</f>
        <v>4.1000000000000005</v>
      </c>
      <c r="E87" s="1514"/>
      <c r="F87" s="1514">
        <f>D87*E87</f>
        <v>0</v>
      </c>
    </row>
    <row r="88" spans="1:6" x14ac:dyDescent="0.25">
      <c r="A88" s="1509"/>
      <c r="B88" s="1512"/>
      <c r="C88" s="1509"/>
      <c r="D88" s="1885"/>
      <c r="E88" s="1514"/>
      <c r="F88" s="1514"/>
    </row>
    <row r="89" spans="1:6" ht="42" x14ac:dyDescent="0.25">
      <c r="A89" s="1509" t="s">
        <v>546</v>
      </c>
      <c r="B89" s="1512" t="s">
        <v>1006</v>
      </c>
      <c r="C89" s="1509" t="s">
        <v>42</v>
      </c>
      <c r="D89" s="1885">
        <f>82*0.3</f>
        <v>24.599999999999998</v>
      </c>
      <c r="E89" s="1514"/>
      <c r="F89" s="1514">
        <f>D89*E89</f>
        <v>0</v>
      </c>
    </row>
    <row r="90" spans="1:6" x14ac:dyDescent="0.25">
      <c r="A90" s="1509"/>
      <c r="B90" s="1512"/>
      <c r="C90" s="1509"/>
      <c r="D90" s="1898"/>
      <c r="E90" s="1514"/>
      <c r="F90" s="1514"/>
    </row>
    <row r="91" spans="1:6" x14ac:dyDescent="0.25">
      <c r="A91" s="1509"/>
      <c r="B91" s="1896" t="s">
        <v>1007</v>
      </c>
      <c r="C91" s="1509"/>
      <c r="D91" s="1892"/>
      <c r="E91" s="1514"/>
      <c r="F91" s="1514"/>
    </row>
    <row r="92" spans="1:6" x14ac:dyDescent="0.25">
      <c r="A92" s="1509"/>
      <c r="B92" s="1896"/>
      <c r="C92" s="1509"/>
      <c r="D92" s="1892"/>
      <c r="E92" s="1514"/>
      <c r="F92" s="1514"/>
    </row>
    <row r="93" spans="1:6" ht="28" x14ac:dyDescent="0.25">
      <c r="A93" s="1899"/>
      <c r="B93" s="1508" t="s">
        <v>1008</v>
      </c>
      <c r="C93" s="1509"/>
      <c r="D93" s="1892"/>
      <c r="E93" s="1514"/>
      <c r="F93" s="1514"/>
    </row>
    <row r="94" spans="1:6" x14ac:dyDescent="0.25">
      <c r="A94" s="1899"/>
      <c r="B94" s="1888"/>
      <c r="C94" s="1509"/>
      <c r="D94" s="1892"/>
      <c r="E94" s="1514"/>
      <c r="F94" s="1514"/>
    </row>
    <row r="95" spans="1:6" x14ac:dyDescent="0.25">
      <c r="A95" s="1899" t="s">
        <v>1009</v>
      </c>
      <c r="B95" s="1517" t="s">
        <v>526</v>
      </c>
      <c r="C95" s="1509" t="s">
        <v>48</v>
      </c>
      <c r="D95" s="1510">
        <f>60*0.69</f>
        <v>41.4</v>
      </c>
      <c r="E95" s="1514"/>
      <c r="F95" s="1514">
        <f>D95*E95</f>
        <v>0</v>
      </c>
    </row>
    <row r="96" spans="1:6" x14ac:dyDescent="0.25">
      <c r="A96" s="1899"/>
      <c r="B96" s="1888"/>
      <c r="C96" s="1509"/>
      <c r="D96" s="1892"/>
      <c r="E96" s="1514"/>
      <c r="F96" s="1514"/>
    </row>
    <row r="97" spans="1:6" ht="28" x14ac:dyDescent="0.25">
      <c r="A97" s="1899"/>
      <c r="B97" s="1508" t="s">
        <v>1010</v>
      </c>
      <c r="C97" s="1509"/>
      <c r="D97" s="1892"/>
      <c r="E97" s="1514"/>
      <c r="F97" s="1514"/>
    </row>
    <row r="98" spans="1:6" x14ac:dyDescent="0.25">
      <c r="A98" s="1899"/>
      <c r="B98" s="1888"/>
      <c r="C98" s="1509"/>
      <c r="D98" s="1892"/>
      <c r="E98" s="1514"/>
      <c r="F98" s="1514"/>
    </row>
    <row r="99" spans="1:6" ht="14.5" thickBot="1" x14ac:dyDescent="0.3">
      <c r="A99" s="1509" t="s">
        <v>1011</v>
      </c>
      <c r="B99" s="1517" t="s">
        <v>526</v>
      </c>
      <c r="C99" s="1509" t="s">
        <v>48</v>
      </c>
      <c r="D99" s="1885">
        <v>1.5</v>
      </c>
      <c r="E99" s="1514"/>
      <c r="F99" s="1514">
        <f>D99*E99</f>
        <v>0</v>
      </c>
    </row>
    <row r="100" spans="1:6" ht="14.5" thickTop="1" x14ac:dyDescent="0.25">
      <c r="A100" s="2416" t="s">
        <v>102</v>
      </c>
      <c r="B100" s="2416"/>
      <c r="C100" s="2416"/>
      <c r="D100" s="2416"/>
      <c r="E100" s="2519"/>
      <c r="F100" s="1894">
        <f>SUM(F60:F99)</f>
        <v>0</v>
      </c>
    </row>
    <row r="101" spans="1:6" x14ac:dyDescent="0.25">
      <c r="A101" s="1891"/>
      <c r="B101" s="1887" t="s">
        <v>1012</v>
      </c>
      <c r="C101" s="1891"/>
      <c r="D101" s="1900"/>
      <c r="E101" s="1514"/>
      <c r="F101" s="1514"/>
    </row>
    <row r="102" spans="1:6" x14ac:dyDescent="0.25">
      <c r="A102" s="1891"/>
      <c r="B102" s="1887"/>
      <c r="C102" s="1891"/>
      <c r="D102" s="1900"/>
      <c r="E102" s="1514"/>
      <c r="F102" s="1514"/>
    </row>
    <row r="103" spans="1:6" ht="46.5" customHeight="1" x14ac:dyDescent="0.25">
      <c r="A103" s="1509" t="s">
        <v>237</v>
      </c>
      <c r="B103" s="1517" t="s">
        <v>1013</v>
      </c>
      <c r="C103" s="1509" t="s">
        <v>48</v>
      </c>
      <c r="D103" s="1901">
        <v>360</v>
      </c>
      <c r="E103" s="1514"/>
      <c r="F103" s="1514">
        <f>D103*E103</f>
        <v>0</v>
      </c>
    </row>
    <row r="104" spans="1:6" x14ac:dyDescent="0.25">
      <c r="A104" s="1509"/>
      <c r="B104" s="1517"/>
      <c r="C104" s="1509"/>
      <c r="D104" s="1901"/>
      <c r="E104" s="1514"/>
      <c r="F104" s="1514"/>
    </row>
    <row r="105" spans="1:6" x14ac:dyDescent="0.25">
      <c r="A105" s="1509"/>
      <c r="B105" s="1884" t="s">
        <v>1014</v>
      </c>
      <c r="C105" s="1509"/>
      <c r="D105" s="1898"/>
      <c r="E105" s="1514"/>
      <c r="F105" s="1514"/>
    </row>
    <row r="106" spans="1:6" x14ac:dyDescent="0.25">
      <c r="A106" s="1509"/>
      <c r="B106" s="1512"/>
      <c r="C106" s="1509"/>
      <c r="D106" s="1898"/>
      <c r="E106" s="1514"/>
      <c r="F106" s="1514"/>
    </row>
    <row r="107" spans="1:6" x14ac:dyDescent="0.25">
      <c r="A107" s="1509"/>
      <c r="B107" s="1895" t="s">
        <v>96</v>
      </c>
      <c r="C107" s="1509"/>
      <c r="D107" s="1892"/>
      <c r="E107" s="1514"/>
      <c r="F107" s="1514"/>
    </row>
    <row r="108" spans="1:6" x14ac:dyDescent="0.25">
      <c r="A108" s="1509"/>
      <c r="B108" s="1517"/>
      <c r="C108" s="1509"/>
      <c r="D108" s="1892"/>
      <c r="E108" s="1514"/>
      <c r="F108" s="1514"/>
    </row>
    <row r="109" spans="1:6" x14ac:dyDescent="0.25">
      <c r="A109" s="1509"/>
      <c r="B109" s="1896" t="s">
        <v>554</v>
      </c>
      <c r="C109" s="1509"/>
      <c r="D109" s="1892"/>
      <c r="E109" s="1514"/>
      <c r="F109" s="1514"/>
    </row>
    <row r="110" spans="1:6" x14ac:dyDescent="0.25">
      <c r="A110" s="1509"/>
      <c r="B110" s="1902" t="s">
        <v>103</v>
      </c>
      <c r="C110" s="1509"/>
      <c r="D110" s="1892"/>
      <c r="E110" s="1514"/>
      <c r="F110" s="1514"/>
    </row>
    <row r="111" spans="1:6" x14ac:dyDescent="0.25">
      <c r="A111" s="1509"/>
      <c r="B111" s="1902"/>
      <c r="C111" s="1509"/>
      <c r="D111" s="1892"/>
      <c r="E111" s="1514"/>
      <c r="F111" s="1514"/>
    </row>
    <row r="112" spans="1:6" ht="32.25" customHeight="1" x14ac:dyDescent="0.25">
      <c r="A112" s="1509"/>
      <c r="B112" s="1508" t="s">
        <v>1015</v>
      </c>
      <c r="C112" s="1509"/>
      <c r="D112" s="1892"/>
      <c r="E112" s="1514"/>
      <c r="F112" s="1514"/>
    </row>
    <row r="113" spans="1:6" x14ac:dyDescent="0.25">
      <c r="A113" s="1509"/>
      <c r="B113" s="1517"/>
      <c r="C113" s="1509"/>
      <c r="D113" s="1893"/>
      <c r="E113" s="1514"/>
      <c r="F113" s="1514"/>
    </row>
    <row r="114" spans="1:6" x14ac:dyDescent="0.25">
      <c r="A114" s="1899" t="s">
        <v>719</v>
      </c>
      <c r="B114" s="1517" t="s">
        <v>106</v>
      </c>
      <c r="C114" s="1509" t="s">
        <v>42</v>
      </c>
      <c r="D114" s="1903">
        <f>ROUNDUP(60*0.69*0.075,0)</f>
        <v>4</v>
      </c>
      <c r="E114" s="1514"/>
      <c r="F114" s="1514">
        <f>D114*E114</f>
        <v>0</v>
      </c>
    </row>
    <row r="115" spans="1:6" x14ac:dyDescent="0.25">
      <c r="A115" s="1899"/>
      <c r="B115" s="1517"/>
      <c r="C115" s="1509"/>
      <c r="D115" s="1903"/>
      <c r="E115" s="1514"/>
      <c r="F115" s="1514"/>
    </row>
    <row r="116" spans="1:6" ht="29.25" customHeight="1" x14ac:dyDescent="0.25">
      <c r="A116" s="1904"/>
      <c r="B116" s="1508" t="s">
        <v>1015</v>
      </c>
      <c r="C116" s="1904"/>
      <c r="D116" s="1904"/>
      <c r="E116" s="1904"/>
      <c r="F116" s="1904"/>
    </row>
    <row r="117" spans="1:6" x14ac:dyDescent="0.25">
      <c r="A117" s="1509"/>
      <c r="B117" s="1517"/>
      <c r="C117" s="1509"/>
      <c r="D117" s="1516"/>
      <c r="E117" s="1514"/>
      <c r="F117" s="1514"/>
    </row>
    <row r="118" spans="1:6" x14ac:dyDescent="0.25">
      <c r="A118" s="1899"/>
      <c r="B118" s="1889" t="s">
        <v>107</v>
      </c>
      <c r="C118" s="1509"/>
      <c r="D118" s="1893"/>
      <c r="E118" s="1514"/>
      <c r="F118" s="1514"/>
    </row>
    <row r="119" spans="1:6" x14ac:dyDescent="0.25">
      <c r="A119" s="1899"/>
      <c r="B119" s="1889"/>
      <c r="C119" s="1509"/>
      <c r="D119" s="1893"/>
      <c r="E119" s="1514"/>
      <c r="F119" s="1514"/>
    </row>
    <row r="120" spans="1:6" ht="30" customHeight="1" x14ac:dyDescent="0.25">
      <c r="A120" s="1899"/>
      <c r="B120" s="1508" t="s">
        <v>1016</v>
      </c>
      <c r="C120" s="1509"/>
      <c r="D120" s="1893"/>
      <c r="E120" s="1514"/>
      <c r="F120" s="1514"/>
    </row>
    <row r="121" spans="1:6" x14ac:dyDescent="0.25">
      <c r="A121" s="1899"/>
      <c r="B121" s="1517"/>
      <c r="C121" s="1509"/>
      <c r="D121" s="1893"/>
      <c r="E121" s="1514"/>
      <c r="F121" s="1514"/>
    </row>
    <row r="122" spans="1:6" x14ac:dyDescent="0.25">
      <c r="A122" s="1899" t="s">
        <v>720</v>
      </c>
      <c r="B122" s="1517" t="s">
        <v>106</v>
      </c>
      <c r="C122" s="1509" t="s">
        <v>42</v>
      </c>
      <c r="D122" s="1892">
        <v>14.3</v>
      </c>
      <c r="E122" s="1514"/>
      <c r="F122" s="1514">
        <f>D122*E122</f>
        <v>0</v>
      </c>
    </row>
    <row r="123" spans="1:6" x14ac:dyDescent="0.25">
      <c r="A123" s="1509"/>
      <c r="B123" s="1509"/>
      <c r="C123" s="1509"/>
      <c r="D123" s="1893"/>
      <c r="E123" s="1514"/>
      <c r="F123" s="1514"/>
    </row>
    <row r="124" spans="1:6" x14ac:dyDescent="0.25">
      <c r="A124" s="1509"/>
      <c r="B124" s="1887" t="s">
        <v>110</v>
      </c>
      <c r="C124" s="1509"/>
      <c r="D124" s="1893"/>
      <c r="E124" s="1514"/>
      <c r="F124" s="1514"/>
    </row>
    <row r="125" spans="1:6" x14ac:dyDescent="0.25">
      <c r="A125" s="1509"/>
      <c r="B125" s="1888"/>
      <c r="C125" s="1509"/>
      <c r="D125" s="1893"/>
      <c r="E125" s="1514"/>
      <c r="F125" s="1514"/>
    </row>
    <row r="126" spans="1:6" x14ac:dyDescent="0.25">
      <c r="A126" s="1509"/>
      <c r="B126" s="1896" t="s">
        <v>116</v>
      </c>
      <c r="C126" s="1509"/>
      <c r="D126" s="1893"/>
      <c r="E126" s="1514"/>
      <c r="F126" s="1514"/>
    </row>
    <row r="127" spans="1:6" ht="28" x14ac:dyDescent="0.25">
      <c r="A127" s="1509"/>
      <c r="B127" s="1508" t="s">
        <v>1017</v>
      </c>
      <c r="C127" s="1509"/>
      <c r="D127" s="1898"/>
      <c r="E127" s="1514"/>
      <c r="F127" s="1514"/>
    </row>
    <row r="128" spans="1:6" x14ac:dyDescent="0.25">
      <c r="A128" s="1509"/>
      <c r="B128" s="1512"/>
      <c r="C128" s="1509"/>
      <c r="D128" s="1898"/>
      <c r="E128" s="1514"/>
      <c r="F128" s="1514"/>
    </row>
    <row r="129" spans="1:6" x14ac:dyDescent="0.25">
      <c r="A129" s="1899" t="s">
        <v>117</v>
      </c>
      <c r="B129" s="1517" t="s">
        <v>1018</v>
      </c>
      <c r="C129" s="1509" t="s">
        <v>42</v>
      </c>
      <c r="D129" s="1892">
        <f>D114</f>
        <v>4</v>
      </c>
      <c r="E129" s="1514"/>
      <c r="F129" s="1514">
        <f>D129*E129</f>
        <v>0</v>
      </c>
    </row>
    <row r="130" spans="1:6" x14ac:dyDescent="0.25">
      <c r="A130" s="1509"/>
      <c r="B130" s="1512"/>
      <c r="C130" s="1509"/>
      <c r="D130" s="1898"/>
      <c r="E130" s="1514"/>
      <c r="F130" s="1514"/>
    </row>
    <row r="131" spans="1:6" x14ac:dyDescent="0.25">
      <c r="A131" s="1509"/>
      <c r="B131" s="1895" t="s">
        <v>115</v>
      </c>
      <c r="C131" s="1509"/>
      <c r="D131" s="1892"/>
      <c r="E131" s="1514"/>
      <c r="F131" s="1514"/>
    </row>
    <row r="132" spans="1:6" x14ac:dyDescent="0.25">
      <c r="A132" s="1509"/>
      <c r="B132" s="1517"/>
      <c r="C132" s="1509"/>
      <c r="D132" s="1892"/>
      <c r="E132" s="1514"/>
      <c r="F132" s="1514"/>
    </row>
    <row r="133" spans="1:6" x14ac:dyDescent="0.25">
      <c r="A133" s="1509"/>
      <c r="B133" s="1896" t="s">
        <v>116</v>
      </c>
      <c r="C133" s="1509"/>
      <c r="D133" s="1892"/>
      <c r="E133" s="1514"/>
      <c r="F133" s="1514"/>
    </row>
    <row r="134" spans="1:6" ht="28" x14ac:dyDescent="0.25">
      <c r="A134" s="1509"/>
      <c r="B134" s="1508" t="s">
        <v>1428</v>
      </c>
      <c r="C134" s="1509"/>
      <c r="D134" s="1892"/>
      <c r="E134" s="1514"/>
      <c r="F134" s="1514"/>
    </row>
    <row r="135" spans="1:6" x14ac:dyDescent="0.25">
      <c r="A135" s="1509"/>
      <c r="B135" s="1517"/>
      <c r="C135" s="1509"/>
      <c r="D135" s="1892"/>
      <c r="E135" s="1514"/>
      <c r="F135" s="1514"/>
    </row>
    <row r="136" spans="1:6" x14ac:dyDescent="0.25">
      <c r="A136" s="1899" t="s">
        <v>117</v>
      </c>
      <c r="B136" s="1517" t="s">
        <v>1018</v>
      </c>
      <c r="C136" s="1509" t="s">
        <v>42</v>
      </c>
      <c r="D136" s="1892">
        <f>D122</f>
        <v>14.3</v>
      </c>
      <c r="E136" s="1514"/>
      <c r="F136" s="1514">
        <f>D136*E136</f>
        <v>0</v>
      </c>
    </row>
    <row r="137" spans="1:6" x14ac:dyDescent="0.25">
      <c r="A137" s="1509"/>
      <c r="B137" s="1508"/>
      <c r="C137" s="1509"/>
      <c r="D137" s="1898"/>
      <c r="E137" s="1514"/>
      <c r="F137" s="1514"/>
    </row>
    <row r="138" spans="1:6" x14ac:dyDescent="0.25">
      <c r="A138" s="1509"/>
      <c r="B138" s="1896" t="s">
        <v>1019</v>
      </c>
      <c r="C138" s="1509"/>
      <c r="D138" s="1893"/>
      <c r="E138" s="1514"/>
      <c r="F138" s="1514"/>
    </row>
    <row r="139" spans="1:6" ht="28" x14ac:dyDescent="0.25">
      <c r="A139" s="1509"/>
      <c r="B139" s="1508" t="s">
        <v>1020</v>
      </c>
      <c r="C139" s="1509"/>
      <c r="D139" s="1893"/>
      <c r="E139" s="1514"/>
      <c r="F139" s="1514"/>
    </row>
    <row r="140" spans="1:6" x14ac:dyDescent="0.25">
      <c r="A140" s="1509"/>
      <c r="B140" s="1508"/>
      <c r="C140" s="1509"/>
      <c r="D140" s="1893"/>
      <c r="E140" s="1514"/>
      <c r="F140" s="1514"/>
    </row>
    <row r="141" spans="1:6" ht="16.5" x14ac:dyDescent="0.25">
      <c r="A141" s="1509" t="s">
        <v>724</v>
      </c>
      <c r="B141" s="1517" t="s">
        <v>2411</v>
      </c>
      <c r="C141" s="1509" t="s">
        <v>42</v>
      </c>
      <c r="D141" s="1892">
        <v>2.8</v>
      </c>
      <c r="E141" s="1514"/>
      <c r="F141" s="1514">
        <f>D141*E141</f>
        <v>0</v>
      </c>
    </row>
    <row r="142" spans="1:6" x14ac:dyDescent="0.25">
      <c r="A142" s="1509"/>
      <c r="B142" s="1517"/>
      <c r="C142" s="1509"/>
      <c r="D142" s="1893"/>
      <c r="E142" s="1514"/>
      <c r="F142" s="1514"/>
    </row>
    <row r="143" spans="1:6" x14ac:dyDescent="0.25">
      <c r="A143" s="1509"/>
      <c r="B143" s="1517"/>
      <c r="C143" s="1509"/>
      <c r="D143" s="1893"/>
      <c r="E143" s="1514"/>
      <c r="F143" s="1514"/>
    </row>
    <row r="144" spans="1:6" x14ac:dyDescent="0.25">
      <c r="A144" s="1509"/>
      <c r="B144" s="1517"/>
      <c r="C144" s="1509"/>
      <c r="D144" s="1893"/>
      <c r="E144" s="1514"/>
      <c r="F144" s="1514"/>
    </row>
    <row r="145" spans="1:6" x14ac:dyDescent="0.25">
      <c r="A145" s="1509"/>
      <c r="B145" s="1517"/>
      <c r="C145" s="1509"/>
      <c r="D145" s="1893"/>
      <c r="E145" s="1514"/>
      <c r="F145" s="1514"/>
    </row>
    <row r="146" spans="1:6" x14ac:dyDescent="0.25">
      <c r="A146" s="1509"/>
      <c r="B146" s="1517"/>
      <c r="C146" s="1509"/>
      <c r="D146" s="1893"/>
      <c r="E146" s="1514"/>
      <c r="F146" s="1514"/>
    </row>
    <row r="147" spans="1:6" x14ac:dyDescent="0.25">
      <c r="A147" s="1509"/>
      <c r="B147" s="1517"/>
      <c r="C147" s="1509"/>
      <c r="D147" s="1893"/>
      <c r="E147" s="1514"/>
      <c r="F147" s="1514"/>
    </row>
    <row r="148" spans="1:6" x14ac:dyDescent="0.25">
      <c r="A148" s="1509"/>
      <c r="B148" s="1517"/>
      <c r="C148" s="1509"/>
      <c r="D148" s="1893"/>
      <c r="E148" s="1514"/>
      <c r="F148" s="1514"/>
    </row>
    <row r="149" spans="1:6" ht="14.5" thickBot="1" x14ac:dyDescent="0.3">
      <c r="A149" s="1509"/>
      <c r="B149" s="1517"/>
      <c r="C149" s="1509"/>
      <c r="D149" s="1893"/>
      <c r="E149" s="1514"/>
      <c r="F149" s="1514"/>
    </row>
    <row r="150" spans="1:6" ht="14.5" thickTop="1" x14ac:dyDescent="0.25">
      <c r="A150" s="2416" t="s">
        <v>102</v>
      </c>
      <c r="B150" s="2416"/>
      <c r="C150" s="2416"/>
      <c r="D150" s="2416"/>
      <c r="E150" s="2519"/>
      <c r="F150" s="1894">
        <f>SUM(F102:F149)</f>
        <v>0</v>
      </c>
    </row>
    <row r="151" spans="1:6" x14ac:dyDescent="0.25">
      <c r="A151" s="1509"/>
      <c r="B151" s="1884" t="s">
        <v>120</v>
      </c>
      <c r="C151" s="1509"/>
      <c r="D151" s="1898"/>
      <c r="E151" s="1514"/>
      <c r="F151" s="1514"/>
    </row>
    <row r="152" spans="1:6" ht="11.25" customHeight="1" x14ac:dyDescent="0.25">
      <c r="A152" s="1509"/>
      <c r="B152" s="1512"/>
      <c r="C152" s="1509"/>
      <c r="D152" s="1898"/>
      <c r="E152" s="1514"/>
      <c r="F152" s="1514"/>
    </row>
    <row r="153" spans="1:6" x14ac:dyDescent="0.25">
      <c r="A153" s="1509"/>
      <c r="B153" s="1895" t="s">
        <v>567</v>
      </c>
      <c r="C153" s="1509"/>
      <c r="D153" s="1898"/>
      <c r="E153" s="1514"/>
      <c r="F153" s="1514"/>
    </row>
    <row r="154" spans="1:6" x14ac:dyDescent="0.25">
      <c r="A154" s="1509"/>
      <c r="B154" s="1517"/>
      <c r="C154" s="1509"/>
      <c r="D154" s="1898"/>
      <c r="E154" s="1514"/>
      <c r="F154" s="1514"/>
    </row>
    <row r="155" spans="1:6" x14ac:dyDescent="0.25">
      <c r="A155" s="1509"/>
      <c r="B155" s="1902" t="s">
        <v>1021</v>
      </c>
      <c r="C155" s="1509"/>
      <c r="D155" s="1898"/>
      <c r="E155" s="1514"/>
      <c r="F155" s="1514"/>
    </row>
    <row r="156" spans="1:6" ht="11.25" customHeight="1" x14ac:dyDescent="0.25">
      <c r="A156" s="1509"/>
      <c r="B156" s="1512"/>
      <c r="C156" s="1509"/>
      <c r="D156" s="1898"/>
      <c r="E156" s="1514"/>
      <c r="F156" s="1514"/>
    </row>
    <row r="157" spans="1:6" ht="19.5" customHeight="1" x14ac:dyDescent="0.25">
      <c r="A157" s="1509"/>
      <c r="B157" s="1508" t="s">
        <v>1022</v>
      </c>
      <c r="C157" s="1509"/>
      <c r="D157" s="1898"/>
      <c r="E157" s="1514"/>
      <c r="F157" s="1514"/>
    </row>
    <row r="158" spans="1:6" ht="11.25" customHeight="1" x14ac:dyDescent="0.25">
      <c r="A158" s="1509"/>
      <c r="B158" s="1508"/>
      <c r="C158" s="1509"/>
      <c r="D158" s="1898"/>
      <c r="E158" s="1514"/>
      <c r="F158" s="1514"/>
    </row>
    <row r="159" spans="1:6" x14ac:dyDescent="0.25">
      <c r="A159" s="1509" t="s">
        <v>1023</v>
      </c>
      <c r="B159" s="1517" t="s">
        <v>1024</v>
      </c>
      <c r="C159" s="1509" t="s">
        <v>48</v>
      </c>
      <c r="D159" s="1510">
        <v>7</v>
      </c>
      <c r="E159" s="1514"/>
      <c r="F159" s="1514">
        <f>D159*E159</f>
        <v>0</v>
      </c>
    </row>
    <row r="160" spans="1:6" x14ac:dyDescent="0.25">
      <c r="A160" s="1509" t="s">
        <v>1025</v>
      </c>
      <c r="B160" s="1517" t="s">
        <v>413</v>
      </c>
      <c r="C160" s="1509" t="s">
        <v>48</v>
      </c>
      <c r="D160" s="1905">
        <v>0</v>
      </c>
      <c r="E160" s="1514"/>
      <c r="F160" s="1514">
        <f>D160*E160</f>
        <v>0</v>
      </c>
    </row>
    <row r="161" spans="1:6" x14ac:dyDescent="0.25">
      <c r="A161" s="1509"/>
      <c r="B161" s="1517"/>
      <c r="C161" s="1509"/>
      <c r="D161" s="1905"/>
      <c r="E161" s="1514"/>
      <c r="F161" s="1514"/>
    </row>
    <row r="162" spans="1:6" x14ac:dyDescent="0.25">
      <c r="A162" s="1509"/>
      <c r="B162" s="1902" t="s">
        <v>1026</v>
      </c>
      <c r="C162" s="1509"/>
      <c r="D162" s="1905"/>
      <c r="E162" s="1514"/>
      <c r="F162" s="1514"/>
    </row>
    <row r="163" spans="1:6" x14ac:dyDescent="0.25">
      <c r="A163" s="1509"/>
      <c r="B163" s="1512"/>
      <c r="C163" s="1509"/>
      <c r="D163" s="1905"/>
      <c r="E163" s="1514"/>
      <c r="F163" s="1514"/>
    </row>
    <row r="164" spans="1:6" x14ac:dyDescent="0.25">
      <c r="A164" s="1509"/>
      <c r="B164" s="1508" t="s">
        <v>1027</v>
      </c>
      <c r="C164" s="1509"/>
      <c r="D164" s="1905"/>
      <c r="E164" s="1514"/>
      <c r="F164" s="1514"/>
    </row>
    <row r="165" spans="1:6" ht="12" customHeight="1" x14ac:dyDescent="0.25">
      <c r="A165" s="1509"/>
      <c r="B165" s="1508"/>
      <c r="C165" s="1509"/>
      <c r="D165" s="1905"/>
      <c r="E165" s="1514"/>
      <c r="F165" s="1514"/>
    </row>
    <row r="166" spans="1:6" x14ac:dyDescent="0.25">
      <c r="A166" s="1509" t="s">
        <v>1028</v>
      </c>
      <c r="B166" s="1517" t="s">
        <v>1029</v>
      </c>
      <c r="C166" s="1509" t="s">
        <v>48</v>
      </c>
      <c r="D166" s="1510">
        <v>18</v>
      </c>
      <c r="E166" s="1514"/>
      <c r="F166" s="1514">
        <f>D166*E166</f>
        <v>0</v>
      </c>
    </row>
    <row r="167" spans="1:6" x14ac:dyDescent="0.25">
      <c r="A167" s="1509" t="s">
        <v>438</v>
      </c>
      <c r="B167" s="1517" t="s">
        <v>1024</v>
      </c>
      <c r="C167" s="1509" t="s">
        <v>48</v>
      </c>
      <c r="D167" s="1510">
        <f>60*2*0.3</f>
        <v>36</v>
      </c>
      <c r="E167" s="1514"/>
      <c r="F167" s="1514">
        <f>D167*E167</f>
        <v>0</v>
      </c>
    </row>
    <row r="168" spans="1:6" x14ac:dyDescent="0.25">
      <c r="A168" s="1509"/>
      <c r="B168" s="1517"/>
      <c r="C168" s="1509"/>
      <c r="D168" s="1893"/>
      <c r="E168" s="1514"/>
      <c r="F168" s="1514"/>
    </row>
    <row r="169" spans="1:6" x14ac:dyDescent="0.25">
      <c r="A169" s="1509"/>
      <c r="B169" s="1887" t="s">
        <v>130</v>
      </c>
      <c r="C169" s="1509"/>
      <c r="D169" s="1516"/>
      <c r="E169" s="1514"/>
      <c r="F169" s="1514"/>
    </row>
    <row r="170" spans="1:6" ht="12.75" customHeight="1" x14ac:dyDescent="0.25">
      <c r="A170" s="1509"/>
      <c r="B170" s="1888"/>
      <c r="C170" s="1509"/>
      <c r="D170" s="1885"/>
      <c r="E170" s="1514"/>
      <c r="F170" s="1514"/>
    </row>
    <row r="171" spans="1:6" x14ac:dyDescent="0.25">
      <c r="A171" s="1509"/>
      <c r="B171" s="1896" t="s">
        <v>1030</v>
      </c>
      <c r="C171" s="1509"/>
      <c r="D171" s="1516"/>
      <c r="E171" s="1514"/>
      <c r="F171" s="1514"/>
    </row>
    <row r="172" spans="1:6" ht="12" customHeight="1" x14ac:dyDescent="0.25">
      <c r="A172" s="1509"/>
      <c r="B172" s="1896"/>
      <c r="C172" s="1509"/>
      <c r="D172" s="1516"/>
      <c r="E172" s="1514"/>
      <c r="F172" s="1514"/>
    </row>
    <row r="173" spans="1:6" ht="28" x14ac:dyDescent="0.25">
      <c r="A173" s="1509"/>
      <c r="B173" s="1508" t="s">
        <v>1031</v>
      </c>
      <c r="C173" s="1509"/>
      <c r="D173" s="1516"/>
      <c r="E173" s="1514"/>
      <c r="F173" s="1514"/>
    </row>
    <row r="174" spans="1:6" x14ac:dyDescent="0.25">
      <c r="A174" s="1509"/>
      <c r="B174" s="1508"/>
      <c r="C174" s="1509"/>
      <c r="D174" s="1516"/>
      <c r="E174" s="1514"/>
      <c r="F174" s="1514"/>
    </row>
    <row r="175" spans="1:6" x14ac:dyDescent="0.25">
      <c r="A175" s="1509" t="s">
        <v>1032</v>
      </c>
      <c r="B175" s="1517" t="s">
        <v>1033</v>
      </c>
      <c r="C175" s="1509" t="s">
        <v>50</v>
      </c>
      <c r="D175" s="1510">
        <f>((D141)*0.05)*1000</f>
        <v>139.99999999999997</v>
      </c>
      <c r="E175" s="1514"/>
      <c r="F175" s="1514">
        <f>D175*E175</f>
        <v>0</v>
      </c>
    </row>
    <row r="176" spans="1:6" x14ac:dyDescent="0.25">
      <c r="A176" s="1509"/>
      <c r="B176" s="1517"/>
      <c r="C176" s="1509"/>
      <c r="D176" s="1510"/>
      <c r="E176" s="1514"/>
      <c r="F176" s="1514"/>
    </row>
    <row r="177" spans="1:6" x14ac:dyDescent="0.25">
      <c r="A177" s="1509"/>
      <c r="B177" s="1889" t="s">
        <v>574</v>
      </c>
      <c r="C177" s="1509"/>
      <c r="D177" s="1516"/>
      <c r="E177" s="1514"/>
      <c r="F177" s="1514"/>
    </row>
    <row r="178" spans="1:6" x14ac:dyDescent="0.25">
      <c r="A178" s="1509"/>
      <c r="B178" s="1889"/>
      <c r="C178" s="1509"/>
      <c r="D178" s="1516"/>
      <c r="E178" s="1514"/>
      <c r="F178" s="1514"/>
    </row>
    <row r="179" spans="1:6" ht="42" x14ac:dyDescent="0.25">
      <c r="A179" s="1509"/>
      <c r="B179" s="1508" t="s">
        <v>1034</v>
      </c>
      <c r="C179" s="1509"/>
      <c r="D179" s="1516"/>
      <c r="E179" s="1514"/>
      <c r="F179" s="1514"/>
    </row>
    <row r="180" spans="1:6" x14ac:dyDescent="0.25">
      <c r="A180" s="1509"/>
      <c r="B180" s="1888"/>
      <c r="C180" s="1509"/>
      <c r="D180" s="1516"/>
      <c r="E180" s="1514"/>
      <c r="F180" s="1514"/>
    </row>
    <row r="181" spans="1:6" x14ac:dyDescent="0.25">
      <c r="A181" s="1509" t="s">
        <v>1035</v>
      </c>
      <c r="B181" s="1888" t="s">
        <v>1036</v>
      </c>
      <c r="C181" s="1509" t="s">
        <v>48</v>
      </c>
      <c r="D181" s="1510">
        <v>81</v>
      </c>
      <c r="E181" s="1514"/>
      <c r="F181" s="1514">
        <f>D181*E181</f>
        <v>0</v>
      </c>
    </row>
    <row r="182" spans="1:6" x14ac:dyDescent="0.25">
      <c r="A182" s="1509"/>
      <c r="B182" s="1888"/>
      <c r="C182" s="1509"/>
      <c r="D182" s="1510"/>
      <c r="E182" s="1514"/>
      <c r="F182" s="1514"/>
    </row>
    <row r="183" spans="1:6" x14ac:dyDescent="0.25">
      <c r="A183" s="1509"/>
      <c r="B183" s="1895" t="s">
        <v>447</v>
      </c>
      <c r="C183" s="1509"/>
      <c r="D183" s="1898"/>
      <c r="E183" s="1514"/>
      <c r="F183" s="1514"/>
    </row>
    <row r="184" spans="1:6" x14ac:dyDescent="0.25">
      <c r="A184" s="1509"/>
      <c r="B184" s="1517"/>
      <c r="C184" s="1509"/>
      <c r="D184" s="1898"/>
      <c r="E184" s="1514"/>
      <c r="F184" s="1514"/>
    </row>
    <row r="185" spans="1:6" x14ac:dyDescent="0.25">
      <c r="A185" s="1509"/>
      <c r="B185" s="1896" t="s">
        <v>1037</v>
      </c>
      <c r="C185" s="1509"/>
      <c r="D185" s="1898"/>
      <c r="E185" s="1514"/>
      <c r="F185" s="1514"/>
    </row>
    <row r="186" spans="1:6" x14ac:dyDescent="0.25">
      <c r="A186" s="1509"/>
      <c r="B186" s="1517"/>
      <c r="C186" s="1509"/>
      <c r="D186" s="1898"/>
      <c r="E186" s="1514"/>
      <c r="F186" s="1514"/>
    </row>
    <row r="187" spans="1:6" x14ac:dyDescent="0.25">
      <c r="A187" s="1509"/>
      <c r="B187" s="1508" t="s">
        <v>1038</v>
      </c>
      <c r="C187" s="1509"/>
      <c r="D187" s="1898"/>
      <c r="E187" s="1514"/>
      <c r="F187" s="1514"/>
    </row>
    <row r="188" spans="1:6" x14ac:dyDescent="0.25">
      <c r="A188" s="1509"/>
      <c r="B188" s="1517"/>
      <c r="C188" s="1509"/>
      <c r="D188" s="1898"/>
      <c r="E188" s="1514"/>
      <c r="F188" s="1514"/>
    </row>
    <row r="189" spans="1:6" ht="16.5" x14ac:dyDescent="0.25">
      <c r="A189" s="1509" t="s">
        <v>448</v>
      </c>
      <c r="B189" s="1512" t="s">
        <v>1039</v>
      </c>
      <c r="C189" s="1509" t="s">
        <v>2410</v>
      </c>
      <c r="D189" s="1905">
        <f>D181</f>
        <v>81</v>
      </c>
      <c r="E189" s="1514"/>
      <c r="F189" s="1514">
        <f>D189*E189</f>
        <v>0</v>
      </c>
    </row>
    <row r="190" spans="1:6" ht="16.5" x14ac:dyDescent="0.25">
      <c r="A190" s="1509" t="s">
        <v>1040</v>
      </c>
      <c r="B190" s="1906" t="s">
        <v>1041</v>
      </c>
      <c r="C190" s="1509" t="s">
        <v>2410</v>
      </c>
      <c r="D190" s="1897">
        <v>0</v>
      </c>
      <c r="E190" s="1514"/>
      <c r="F190" s="1514">
        <f>D190*E190</f>
        <v>0</v>
      </c>
    </row>
    <row r="191" spans="1:6" x14ac:dyDescent="0.25">
      <c r="A191" s="1509"/>
      <c r="B191" s="1907"/>
      <c r="C191" s="1509"/>
      <c r="D191" s="1898"/>
      <c r="E191" s="1514"/>
      <c r="F191" s="1514"/>
    </row>
    <row r="192" spans="1:6" x14ac:dyDescent="0.25">
      <c r="A192" s="1509"/>
      <c r="B192" s="1887" t="s">
        <v>1042</v>
      </c>
      <c r="C192" s="1908"/>
      <c r="D192" s="1909"/>
      <c r="E192" s="1514"/>
      <c r="F192" s="1514"/>
    </row>
    <row r="193" spans="1:6" x14ac:dyDescent="0.25">
      <c r="A193" s="1509"/>
      <c r="B193" s="1907"/>
      <c r="C193" s="1509"/>
      <c r="D193" s="1897"/>
      <c r="E193" s="1514"/>
      <c r="F193" s="1514"/>
    </row>
    <row r="194" spans="1:6" x14ac:dyDescent="0.25">
      <c r="A194" s="1509"/>
      <c r="B194" s="1887" t="s">
        <v>1043</v>
      </c>
      <c r="C194" s="1509"/>
      <c r="D194" s="1910"/>
      <c r="E194" s="1911"/>
      <c r="F194" s="1911"/>
    </row>
    <row r="195" spans="1:6" x14ac:dyDescent="0.25">
      <c r="A195" s="1509"/>
      <c r="B195" s="1888"/>
      <c r="C195" s="1509"/>
      <c r="D195" s="1910"/>
      <c r="E195" s="1911"/>
      <c r="F195" s="1911"/>
    </row>
    <row r="196" spans="1:6" ht="28" x14ac:dyDescent="0.25">
      <c r="A196" s="1509"/>
      <c r="B196" s="1912" t="s">
        <v>1044</v>
      </c>
      <c r="C196" s="1509"/>
      <c r="D196" s="1913"/>
      <c r="E196" s="1911"/>
      <c r="F196" s="1911"/>
    </row>
    <row r="197" spans="1:6" x14ac:dyDescent="0.25">
      <c r="A197" s="1509"/>
      <c r="B197" s="1912"/>
      <c r="C197" s="1509"/>
      <c r="D197" s="1913"/>
      <c r="E197" s="1911"/>
      <c r="F197" s="1911"/>
    </row>
    <row r="198" spans="1:6" x14ac:dyDescent="0.25">
      <c r="A198" s="1509" t="s">
        <v>1045</v>
      </c>
      <c r="B198" s="1888" t="s">
        <v>1046</v>
      </c>
      <c r="C198" s="1509" t="s">
        <v>48</v>
      </c>
      <c r="D198" s="1914">
        <v>200</v>
      </c>
      <c r="E198" s="1911"/>
      <c r="F198" s="1514">
        <f>D198*E198</f>
        <v>0</v>
      </c>
    </row>
    <row r="199" spans="1:6" x14ac:dyDescent="0.25">
      <c r="A199" s="1891"/>
      <c r="B199" s="1887"/>
      <c r="C199" s="1891"/>
      <c r="D199" s="1915"/>
      <c r="E199" s="1514"/>
      <c r="F199" s="1514"/>
    </row>
    <row r="200" spans="1:6" ht="42" x14ac:dyDescent="0.25">
      <c r="A200" s="1509"/>
      <c r="B200" s="1912" t="s">
        <v>1047</v>
      </c>
      <c r="C200" s="1509"/>
      <c r="D200" s="1916"/>
      <c r="E200" s="1911"/>
      <c r="F200" s="1911"/>
    </row>
    <row r="201" spans="1:6" x14ac:dyDescent="0.25">
      <c r="A201" s="1509"/>
      <c r="B201" s="1912"/>
      <c r="C201" s="1509"/>
      <c r="D201" s="1916"/>
      <c r="E201" s="1911"/>
      <c r="F201" s="1911"/>
    </row>
    <row r="202" spans="1:6" ht="17" thickBot="1" x14ac:dyDescent="0.3">
      <c r="A202" s="1509" t="s">
        <v>1048</v>
      </c>
      <c r="B202" s="1888" t="s">
        <v>1049</v>
      </c>
      <c r="C202" s="1509" t="s">
        <v>2412</v>
      </c>
      <c r="D202" s="1914">
        <v>60</v>
      </c>
      <c r="E202" s="1911"/>
      <c r="F202" s="1514">
        <f>D202*E202</f>
        <v>0</v>
      </c>
    </row>
    <row r="203" spans="1:6" ht="14.5" thickTop="1" x14ac:dyDescent="0.25">
      <c r="A203" s="2416" t="s">
        <v>102</v>
      </c>
      <c r="B203" s="2416"/>
      <c r="C203" s="2416"/>
      <c r="D203" s="2416"/>
      <c r="E203" s="2519"/>
      <c r="F203" s="1894">
        <f>SUM(F151:F202)</f>
        <v>0</v>
      </c>
    </row>
    <row r="204" spans="1:6" x14ac:dyDescent="0.25">
      <c r="A204" s="1509"/>
      <c r="B204" s="1887" t="s">
        <v>1050</v>
      </c>
      <c r="C204" s="1509"/>
      <c r="D204" s="1917"/>
      <c r="E204" s="1514"/>
      <c r="F204" s="1514"/>
    </row>
    <row r="205" spans="1:6" x14ac:dyDescent="0.25">
      <c r="A205" s="1509"/>
      <c r="B205" s="1887"/>
      <c r="C205" s="1509"/>
      <c r="D205" s="1917"/>
      <c r="E205" s="1514"/>
      <c r="F205" s="1514"/>
    </row>
    <row r="206" spans="1:6" ht="28" x14ac:dyDescent="0.25">
      <c r="A206" s="1509"/>
      <c r="B206" s="1508" t="s">
        <v>1051</v>
      </c>
      <c r="C206" s="1509"/>
      <c r="D206" s="1917"/>
      <c r="E206" s="1514"/>
      <c r="F206" s="1514"/>
    </row>
    <row r="207" spans="1:6" x14ac:dyDescent="0.25">
      <c r="A207" s="1509"/>
      <c r="B207" s="1888"/>
      <c r="C207" s="1509"/>
      <c r="D207" s="1917"/>
      <c r="E207" s="1514"/>
      <c r="F207" s="1514"/>
    </row>
    <row r="208" spans="1:6" x14ac:dyDescent="0.25">
      <c r="A208" s="1509" t="s">
        <v>1052</v>
      </c>
      <c r="B208" s="1888" t="s">
        <v>1053</v>
      </c>
      <c r="C208" s="1509" t="s">
        <v>125</v>
      </c>
      <c r="D208" s="1914">
        <v>40</v>
      </c>
      <c r="E208" s="1514"/>
      <c r="F208" s="1514">
        <f>D208*E208</f>
        <v>0</v>
      </c>
    </row>
    <row r="209" spans="1:6" x14ac:dyDescent="0.25">
      <c r="A209" s="1509"/>
      <c r="B209" s="1888"/>
      <c r="C209" s="1509"/>
      <c r="D209" s="1914"/>
      <c r="E209" s="1514"/>
      <c r="F209" s="1514"/>
    </row>
    <row r="210" spans="1:6" x14ac:dyDescent="0.25">
      <c r="A210" s="1509" t="s">
        <v>1054</v>
      </c>
      <c r="B210" s="1888" t="s">
        <v>1055</v>
      </c>
      <c r="C210" s="1509" t="s">
        <v>125</v>
      </c>
      <c r="D210" s="1914">
        <v>15</v>
      </c>
      <c r="E210" s="1514"/>
      <c r="F210" s="1514">
        <f>D210*E210</f>
        <v>0</v>
      </c>
    </row>
    <row r="211" spans="1:6" x14ac:dyDescent="0.25">
      <c r="A211" s="1509"/>
      <c r="B211" s="1888"/>
      <c r="C211" s="1509"/>
      <c r="D211" s="1914"/>
      <c r="E211" s="1514"/>
      <c r="F211" s="1514"/>
    </row>
    <row r="212" spans="1:6" x14ac:dyDescent="0.25">
      <c r="A212" s="1891"/>
      <c r="B212" s="1887" t="s">
        <v>1056</v>
      </c>
      <c r="C212" s="1891"/>
      <c r="D212" s="1915"/>
      <c r="E212" s="1514"/>
      <c r="F212" s="1514"/>
    </row>
    <row r="213" spans="1:6" x14ac:dyDescent="0.25">
      <c r="A213" s="1891"/>
      <c r="B213" s="1887"/>
      <c r="C213" s="1891"/>
      <c r="D213" s="1915"/>
      <c r="E213" s="1514"/>
      <c r="F213" s="1514"/>
    </row>
    <row r="214" spans="1:6" ht="32.25" customHeight="1" x14ac:dyDescent="0.25">
      <c r="A214" s="1509" t="s">
        <v>1057</v>
      </c>
      <c r="B214" s="1512" t="s">
        <v>1058</v>
      </c>
      <c r="C214" s="1509" t="s">
        <v>48</v>
      </c>
      <c r="D214" s="1914">
        <v>40</v>
      </c>
      <c r="E214" s="1514"/>
      <c r="F214" s="1514">
        <f>D214*E214</f>
        <v>0</v>
      </c>
    </row>
    <row r="215" spans="1:6" x14ac:dyDescent="0.25">
      <c r="A215" s="1509"/>
      <c r="B215" s="1512"/>
      <c r="C215" s="1509"/>
      <c r="D215" s="1914"/>
      <c r="E215" s="1514"/>
      <c r="F215" s="1514"/>
    </row>
    <row r="216" spans="1:6" x14ac:dyDescent="0.25">
      <c r="A216" s="1509"/>
      <c r="B216" s="1895" t="s">
        <v>1059</v>
      </c>
      <c r="C216" s="1908"/>
      <c r="D216" s="1909"/>
      <c r="E216" s="1514"/>
      <c r="F216" s="1514"/>
    </row>
    <row r="217" spans="1:6" x14ac:dyDescent="0.25">
      <c r="A217" s="1509"/>
      <c r="B217" s="1888"/>
      <c r="C217" s="1908"/>
      <c r="D217" s="1909"/>
      <c r="E217" s="1514"/>
      <c r="F217" s="1514"/>
    </row>
    <row r="218" spans="1:6" ht="56" x14ac:dyDescent="0.25">
      <c r="A218" s="1509"/>
      <c r="B218" s="1508" t="s">
        <v>1060</v>
      </c>
      <c r="C218" s="1908"/>
      <c r="D218" s="1909"/>
      <c r="E218" s="1514"/>
      <c r="F218" s="1514"/>
    </row>
    <row r="219" spans="1:6" x14ac:dyDescent="0.25">
      <c r="A219" s="1509"/>
      <c r="B219" s="1888"/>
      <c r="C219" s="1908"/>
      <c r="D219" s="1909"/>
      <c r="E219" s="1514"/>
      <c r="F219" s="1514"/>
    </row>
    <row r="220" spans="1:6" ht="21" customHeight="1" x14ac:dyDescent="0.25">
      <c r="A220" s="1509" t="s">
        <v>585</v>
      </c>
      <c r="B220" s="1888" t="s">
        <v>1061</v>
      </c>
      <c r="C220" s="1509" t="s">
        <v>2410</v>
      </c>
      <c r="D220" s="1903">
        <f>(60*3-(1.5*2.4+1.2*2.4+0.6*0.8*3+6*2.4*0.9+1.2*1.2*6))</f>
        <v>150.47999999999999</v>
      </c>
      <c r="E220" s="1514"/>
      <c r="F220" s="1514">
        <f>D220*E220</f>
        <v>0</v>
      </c>
    </row>
    <row r="221" spans="1:6" ht="21" customHeight="1" x14ac:dyDescent="0.25">
      <c r="A221" s="1509" t="s">
        <v>587</v>
      </c>
      <c r="B221" s="1888" t="s">
        <v>1062</v>
      </c>
      <c r="C221" s="1509" t="s">
        <v>2410</v>
      </c>
      <c r="D221" s="1898">
        <f>60</f>
        <v>60</v>
      </c>
      <c r="E221" s="1514"/>
      <c r="F221" s="1514">
        <f>D221*E221</f>
        <v>0</v>
      </c>
    </row>
    <row r="222" spans="1:6" x14ac:dyDescent="0.25">
      <c r="A222" s="1509"/>
      <c r="B222" s="1888"/>
      <c r="C222" s="1509"/>
      <c r="D222" s="1510"/>
      <c r="E222" s="1514"/>
      <c r="F222" s="1514"/>
    </row>
    <row r="223" spans="1:6" x14ac:dyDescent="0.25">
      <c r="A223" s="1509"/>
      <c r="B223" s="1887" t="s">
        <v>1063</v>
      </c>
      <c r="C223" s="1509"/>
      <c r="D223" s="1892"/>
      <c r="E223" s="1514"/>
      <c r="F223" s="1514"/>
    </row>
    <row r="224" spans="1:6" x14ac:dyDescent="0.25">
      <c r="A224" s="1509"/>
      <c r="B224" s="1508"/>
      <c r="C224" s="1509"/>
      <c r="D224" s="1918"/>
      <c r="E224" s="1514"/>
      <c r="F224" s="1514"/>
    </row>
    <row r="225" spans="1:6" ht="42" x14ac:dyDescent="0.25">
      <c r="A225" s="1509"/>
      <c r="B225" s="1508" t="s">
        <v>1401</v>
      </c>
      <c r="C225" s="1509"/>
      <c r="D225" s="1918"/>
      <c r="E225" s="1514"/>
      <c r="F225" s="1514"/>
    </row>
    <row r="226" spans="1:6" x14ac:dyDescent="0.25">
      <c r="A226" s="1509"/>
      <c r="B226" s="1508"/>
      <c r="C226" s="1509"/>
      <c r="D226" s="1918"/>
      <c r="E226" s="1514"/>
      <c r="F226" s="1514"/>
    </row>
    <row r="227" spans="1:6" ht="16.5" x14ac:dyDescent="0.25">
      <c r="A227" s="1509" t="s">
        <v>1064</v>
      </c>
      <c r="B227" s="1888" t="s">
        <v>1065</v>
      </c>
      <c r="C227" s="1509" t="s">
        <v>2410</v>
      </c>
      <c r="D227" s="1905">
        <v>3</v>
      </c>
      <c r="E227" s="1514"/>
      <c r="F227" s="1514">
        <f>D227*E227</f>
        <v>0</v>
      </c>
    </row>
    <row r="228" spans="1:6" x14ac:dyDescent="0.25">
      <c r="A228" s="1509"/>
      <c r="B228" s="1888"/>
      <c r="C228" s="1509"/>
      <c r="D228" s="1510"/>
      <c r="E228" s="1514"/>
      <c r="F228" s="1514"/>
    </row>
    <row r="229" spans="1:6" x14ac:dyDescent="0.25">
      <c r="A229" s="1509"/>
      <c r="B229" s="1884" t="s">
        <v>454</v>
      </c>
      <c r="C229" s="1509"/>
      <c r="D229" s="1898"/>
      <c r="E229" s="1514"/>
      <c r="F229" s="1514"/>
    </row>
    <row r="230" spans="1:6" x14ac:dyDescent="0.25">
      <c r="A230" s="1509"/>
      <c r="B230" s="1895" t="s">
        <v>592</v>
      </c>
      <c r="C230" s="1509"/>
      <c r="D230" s="1516"/>
      <c r="E230" s="1514"/>
      <c r="F230" s="1514"/>
    </row>
    <row r="231" spans="1:6" x14ac:dyDescent="0.25">
      <c r="A231" s="1509"/>
      <c r="B231" s="1896" t="s">
        <v>593</v>
      </c>
      <c r="C231" s="1509"/>
      <c r="D231" s="1516"/>
      <c r="E231" s="1514"/>
      <c r="F231" s="1514"/>
    </row>
    <row r="232" spans="1:6" ht="28" x14ac:dyDescent="0.25">
      <c r="A232" s="1509"/>
      <c r="B232" s="1508" t="s">
        <v>1066</v>
      </c>
      <c r="C232" s="1509"/>
      <c r="D232" s="1510"/>
      <c r="E232" s="1514"/>
      <c r="F232" s="1514"/>
    </row>
    <row r="233" spans="1:6" x14ac:dyDescent="0.25">
      <c r="A233" s="1509"/>
      <c r="B233" s="1888"/>
      <c r="C233" s="1509"/>
      <c r="D233" s="1516"/>
      <c r="E233" s="1514"/>
      <c r="F233" s="1514"/>
    </row>
    <row r="234" spans="1:6" ht="28" x14ac:dyDescent="0.25">
      <c r="A234" s="1509" t="s">
        <v>595</v>
      </c>
      <c r="B234" s="1517" t="s">
        <v>1067</v>
      </c>
      <c r="C234" s="1509" t="s">
        <v>48</v>
      </c>
      <c r="D234" s="1510">
        <v>8</v>
      </c>
      <c r="E234" s="1514"/>
      <c r="F234" s="1514">
        <f>D234*E234</f>
        <v>0</v>
      </c>
    </row>
    <row r="235" spans="1:6" x14ac:dyDescent="0.25">
      <c r="A235" s="1509"/>
      <c r="B235" s="1517"/>
      <c r="C235" s="1509"/>
      <c r="D235" s="1885"/>
      <c r="E235" s="1514"/>
      <c r="F235" s="1514"/>
    </row>
    <row r="236" spans="1:6" ht="28" x14ac:dyDescent="0.25">
      <c r="A236" s="1509"/>
      <c r="B236" s="1508" t="s">
        <v>1068</v>
      </c>
      <c r="C236" s="1509"/>
      <c r="D236" s="1516"/>
      <c r="E236" s="1514"/>
      <c r="F236" s="1514"/>
    </row>
    <row r="237" spans="1:6" x14ac:dyDescent="0.25">
      <c r="A237" s="1509"/>
      <c r="B237" s="1888"/>
      <c r="C237" s="1509"/>
      <c r="D237" s="1516"/>
      <c r="E237" s="1514"/>
      <c r="F237" s="1514"/>
    </row>
    <row r="238" spans="1:6" ht="28" x14ac:dyDescent="0.25">
      <c r="A238" s="1509" t="s">
        <v>1069</v>
      </c>
      <c r="B238" s="1517" t="s">
        <v>1070</v>
      </c>
      <c r="C238" s="1509" t="s">
        <v>48</v>
      </c>
      <c r="D238" s="1510">
        <f>ROUNDUP((36*3-(1.5*2.4+1.2*2.4+0.6*0.8*3+6*2.4*0.9+1.2*1.2*6)),0)</f>
        <v>79</v>
      </c>
      <c r="E238" s="1514"/>
      <c r="F238" s="1514">
        <f>D238*E238</f>
        <v>0</v>
      </c>
    </row>
    <row r="239" spans="1:6" x14ac:dyDescent="0.25">
      <c r="A239" s="1509"/>
      <c r="B239" s="1517"/>
      <c r="C239" s="1509"/>
      <c r="D239" s="1510"/>
      <c r="E239" s="1514"/>
      <c r="F239" s="1514"/>
    </row>
    <row r="240" spans="1:6" x14ac:dyDescent="0.25">
      <c r="A240" s="1509"/>
      <c r="B240" s="1517"/>
      <c r="C240" s="1509"/>
      <c r="D240" s="1510"/>
      <c r="E240" s="1514"/>
      <c r="F240" s="1514"/>
    </row>
    <row r="241" spans="1:6" x14ac:dyDescent="0.25">
      <c r="A241" s="1509"/>
      <c r="B241" s="1517"/>
      <c r="C241" s="1509"/>
      <c r="D241" s="1510"/>
      <c r="E241" s="1514"/>
      <c r="F241" s="1514"/>
    </row>
    <row r="242" spans="1:6" x14ac:dyDescent="0.25">
      <c r="A242" s="1509"/>
      <c r="B242" s="1517"/>
      <c r="C242" s="1509"/>
      <c r="D242" s="1510"/>
      <c r="E242" s="1514"/>
      <c r="F242" s="1514"/>
    </row>
    <row r="243" spans="1:6" x14ac:dyDescent="0.25">
      <c r="A243" s="1509"/>
      <c r="B243" s="1517"/>
      <c r="C243" s="1509"/>
      <c r="D243" s="1510"/>
      <c r="E243" s="1514"/>
      <c r="F243" s="1514"/>
    </row>
    <row r="244" spans="1:6" x14ac:dyDescent="0.25">
      <c r="A244" s="1509"/>
      <c r="B244" s="1517"/>
      <c r="C244" s="1509"/>
      <c r="D244" s="1510"/>
      <c r="E244" s="1514"/>
      <c r="F244" s="1514"/>
    </row>
    <row r="245" spans="1:6" x14ac:dyDescent="0.25">
      <c r="A245" s="1509"/>
      <c r="B245" s="1517"/>
      <c r="C245" s="1509"/>
      <c r="D245" s="1510"/>
      <c r="E245" s="1514"/>
      <c r="F245" s="1514"/>
    </row>
    <row r="246" spans="1:6" ht="14.5" thickBot="1" x14ac:dyDescent="0.3">
      <c r="A246" s="1509"/>
      <c r="B246" s="1517"/>
      <c r="C246" s="1509"/>
      <c r="D246" s="1510"/>
      <c r="E246" s="1514"/>
      <c r="F246" s="1514"/>
    </row>
    <row r="247" spans="1:6" ht="14.5" thickTop="1" x14ac:dyDescent="0.25">
      <c r="A247" s="2416" t="s">
        <v>102</v>
      </c>
      <c r="B247" s="2416"/>
      <c r="C247" s="2416"/>
      <c r="D247" s="2416"/>
      <c r="E247" s="2519"/>
      <c r="F247" s="1894">
        <f>SUM(F205:F246)</f>
        <v>0</v>
      </c>
    </row>
    <row r="248" spans="1:6" x14ac:dyDescent="0.25">
      <c r="A248" s="1509"/>
      <c r="B248" s="1895" t="s">
        <v>460</v>
      </c>
      <c r="C248" s="1509"/>
      <c r="D248" s="1898"/>
      <c r="E248" s="1514"/>
      <c r="F248" s="1514"/>
    </row>
    <row r="249" spans="1:6" x14ac:dyDescent="0.25">
      <c r="A249" s="1509"/>
      <c r="B249" s="1895"/>
      <c r="C249" s="1509"/>
      <c r="D249" s="1898"/>
      <c r="E249" s="1514"/>
      <c r="F249" s="1514"/>
    </row>
    <row r="250" spans="1:6" x14ac:dyDescent="0.25">
      <c r="A250" s="1509"/>
      <c r="B250" s="1896" t="s">
        <v>597</v>
      </c>
      <c r="C250" s="1509"/>
      <c r="D250" s="1516"/>
      <c r="E250" s="1514"/>
      <c r="F250" s="1514"/>
    </row>
    <row r="251" spans="1:6" x14ac:dyDescent="0.25">
      <c r="A251" s="1509"/>
      <c r="B251" s="1896"/>
      <c r="C251" s="1509"/>
      <c r="D251" s="1516"/>
      <c r="E251" s="1514"/>
      <c r="F251" s="1514"/>
    </row>
    <row r="252" spans="1:6" ht="28" x14ac:dyDescent="0.25">
      <c r="A252" s="1509"/>
      <c r="B252" s="1508" t="s">
        <v>1071</v>
      </c>
      <c r="C252" s="1509"/>
      <c r="D252" s="1516"/>
      <c r="E252" s="1514"/>
      <c r="F252" s="1514"/>
    </row>
    <row r="253" spans="1:6" x14ac:dyDescent="0.25">
      <c r="A253" s="1509"/>
      <c r="B253" s="1888"/>
      <c r="C253" s="1509"/>
      <c r="D253" s="1898"/>
      <c r="E253" s="1514"/>
      <c r="F253" s="1514"/>
    </row>
    <row r="254" spans="1:6" ht="28" x14ac:dyDescent="0.25">
      <c r="A254" s="1509" t="s">
        <v>1072</v>
      </c>
      <c r="B254" s="1517" t="s">
        <v>1070</v>
      </c>
      <c r="C254" s="1509" t="s">
        <v>2410</v>
      </c>
      <c r="D254" s="1919">
        <v>141.30000000000001</v>
      </c>
      <c r="E254" s="1514"/>
      <c r="F254" s="1514">
        <f>D254*E254</f>
        <v>0</v>
      </c>
    </row>
    <row r="255" spans="1:6" x14ac:dyDescent="0.25">
      <c r="A255" s="1509"/>
      <c r="B255" s="1517"/>
      <c r="C255" s="1509"/>
      <c r="D255" s="1905"/>
      <c r="E255" s="1514"/>
      <c r="F255" s="1514"/>
    </row>
    <row r="256" spans="1:6" x14ac:dyDescent="0.25">
      <c r="A256" s="1509"/>
      <c r="B256" s="1884" t="s">
        <v>465</v>
      </c>
      <c r="C256" s="1509"/>
      <c r="D256" s="1905"/>
      <c r="E256" s="1514"/>
      <c r="F256" s="1514"/>
    </row>
    <row r="257" spans="1:6" x14ac:dyDescent="0.25">
      <c r="A257" s="1509"/>
      <c r="B257" s="1884"/>
      <c r="C257" s="1509"/>
      <c r="D257" s="1905"/>
      <c r="E257" s="1514"/>
      <c r="F257" s="1514"/>
    </row>
    <row r="258" spans="1:6" ht="35.25" customHeight="1" x14ac:dyDescent="0.25">
      <c r="A258" s="2266"/>
      <c r="B258" s="1508" t="s">
        <v>588</v>
      </c>
      <c r="C258" s="2267"/>
      <c r="D258" s="2268"/>
      <c r="E258" s="1920"/>
      <c r="F258" s="2269"/>
    </row>
    <row r="259" spans="1:6" x14ac:dyDescent="0.25">
      <c r="A259" s="1509" t="s">
        <v>1416</v>
      </c>
      <c r="B259" s="1517" t="s">
        <v>1736</v>
      </c>
      <c r="C259" s="1509" t="s">
        <v>125</v>
      </c>
      <c r="D259" s="1918">
        <v>65</v>
      </c>
      <c r="E259" s="1511"/>
      <c r="F259" s="1514">
        <f>D259*E259</f>
        <v>0</v>
      </c>
    </row>
    <row r="260" spans="1:6" x14ac:dyDescent="0.25">
      <c r="A260" s="1509"/>
      <c r="B260" s="1884"/>
      <c r="C260" s="1509"/>
      <c r="D260" s="1905"/>
      <c r="E260" s="1514"/>
      <c r="F260" s="1514"/>
    </row>
    <row r="261" spans="1:6" x14ac:dyDescent="0.25">
      <c r="A261" s="1509"/>
      <c r="B261" s="1921" t="s">
        <v>470</v>
      </c>
      <c r="C261" s="1509"/>
      <c r="D261" s="1510"/>
      <c r="E261" s="1511"/>
      <c r="F261" s="1511"/>
    </row>
    <row r="262" spans="1:6" x14ac:dyDescent="0.25">
      <c r="A262" s="1509"/>
      <c r="B262" s="1895"/>
      <c r="C262" s="1509"/>
      <c r="D262" s="1510"/>
      <c r="E262" s="1511"/>
      <c r="F262" s="1511"/>
    </row>
    <row r="263" spans="1:6" ht="28" x14ac:dyDescent="0.25">
      <c r="A263" s="1509" t="s">
        <v>400</v>
      </c>
      <c r="B263" s="1517" t="s">
        <v>1073</v>
      </c>
      <c r="C263" s="1509" t="s">
        <v>48</v>
      </c>
      <c r="D263" s="1918">
        <v>114</v>
      </c>
      <c r="E263" s="1511"/>
      <c r="F263" s="1514">
        <f>D263*E263</f>
        <v>0</v>
      </c>
    </row>
    <row r="264" spans="1:6" x14ac:dyDescent="0.25">
      <c r="A264" s="1509"/>
      <c r="B264" s="1517"/>
      <c r="C264" s="1509"/>
      <c r="D264" s="1918"/>
      <c r="E264" s="1511"/>
      <c r="F264" s="1514"/>
    </row>
    <row r="265" spans="1:6" x14ac:dyDescent="0.25">
      <c r="A265" s="1509"/>
      <c r="B265" s="1887" t="s">
        <v>475</v>
      </c>
      <c r="C265" s="1509"/>
      <c r="D265" s="1918"/>
      <c r="E265" s="1511"/>
      <c r="F265" s="1514"/>
    </row>
    <row r="266" spans="1:6" ht="70" x14ac:dyDescent="0.25">
      <c r="A266" s="1509" t="s">
        <v>1074</v>
      </c>
      <c r="B266" s="1517" t="s">
        <v>1075</v>
      </c>
      <c r="C266" s="1509" t="s">
        <v>2410</v>
      </c>
      <c r="D266" s="1885">
        <v>136.80000000000001</v>
      </c>
      <c r="E266" s="1514"/>
      <c r="F266" s="1514">
        <f>D266*E266</f>
        <v>0</v>
      </c>
    </row>
    <row r="267" spans="1:6" x14ac:dyDescent="0.25">
      <c r="A267" s="1509"/>
      <c r="B267" s="1512"/>
      <c r="C267" s="1509"/>
      <c r="D267" s="1898"/>
      <c r="E267" s="1514"/>
      <c r="F267" s="1514"/>
    </row>
    <row r="268" spans="1:6" x14ac:dyDescent="0.25">
      <c r="A268" s="1509" t="s">
        <v>1076</v>
      </c>
      <c r="B268" s="1922" t="s">
        <v>644</v>
      </c>
      <c r="C268" s="1509" t="s">
        <v>48</v>
      </c>
      <c r="D268" s="1918">
        <v>38.700000000000003</v>
      </c>
      <c r="E268" s="1514"/>
      <c r="F268" s="1514">
        <f>D268*E268</f>
        <v>0</v>
      </c>
    </row>
    <row r="269" spans="1:6" x14ac:dyDescent="0.25">
      <c r="A269" s="1509"/>
      <c r="B269" s="1512"/>
      <c r="C269" s="1509"/>
      <c r="D269" s="1898"/>
      <c r="E269" s="1514"/>
      <c r="F269" s="1514"/>
    </row>
    <row r="270" spans="1:6" x14ac:dyDescent="0.25">
      <c r="A270" s="1509"/>
      <c r="B270" s="1884" t="s">
        <v>478</v>
      </c>
      <c r="C270" s="1509"/>
      <c r="D270" s="1898"/>
      <c r="E270" s="1514"/>
      <c r="F270" s="1514"/>
    </row>
    <row r="271" spans="1:6" x14ac:dyDescent="0.25">
      <c r="A271" s="1509"/>
      <c r="B271" s="1512"/>
      <c r="C271" s="1509"/>
      <c r="D271" s="1898"/>
      <c r="E271" s="1514"/>
      <c r="F271" s="1514"/>
    </row>
    <row r="272" spans="1:6" x14ac:dyDescent="0.25">
      <c r="A272" s="1509"/>
      <c r="B272" s="1902" t="s">
        <v>1077</v>
      </c>
      <c r="C272" s="1509"/>
      <c r="D272" s="1898"/>
      <c r="E272" s="1514"/>
      <c r="F272" s="1514"/>
    </row>
    <row r="273" spans="1:6" x14ac:dyDescent="0.25">
      <c r="A273" s="1509"/>
      <c r="B273" s="1902"/>
      <c r="C273" s="1509"/>
      <c r="D273" s="1898"/>
      <c r="E273" s="1514"/>
      <c r="F273" s="1514"/>
    </row>
    <row r="274" spans="1:6" ht="28" x14ac:dyDescent="0.25">
      <c r="A274" s="1509"/>
      <c r="B274" s="1508" t="s">
        <v>1078</v>
      </c>
      <c r="C274" s="1509"/>
      <c r="D274" s="1898"/>
      <c r="E274" s="1514"/>
      <c r="F274" s="1514"/>
    </row>
    <row r="275" spans="1:6" x14ac:dyDescent="0.25">
      <c r="A275" s="1509"/>
      <c r="B275" s="1896"/>
      <c r="C275" s="1509"/>
      <c r="D275" s="1898"/>
      <c r="E275" s="1514"/>
      <c r="F275" s="1514"/>
    </row>
    <row r="276" spans="1:6" ht="28" x14ac:dyDescent="0.25">
      <c r="A276" s="1509" t="s">
        <v>1079</v>
      </c>
      <c r="B276" s="1517" t="s">
        <v>1080</v>
      </c>
      <c r="C276" s="1509" t="s">
        <v>48</v>
      </c>
      <c r="D276" s="1905">
        <v>84</v>
      </c>
      <c r="E276" s="1514"/>
      <c r="F276" s="1514">
        <f>D276*E276</f>
        <v>0</v>
      </c>
    </row>
    <row r="277" spans="1:6" x14ac:dyDescent="0.25">
      <c r="A277" s="1509"/>
      <c r="B277" s="1517"/>
      <c r="C277" s="1509"/>
      <c r="D277" s="1905"/>
      <c r="E277" s="1514"/>
      <c r="F277" s="1514"/>
    </row>
    <row r="278" spans="1:6" ht="42" x14ac:dyDescent="0.25">
      <c r="A278" s="1509"/>
      <c r="B278" s="1508" t="s">
        <v>1081</v>
      </c>
      <c r="C278" s="1509"/>
      <c r="D278" s="1898"/>
      <c r="E278" s="1514"/>
      <c r="F278" s="1514"/>
    </row>
    <row r="279" spans="1:6" x14ac:dyDescent="0.25">
      <c r="A279" s="1509"/>
      <c r="B279" s="1896"/>
      <c r="C279" s="1509"/>
      <c r="D279" s="1898"/>
      <c r="E279" s="1514"/>
      <c r="F279" s="1514"/>
    </row>
    <row r="280" spans="1:6" x14ac:dyDescent="0.25">
      <c r="A280" s="1509" t="s">
        <v>1082</v>
      </c>
      <c r="B280" s="1888" t="s">
        <v>1065</v>
      </c>
      <c r="C280" s="1923" t="s">
        <v>125</v>
      </c>
      <c r="D280" s="1924">
        <v>60</v>
      </c>
      <c r="E280" s="1514"/>
      <c r="F280" s="1514">
        <f>D280*E280</f>
        <v>0</v>
      </c>
    </row>
    <row r="281" spans="1:6" x14ac:dyDescent="0.25">
      <c r="A281" s="1509"/>
      <c r="B281" s="1517"/>
      <c r="C281" s="1509"/>
      <c r="D281" s="1905"/>
      <c r="E281" s="1514"/>
      <c r="F281" s="1514"/>
    </row>
    <row r="282" spans="1:6" x14ac:dyDescent="0.25">
      <c r="A282" s="1509"/>
      <c r="B282" s="1902" t="s">
        <v>636</v>
      </c>
      <c r="C282" s="1509"/>
      <c r="D282" s="1898"/>
      <c r="E282" s="1514"/>
      <c r="F282" s="1514"/>
    </row>
    <row r="283" spans="1:6" x14ac:dyDescent="0.25">
      <c r="A283" s="1509"/>
      <c r="B283" s="1902"/>
      <c r="C283" s="1509"/>
      <c r="D283" s="1898"/>
      <c r="E283" s="1514"/>
      <c r="F283" s="1514"/>
    </row>
    <row r="284" spans="1:6" ht="42" x14ac:dyDescent="0.25">
      <c r="A284" s="1509"/>
      <c r="B284" s="1508" t="s">
        <v>1083</v>
      </c>
      <c r="C284" s="1509"/>
      <c r="D284" s="1898"/>
      <c r="E284" s="1514"/>
      <c r="F284" s="1514"/>
    </row>
    <row r="285" spans="1:6" x14ac:dyDescent="0.25">
      <c r="A285" s="1509"/>
      <c r="B285" s="1512"/>
      <c r="C285" s="1509"/>
      <c r="D285" s="1898"/>
      <c r="E285" s="1514"/>
      <c r="F285" s="1514"/>
    </row>
    <row r="286" spans="1:6" ht="28" x14ac:dyDescent="0.25">
      <c r="A286" s="1509" t="s">
        <v>481</v>
      </c>
      <c r="B286" s="1517" t="s">
        <v>638</v>
      </c>
      <c r="C286" s="1509" t="s">
        <v>48</v>
      </c>
      <c r="D286" s="1905">
        <f>D276</f>
        <v>84</v>
      </c>
      <c r="E286" s="1514"/>
      <c r="F286" s="1514">
        <f>D286*E286</f>
        <v>0</v>
      </c>
    </row>
    <row r="287" spans="1:6" x14ac:dyDescent="0.25">
      <c r="A287" s="1514"/>
      <c r="B287" s="1514"/>
      <c r="C287" s="1514"/>
      <c r="D287" s="1514"/>
      <c r="E287" s="1514"/>
      <c r="F287" s="1514"/>
    </row>
    <row r="288" spans="1:6" ht="14.5" thickBot="1" x14ac:dyDescent="0.3">
      <c r="A288" s="1514"/>
      <c r="B288" s="1514"/>
      <c r="C288" s="1514"/>
      <c r="D288" s="1514"/>
      <c r="E288" s="1514"/>
      <c r="F288" s="1514"/>
    </row>
    <row r="289" spans="1:6" ht="14.5" thickTop="1" x14ac:dyDescent="0.25">
      <c r="A289" s="2416" t="s">
        <v>102</v>
      </c>
      <c r="B289" s="2416"/>
      <c r="C289" s="2416"/>
      <c r="D289" s="2416"/>
      <c r="E289" s="2519"/>
      <c r="F289" s="1894">
        <f>SUM(F249:F288)</f>
        <v>0</v>
      </c>
    </row>
    <row r="290" spans="1:6" x14ac:dyDescent="0.25">
      <c r="A290" s="1509"/>
      <c r="B290" s="1895" t="s">
        <v>150</v>
      </c>
      <c r="C290" s="1509"/>
      <c r="D290" s="1905"/>
      <c r="E290" s="1514"/>
      <c r="F290" s="1514"/>
    </row>
    <row r="291" spans="1:6" x14ac:dyDescent="0.25">
      <c r="A291" s="2270"/>
      <c r="B291" s="2271" t="s">
        <v>1084</v>
      </c>
      <c r="C291" s="2272"/>
      <c r="D291" s="2273"/>
      <c r="E291" s="2273"/>
      <c r="F291" s="2273"/>
    </row>
    <row r="292" spans="1:6" ht="28" x14ac:dyDescent="0.25">
      <c r="A292" s="2270" t="s">
        <v>1085</v>
      </c>
      <c r="B292" s="2274" t="s">
        <v>1086</v>
      </c>
      <c r="C292" s="2272" t="s">
        <v>125</v>
      </c>
      <c r="D292" s="2275">
        <v>90</v>
      </c>
      <c r="E292" s="2276"/>
      <c r="F292" s="2277">
        <f>D292*E292</f>
        <v>0</v>
      </c>
    </row>
    <row r="293" spans="1:6" x14ac:dyDescent="0.25">
      <c r="A293" s="2270"/>
      <c r="B293" s="2274"/>
      <c r="C293" s="2272"/>
      <c r="D293" s="2275"/>
      <c r="E293" s="2276"/>
      <c r="F293" s="2278"/>
    </row>
    <row r="294" spans="1:6" x14ac:dyDescent="0.25">
      <c r="A294" s="2272"/>
      <c r="B294" s="2279" t="s">
        <v>306</v>
      </c>
      <c r="C294" s="2272"/>
      <c r="D294" s="2280"/>
      <c r="E294" s="2281"/>
      <c r="F294" s="2281"/>
    </row>
    <row r="295" spans="1:6" ht="28" x14ac:dyDescent="0.25">
      <c r="A295" s="2270" t="s">
        <v>1087</v>
      </c>
      <c r="B295" s="2282" t="s">
        <v>1088</v>
      </c>
      <c r="C295" s="2272" t="s">
        <v>19</v>
      </c>
      <c r="D295" s="2275">
        <v>1</v>
      </c>
      <c r="E295" s="2276"/>
      <c r="F295" s="2277">
        <f>D295*E295</f>
        <v>0</v>
      </c>
    </row>
    <row r="296" spans="1:6" x14ac:dyDescent="0.25">
      <c r="A296" s="2270"/>
      <c r="B296" s="2283"/>
      <c r="C296" s="2270"/>
      <c r="D296" s="2284"/>
      <c r="E296" s="2285"/>
      <c r="F296" s="2273"/>
    </row>
    <row r="297" spans="1:6" x14ac:dyDescent="0.25">
      <c r="A297" s="2284" t="s">
        <v>1089</v>
      </c>
      <c r="B297" s="2286" t="s">
        <v>1090</v>
      </c>
      <c r="C297" s="2270" t="s">
        <v>125</v>
      </c>
      <c r="D297" s="2287">
        <v>50</v>
      </c>
      <c r="E297" s="2288"/>
      <c r="F297" s="2277">
        <f>D297*E297</f>
        <v>0</v>
      </c>
    </row>
    <row r="298" spans="1:6" x14ac:dyDescent="0.25">
      <c r="A298" s="2284"/>
      <c r="B298" s="2286"/>
      <c r="C298" s="2270"/>
      <c r="D298" s="2287"/>
      <c r="E298" s="2273"/>
      <c r="F298" s="2277"/>
    </row>
    <row r="299" spans="1:6" x14ac:dyDescent="0.25">
      <c r="A299" s="2284"/>
      <c r="B299" s="2283" t="s">
        <v>1091</v>
      </c>
      <c r="C299" s="2270"/>
      <c r="D299" s="2287"/>
      <c r="E299" s="2273"/>
      <c r="F299" s="1925"/>
    </row>
    <row r="300" spans="1:6" x14ac:dyDescent="0.25">
      <c r="A300" s="159" t="s">
        <v>1092</v>
      </c>
      <c r="B300" s="160" t="s">
        <v>1093</v>
      </c>
      <c r="C300" s="159" t="s">
        <v>667</v>
      </c>
      <c r="D300" s="161">
        <v>1</v>
      </c>
      <c r="E300" s="518"/>
      <c r="F300" s="2277">
        <f>D300*E300</f>
        <v>0</v>
      </c>
    </row>
    <row r="301" spans="1:6" x14ac:dyDescent="0.25">
      <c r="A301" s="2284"/>
      <c r="B301" s="2286"/>
      <c r="C301" s="2270"/>
      <c r="D301" s="2287"/>
      <c r="E301" s="2273"/>
      <c r="F301" s="1925"/>
    </row>
    <row r="302" spans="1:6" ht="44.25" customHeight="1" x14ac:dyDescent="0.25">
      <c r="A302" s="2284" t="s">
        <v>1094</v>
      </c>
      <c r="B302" s="2286" t="s">
        <v>1095</v>
      </c>
      <c r="C302" s="2270" t="s">
        <v>667</v>
      </c>
      <c r="D302" s="2287">
        <v>1</v>
      </c>
      <c r="E302" s="2273"/>
      <c r="F302" s="2277">
        <f>D302*E302</f>
        <v>0</v>
      </c>
    </row>
    <row r="303" spans="1:6" x14ac:dyDescent="0.25">
      <c r="A303" s="1509"/>
      <c r="B303" s="1517"/>
      <c r="C303" s="1509"/>
      <c r="D303" s="1905"/>
      <c r="E303" s="1514"/>
      <c r="F303" s="1514"/>
    </row>
    <row r="304" spans="1:6" ht="28" x14ac:dyDescent="0.25">
      <c r="A304" s="1509"/>
      <c r="B304" s="2289" t="s">
        <v>1096</v>
      </c>
      <c r="C304" s="1509"/>
      <c r="D304" s="1905"/>
      <c r="E304" s="1514"/>
      <c r="F304" s="1514"/>
    </row>
    <row r="305" spans="1:6" x14ac:dyDescent="0.25">
      <c r="A305" s="1509"/>
      <c r="B305" s="1926"/>
      <c r="C305" s="1927"/>
      <c r="D305" s="1509"/>
      <c r="E305" s="1514"/>
      <c r="F305" s="1514"/>
    </row>
    <row r="306" spans="1:6" ht="56" x14ac:dyDescent="0.25">
      <c r="A306" s="2290" t="s">
        <v>1097</v>
      </c>
      <c r="B306" s="1512" t="s">
        <v>1098</v>
      </c>
      <c r="C306" s="1509" t="s">
        <v>48</v>
      </c>
      <c r="D306" s="1885">
        <v>103</v>
      </c>
      <c r="E306" s="1514"/>
      <c r="F306" s="1514">
        <f>D306*E306</f>
        <v>0</v>
      </c>
    </row>
    <row r="307" spans="1:6" x14ac:dyDescent="0.25">
      <c r="A307" s="1509"/>
      <c r="B307" s="1517"/>
      <c r="C307" s="1509"/>
      <c r="D307" s="1516"/>
      <c r="E307" s="1514"/>
      <c r="F307" s="1514"/>
    </row>
    <row r="308" spans="1:6" x14ac:dyDescent="0.25">
      <c r="A308" s="1509"/>
      <c r="B308" s="2291" t="s">
        <v>1099</v>
      </c>
      <c r="C308" s="1509"/>
      <c r="D308" s="1516"/>
      <c r="E308" s="1514"/>
      <c r="F308" s="1514"/>
    </row>
    <row r="309" spans="1:6" x14ac:dyDescent="0.25">
      <c r="A309" s="1509"/>
      <c r="B309" s="1928"/>
      <c r="C309" s="1509"/>
      <c r="D309" s="1516"/>
      <c r="E309" s="1514"/>
      <c r="F309" s="1514"/>
    </row>
    <row r="310" spans="1:6" ht="29" x14ac:dyDescent="0.25">
      <c r="A310" s="2284"/>
      <c r="B310" s="2292" t="s">
        <v>1100</v>
      </c>
      <c r="C310" s="2272"/>
      <c r="D310" s="2287"/>
      <c r="E310" s="2288"/>
      <c r="F310" s="2273"/>
    </row>
    <row r="311" spans="1:6" ht="23.25" customHeight="1" x14ac:dyDescent="0.25">
      <c r="A311" s="2284" t="s">
        <v>491</v>
      </c>
      <c r="B311" s="2274" t="s">
        <v>1101</v>
      </c>
      <c r="C311" s="2272" t="s">
        <v>19</v>
      </c>
      <c r="D311" s="2275">
        <v>3</v>
      </c>
      <c r="E311" s="2288"/>
      <c r="F311" s="2277">
        <f>D311*E311</f>
        <v>0</v>
      </c>
    </row>
    <row r="312" spans="1:6" ht="23.25" customHeight="1" x14ac:dyDescent="0.25">
      <c r="A312" s="2284" t="s">
        <v>530</v>
      </c>
      <c r="B312" s="2293" t="s">
        <v>1102</v>
      </c>
      <c r="C312" s="2272" t="s">
        <v>19</v>
      </c>
      <c r="D312" s="2275">
        <v>2</v>
      </c>
      <c r="E312" s="2288"/>
      <c r="F312" s="2277">
        <f>D312*E312</f>
        <v>0</v>
      </c>
    </row>
    <row r="313" spans="1:6" x14ac:dyDescent="0.25">
      <c r="A313" s="2284"/>
      <c r="B313" s="2293"/>
      <c r="C313" s="2272"/>
      <c r="D313" s="2275"/>
      <c r="E313" s="2288"/>
      <c r="F313" s="2273"/>
    </row>
    <row r="314" spans="1:6" ht="29" x14ac:dyDescent="0.25">
      <c r="A314" s="2284"/>
      <c r="B314" s="2292" t="s">
        <v>1103</v>
      </c>
      <c r="C314" s="2272"/>
      <c r="D314" s="2287"/>
      <c r="E314" s="2288"/>
      <c r="F314" s="2273"/>
    </row>
    <row r="315" spans="1:6" ht="20.25" customHeight="1" x14ac:dyDescent="0.25">
      <c r="A315" s="2284" t="s">
        <v>489</v>
      </c>
      <c r="B315" s="2293" t="s">
        <v>1104</v>
      </c>
      <c r="C315" s="2272" t="s">
        <v>19</v>
      </c>
      <c r="D315" s="2275">
        <v>8</v>
      </c>
      <c r="E315" s="2288"/>
      <c r="F315" s="2277">
        <f>D315*E315</f>
        <v>0</v>
      </c>
    </row>
    <row r="316" spans="1:6" ht="20.25" customHeight="1" x14ac:dyDescent="0.25">
      <c r="A316" s="2284" t="s">
        <v>625</v>
      </c>
      <c r="B316" s="2293" t="s">
        <v>1105</v>
      </c>
      <c r="C316" s="2272" t="s">
        <v>19</v>
      </c>
      <c r="D316" s="2275">
        <v>3</v>
      </c>
      <c r="E316" s="2294"/>
      <c r="F316" s="2277">
        <f>D316*E316</f>
        <v>0</v>
      </c>
    </row>
    <row r="317" spans="1:6" x14ac:dyDescent="0.25">
      <c r="A317" s="2284"/>
      <c r="B317" s="2293"/>
      <c r="C317" s="2272"/>
      <c r="D317" s="2287"/>
      <c r="E317" s="2288"/>
      <c r="F317" s="2273"/>
    </row>
    <row r="318" spans="1:6" ht="42" x14ac:dyDescent="0.25">
      <c r="A318" s="2284" t="s">
        <v>627</v>
      </c>
      <c r="B318" s="1517" t="s">
        <v>1106</v>
      </c>
      <c r="C318" s="1509" t="s">
        <v>19</v>
      </c>
      <c r="D318" s="1510">
        <v>3</v>
      </c>
      <c r="E318" s="2294"/>
      <c r="F318" s="1514">
        <f>D318*E318</f>
        <v>0</v>
      </c>
    </row>
    <row r="319" spans="1:6" x14ac:dyDescent="0.25">
      <c r="A319" s="2284"/>
      <c r="B319" s="2293"/>
      <c r="C319" s="2272"/>
      <c r="D319" s="2287"/>
      <c r="E319" s="2288"/>
      <c r="F319" s="2273"/>
    </row>
    <row r="320" spans="1:6" ht="29" x14ac:dyDescent="0.25">
      <c r="A320" s="2284"/>
      <c r="B320" s="2292" t="s">
        <v>1107</v>
      </c>
      <c r="C320" s="2295"/>
      <c r="D320" s="2296"/>
      <c r="E320" s="2297"/>
      <c r="F320" s="2273"/>
    </row>
    <row r="321" spans="1:6" ht="19.5" customHeight="1" x14ac:dyDescent="0.25">
      <c r="A321" s="2284" t="s">
        <v>492</v>
      </c>
      <c r="B321" s="2293" t="s">
        <v>1108</v>
      </c>
      <c r="C321" s="2272" t="s">
        <v>19</v>
      </c>
      <c r="D321" s="2275">
        <v>1</v>
      </c>
      <c r="E321" s="2288"/>
      <c r="F321" s="2277">
        <f>D321*E321</f>
        <v>0</v>
      </c>
    </row>
    <row r="322" spans="1:6" ht="19.5" customHeight="1" x14ac:dyDescent="0.25">
      <c r="A322" s="2284" t="s">
        <v>492</v>
      </c>
      <c r="B322" s="2293" t="s">
        <v>1109</v>
      </c>
      <c r="C322" s="2272" t="s">
        <v>19</v>
      </c>
      <c r="D322" s="2275">
        <v>1</v>
      </c>
      <c r="E322" s="2288"/>
      <c r="F322" s="2277">
        <f>D322*E322</f>
        <v>0</v>
      </c>
    </row>
    <row r="323" spans="1:6" ht="19.5" customHeight="1" x14ac:dyDescent="0.25">
      <c r="A323" s="2284" t="s">
        <v>621</v>
      </c>
      <c r="B323" s="2293" t="s">
        <v>1110</v>
      </c>
      <c r="C323" s="2272" t="s">
        <v>19</v>
      </c>
      <c r="D323" s="2275">
        <v>1</v>
      </c>
      <c r="E323" s="2288"/>
      <c r="F323" s="2277">
        <f>D323*E323</f>
        <v>0</v>
      </c>
    </row>
    <row r="324" spans="1:6" ht="19.5" customHeight="1" thickBot="1" x14ac:dyDescent="0.3">
      <c r="A324" s="1929"/>
      <c r="B324" s="1930"/>
      <c r="C324" s="1931"/>
      <c r="D324" s="1932"/>
      <c r="E324" s="1933"/>
      <c r="F324" s="1934"/>
    </row>
    <row r="325" spans="1:6" ht="14.5" thickTop="1" x14ac:dyDescent="0.25">
      <c r="A325" s="2520" t="s">
        <v>102</v>
      </c>
      <c r="B325" s="2520"/>
      <c r="C325" s="2520"/>
      <c r="D325" s="2520"/>
      <c r="E325" s="2521"/>
      <c r="F325" s="1935">
        <f>SUM(F291:F324)</f>
        <v>0</v>
      </c>
    </row>
    <row r="326" spans="1:6" x14ac:dyDescent="0.25">
      <c r="A326" s="2284"/>
      <c r="B326" s="2271" t="s">
        <v>1111</v>
      </c>
      <c r="C326" s="2295"/>
      <c r="D326" s="2296"/>
      <c r="E326" s="2297"/>
      <c r="F326" s="2273"/>
    </row>
    <row r="327" spans="1:6" ht="14.5" x14ac:dyDescent="0.25">
      <c r="A327" s="2284"/>
      <c r="B327" s="2292" t="s">
        <v>1112</v>
      </c>
      <c r="C327" s="2272"/>
      <c r="D327" s="2298"/>
      <c r="E327" s="2288"/>
      <c r="F327" s="2273"/>
    </row>
    <row r="328" spans="1:6" x14ac:dyDescent="0.25">
      <c r="A328" s="2270" t="s">
        <v>1113</v>
      </c>
      <c r="B328" s="2286" t="s">
        <v>1114</v>
      </c>
      <c r="C328" s="162" t="s">
        <v>48</v>
      </c>
      <c r="D328" s="2287">
        <v>81</v>
      </c>
      <c r="E328" s="2273"/>
      <c r="F328" s="2277">
        <f>D328*E328</f>
        <v>0</v>
      </c>
    </row>
    <row r="329" spans="1:6" ht="28" x14ac:dyDescent="0.25">
      <c r="A329" s="2272" t="s">
        <v>653</v>
      </c>
      <c r="B329" s="2293" t="s">
        <v>1115</v>
      </c>
      <c r="C329" s="2270" t="s">
        <v>1116</v>
      </c>
      <c r="D329" s="2299">
        <f>D306</f>
        <v>103</v>
      </c>
      <c r="E329" s="2285"/>
      <c r="F329" s="2277">
        <f>D329*E329</f>
        <v>0</v>
      </c>
    </row>
    <row r="330" spans="1:6" x14ac:dyDescent="0.25">
      <c r="A330" s="1936"/>
      <c r="B330" s="1937"/>
      <c r="C330" s="1936"/>
      <c r="D330" s="1936"/>
      <c r="E330" s="1938"/>
      <c r="F330" s="1938"/>
    </row>
    <row r="331" spans="1:6" ht="14.5" x14ac:dyDescent="0.25">
      <c r="A331" s="2284"/>
      <c r="B331" s="2292" t="s">
        <v>1117</v>
      </c>
      <c r="C331" s="2270"/>
      <c r="D331" s="2300"/>
      <c r="E331" s="2285"/>
      <c r="F331" s="2273"/>
    </row>
    <row r="332" spans="1:6" ht="19.5" customHeight="1" x14ac:dyDescent="0.25">
      <c r="A332" s="2284" t="s">
        <v>1118</v>
      </c>
      <c r="B332" s="2293" t="s">
        <v>1119</v>
      </c>
      <c r="C332" s="2270" t="s">
        <v>1116</v>
      </c>
      <c r="D332" s="2299">
        <v>9</v>
      </c>
      <c r="E332" s="2285"/>
      <c r="F332" s="2277">
        <f>D332*E332</f>
        <v>0</v>
      </c>
    </row>
    <row r="333" spans="1:6" ht="19.5" customHeight="1" x14ac:dyDescent="0.25">
      <c r="A333" s="2284" t="s">
        <v>649</v>
      </c>
      <c r="B333" s="2293" t="s">
        <v>1120</v>
      </c>
      <c r="C333" s="2270" t="s">
        <v>1116</v>
      </c>
      <c r="D333" s="2299">
        <v>17</v>
      </c>
      <c r="E333" s="2285"/>
      <c r="F333" s="2277">
        <f>D333*E333</f>
        <v>0</v>
      </c>
    </row>
    <row r="334" spans="1:6" x14ac:dyDescent="0.25">
      <c r="A334" s="2284"/>
      <c r="B334" s="2293"/>
      <c r="C334" s="2272"/>
      <c r="D334" s="2287"/>
      <c r="E334" s="2288"/>
      <c r="F334" s="2273"/>
    </row>
    <row r="335" spans="1:6" x14ac:dyDescent="0.25">
      <c r="A335" s="2284"/>
      <c r="B335" s="2271" t="s">
        <v>670</v>
      </c>
      <c r="C335" s="2295"/>
      <c r="D335" s="2296"/>
      <c r="E335" s="2297"/>
      <c r="F335" s="2273"/>
    </row>
    <row r="336" spans="1:6" x14ac:dyDescent="0.25">
      <c r="A336" s="2284"/>
      <c r="B336" s="2271"/>
      <c r="C336" s="2295"/>
      <c r="D336" s="2296"/>
      <c r="E336" s="2297"/>
      <c r="F336" s="2273"/>
    </row>
    <row r="337" spans="1:6" ht="28" x14ac:dyDescent="0.25">
      <c r="A337" s="2284" t="s">
        <v>1121</v>
      </c>
      <c r="B337" s="2286" t="s">
        <v>1122</v>
      </c>
      <c r="C337" s="2270" t="s">
        <v>667</v>
      </c>
      <c r="D337" s="2299">
        <v>1</v>
      </c>
      <c r="E337" s="2273"/>
      <c r="F337" s="2277">
        <f>D337*E337</f>
        <v>0</v>
      </c>
    </row>
    <row r="338" spans="1:6" ht="28" x14ac:dyDescent="0.25">
      <c r="A338" s="2284" t="s">
        <v>1123</v>
      </c>
      <c r="B338" s="2286" t="s">
        <v>1124</v>
      </c>
      <c r="C338" s="2270" t="s">
        <v>667</v>
      </c>
      <c r="D338" s="2299">
        <v>1</v>
      </c>
      <c r="E338" s="2273"/>
      <c r="F338" s="2277">
        <f>D338*E338</f>
        <v>0</v>
      </c>
    </row>
    <row r="339" spans="1:6" ht="21" customHeight="1" x14ac:dyDescent="0.25">
      <c r="A339" s="2284" t="s">
        <v>1125</v>
      </c>
      <c r="B339" s="2286" t="s">
        <v>1126</v>
      </c>
      <c r="C339" s="2270" t="s">
        <v>19</v>
      </c>
      <c r="D339" s="2299">
        <v>2</v>
      </c>
      <c r="E339" s="2288"/>
      <c r="F339" s="2277">
        <f>D339*E339</f>
        <v>0</v>
      </c>
    </row>
    <row r="340" spans="1:6" x14ac:dyDescent="0.25">
      <c r="A340" s="2284" t="s">
        <v>1127</v>
      </c>
      <c r="B340" s="2286" t="s">
        <v>1128</v>
      </c>
      <c r="C340" s="2270" t="s">
        <v>19</v>
      </c>
      <c r="D340" s="2299">
        <v>2</v>
      </c>
      <c r="E340" s="2288"/>
      <c r="F340" s="2277">
        <f>D340*E340</f>
        <v>0</v>
      </c>
    </row>
    <row r="341" spans="1:6" x14ac:dyDescent="0.25">
      <c r="A341" s="2284"/>
      <c r="B341" s="2286"/>
      <c r="C341" s="2270"/>
      <c r="D341" s="2299"/>
      <c r="E341" s="2288"/>
      <c r="F341" s="2273"/>
    </row>
    <row r="342" spans="1:6" x14ac:dyDescent="0.25">
      <c r="A342" s="2284"/>
      <c r="B342" s="2283" t="s">
        <v>1129</v>
      </c>
      <c r="C342" s="2270"/>
      <c r="D342" s="2299"/>
      <c r="E342" s="2288"/>
      <c r="F342" s="2273"/>
    </row>
    <row r="343" spans="1:6" ht="28" x14ac:dyDescent="0.25">
      <c r="A343" s="1939" t="s">
        <v>1130</v>
      </c>
      <c r="B343" s="1940" t="s">
        <v>1749</v>
      </c>
      <c r="C343" s="1941" t="s">
        <v>667</v>
      </c>
      <c r="D343" s="1942">
        <v>1</v>
      </c>
      <c r="E343" s="1944"/>
      <c r="F343" s="2277">
        <f>D343*E343</f>
        <v>0</v>
      </c>
    </row>
    <row r="344" spans="1:6" x14ac:dyDescent="0.25">
      <c r="A344" s="1939"/>
      <c r="B344" s="1940"/>
      <c r="C344" s="1941"/>
      <c r="D344" s="1942"/>
      <c r="E344" s="1943"/>
      <c r="F344" s="1944"/>
    </row>
    <row r="345" spans="1:6" x14ac:dyDescent="0.25">
      <c r="A345" s="1535"/>
      <c r="B345" s="2301" t="s">
        <v>2397</v>
      </c>
      <c r="C345" s="2302"/>
      <c r="D345" s="2303"/>
      <c r="E345" s="1613"/>
      <c r="F345" s="1615"/>
    </row>
    <row r="346" spans="1:6" x14ac:dyDescent="0.25">
      <c r="A346" s="1535"/>
      <c r="B346" s="2304"/>
      <c r="C346" s="2302"/>
      <c r="D346" s="2303"/>
      <c r="E346" s="1613"/>
      <c r="F346" s="1615"/>
    </row>
    <row r="347" spans="1:6" ht="37.5" x14ac:dyDescent="0.25">
      <c r="A347" s="1535" t="s">
        <v>2443</v>
      </c>
      <c r="B347" s="1862" t="s">
        <v>2504</v>
      </c>
      <c r="C347" s="1863" t="s">
        <v>2321</v>
      </c>
      <c r="D347" s="1863">
        <v>1</v>
      </c>
      <c r="E347" s="1613"/>
      <c r="F347" s="1614">
        <f>D347*E347</f>
        <v>0</v>
      </c>
    </row>
    <row r="348" spans="1:6" x14ac:dyDescent="0.25">
      <c r="A348" s="1535"/>
      <c r="B348" s="1862"/>
      <c r="C348" s="1863"/>
      <c r="D348" s="1864"/>
      <c r="E348" s="1613"/>
      <c r="F348" s="1615"/>
    </row>
    <row r="349" spans="1:6" ht="25" x14ac:dyDescent="0.25">
      <c r="A349" s="1535" t="s">
        <v>2444</v>
      </c>
      <c r="B349" s="1862" t="s">
        <v>2399</v>
      </c>
      <c r="C349" s="1863" t="s">
        <v>2026</v>
      </c>
      <c r="D349" s="1863">
        <v>1</v>
      </c>
      <c r="E349" s="1613"/>
      <c r="F349" s="1614">
        <f>D349*E349</f>
        <v>0</v>
      </c>
    </row>
    <row r="350" spans="1:6" x14ac:dyDescent="0.25">
      <c r="A350" s="1535"/>
      <c r="B350" s="1862"/>
      <c r="C350" s="1863"/>
      <c r="D350" s="1863"/>
      <c r="E350" s="1613"/>
      <c r="F350" s="1615"/>
    </row>
    <row r="351" spans="1:6" ht="27" x14ac:dyDescent="0.25">
      <c r="A351" s="1535" t="s">
        <v>2445</v>
      </c>
      <c r="B351" s="1862" t="s">
        <v>2373</v>
      </c>
      <c r="C351" s="1863" t="s">
        <v>2026</v>
      </c>
      <c r="D351" s="1863">
        <v>6</v>
      </c>
      <c r="E351" s="1613"/>
      <c r="F351" s="1614">
        <f>D351*E351</f>
        <v>0</v>
      </c>
    </row>
    <row r="352" spans="1:6" x14ac:dyDescent="0.25">
      <c r="A352" s="1535"/>
      <c r="B352" s="1862"/>
      <c r="C352" s="1863"/>
      <c r="D352" s="1863"/>
      <c r="E352" s="1613"/>
      <c r="F352" s="1615"/>
    </row>
    <row r="353" spans="1:6" ht="27" x14ac:dyDescent="0.25">
      <c r="A353" s="1535" t="s">
        <v>2446</v>
      </c>
      <c r="B353" s="1862" t="s">
        <v>2374</v>
      </c>
      <c r="C353" s="1863" t="s">
        <v>2315</v>
      </c>
      <c r="D353" s="1863">
        <v>19</v>
      </c>
      <c r="E353" s="1613"/>
      <c r="F353" s="1614">
        <f>D353*E353</f>
        <v>0</v>
      </c>
    </row>
    <row r="354" spans="1:6" x14ac:dyDescent="0.25">
      <c r="A354" s="1535"/>
      <c r="B354" s="1862"/>
      <c r="C354" s="1863"/>
      <c r="D354" s="1864"/>
      <c r="E354" s="1613"/>
      <c r="F354" s="1615"/>
    </row>
    <row r="355" spans="1:6" x14ac:dyDescent="0.25">
      <c r="A355" s="1535"/>
      <c r="B355" s="1865" t="s">
        <v>2328</v>
      </c>
      <c r="C355" s="1866"/>
      <c r="D355" s="1867"/>
      <c r="E355" s="1613"/>
      <c r="F355" s="1615"/>
    </row>
    <row r="356" spans="1:6" ht="25" x14ac:dyDescent="0.25">
      <c r="A356" s="1535" t="s">
        <v>2447</v>
      </c>
      <c r="B356" s="1862" t="s">
        <v>2316</v>
      </c>
      <c r="C356" s="1863" t="s">
        <v>2315</v>
      </c>
      <c r="D356" s="1863">
        <v>5</v>
      </c>
      <c r="E356" s="1613"/>
      <c r="F356" s="1614">
        <f>D356*E356</f>
        <v>0</v>
      </c>
    </row>
    <row r="357" spans="1:6" x14ac:dyDescent="0.25">
      <c r="A357" s="1535"/>
      <c r="B357" s="1862"/>
      <c r="C357" s="1863"/>
      <c r="D357" s="1863"/>
      <c r="E357" s="1613"/>
      <c r="F357" s="1614"/>
    </row>
    <row r="358" spans="1:6" x14ac:dyDescent="0.25">
      <c r="A358" s="1535" t="s">
        <v>2448</v>
      </c>
      <c r="B358" s="1862" t="s">
        <v>2466</v>
      </c>
      <c r="C358" s="1863" t="s">
        <v>2026</v>
      </c>
      <c r="D358" s="1863">
        <v>5</v>
      </c>
      <c r="E358" s="1613"/>
      <c r="F358" s="1614">
        <f>D358*E358</f>
        <v>0</v>
      </c>
    </row>
    <row r="359" spans="1:6" x14ac:dyDescent="0.25">
      <c r="A359" s="1535"/>
      <c r="B359" s="1862"/>
      <c r="C359" s="1863"/>
      <c r="D359" s="1863"/>
      <c r="E359" s="1613"/>
      <c r="F359" s="1615"/>
    </row>
    <row r="360" spans="1:6" x14ac:dyDescent="0.25">
      <c r="A360" s="1535" t="s">
        <v>2449</v>
      </c>
      <c r="B360" s="1862" t="s">
        <v>2322</v>
      </c>
      <c r="C360" s="1863" t="s">
        <v>2315</v>
      </c>
      <c r="D360" s="1863">
        <v>6</v>
      </c>
      <c r="E360" s="1613"/>
      <c r="F360" s="1614">
        <f>D360*E360</f>
        <v>0</v>
      </c>
    </row>
    <row r="361" spans="1:6" x14ac:dyDescent="0.25">
      <c r="A361" s="1535"/>
      <c r="B361" s="1862"/>
      <c r="C361" s="1866"/>
      <c r="D361" s="1867"/>
      <c r="E361" s="1613"/>
      <c r="F361" s="1615"/>
    </row>
    <row r="362" spans="1:6" x14ac:dyDescent="0.25">
      <c r="A362" s="1535" t="s">
        <v>2450</v>
      </c>
      <c r="B362" s="1862" t="s">
        <v>2505</v>
      </c>
      <c r="C362" s="1863" t="s">
        <v>660</v>
      </c>
      <c r="D362" s="1863">
        <v>1</v>
      </c>
      <c r="E362" s="1613"/>
      <c r="F362" s="1614">
        <f>D362*E362</f>
        <v>0</v>
      </c>
    </row>
    <row r="363" spans="1:6" x14ac:dyDescent="0.25">
      <c r="A363" s="1535"/>
      <c r="B363" s="1862"/>
      <c r="C363" s="1863"/>
      <c r="D363" s="1863"/>
      <c r="E363" s="1613"/>
      <c r="F363" s="1615"/>
    </row>
    <row r="364" spans="1:6" ht="37.5" x14ac:dyDescent="0.25">
      <c r="A364" s="1535" t="s">
        <v>2451</v>
      </c>
      <c r="B364" s="1862" t="s">
        <v>2320</v>
      </c>
      <c r="C364" s="1863" t="s">
        <v>660</v>
      </c>
      <c r="D364" s="1863">
        <v>1</v>
      </c>
      <c r="E364" s="1613"/>
      <c r="F364" s="1614">
        <f>D364*E364</f>
        <v>0</v>
      </c>
    </row>
    <row r="365" spans="1:6" x14ac:dyDescent="0.25">
      <c r="A365" s="1535"/>
      <c r="B365" s="1868"/>
      <c r="C365" s="1869"/>
      <c r="D365" s="1870"/>
      <c r="E365" s="1613"/>
      <c r="F365" s="1615"/>
    </row>
    <row r="366" spans="1:6" x14ac:dyDescent="0.25">
      <c r="A366" s="1535" t="s">
        <v>2452</v>
      </c>
      <c r="B366" s="1862" t="s">
        <v>2324</v>
      </c>
      <c r="C366" s="1863" t="s">
        <v>660</v>
      </c>
      <c r="D366" s="1863">
        <v>1</v>
      </c>
      <c r="E366" s="1613"/>
      <c r="F366" s="1614">
        <f>D366*E366</f>
        <v>0</v>
      </c>
    </row>
    <row r="367" spans="1:6" x14ac:dyDescent="0.25">
      <c r="A367" s="1939"/>
      <c r="B367" s="1940"/>
      <c r="C367" s="1941"/>
      <c r="D367" s="1942"/>
      <c r="E367" s="1943"/>
      <c r="F367" s="1944"/>
    </row>
    <row r="368" spans="1:6" x14ac:dyDescent="0.25">
      <c r="A368" s="1939"/>
      <c r="B368" s="1940"/>
      <c r="C368" s="1941"/>
      <c r="D368" s="1942"/>
      <c r="E368" s="1943"/>
      <c r="F368" s="1944"/>
    </row>
    <row r="369" spans="1:6" ht="14.5" thickBot="1" x14ac:dyDescent="0.3">
      <c r="A369" s="1939"/>
      <c r="B369" s="1940"/>
      <c r="C369" s="1941"/>
      <c r="D369" s="1942"/>
      <c r="E369" s="1943"/>
      <c r="F369" s="1944"/>
    </row>
    <row r="370" spans="1:6" ht="14.5" thickTop="1" x14ac:dyDescent="0.25">
      <c r="A370" s="2416" t="s">
        <v>102</v>
      </c>
      <c r="B370" s="2416"/>
      <c r="C370" s="2416"/>
      <c r="D370" s="2416"/>
      <c r="E370" s="2416"/>
      <c r="F370" s="1945">
        <f>SUM(F326:F369)</f>
        <v>0</v>
      </c>
    </row>
    <row r="371" spans="1:6" x14ac:dyDescent="0.25">
      <c r="A371" s="1507"/>
      <c r="B371" s="1508"/>
      <c r="C371" s="1509"/>
      <c r="D371" s="1510"/>
      <c r="E371" s="1511"/>
      <c r="F371" s="1511"/>
    </row>
    <row r="372" spans="1:6" x14ac:dyDescent="0.25">
      <c r="A372" s="1509"/>
      <c r="B372" s="1512"/>
      <c r="C372" s="1509"/>
      <c r="D372" s="1509"/>
      <c r="E372" s="1513"/>
      <c r="F372" s="1514"/>
    </row>
    <row r="373" spans="1:6" x14ac:dyDescent="0.25">
      <c r="A373" s="1509"/>
      <c r="B373" s="1515" t="s">
        <v>695</v>
      </c>
      <c r="C373" s="1509"/>
      <c r="D373" s="1516"/>
      <c r="E373" s="1514"/>
      <c r="F373" s="1514"/>
    </row>
    <row r="374" spans="1:6" x14ac:dyDescent="0.25">
      <c r="A374" s="1509"/>
      <c r="B374" s="1517"/>
      <c r="C374" s="1509"/>
      <c r="D374" s="1516"/>
      <c r="E374" s="1514"/>
      <c r="F374" s="1514"/>
    </row>
    <row r="375" spans="1:6" ht="20.25" customHeight="1" x14ac:dyDescent="0.25">
      <c r="A375" s="1509"/>
      <c r="B375" s="1517" t="s">
        <v>1131</v>
      </c>
      <c r="C375" s="1509"/>
      <c r="D375" s="1516"/>
      <c r="E375" s="1514"/>
      <c r="F375" s="1514">
        <f>+F58</f>
        <v>0</v>
      </c>
    </row>
    <row r="376" spans="1:6" ht="20.25" customHeight="1" x14ac:dyDescent="0.25">
      <c r="A376" s="1509"/>
      <c r="B376" s="1517" t="s">
        <v>1132</v>
      </c>
      <c r="C376" s="1509"/>
      <c r="D376" s="1516"/>
      <c r="E376" s="1514"/>
      <c r="F376" s="1514">
        <f>+F100</f>
        <v>0</v>
      </c>
    </row>
    <row r="377" spans="1:6" ht="20.25" customHeight="1" x14ac:dyDescent="0.25">
      <c r="A377" s="1509"/>
      <c r="B377" s="1517" t="s">
        <v>1133</v>
      </c>
      <c r="C377" s="1509"/>
      <c r="D377" s="1516"/>
      <c r="E377" s="1514"/>
      <c r="F377" s="1514">
        <f>+F150</f>
        <v>0</v>
      </c>
    </row>
    <row r="378" spans="1:6" ht="20.25" customHeight="1" x14ac:dyDescent="0.25">
      <c r="A378" s="1509"/>
      <c r="B378" s="1517" t="s">
        <v>1134</v>
      </c>
      <c r="C378" s="1509"/>
      <c r="D378" s="1516"/>
      <c r="E378" s="1514"/>
      <c r="F378" s="1514">
        <f>+F203</f>
        <v>0</v>
      </c>
    </row>
    <row r="379" spans="1:6" ht="20.25" customHeight="1" x14ac:dyDescent="0.25">
      <c r="A379" s="1509"/>
      <c r="B379" s="1517" t="s">
        <v>1135</v>
      </c>
      <c r="C379" s="1509"/>
      <c r="D379" s="1516"/>
      <c r="E379" s="1514"/>
      <c r="F379" s="1514">
        <f>+F247</f>
        <v>0</v>
      </c>
    </row>
    <row r="380" spans="1:6" ht="20.25" customHeight="1" x14ac:dyDescent="0.25">
      <c r="A380" s="1509"/>
      <c r="B380" s="1517" t="s">
        <v>1136</v>
      </c>
      <c r="C380" s="1509"/>
      <c r="D380" s="1516"/>
      <c r="E380" s="1514"/>
      <c r="F380" s="1514">
        <f>+F289</f>
        <v>0</v>
      </c>
    </row>
    <row r="381" spans="1:6" ht="20.25" customHeight="1" x14ac:dyDescent="0.25">
      <c r="A381" s="1509"/>
      <c r="B381" s="1517" t="s">
        <v>1137</v>
      </c>
      <c r="C381" s="1509"/>
      <c r="D381" s="1516"/>
      <c r="E381" s="1514"/>
      <c r="F381" s="1514">
        <f>+F325</f>
        <v>0</v>
      </c>
    </row>
    <row r="382" spans="1:6" ht="20.25" customHeight="1" x14ac:dyDescent="0.25">
      <c r="A382" s="1509"/>
      <c r="B382" s="1517" t="s">
        <v>1138</v>
      </c>
      <c r="C382" s="1509"/>
      <c r="D382" s="1516"/>
      <c r="E382" s="1514"/>
      <c r="F382" s="1514">
        <f>+F370</f>
        <v>0</v>
      </c>
    </row>
    <row r="383" spans="1:6" ht="20.25" customHeight="1" x14ac:dyDescent="0.25">
      <c r="A383" s="1509"/>
      <c r="B383" s="1517"/>
      <c r="C383" s="1509"/>
      <c r="D383" s="1516"/>
      <c r="E383" s="1514"/>
      <c r="F383" s="1514"/>
    </row>
    <row r="384" spans="1:6" ht="20.25" customHeight="1" x14ac:dyDescent="0.25">
      <c r="A384" s="1509"/>
      <c r="B384" s="1517"/>
      <c r="C384" s="1509"/>
      <c r="D384" s="1516"/>
      <c r="E384" s="1514"/>
      <c r="F384" s="1514"/>
    </row>
    <row r="385" spans="1:6" ht="20.25" customHeight="1" x14ac:dyDescent="0.25">
      <c r="A385" s="1509"/>
      <c r="B385" s="1517"/>
      <c r="C385" s="1509"/>
      <c r="D385" s="1516"/>
      <c r="E385" s="1514"/>
      <c r="F385" s="1514"/>
    </row>
    <row r="386" spans="1:6" ht="20.25" customHeight="1" x14ac:dyDescent="0.25">
      <c r="A386" s="1509"/>
      <c r="B386" s="1517"/>
      <c r="C386" s="1509"/>
      <c r="D386" s="1516"/>
      <c r="E386" s="1514"/>
      <c r="F386" s="1514"/>
    </row>
    <row r="387" spans="1:6" ht="20.25" customHeight="1" x14ac:dyDescent="0.25">
      <c r="A387" s="1509"/>
      <c r="B387" s="1517"/>
      <c r="C387" s="1509"/>
      <c r="D387" s="1516"/>
      <c r="E387" s="1514"/>
      <c r="F387" s="1514"/>
    </row>
    <row r="388" spans="1:6" ht="20.25" customHeight="1" x14ac:dyDescent="0.25">
      <c r="A388" s="1509"/>
      <c r="B388" s="1517"/>
      <c r="C388" s="1509"/>
      <c r="D388" s="1516"/>
      <c r="E388" s="1514"/>
      <c r="F388" s="1514"/>
    </row>
    <row r="389" spans="1:6" ht="20.25" customHeight="1" x14ac:dyDescent="0.25">
      <c r="A389" s="1509"/>
      <c r="B389" s="1517"/>
      <c r="C389" s="1509"/>
      <c r="D389" s="1516"/>
      <c r="E389" s="1514"/>
      <c r="F389" s="1514"/>
    </row>
    <row r="390" spans="1:6" ht="20.25" customHeight="1" x14ac:dyDescent="0.25">
      <c r="A390" s="1509"/>
      <c r="B390" s="1517"/>
      <c r="C390" s="1509"/>
      <c r="D390" s="1516"/>
      <c r="E390" s="1514"/>
      <c r="F390" s="1514"/>
    </row>
    <row r="391" spans="1:6" ht="20.25" customHeight="1" x14ac:dyDescent="0.25">
      <c r="A391" s="1509"/>
      <c r="B391" s="1517"/>
      <c r="C391" s="1509"/>
      <c r="D391" s="1516"/>
      <c r="E391" s="1514"/>
      <c r="F391" s="1514"/>
    </row>
    <row r="392" spans="1:6" ht="20.25" customHeight="1" x14ac:dyDescent="0.25">
      <c r="A392" s="1509"/>
      <c r="B392" s="1517"/>
      <c r="C392" s="1509"/>
      <c r="D392" s="1516"/>
      <c r="E392" s="1514"/>
      <c r="F392" s="1514"/>
    </row>
    <row r="393" spans="1:6" ht="20.25" customHeight="1" x14ac:dyDescent="0.25">
      <c r="A393" s="1509"/>
      <c r="B393" s="1517"/>
      <c r="C393" s="1509"/>
      <c r="D393" s="1516"/>
      <c r="E393" s="1514"/>
      <c r="F393" s="1514"/>
    </row>
    <row r="394" spans="1:6" ht="20.25" customHeight="1" x14ac:dyDescent="0.25">
      <c r="A394" s="1509"/>
      <c r="B394" s="1517"/>
      <c r="C394" s="1509"/>
      <c r="D394" s="1516"/>
      <c r="E394" s="1514"/>
      <c r="F394" s="1514"/>
    </row>
    <row r="395" spans="1:6" ht="20.25" customHeight="1" x14ac:dyDescent="0.25">
      <c r="A395" s="1509"/>
      <c r="B395" s="1517"/>
      <c r="C395" s="1509"/>
      <c r="D395" s="1516"/>
      <c r="E395" s="1514"/>
      <c r="F395" s="1514"/>
    </row>
    <row r="396" spans="1:6" ht="20.25" customHeight="1" x14ac:dyDescent="0.25">
      <c r="A396" s="1509"/>
      <c r="B396" s="1517"/>
      <c r="C396" s="1509"/>
      <c r="D396" s="1516"/>
      <c r="E396" s="1514"/>
      <c r="F396" s="1514"/>
    </row>
    <row r="397" spans="1:6" x14ac:dyDescent="0.25">
      <c r="A397" s="1509"/>
      <c r="B397" s="1517"/>
      <c r="C397" s="1509"/>
      <c r="D397" s="1516"/>
      <c r="E397" s="1514"/>
      <c r="F397" s="1514"/>
    </row>
    <row r="398" spans="1:6" x14ac:dyDescent="0.25">
      <c r="A398" s="1509"/>
      <c r="B398" s="1517"/>
      <c r="C398" s="1509"/>
      <c r="D398" s="1516"/>
      <c r="E398" s="1514"/>
      <c r="F398" s="1514"/>
    </row>
    <row r="399" spans="1:6" x14ac:dyDescent="0.25">
      <c r="A399" s="1509"/>
      <c r="B399" s="1517"/>
      <c r="C399" s="1509"/>
      <c r="D399" s="1516"/>
      <c r="E399" s="1514"/>
      <c r="F399" s="1514"/>
    </row>
    <row r="400" spans="1:6" x14ac:dyDescent="0.25">
      <c r="A400" s="1509"/>
      <c r="B400" s="1517"/>
      <c r="C400" s="1509"/>
      <c r="D400" s="1516"/>
      <c r="E400" s="1514"/>
      <c r="F400" s="1514"/>
    </row>
    <row r="401" spans="1:6" x14ac:dyDescent="0.25">
      <c r="A401" s="1509"/>
      <c r="B401" s="1517"/>
      <c r="C401" s="1509"/>
      <c r="D401" s="1516"/>
      <c r="E401" s="1514"/>
      <c r="F401" s="1514"/>
    </row>
    <row r="402" spans="1:6" x14ac:dyDescent="0.25">
      <c r="A402" s="1509"/>
      <c r="B402" s="1517"/>
      <c r="C402" s="1509"/>
      <c r="D402" s="1516"/>
      <c r="E402" s="1514"/>
      <c r="F402" s="1514"/>
    </row>
    <row r="403" spans="1:6" x14ac:dyDescent="0.25">
      <c r="A403" s="1509"/>
      <c r="B403" s="1517"/>
      <c r="C403" s="1509"/>
      <c r="D403" s="1516"/>
      <c r="E403" s="1514"/>
      <c r="F403" s="1514"/>
    </row>
    <row r="404" spans="1:6" ht="14.5" thickBot="1" x14ac:dyDescent="0.3">
      <c r="A404" s="1509"/>
      <c r="B404" s="1517"/>
      <c r="C404" s="1509"/>
      <c r="D404" s="1516"/>
      <c r="E404" s="1514"/>
      <c r="F404" s="1514"/>
    </row>
    <row r="405" spans="1:6" ht="14.5" thickTop="1" x14ac:dyDescent="0.25">
      <c r="A405" s="2516" t="s">
        <v>2127</v>
      </c>
      <c r="B405" s="2517"/>
      <c r="C405" s="2517"/>
      <c r="D405" s="2517"/>
      <c r="E405" s="2518"/>
      <c r="F405" s="1518">
        <f>SUM(F375:F404)</f>
        <v>0</v>
      </c>
    </row>
  </sheetData>
  <mergeCells count="12">
    <mergeCell ref="A405:E405"/>
    <mergeCell ref="A1:F1"/>
    <mergeCell ref="A2:F2"/>
    <mergeCell ref="A3:F3"/>
    <mergeCell ref="A58:E58"/>
    <mergeCell ref="A100:E100"/>
    <mergeCell ref="A150:E150"/>
    <mergeCell ref="A203:E203"/>
    <mergeCell ref="A247:E247"/>
    <mergeCell ref="A289:E289"/>
    <mergeCell ref="A325:E325"/>
    <mergeCell ref="A370:E370"/>
  </mergeCells>
  <pageMargins left="0.74803149606299213" right="0.35433070866141736" top="0.98425196850393704" bottom="0.98425196850393704" header="0.51181102362204722" footer="0.51181102362204722"/>
  <pageSetup paperSize="9" scale="78" orientation="portrait" r:id="rId1"/>
  <headerFooter alignWithMargins="0">
    <oddFooter>&amp;A&amp;RPage &amp;P</oddFooter>
  </headerFooter>
  <rowBreaks count="7" manualBreakCount="7">
    <brk id="58" max="5" man="1"/>
    <brk id="100" max="5" man="1"/>
    <brk id="150" max="5" man="1"/>
    <brk id="203" max="5" man="1"/>
    <brk id="247" max="5" man="1"/>
    <brk id="289" max="5" man="1"/>
    <brk id="325"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4"/>
  <sheetViews>
    <sheetView view="pageBreakPreview" zoomScale="80" zoomScaleNormal="90" zoomScaleSheetLayoutView="80" workbookViewId="0">
      <pane ySplit="5" topLeftCell="A6" activePane="bottomLeft" state="frozen"/>
      <selection activeCell="A3" sqref="A3:E3"/>
      <selection pane="bottomLeft" activeCell="B7" sqref="B7"/>
    </sheetView>
  </sheetViews>
  <sheetFormatPr defaultRowHeight="12.5" x14ac:dyDescent="0.25"/>
  <cols>
    <col min="1" max="1" width="9.26953125" style="180" customWidth="1"/>
    <col min="2" max="2" width="63" style="68" customWidth="1"/>
    <col min="3" max="3" width="7.7265625" style="68" customWidth="1"/>
    <col min="4" max="4" width="10.81640625" style="68" customWidth="1"/>
    <col min="5" max="5" width="14.453125" style="195" customWidth="1"/>
    <col min="6" max="6" width="14.26953125" style="850" customWidth="1"/>
    <col min="7" max="7" width="28.7265625" style="537" customWidth="1"/>
    <col min="8" max="256" width="9.1796875" style="68"/>
    <col min="257" max="257" width="8.1796875" style="68" customWidth="1"/>
    <col min="258" max="258" width="32" style="68" customWidth="1"/>
    <col min="259" max="259" width="6.453125" style="68" customWidth="1"/>
    <col min="260" max="260" width="9.54296875" style="68" customWidth="1"/>
    <col min="261" max="261" width="11.81640625" style="68" customWidth="1"/>
    <col min="262" max="262" width="18.26953125" style="68" customWidth="1"/>
    <col min="263" max="512" width="9.1796875" style="68"/>
    <col min="513" max="513" width="8.1796875" style="68" customWidth="1"/>
    <col min="514" max="514" width="32" style="68" customWidth="1"/>
    <col min="515" max="515" width="6.453125" style="68" customWidth="1"/>
    <col min="516" max="516" width="9.54296875" style="68" customWidth="1"/>
    <col min="517" max="517" width="11.81640625" style="68" customWidth="1"/>
    <col min="518" max="518" width="18.26953125" style="68" customWidth="1"/>
    <col min="519" max="768" width="9.1796875" style="68"/>
    <col min="769" max="769" width="8.1796875" style="68" customWidth="1"/>
    <col min="770" max="770" width="32" style="68" customWidth="1"/>
    <col min="771" max="771" width="6.453125" style="68" customWidth="1"/>
    <col min="772" max="772" width="9.54296875" style="68" customWidth="1"/>
    <col min="773" max="773" width="11.81640625" style="68" customWidth="1"/>
    <col min="774" max="774" width="18.26953125" style="68" customWidth="1"/>
    <col min="775" max="1024" width="9.1796875" style="68"/>
    <col min="1025" max="1025" width="8.1796875" style="68" customWidth="1"/>
    <col min="1026" max="1026" width="32" style="68" customWidth="1"/>
    <col min="1027" max="1027" width="6.453125" style="68" customWidth="1"/>
    <col min="1028" max="1028" width="9.54296875" style="68" customWidth="1"/>
    <col min="1029" max="1029" width="11.81640625" style="68" customWidth="1"/>
    <col min="1030" max="1030" width="18.26953125" style="68" customWidth="1"/>
    <col min="1031" max="1280" width="9.1796875" style="68"/>
    <col min="1281" max="1281" width="8.1796875" style="68" customWidth="1"/>
    <col min="1282" max="1282" width="32" style="68" customWidth="1"/>
    <col min="1283" max="1283" width="6.453125" style="68" customWidth="1"/>
    <col min="1284" max="1284" width="9.54296875" style="68" customWidth="1"/>
    <col min="1285" max="1285" width="11.81640625" style="68" customWidth="1"/>
    <col min="1286" max="1286" width="18.26953125" style="68" customWidth="1"/>
    <col min="1287" max="1536" width="9.1796875" style="68"/>
    <col min="1537" max="1537" width="8.1796875" style="68" customWidth="1"/>
    <col min="1538" max="1538" width="32" style="68" customWidth="1"/>
    <col min="1539" max="1539" width="6.453125" style="68" customWidth="1"/>
    <col min="1540" max="1540" width="9.54296875" style="68" customWidth="1"/>
    <col min="1541" max="1541" width="11.81640625" style="68" customWidth="1"/>
    <col min="1542" max="1542" width="18.26953125" style="68" customWidth="1"/>
    <col min="1543" max="1792" width="9.1796875" style="68"/>
    <col min="1793" max="1793" width="8.1796875" style="68" customWidth="1"/>
    <col min="1794" max="1794" width="32" style="68" customWidth="1"/>
    <col min="1795" max="1795" width="6.453125" style="68" customWidth="1"/>
    <col min="1796" max="1796" width="9.54296875" style="68" customWidth="1"/>
    <col min="1797" max="1797" width="11.81640625" style="68" customWidth="1"/>
    <col min="1798" max="1798" width="18.26953125" style="68" customWidth="1"/>
    <col min="1799" max="2048" width="9.1796875" style="68"/>
    <col min="2049" max="2049" width="8.1796875" style="68" customWidth="1"/>
    <col min="2050" max="2050" width="32" style="68" customWidth="1"/>
    <col min="2051" max="2051" width="6.453125" style="68" customWidth="1"/>
    <col min="2052" max="2052" width="9.54296875" style="68" customWidth="1"/>
    <col min="2053" max="2053" width="11.81640625" style="68" customWidth="1"/>
    <col min="2054" max="2054" width="18.26953125" style="68" customWidth="1"/>
    <col min="2055" max="2304" width="9.1796875" style="68"/>
    <col min="2305" max="2305" width="8.1796875" style="68" customWidth="1"/>
    <col min="2306" max="2306" width="32" style="68" customWidth="1"/>
    <col min="2307" max="2307" width="6.453125" style="68" customWidth="1"/>
    <col min="2308" max="2308" width="9.54296875" style="68" customWidth="1"/>
    <col min="2309" max="2309" width="11.81640625" style="68" customWidth="1"/>
    <col min="2310" max="2310" width="18.26953125" style="68" customWidth="1"/>
    <col min="2311" max="2560" width="9.1796875" style="68"/>
    <col min="2561" max="2561" width="8.1796875" style="68" customWidth="1"/>
    <col min="2562" max="2562" width="32" style="68" customWidth="1"/>
    <col min="2563" max="2563" width="6.453125" style="68" customWidth="1"/>
    <col min="2564" max="2564" width="9.54296875" style="68" customWidth="1"/>
    <col min="2565" max="2565" width="11.81640625" style="68" customWidth="1"/>
    <col min="2566" max="2566" width="18.26953125" style="68" customWidth="1"/>
    <col min="2567" max="2816" width="9.1796875" style="68"/>
    <col min="2817" max="2817" width="8.1796875" style="68" customWidth="1"/>
    <col min="2818" max="2818" width="32" style="68" customWidth="1"/>
    <col min="2819" max="2819" width="6.453125" style="68" customWidth="1"/>
    <col min="2820" max="2820" width="9.54296875" style="68" customWidth="1"/>
    <col min="2821" max="2821" width="11.81640625" style="68" customWidth="1"/>
    <col min="2822" max="2822" width="18.26953125" style="68" customWidth="1"/>
    <col min="2823" max="3072" width="9.1796875" style="68"/>
    <col min="3073" max="3073" width="8.1796875" style="68" customWidth="1"/>
    <col min="3074" max="3074" width="32" style="68" customWidth="1"/>
    <col min="3075" max="3075" width="6.453125" style="68" customWidth="1"/>
    <col min="3076" max="3076" width="9.54296875" style="68" customWidth="1"/>
    <col min="3077" max="3077" width="11.81640625" style="68" customWidth="1"/>
    <col min="3078" max="3078" width="18.26953125" style="68" customWidth="1"/>
    <col min="3079" max="3328" width="9.1796875" style="68"/>
    <col min="3329" max="3329" width="8.1796875" style="68" customWidth="1"/>
    <col min="3330" max="3330" width="32" style="68" customWidth="1"/>
    <col min="3331" max="3331" width="6.453125" style="68" customWidth="1"/>
    <col min="3332" max="3332" width="9.54296875" style="68" customWidth="1"/>
    <col min="3333" max="3333" width="11.81640625" style="68" customWidth="1"/>
    <col min="3334" max="3334" width="18.26953125" style="68" customWidth="1"/>
    <col min="3335" max="3584" width="9.1796875" style="68"/>
    <col min="3585" max="3585" width="8.1796875" style="68" customWidth="1"/>
    <col min="3586" max="3586" width="32" style="68" customWidth="1"/>
    <col min="3587" max="3587" width="6.453125" style="68" customWidth="1"/>
    <col min="3588" max="3588" width="9.54296875" style="68" customWidth="1"/>
    <col min="3589" max="3589" width="11.81640625" style="68" customWidth="1"/>
    <col min="3590" max="3590" width="18.26953125" style="68" customWidth="1"/>
    <col min="3591" max="3840" width="9.1796875" style="68"/>
    <col min="3841" max="3841" width="8.1796875" style="68" customWidth="1"/>
    <col min="3842" max="3842" width="32" style="68" customWidth="1"/>
    <col min="3843" max="3843" width="6.453125" style="68" customWidth="1"/>
    <col min="3844" max="3844" width="9.54296875" style="68" customWidth="1"/>
    <col min="3845" max="3845" width="11.81640625" style="68" customWidth="1"/>
    <col min="3846" max="3846" width="18.26953125" style="68" customWidth="1"/>
    <col min="3847" max="4096" width="9.1796875" style="68"/>
    <col min="4097" max="4097" width="8.1796875" style="68" customWidth="1"/>
    <col min="4098" max="4098" width="32" style="68" customWidth="1"/>
    <col min="4099" max="4099" width="6.453125" style="68" customWidth="1"/>
    <col min="4100" max="4100" width="9.54296875" style="68" customWidth="1"/>
    <col min="4101" max="4101" width="11.81640625" style="68" customWidth="1"/>
    <col min="4102" max="4102" width="18.26953125" style="68" customWidth="1"/>
    <col min="4103" max="4352" width="9.1796875" style="68"/>
    <col min="4353" max="4353" width="8.1796875" style="68" customWidth="1"/>
    <col min="4354" max="4354" width="32" style="68" customWidth="1"/>
    <col min="4355" max="4355" width="6.453125" style="68" customWidth="1"/>
    <col min="4356" max="4356" width="9.54296875" style="68" customWidth="1"/>
    <col min="4357" max="4357" width="11.81640625" style="68" customWidth="1"/>
    <col min="4358" max="4358" width="18.26953125" style="68" customWidth="1"/>
    <col min="4359" max="4608" width="9.1796875" style="68"/>
    <col min="4609" max="4609" width="8.1796875" style="68" customWidth="1"/>
    <col min="4610" max="4610" width="32" style="68" customWidth="1"/>
    <col min="4611" max="4611" width="6.453125" style="68" customWidth="1"/>
    <col min="4612" max="4612" width="9.54296875" style="68" customWidth="1"/>
    <col min="4613" max="4613" width="11.81640625" style="68" customWidth="1"/>
    <col min="4614" max="4614" width="18.26953125" style="68" customWidth="1"/>
    <col min="4615" max="4864" width="9.1796875" style="68"/>
    <col min="4865" max="4865" width="8.1796875" style="68" customWidth="1"/>
    <col min="4866" max="4866" width="32" style="68" customWidth="1"/>
    <col min="4867" max="4867" width="6.453125" style="68" customWidth="1"/>
    <col min="4868" max="4868" width="9.54296875" style="68" customWidth="1"/>
    <col min="4869" max="4869" width="11.81640625" style="68" customWidth="1"/>
    <col min="4870" max="4870" width="18.26953125" style="68" customWidth="1"/>
    <col min="4871" max="5120" width="9.1796875" style="68"/>
    <col min="5121" max="5121" width="8.1796875" style="68" customWidth="1"/>
    <col min="5122" max="5122" width="32" style="68" customWidth="1"/>
    <col min="5123" max="5123" width="6.453125" style="68" customWidth="1"/>
    <col min="5124" max="5124" width="9.54296875" style="68" customWidth="1"/>
    <col min="5125" max="5125" width="11.81640625" style="68" customWidth="1"/>
    <col min="5126" max="5126" width="18.26953125" style="68" customWidth="1"/>
    <col min="5127" max="5376" width="9.1796875" style="68"/>
    <col min="5377" max="5377" width="8.1796875" style="68" customWidth="1"/>
    <col min="5378" max="5378" width="32" style="68" customWidth="1"/>
    <col min="5379" max="5379" width="6.453125" style="68" customWidth="1"/>
    <col min="5380" max="5380" width="9.54296875" style="68" customWidth="1"/>
    <col min="5381" max="5381" width="11.81640625" style="68" customWidth="1"/>
    <col min="5382" max="5382" width="18.26953125" style="68" customWidth="1"/>
    <col min="5383" max="5632" width="9.1796875" style="68"/>
    <col min="5633" max="5633" width="8.1796875" style="68" customWidth="1"/>
    <col min="5634" max="5634" width="32" style="68" customWidth="1"/>
    <col min="5635" max="5635" width="6.453125" style="68" customWidth="1"/>
    <col min="5636" max="5636" width="9.54296875" style="68" customWidth="1"/>
    <col min="5637" max="5637" width="11.81640625" style="68" customWidth="1"/>
    <col min="5638" max="5638" width="18.26953125" style="68" customWidth="1"/>
    <col min="5639" max="5888" width="9.1796875" style="68"/>
    <col min="5889" max="5889" width="8.1796875" style="68" customWidth="1"/>
    <col min="5890" max="5890" width="32" style="68" customWidth="1"/>
    <col min="5891" max="5891" width="6.453125" style="68" customWidth="1"/>
    <col min="5892" max="5892" width="9.54296875" style="68" customWidth="1"/>
    <col min="5893" max="5893" width="11.81640625" style="68" customWidth="1"/>
    <col min="5894" max="5894" width="18.26953125" style="68" customWidth="1"/>
    <col min="5895" max="6144" width="9.1796875" style="68"/>
    <col min="6145" max="6145" width="8.1796875" style="68" customWidth="1"/>
    <col min="6146" max="6146" width="32" style="68" customWidth="1"/>
    <col min="6147" max="6147" width="6.453125" style="68" customWidth="1"/>
    <col min="6148" max="6148" width="9.54296875" style="68" customWidth="1"/>
    <col min="6149" max="6149" width="11.81640625" style="68" customWidth="1"/>
    <col min="6150" max="6150" width="18.26953125" style="68" customWidth="1"/>
    <col min="6151" max="6400" width="9.1796875" style="68"/>
    <col min="6401" max="6401" width="8.1796875" style="68" customWidth="1"/>
    <col min="6402" max="6402" width="32" style="68" customWidth="1"/>
    <col min="6403" max="6403" width="6.453125" style="68" customWidth="1"/>
    <col min="6404" max="6404" width="9.54296875" style="68" customWidth="1"/>
    <col min="6405" max="6405" width="11.81640625" style="68" customWidth="1"/>
    <col min="6406" max="6406" width="18.26953125" style="68" customWidth="1"/>
    <col min="6407" max="6656" width="9.1796875" style="68"/>
    <col min="6657" max="6657" width="8.1796875" style="68" customWidth="1"/>
    <col min="6658" max="6658" width="32" style="68" customWidth="1"/>
    <col min="6659" max="6659" width="6.453125" style="68" customWidth="1"/>
    <col min="6660" max="6660" width="9.54296875" style="68" customWidth="1"/>
    <col min="6661" max="6661" width="11.81640625" style="68" customWidth="1"/>
    <col min="6662" max="6662" width="18.26953125" style="68" customWidth="1"/>
    <col min="6663" max="6912" width="9.1796875" style="68"/>
    <col min="6913" max="6913" width="8.1796875" style="68" customWidth="1"/>
    <col min="6914" max="6914" width="32" style="68" customWidth="1"/>
    <col min="6915" max="6915" width="6.453125" style="68" customWidth="1"/>
    <col min="6916" max="6916" width="9.54296875" style="68" customWidth="1"/>
    <col min="6917" max="6917" width="11.81640625" style="68" customWidth="1"/>
    <col min="6918" max="6918" width="18.26953125" style="68" customWidth="1"/>
    <col min="6919" max="7168" width="9.1796875" style="68"/>
    <col min="7169" max="7169" width="8.1796875" style="68" customWidth="1"/>
    <col min="7170" max="7170" width="32" style="68" customWidth="1"/>
    <col min="7171" max="7171" width="6.453125" style="68" customWidth="1"/>
    <col min="7172" max="7172" width="9.54296875" style="68" customWidth="1"/>
    <col min="7173" max="7173" width="11.81640625" style="68" customWidth="1"/>
    <col min="7174" max="7174" width="18.26953125" style="68" customWidth="1"/>
    <col min="7175" max="7424" width="9.1796875" style="68"/>
    <col min="7425" max="7425" width="8.1796875" style="68" customWidth="1"/>
    <col min="7426" max="7426" width="32" style="68" customWidth="1"/>
    <col min="7427" max="7427" width="6.453125" style="68" customWidth="1"/>
    <col min="7428" max="7428" width="9.54296875" style="68" customWidth="1"/>
    <col min="7429" max="7429" width="11.81640625" style="68" customWidth="1"/>
    <col min="7430" max="7430" width="18.26953125" style="68" customWidth="1"/>
    <col min="7431" max="7680" width="9.1796875" style="68"/>
    <col min="7681" max="7681" width="8.1796875" style="68" customWidth="1"/>
    <col min="7682" max="7682" width="32" style="68" customWidth="1"/>
    <col min="7683" max="7683" width="6.453125" style="68" customWidth="1"/>
    <col min="7684" max="7684" width="9.54296875" style="68" customWidth="1"/>
    <col min="7685" max="7685" width="11.81640625" style="68" customWidth="1"/>
    <col min="7686" max="7686" width="18.26953125" style="68" customWidth="1"/>
    <col min="7687" max="7936" width="9.1796875" style="68"/>
    <col min="7937" max="7937" width="8.1796875" style="68" customWidth="1"/>
    <col min="7938" max="7938" width="32" style="68" customWidth="1"/>
    <col min="7939" max="7939" width="6.453125" style="68" customWidth="1"/>
    <col min="7940" max="7940" width="9.54296875" style="68" customWidth="1"/>
    <col min="7941" max="7941" width="11.81640625" style="68" customWidth="1"/>
    <col min="7942" max="7942" width="18.26953125" style="68" customWidth="1"/>
    <col min="7943" max="8192" width="9.1796875" style="68"/>
    <col min="8193" max="8193" width="8.1796875" style="68" customWidth="1"/>
    <col min="8194" max="8194" width="32" style="68" customWidth="1"/>
    <col min="8195" max="8195" width="6.453125" style="68" customWidth="1"/>
    <col min="8196" max="8196" width="9.54296875" style="68" customWidth="1"/>
    <col min="8197" max="8197" width="11.81640625" style="68" customWidth="1"/>
    <col min="8198" max="8198" width="18.26953125" style="68" customWidth="1"/>
    <col min="8199" max="8448" width="9.1796875" style="68"/>
    <col min="8449" max="8449" width="8.1796875" style="68" customWidth="1"/>
    <col min="8450" max="8450" width="32" style="68" customWidth="1"/>
    <col min="8451" max="8451" width="6.453125" style="68" customWidth="1"/>
    <col min="8452" max="8452" width="9.54296875" style="68" customWidth="1"/>
    <col min="8453" max="8453" width="11.81640625" style="68" customWidth="1"/>
    <col min="8454" max="8454" width="18.26953125" style="68" customWidth="1"/>
    <col min="8455" max="8704" width="9.1796875" style="68"/>
    <col min="8705" max="8705" width="8.1796875" style="68" customWidth="1"/>
    <col min="8706" max="8706" width="32" style="68" customWidth="1"/>
    <col min="8707" max="8707" width="6.453125" style="68" customWidth="1"/>
    <col min="8708" max="8708" width="9.54296875" style="68" customWidth="1"/>
    <col min="8709" max="8709" width="11.81640625" style="68" customWidth="1"/>
    <col min="8710" max="8710" width="18.26953125" style="68" customWidth="1"/>
    <col min="8711" max="8960" width="9.1796875" style="68"/>
    <col min="8961" max="8961" width="8.1796875" style="68" customWidth="1"/>
    <col min="8962" max="8962" width="32" style="68" customWidth="1"/>
    <col min="8963" max="8963" width="6.453125" style="68" customWidth="1"/>
    <col min="8964" max="8964" width="9.54296875" style="68" customWidth="1"/>
    <col min="8965" max="8965" width="11.81640625" style="68" customWidth="1"/>
    <col min="8966" max="8966" width="18.26953125" style="68" customWidth="1"/>
    <col min="8967" max="9216" width="9.1796875" style="68"/>
    <col min="9217" max="9217" width="8.1796875" style="68" customWidth="1"/>
    <col min="9218" max="9218" width="32" style="68" customWidth="1"/>
    <col min="9219" max="9219" width="6.453125" style="68" customWidth="1"/>
    <col min="9220" max="9220" width="9.54296875" style="68" customWidth="1"/>
    <col min="9221" max="9221" width="11.81640625" style="68" customWidth="1"/>
    <col min="9222" max="9222" width="18.26953125" style="68" customWidth="1"/>
    <col min="9223" max="9472" width="9.1796875" style="68"/>
    <col min="9473" max="9473" width="8.1796875" style="68" customWidth="1"/>
    <col min="9474" max="9474" width="32" style="68" customWidth="1"/>
    <col min="9475" max="9475" width="6.453125" style="68" customWidth="1"/>
    <col min="9476" max="9476" width="9.54296875" style="68" customWidth="1"/>
    <col min="9477" max="9477" width="11.81640625" style="68" customWidth="1"/>
    <col min="9478" max="9478" width="18.26953125" style="68" customWidth="1"/>
    <col min="9479" max="9728" width="9.1796875" style="68"/>
    <col min="9729" max="9729" width="8.1796875" style="68" customWidth="1"/>
    <col min="9730" max="9730" width="32" style="68" customWidth="1"/>
    <col min="9731" max="9731" width="6.453125" style="68" customWidth="1"/>
    <col min="9732" max="9732" width="9.54296875" style="68" customWidth="1"/>
    <col min="9733" max="9733" width="11.81640625" style="68" customWidth="1"/>
    <col min="9734" max="9734" width="18.26953125" style="68" customWidth="1"/>
    <col min="9735" max="9984" width="9.1796875" style="68"/>
    <col min="9985" max="9985" width="8.1796875" style="68" customWidth="1"/>
    <col min="9986" max="9986" width="32" style="68" customWidth="1"/>
    <col min="9987" max="9987" width="6.453125" style="68" customWidth="1"/>
    <col min="9988" max="9988" width="9.54296875" style="68" customWidth="1"/>
    <col min="9989" max="9989" width="11.81640625" style="68" customWidth="1"/>
    <col min="9990" max="9990" width="18.26953125" style="68" customWidth="1"/>
    <col min="9991" max="10240" width="9.1796875" style="68"/>
    <col min="10241" max="10241" width="8.1796875" style="68" customWidth="1"/>
    <col min="10242" max="10242" width="32" style="68" customWidth="1"/>
    <col min="10243" max="10243" width="6.453125" style="68" customWidth="1"/>
    <col min="10244" max="10244" width="9.54296875" style="68" customWidth="1"/>
    <col min="10245" max="10245" width="11.81640625" style="68" customWidth="1"/>
    <col min="10246" max="10246" width="18.26953125" style="68" customWidth="1"/>
    <col min="10247" max="10496" width="9.1796875" style="68"/>
    <col min="10497" max="10497" width="8.1796875" style="68" customWidth="1"/>
    <col min="10498" max="10498" width="32" style="68" customWidth="1"/>
    <col min="10499" max="10499" width="6.453125" style="68" customWidth="1"/>
    <col min="10500" max="10500" width="9.54296875" style="68" customWidth="1"/>
    <col min="10501" max="10501" width="11.81640625" style="68" customWidth="1"/>
    <col min="10502" max="10502" width="18.26953125" style="68" customWidth="1"/>
    <col min="10503" max="10752" width="9.1796875" style="68"/>
    <col min="10753" max="10753" width="8.1796875" style="68" customWidth="1"/>
    <col min="10754" max="10754" width="32" style="68" customWidth="1"/>
    <col min="10755" max="10755" width="6.453125" style="68" customWidth="1"/>
    <col min="10756" max="10756" width="9.54296875" style="68" customWidth="1"/>
    <col min="10757" max="10757" width="11.81640625" style="68" customWidth="1"/>
    <col min="10758" max="10758" width="18.26953125" style="68" customWidth="1"/>
    <col min="10759" max="11008" width="9.1796875" style="68"/>
    <col min="11009" max="11009" width="8.1796875" style="68" customWidth="1"/>
    <col min="11010" max="11010" width="32" style="68" customWidth="1"/>
    <col min="11011" max="11011" width="6.453125" style="68" customWidth="1"/>
    <col min="11012" max="11012" width="9.54296875" style="68" customWidth="1"/>
    <col min="11013" max="11013" width="11.81640625" style="68" customWidth="1"/>
    <col min="11014" max="11014" width="18.26953125" style="68" customWidth="1"/>
    <col min="11015" max="11264" width="9.1796875" style="68"/>
    <col min="11265" max="11265" width="8.1796875" style="68" customWidth="1"/>
    <col min="11266" max="11266" width="32" style="68" customWidth="1"/>
    <col min="11267" max="11267" width="6.453125" style="68" customWidth="1"/>
    <col min="11268" max="11268" width="9.54296875" style="68" customWidth="1"/>
    <col min="11269" max="11269" width="11.81640625" style="68" customWidth="1"/>
    <col min="11270" max="11270" width="18.26953125" style="68" customWidth="1"/>
    <col min="11271" max="11520" width="9.1796875" style="68"/>
    <col min="11521" max="11521" width="8.1796875" style="68" customWidth="1"/>
    <col min="11522" max="11522" width="32" style="68" customWidth="1"/>
    <col min="11523" max="11523" width="6.453125" style="68" customWidth="1"/>
    <col min="11524" max="11524" width="9.54296875" style="68" customWidth="1"/>
    <col min="11525" max="11525" width="11.81640625" style="68" customWidth="1"/>
    <col min="11526" max="11526" width="18.26953125" style="68" customWidth="1"/>
    <col min="11527" max="11776" width="9.1796875" style="68"/>
    <col min="11777" max="11777" width="8.1796875" style="68" customWidth="1"/>
    <col min="11778" max="11778" width="32" style="68" customWidth="1"/>
    <col min="11779" max="11779" width="6.453125" style="68" customWidth="1"/>
    <col min="11780" max="11780" width="9.54296875" style="68" customWidth="1"/>
    <col min="11781" max="11781" width="11.81640625" style="68" customWidth="1"/>
    <col min="11782" max="11782" width="18.26953125" style="68" customWidth="1"/>
    <col min="11783" max="12032" width="9.1796875" style="68"/>
    <col min="12033" max="12033" width="8.1796875" style="68" customWidth="1"/>
    <col min="12034" max="12034" width="32" style="68" customWidth="1"/>
    <col min="12035" max="12035" width="6.453125" style="68" customWidth="1"/>
    <col min="12036" max="12036" width="9.54296875" style="68" customWidth="1"/>
    <col min="12037" max="12037" width="11.81640625" style="68" customWidth="1"/>
    <col min="12038" max="12038" width="18.26953125" style="68" customWidth="1"/>
    <col min="12039" max="12288" width="9.1796875" style="68"/>
    <col min="12289" max="12289" width="8.1796875" style="68" customWidth="1"/>
    <col min="12290" max="12290" width="32" style="68" customWidth="1"/>
    <col min="12291" max="12291" width="6.453125" style="68" customWidth="1"/>
    <col min="12292" max="12292" width="9.54296875" style="68" customWidth="1"/>
    <col min="12293" max="12293" width="11.81640625" style="68" customWidth="1"/>
    <col min="12294" max="12294" width="18.26953125" style="68" customWidth="1"/>
    <col min="12295" max="12544" width="9.1796875" style="68"/>
    <col min="12545" max="12545" width="8.1796875" style="68" customWidth="1"/>
    <col min="12546" max="12546" width="32" style="68" customWidth="1"/>
    <col min="12547" max="12547" width="6.453125" style="68" customWidth="1"/>
    <col min="12548" max="12548" width="9.54296875" style="68" customWidth="1"/>
    <col min="12549" max="12549" width="11.81640625" style="68" customWidth="1"/>
    <col min="12550" max="12550" width="18.26953125" style="68" customWidth="1"/>
    <col min="12551" max="12800" width="9.1796875" style="68"/>
    <col min="12801" max="12801" width="8.1796875" style="68" customWidth="1"/>
    <col min="12802" max="12802" width="32" style="68" customWidth="1"/>
    <col min="12803" max="12803" width="6.453125" style="68" customWidth="1"/>
    <col min="12804" max="12804" width="9.54296875" style="68" customWidth="1"/>
    <col min="12805" max="12805" width="11.81640625" style="68" customWidth="1"/>
    <col min="12806" max="12806" width="18.26953125" style="68" customWidth="1"/>
    <col min="12807" max="13056" width="9.1796875" style="68"/>
    <col min="13057" max="13057" width="8.1796875" style="68" customWidth="1"/>
    <col min="13058" max="13058" width="32" style="68" customWidth="1"/>
    <col min="13059" max="13059" width="6.453125" style="68" customWidth="1"/>
    <col min="13060" max="13060" width="9.54296875" style="68" customWidth="1"/>
    <col min="13061" max="13061" width="11.81640625" style="68" customWidth="1"/>
    <col min="13062" max="13062" width="18.26953125" style="68" customWidth="1"/>
    <col min="13063" max="13312" width="9.1796875" style="68"/>
    <col min="13313" max="13313" width="8.1796875" style="68" customWidth="1"/>
    <col min="13314" max="13314" width="32" style="68" customWidth="1"/>
    <col min="13315" max="13315" width="6.453125" style="68" customWidth="1"/>
    <col min="13316" max="13316" width="9.54296875" style="68" customWidth="1"/>
    <col min="13317" max="13317" width="11.81640625" style="68" customWidth="1"/>
    <col min="13318" max="13318" width="18.26953125" style="68" customWidth="1"/>
    <col min="13319" max="13568" width="9.1796875" style="68"/>
    <col min="13569" max="13569" width="8.1796875" style="68" customWidth="1"/>
    <col min="13570" max="13570" width="32" style="68" customWidth="1"/>
    <col min="13571" max="13571" width="6.453125" style="68" customWidth="1"/>
    <col min="13572" max="13572" width="9.54296875" style="68" customWidth="1"/>
    <col min="13573" max="13573" width="11.81640625" style="68" customWidth="1"/>
    <col min="13574" max="13574" width="18.26953125" style="68" customWidth="1"/>
    <col min="13575" max="13824" width="9.1796875" style="68"/>
    <col min="13825" max="13825" width="8.1796875" style="68" customWidth="1"/>
    <col min="13826" max="13826" width="32" style="68" customWidth="1"/>
    <col min="13827" max="13827" width="6.453125" style="68" customWidth="1"/>
    <col min="13828" max="13828" width="9.54296875" style="68" customWidth="1"/>
    <col min="13829" max="13829" width="11.81640625" style="68" customWidth="1"/>
    <col min="13830" max="13830" width="18.26953125" style="68" customWidth="1"/>
    <col min="13831" max="14080" width="9.1796875" style="68"/>
    <col min="14081" max="14081" width="8.1796875" style="68" customWidth="1"/>
    <col min="14082" max="14082" width="32" style="68" customWidth="1"/>
    <col min="14083" max="14083" width="6.453125" style="68" customWidth="1"/>
    <col min="14084" max="14084" width="9.54296875" style="68" customWidth="1"/>
    <col min="14085" max="14085" width="11.81640625" style="68" customWidth="1"/>
    <col min="14086" max="14086" width="18.26953125" style="68" customWidth="1"/>
    <col min="14087" max="14336" width="9.1796875" style="68"/>
    <col min="14337" max="14337" width="8.1796875" style="68" customWidth="1"/>
    <col min="14338" max="14338" width="32" style="68" customWidth="1"/>
    <col min="14339" max="14339" width="6.453125" style="68" customWidth="1"/>
    <col min="14340" max="14340" width="9.54296875" style="68" customWidth="1"/>
    <col min="14341" max="14341" width="11.81640625" style="68" customWidth="1"/>
    <col min="14342" max="14342" width="18.26953125" style="68" customWidth="1"/>
    <col min="14343" max="14592" width="9.1796875" style="68"/>
    <col min="14593" max="14593" width="8.1796875" style="68" customWidth="1"/>
    <col min="14594" max="14594" width="32" style="68" customWidth="1"/>
    <col min="14595" max="14595" width="6.453125" style="68" customWidth="1"/>
    <col min="14596" max="14596" width="9.54296875" style="68" customWidth="1"/>
    <col min="14597" max="14597" width="11.81640625" style="68" customWidth="1"/>
    <col min="14598" max="14598" width="18.26953125" style="68" customWidth="1"/>
    <col min="14599" max="14848" width="9.1796875" style="68"/>
    <col min="14849" max="14849" width="8.1796875" style="68" customWidth="1"/>
    <col min="14850" max="14850" width="32" style="68" customWidth="1"/>
    <col min="14851" max="14851" width="6.453125" style="68" customWidth="1"/>
    <col min="14852" max="14852" width="9.54296875" style="68" customWidth="1"/>
    <col min="14853" max="14853" width="11.81640625" style="68" customWidth="1"/>
    <col min="14854" max="14854" width="18.26953125" style="68" customWidth="1"/>
    <col min="14855" max="15104" width="9.1796875" style="68"/>
    <col min="15105" max="15105" width="8.1796875" style="68" customWidth="1"/>
    <col min="15106" max="15106" width="32" style="68" customWidth="1"/>
    <col min="15107" max="15107" width="6.453125" style="68" customWidth="1"/>
    <col min="15108" max="15108" width="9.54296875" style="68" customWidth="1"/>
    <col min="15109" max="15109" width="11.81640625" style="68" customWidth="1"/>
    <col min="15110" max="15110" width="18.26953125" style="68" customWidth="1"/>
    <col min="15111" max="15360" width="9.1796875" style="68"/>
    <col min="15361" max="15361" width="8.1796875" style="68" customWidth="1"/>
    <col min="15362" max="15362" width="32" style="68" customWidth="1"/>
    <col min="15363" max="15363" width="6.453125" style="68" customWidth="1"/>
    <col min="15364" max="15364" width="9.54296875" style="68" customWidth="1"/>
    <col min="15365" max="15365" width="11.81640625" style="68" customWidth="1"/>
    <col min="15366" max="15366" width="18.26953125" style="68" customWidth="1"/>
    <col min="15367" max="15616" width="9.1796875" style="68"/>
    <col min="15617" max="15617" width="8.1796875" style="68" customWidth="1"/>
    <col min="15618" max="15618" width="32" style="68" customWidth="1"/>
    <col min="15619" max="15619" width="6.453125" style="68" customWidth="1"/>
    <col min="15620" max="15620" width="9.54296875" style="68" customWidth="1"/>
    <col min="15621" max="15621" width="11.81640625" style="68" customWidth="1"/>
    <col min="15622" max="15622" width="18.26953125" style="68" customWidth="1"/>
    <col min="15623" max="15872" width="9.1796875" style="68"/>
    <col min="15873" max="15873" width="8.1796875" style="68" customWidth="1"/>
    <col min="15874" max="15874" width="32" style="68" customWidth="1"/>
    <col min="15875" max="15875" width="6.453125" style="68" customWidth="1"/>
    <col min="15876" max="15876" width="9.54296875" style="68" customWidth="1"/>
    <col min="15877" max="15877" width="11.81640625" style="68" customWidth="1"/>
    <col min="15878" max="15878" width="18.26953125" style="68" customWidth="1"/>
    <col min="15879" max="16128" width="9.1796875" style="68"/>
    <col min="16129" max="16129" width="8.1796875" style="68" customWidth="1"/>
    <col min="16130" max="16130" width="32" style="68" customWidth="1"/>
    <col min="16131" max="16131" width="6.453125" style="68" customWidth="1"/>
    <col min="16132" max="16132" width="9.54296875" style="68" customWidth="1"/>
    <col min="16133" max="16133" width="11.81640625" style="68" customWidth="1"/>
    <col min="16134" max="16134" width="18.26953125" style="68" customWidth="1"/>
    <col min="16135" max="16384" width="9.1796875" style="68"/>
  </cols>
  <sheetData>
    <row r="1" spans="1:6" ht="13" x14ac:dyDescent="0.25">
      <c r="A1" s="2372" t="s">
        <v>0</v>
      </c>
      <c r="B1" s="2372"/>
      <c r="C1" s="2372"/>
      <c r="D1" s="2372"/>
      <c r="E1" s="2372"/>
      <c r="F1" s="2372"/>
    </row>
    <row r="2" spans="1:6" ht="13" x14ac:dyDescent="0.25">
      <c r="A2" s="2372" t="s">
        <v>2561</v>
      </c>
      <c r="B2" s="2372"/>
      <c r="C2" s="2372"/>
      <c r="D2" s="2372"/>
      <c r="E2" s="2372"/>
      <c r="F2" s="2372"/>
    </row>
    <row r="3" spans="1:6" ht="13" x14ac:dyDescent="0.25">
      <c r="A3" s="2386" t="s">
        <v>2077</v>
      </c>
      <c r="B3" s="2386"/>
      <c r="C3" s="2386"/>
      <c r="D3" s="2386"/>
      <c r="E3" s="2386"/>
      <c r="F3" s="2386"/>
    </row>
    <row r="4" spans="1:6" ht="13" x14ac:dyDescent="0.3">
      <c r="A4" s="175" t="s">
        <v>2307</v>
      </c>
      <c r="C4" s="69"/>
      <c r="D4" s="69"/>
    </row>
    <row r="5" spans="1:6" ht="13" x14ac:dyDescent="0.3">
      <c r="A5" s="1221" t="s">
        <v>1</v>
      </c>
      <c r="B5" s="828" t="s">
        <v>2</v>
      </c>
      <c r="C5" s="828" t="s">
        <v>3</v>
      </c>
      <c r="D5" s="828" t="s">
        <v>4</v>
      </c>
      <c r="E5" s="1222" t="s">
        <v>5</v>
      </c>
      <c r="F5" s="1223" t="s">
        <v>6</v>
      </c>
    </row>
    <row r="6" spans="1:6" ht="13" x14ac:dyDescent="0.25">
      <c r="A6" s="182"/>
      <c r="B6" s="183" t="s">
        <v>84</v>
      </c>
      <c r="C6" s="177"/>
      <c r="D6" s="177"/>
      <c r="E6" s="197"/>
      <c r="F6" s="619"/>
    </row>
    <row r="7" spans="1:6" ht="40.5" customHeight="1" x14ac:dyDescent="0.25">
      <c r="A7" s="182"/>
      <c r="B7" s="250" t="s">
        <v>2251</v>
      </c>
      <c r="C7" s="177"/>
      <c r="D7" s="177"/>
      <c r="E7" s="198"/>
      <c r="F7" s="619"/>
    </row>
    <row r="8" spans="1:6" x14ac:dyDescent="0.25">
      <c r="A8" s="182"/>
      <c r="B8" s="182"/>
      <c r="C8" s="177"/>
      <c r="D8" s="177"/>
      <c r="E8" s="198"/>
      <c r="F8" s="619"/>
    </row>
    <row r="9" spans="1:6" ht="13" x14ac:dyDescent="0.25">
      <c r="A9" s="182"/>
      <c r="B9" s="186" t="s">
        <v>1330</v>
      </c>
      <c r="C9" s="177"/>
      <c r="D9" s="177"/>
      <c r="E9" s="198"/>
      <c r="F9" s="619"/>
    </row>
    <row r="10" spans="1:6" x14ac:dyDescent="0.25">
      <c r="A10" s="182"/>
      <c r="B10" s="182"/>
      <c r="C10" s="177"/>
      <c r="D10" s="177"/>
      <c r="E10" s="198"/>
      <c r="F10" s="619"/>
    </row>
    <row r="11" spans="1:6" x14ac:dyDescent="0.25">
      <c r="A11" s="182" t="s">
        <v>158</v>
      </c>
      <c r="B11" s="182" t="s">
        <v>1331</v>
      </c>
      <c r="C11" s="177" t="s">
        <v>796</v>
      </c>
      <c r="D11" s="177">
        <f>ROUNDUP(64*64/10000,2)</f>
        <v>0.41000000000000003</v>
      </c>
      <c r="E11" s="198"/>
      <c r="F11" s="619">
        <f>D11*E11</f>
        <v>0</v>
      </c>
    </row>
    <row r="12" spans="1:6" x14ac:dyDescent="0.25">
      <c r="A12" s="182"/>
      <c r="B12" s="182"/>
      <c r="C12" s="177"/>
      <c r="D12" s="177"/>
      <c r="E12" s="198"/>
      <c r="F12" s="619"/>
    </row>
    <row r="13" spans="1:6" ht="13" x14ac:dyDescent="0.25">
      <c r="A13" s="182"/>
      <c r="B13" s="186" t="s">
        <v>160</v>
      </c>
      <c r="C13" s="177"/>
      <c r="D13" s="177"/>
      <c r="E13" s="198"/>
      <c r="F13" s="619"/>
    </row>
    <row r="14" spans="1:6" ht="25" x14ac:dyDescent="0.25">
      <c r="A14" s="182"/>
      <c r="B14" s="182" t="s">
        <v>1332</v>
      </c>
      <c r="C14" s="177"/>
      <c r="D14" s="177"/>
      <c r="E14" s="198"/>
      <c r="F14" s="619"/>
    </row>
    <row r="15" spans="1:6" x14ac:dyDescent="0.25">
      <c r="A15" s="182"/>
      <c r="B15" s="182"/>
      <c r="C15" s="177"/>
      <c r="D15" s="177"/>
      <c r="E15" s="198"/>
      <c r="F15" s="619"/>
    </row>
    <row r="16" spans="1:6" x14ac:dyDescent="0.25">
      <c r="A16" s="182" t="s">
        <v>162</v>
      </c>
      <c r="B16" s="188" t="s">
        <v>1333</v>
      </c>
      <c r="C16" s="177" t="s">
        <v>1335</v>
      </c>
      <c r="D16" s="177">
        <v>14</v>
      </c>
      <c r="E16" s="198"/>
      <c r="F16" s="619">
        <f t="shared" ref="F16:F17" si="0">D16*E16</f>
        <v>0</v>
      </c>
    </row>
    <row r="17" spans="1:6" x14ac:dyDescent="0.25">
      <c r="A17" s="182" t="s">
        <v>162</v>
      </c>
      <c r="B17" s="188" t="s">
        <v>1334</v>
      </c>
      <c r="C17" s="177" t="s">
        <v>1335</v>
      </c>
      <c r="D17" s="177">
        <v>1</v>
      </c>
      <c r="E17" s="198"/>
      <c r="F17" s="619">
        <f t="shared" si="0"/>
        <v>0</v>
      </c>
    </row>
    <row r="18" spans="1:6" x14ac:dyDescent="0.25">
      <c r="A18" s="182"/>
      <c r="B18" s="188"/>
      <c r="C18" s="177"/>
      <c r="D18" s="177"/>
      <c r="E18" s="198"/>
      <c r="F18" s="619"/>
    </row>
    <row r="19" spans="1:6" ht="13" x14ac:dyDescent="0.25">
      <c r="A19" s="182"/>
      <c r="B19" s="183" t="s">
        <v>164</v>
      </c>
      <c r="C19" s="177"/>
      <c r="D19" s="177"/>
      <c r="E19" s="198"/>
      <c r="F19" s="619"/>
    </row>
    <row r="20" spans="1:6" x14ac:dyDescent="0.25">
      <c r="A20" s="182"/>
      <c r="B20" s="188"/>
      <c r="C20" s="177"/>
      <c r="D20" s="177"/>
      <c r="E20" s="198"/>
      <c r="F20" s="619"/>
    </row>
    <row r="21" spans="1:6" ht="37.5" x14ac:dyDescent="0.25">
      <c r="A21" s="182"/>
      <c r="B21" s="188" t="s">
        <v>1336</v>
      </c>
      <c r="C21" s="177"/>
      <c r="D21" s="177"/>
      <c r="E21" s="198"/>
      <c r="F21" s="619"/>
    </row>
    <row r="22" spans="1:6" x14ac:dyDescent="0.25">
      <c r="A22" s="182"/>
      <c r="B22" s="188"/>
      <c r="C22" s="177"/>
      <c r="D22" s="177"/>
      <c r="E22" s="198"/>
      <c r="F22" s="619"/>
    </row>
    <row r="23" spans="1:6" x14ac:dyDescent="0.25">
      <c r="A23" s="182" t="s">
        <v>166</v>
      </c>
      <c r="B23" s="188" t="s">
        <v>1337</v>
      </c>
      <c r="C23" s="177" t="s">
        <v>19</v>
      </c>
      <c r="D23" s="177">
        <v>10</v>
      </c>
      <c r="E23" s="198"/>
      <c r="F23" s="619">
        <f t="shared" ref="F23:F24" si="1">D23*E23</f>
        <v>0</v>
      </c>
    </row>
    <row r="24" spans="1:6" x14ac:dyDescent="0.25">
      <c r="A24" s="182" t="s">
        <v>168</v>
      </c>
      <c r="B24" s="182" t="s">
        <v>169</v>
      </c>
      <c r="C24" s="177" t="s">
        <v>19</v>
      </c>
      <c r="D24" s="177">
        <v>6</v>
      </c>
      <c r="E24" s="198"/>
      <c r="F24" s="619">
        <f t="shared" si="1"/>
        <v>0</v>
      </c>
    </row>
    <row r="25" spans="1:6" x14ac:dyDescent="0.25">
      <c r="A25" s="182"/>
      <c r="B25" s="182"/>
      <c r="C25" s="177"/>
      <c r="D25" s="177"/>
      <c r="E25" s="198"/>
      <c r="F25" s="619"/>
    </row>
    <row r="26" spans="1:6" ht="13" x14ac:dyDescent="0.25">
      <c r="A26" s="182"/>
      <c r="B26" s="186" t="s">
        <v>85</v>
      </c>
      <c r="C26" s="177"/>
      <c r="D26" s="177"/>
      <c r="E26" s="198"/>
      <c r="F26" s="619"/>
    </row>
    <row r="27" spans="1:6" x14ac:dyDescent="0.25">
      <c r="A27" s="182"/>
      <c r="B27" s="182"/>
      <c r="C27" s="177"/>
      <c r="D27" s="177"/>
      <c r="E27" s="198"/>
      <c r="F27" s="619"/>
    </row>
    <row r="28" spans="1:6" ht="25" x14ac:dyDescent="0.25">
      <c r="A28" s="182"/>
      <c r="B28" s="188" t="s">
        <v>86</v>
      </c>
      <c r="C28" s="177"/>
      <c r="D28" s="177"/>
      <c r="E28" s="198"/>
      <c r="F28" s="619"/>
    </row>
    <row r="29" spans="1:6" x14ac:dyDescent="0.25">
      <c r="A29" s="182"/>
      <c r="B29" s="188"/>
      <c r="C29" s="177"/>
      <c r="D29" s="177"/>
      <c r="E29" s="198"/>
      <c r="F29" s="619"/>
    </row>
    <row r="30" spans="1:6" ht="13" x14ac:dyDescent="0.25">
      <c r="A30" s="182"/>
      <c r="B30" s="851" t="s">
        <v>1851</v>
      </c>
      <c r="C30" s="177"/>
      <c r="D30" s="177"/>
      <c r="E30" s="198"/>
      <c r="F30" s="619"/>
    </row>
    <row r="31" spans="1:6" x14ac:dyDescent="0.25">
      <c r="A31" s="370" t="s">
        <v>753</v>
      </c>
      <c r="B31" s="251" t="s">
        <v>1852</v>
      </c>
      <c r="C31" s="177" t="s">
        <v>42</v>
      </c>
      <c r="D31" s="177">
        <f>35.2+77</f>
        <v>112.2</v>
      </c>
      <c r="E31" s="197"/>
      <c r="F31" s="619">
        <f>D31*E31</f>
        <v>0</v>
      </c>
    </row>
    <row r="32" spans="1:6" x14ac:dyDescent="0.25">
      <c r="A32" s="370" t="s">
        <v>755</v>
      </c>
      <c r="B32" s="251" t="s">
        <v>1853</v>
      </c>
      <c r="C32" s="177" t="s">
        <v>42</v>
      </c>
      <c r="D32" s="177">
        <v>120</v>
      </c>
      <c r="E32" s="197"/>
      <c r="F32" s="619">
        <f>D32*E32</f>
        <v>0</v>
      </c>
    </row>
    <row r="33" spans="1:6" x14ac:dyDescent="0.25">
      <c r="A33" s="182"/>
      <c r="B33" s="188"/>
      <c r="C33" s="177"/>
      <c r="D33" s="177"/>
      <c r="E33" s="198"/>
      <c r="F33" s="619"/>
    </row>
    <row r="34" spans="1:6" ht="13" x14ac:dyDescent="0.25">
      <c r="A34" s="182"/>
      <c r="B34" s="851" t="s">
        <v>534</v>
      </c>
      <c r="C34" s="177"/>
      <c r="D34" s="177"/>
      <c r="E34" s="198"/>
      <c r="F34" s="619"/>
    </row>
    <row r="35" spans="1:6" x14ac:dyDescent="0.25">
      <c r="A35" s="182" t="s">
        <v>87</v>
      </c>
      <c r="B35" s="188" t="s">
        <v>1245</v>
      </c>
      <c r="C35" s="177" t="s">
        <v>42</v>
      </c>
      <c r="D35" s="177">
        <v>77</v>
      </c>
      <c r="E35" s="197"/>
      <c r="F35" s="619">
        <f>D35*E35</f>
        <v>0</v>
      </c>
    </row>
    <row r="36" spans="1:6" x14ac:dyDescent="0.25">
      <c r="A36" s="182"/>
      <c r="B36" s="182"/>
      <c r="C36" s="177"/>
      <c r="D36" s="177"/>
      <c r="E36" s="198"/>
      <c r="F36" s="619"/>
    </row>
    <row r="37" spans="1:6" x14ac:dyDescent="0.25">
      <c r="A37" s="182"/>
      <c r="B37" s="187" t="s">
        <v>88</v>
      </c>
      <c r="C37" s="177"/>
      <c r="D37" s="177"/>
      <c r="E37" s="198"/>
      <c r="F37" s="619"/>
    </row>
    <row r="38" spans="1:6" x14ac:dyDescent="0.25">
      <c r="A38" s="182"/>
      <c r="B38" s="182"/>
      <c r="C38" s="177"/>
      <c r="D38" s="177"/>
      <c r="E38" s="198"/>
      <c r="F38" s="619"/>
    </row>
    <row r="39" spans="1:6" x14ac:dyDescent="0.25">
      <c r="A39" s="182" t="s">
        <v>89</v>
      </c>
      <c r="B39" s="188" t="s">
        <v>1245</v>
      </c>
      <c r="C39" s="177" t="s">
        <v>42</v>
      </c>
      <c r="D39" s="177">
        <v>16</v>
      </c>
      <c r="E39" s="198"/>
      <c r="F39" s="619">
        <f>D39*E39</f>
        <v>0</v>
      </c>
    </row>
    <row r="40" spans="1:6" x14ac:dyDescent="0.25">
      <c r="A40" s="182" t="s">
        <v>1147</v>
      </c>
      <c r="B40" s="188" t="s">
        <v>2308</v>
      </c>
      <c r="C40" s="177" t="s">
        <v>42</v>
      </c>
      <c r="D40" s="177">
        <v>13</v>
      </c>
      <c r="E40" s="198"/>
      <c r="F40" s="619">
        <f>D40*E40</f>
        <v>0</v>
      </c>
    </row>
    <row r="41" spans="1:6" x14ac:dyDescent="0.25">
      <c r="A41" s="182"/>
      <c r="B41" s="182"/>
      <c r="C41" s="177"/>
      <c r="D41" s="177"/>
      <c r="E41" s="196"/>
      <c r="F41" s="619"/>
    </row>
    <row r="42" spans="1:6" ht="13" x14ac:dyDescent="0.25">
      <c r="A42" s="182"/>
      <c r="B42" s="186" t="s">
        <v>757</v>
      </c>
      <c r="C42" s="177"/>
      <c r="D42" s="177"/>
      <c r="E42" s="196"/>
      <c r="F42" s="619"/>
    </row>
    <row r="43" spans="1:6" ht="13" x14ac:dyDescent="0.25">
      <c r="A43" s="182"/>
      <c r="B43" s="186"/>
      <c r="C43" s="177"/>
      <c r="D43" s="177"/>
      <c r="E43" s="196"/>
      <c r="F43" s="619"/>
    </row>
    <row r="44" spans="1:6" ht="13" x14ac:dyDescent="0.25">
      <c r="A44" s="182"/>
      <c r="B44" s="186" t="s">
        <v>1342</v>
      </c>
      <c r="C44" s="177"/>
      <c r="D44" s="177"/>
      <c r="E44" s="196"/>
      <c r="F44" s="619"/>
    </row>
    <row r="45" spans="1:6" ht="13" x14ac:dyDescent="0.25">
      <c r="A45" s="182"/>
      <c r="B45" s="186"/>
      <c r="C45" s="177"/>
      <c r="D45" s="177"/>
      <c r="E45" s="196"/>
      <c r="F45" s="619"/>
    </row>
    <row r="46" spans="1:6" x14ac:dyDescent="0.25">
      <c r="A46" s="182"/>
      <c r="B46" s="215" t="s">
        <v>1343</v>
      </c>
      <c r="C46" s="177"/>
      <c r="D46" s="177"/>
      <c r="E46" s="196"/>
      <c r="F46" s="619"/>
    </row>
    <row r="47" spans="1:6" ht="13" x14ac:dyDescent="0.25">
      <c r="A47" s="182"/>
      <c r="B47" s="186"/>
      <c r="C47" s="177"/>
      <c r="D47" s="177"/>
      <c r="E47" s="196"/>
      <c r="F47" s="619"/>
    </row>
    <row r="48" spans="1:6" ht="27" x14ac:dyDescent="0.25">
      <c r="A48" s="182" t="s">
        <v>1149</v>
      </c>
      <c r="B48" s="182" t="s">
        <v>1344</v>
      </c>
      <c r="C48" s="177" t="s">
        <v>548</v>
      </c>
      <c r="D48" s="177">
        <f>4+22</f>
        <v>26</v>
      </c>
      <c r="E48" s="196"/>
      <c r="F48" s="619">
        <f>D48*E48</f>
        <v>0</v>
      </c>
    </row>
    <row r="49" spans="1:6" ht="13" x14ac:dyDescent="0.25">
      <c r="A49" s="182"/>
      <c r="B49" s="186"/>
      <c r="C49" s="177"/>
      <c r="D49" s="177"/>
      <c r="E49" s="196"/>
      <c r="F49" s="619"/>
    </row>
    <row r="50" spans="1:6" ht="14.5" x14ac:dyDescent="0.25">
      <c r="A50" s="182" t="s">
        <v>1150</v>
      </c>
      <c r="B50" s="182" t="s">
        <v>1354</v>
      </c>
      <c r="C50" s="177" t="s">
        <v>548</v>
      </c>
      <c r="D50" s="177">
        <v>10</v>
      </c>
      <c r="E50" s="196"/>
      <c r="F50" s="619">
        <f>D50*E50</f>
        <v>0</v>
      </c>
    </row>
    <row r="51" spans="1:6" ht="13" x14ac:dyDescent="0.25">
      <c r="A51" s="182"/>
      <c r="B51" s="186"/>
      <c r="C51" s="177"/>
      <c r="D51" s="177"/>
      <c r="E51" s="196"/>
      <c r="F51" s="619"/>
    </row>
    <row r="52" spans="1:6" ht="13" x14ac:dyDescent="0.25">
      <c r="A52" s="182"/>
      <c r="B52" s="186" t="s">
        <v>992</v>
      </c>
      <c r="C52" s="177"/>
      <c r="D52" s="177"/>
      <c r="E52" s="196"/>
      <c r="F52" s="619"/>
    </row>
    <row r="53" spans="1:6" ht="13" x14ac:dyDescent="0.25">
      <c r="A53" s="182"/>
      <c r="B53" s="186"/>
      <c r="C53" s="177"/>
      <c r="D53" s="177"/>
      <c r="E53" s="198"/>
      <c r="F53" s="619"/>
    </row>
    <row r="54" spans="1:6" x14ac:dyDescent="0.25">
      <c r="A54" s="182"/>
      <c r="B54" s="215" t="s">
        <v>1340</v>
      </c>
      <c r="C54" s="177"/>
      <c r="D54" s="177"/>
      <c r="E54" s="196"/>
      <c r="F54" s="619"/>
    </row>
    <row r="55" spans="1:6" x14ac:dyDescent="0.25">
      <c r="A55" s="182"/>
      <c r="B55" s="182"/>
      <c r="C55" s="177"/>
      <c r="D55" s="177"/>
      <c r="E55" s="196"/>
      <c r="F55" s="619"/>
    </row>
    <row r="56" spans="1:6" ht="25" x14ac:dyDescent="0.25">
      <c r="A56" s="370" t="s">
        <v>759</v>
      </c>
      <c r="B56" s="182" t="s">
        <v>1341</v>
      </c>
      <c r="C56" s="177" t="s">
        <v>548</v>
      </c>
      <c r="D56" s="177">
        <f>D48</f>
        <v>26</v>
      </c>
      <c r="E56" s="196"/>
      <c r="F56" s="619">
        <f>D56*E56</f>
        <v>0</v>
      </c>
    </row>
    <row r="57" spans="1:6" x14ac:dyDescent="0.25">
      <c r="A57" s="370"/>
      <c r="B57" s="182"/>
      <c r="C57" s="177"/>
      <c r="D57" s="177"/>
      <c r="E57" s="196"/>
      <c r="F57" s="619"/>
    </row>
    <row r="58" spans="1:6" ht="13" x14ac:dyDescent="0.25">
      <c r="A58" s="1224"/>
      <c r="B58" s="1225" t="s">
        <v>758</v>
      </c>
      <c r="C58" s="862"/>
      <c r="D58" s="1226"/>
      <c r="E58" s="620"/>
      <c r="F58" s="620"/>
    </row>
    <row r="59" spans="1:6" ht="18.75" customHeight="1" x14ac:dyDescent="0.25">
      <c r="A59" s="1227" t="s">
        <v>761</v>
      </c>
      <c r="B59" s="1228" t="s">
        <v>760</v>
      </c>
      <c r="C59" s="862" t="s">
        <v>48</v>
      </c>
      <c r="D59" s="1229">
        <v>3000</v>
      </c>
      <c r="E59" s="620"/>
      <c r="F59" s="619">
        <f>D59*E59</f>
        <v>0</v>
      </c>
    </row>
    <row r="60" spans="1:6" ht="25" x14ac:dyDescent="0.25">
      <c r="A60" s="1227" t="s">
        <v>1854</v>
      </c>
      <c r="B60" s="1230" t="s">
        <v>1402</v>
      </c>
      <c r="C60" s="862" t="s">
        <v>48</v>
      </c>
      <c r="D60" s="1229">
        <v>3000</v>
      </c>
      <c r="E60" s="620"/>
      <c r="F60" s="619">
        <f>D60*E60</f>
        <v>0</v>
      </c>
    </row>
    <row r="61" spans="1:6" ht="13" thickBot="1" x14ac:dyDescent="0.3">
      <c r="A61" s="997"/>
      <c r="B61" s="1320"/>
      <c r="C61" s="1322"/>
      <c r="D61" s="1322"/>
      <c r="E61" s="1348"/>
      <c r="F61" s="1326"/>
    </row>
    <row r="62" spans="1:6" ht="20.25" customHeight="1" thickTop="1" x14ac:dyDescent="0.25">
      <c r="A62" s="2408" t="s">
        <v>102</v>
      </c>
      <c r="B62" s="2408"/>
      <c r="C62" s="2408"/>
      <c r="D62" s="2408"/>
      <c r="E62" s="2408"/>
      <c r="F62" s="1347">
        <f>SUM(F7:F61)</f>
        <v>0</v>
      </c>
    </row>
    <row r="63" spans="1:6" ht="13" x14ac:dyDescent="0.25">
      <c r="A63" s="223"/>
      <c r="B63" s="186" t="s">
        <v>90</v>
      </c>
      <c r="C63" s="177"/>
      <c r="D63" s="177"/>
      <c r="E63" s="198"/>
      <c r="F63" s="619"/>
    </row>
    <row r="64" spans="1:6" x14ac:dyDescent="0.25">
      <c r="A64" s="223"/>
      <c r="B64" s="182"/>
      <c r="C64" s="177"/>
      <c r="D64" s="177"/>
      <c r="E64" s="198"/>
      <c r="F64" s="619"/>
    </row>
    <row r="65" spans="1:6" ht="25" x14ac:dyDescent="0.25">
      <c r="A65" s="223"/>
      <c r="B65" s="187" t="s">
        <v>91</v>
      </c>
      <c r="C65" s="177"/>
      <c r="D65" s="177"/>
      <c r="E65" s="198"/>
      <c r="F65" s="619"/>
    </row>
    <row r="66" spans="1:6" x14ac:dyDescent="0.25">
      <c r="A66" s="223"/>
      <c r="B66" s="182"/>
      <c r="C66" s="177"/>
      <c r="D66" s="177"/>
      <c r="E66" s="198"/>
      <c r="F66" s="619"/>
    </row>
    <row r="67" spans="1:6" ht="17.25" customHeight="1" x14ac:dyDescent="0.25">
      <c r="A67" s="223" t="s">
        <v>92</v>
      </c>
      <c r="B67" s="1231" t="s">
        <v>232</v>
      </c>
      <c r="C67" s="177" t="s">
        <v>42</v>
      </c>
      <c r="D67" s="222">
        <f>D31</f>
        <v>112.2</v>
      </c>
      <c r="E67" s="198"/>
      <c r="F67" s="619">
        <f>D67*E67</f>
        <v>0</v>
      </c>
    </row>
    <row r="68" spans="1:6" ht="17.25" customHeight="1" x14ac:dyDescent="0.25">
      <c r="A68" s="223" t="s">
        <v>539</v>
      </c>
      <c r="B68" s="182" t="s">
        <v>1345</v>
      </c>
      <c r="C68" s="177" t="s">
        <v>42</v>
      </c>
      <c r="D68" s="177">
        <f>D32+D35</f>
        <v>197</v>
      </c>
      <c r="E68" s="198"/>
      <c r="F68" s="619">
        <f t="shared" ref="F68:F70" si="2">D68*E68</f>
        <v>0</v>
      </c>
    </row>
    <row r="69" spans="1:6" ht="17.25" customHeight="1" x14ac:dyDescent="0.25">
      <c r="A69" s="223" t="s">
        <v>998</v>
      </c>
      <c r="B69" s="182" t="s">
        <v>988</v>
      </c>
      <c r="C69" s="177" t="s">
        <v>42</v>
      </c>
      <c r="D69" s="177">
        <f>(D39+D40)*0.6</f>
        <v>17.399999999999999</v>
      </c>
      <c r="E69" s="198"/>
      <c r="F69" s="619">
        <f t="shared" si="2"/>
        <v>0</v>
      </c>
    </row>
    <row r="70" spans="1:6" ht="37.5" x14ac:dyDescent="0.25">
      <c r="A70" s="1224" t="s">
        <v>763</v>
      </c>
      <c r="B70" s="863" t="s">
        <v>764</v>
      </c>
      <c r="C70" s="862" t="s">
        <v>42</v>
      </c>
      <c r="D70" s="177">
        <f>0.3*3.7*40</f>
        <v>44.400000000000006</v>
      </c>
      <c r="E70" s="620"/>
      <c r="F70" s="619">
        <f t="shared" si="2"/>
        <v>0</v>
      </c>
    </row>
    <row r="71" spans="1:6" x14ac:dyDescent="0.25">
      <c r="A71" s="223"/>
      <c r="B71" s="182"/>
      <c r="C71" s="177"/>
      <c r="D71" s="177"/>
      <c r="E71" s="198"/>
      <c r="F71" s="619"/>
    </row>
    <row r="72" spans="1:6" ht="13" x14ac:dyDescent="0.25">
      <c r="A72" s="1232"/>
      <c r="B72" s="1232" t="s">
        <v>93</v>
      </c>
      <c r="C72" s="177"/>
      <c r="D72" s="177"/>
      <c r="E72" s="198"/>
      <c r="F72" s="619"/>
    </row>
    <row r="73" spans="1:6" ht="13" x14ac:dyDescent="0.25">
      <c r="A73" s="1232"/>
      <c r="B73" s="1232"/>
      <c r="C73" s="177"/>
      <c r="D73" s="177"/>
      <c r="E73" s="198"/>
      <c r="F73" s="619"/>
    </row>
    <row r="74" spans="1:6" ht="25" x14ac:dyDescent="0.25">
      <c r="A74" s="223" t="s">
        <v>94</v>
      </c>
      <c r="B74" s="1233" t="s">
        <v>1247</v>
      </c>
      <c r="C74" s="177" t="s">
        <v>42</v>
      </c>
      <c r="D74" s="177">
        <f>D70</f>
        <v>44.400000000000006</v>
      </c>
      <c r="E74" s="198"/>
      <c r="F74" s="619">
        <f>D74*E74</f>
        <v>0</v>
      </c>
    </row>
    <row r="75" spans="1:6" x14ac:dyDescent="0.25">
      <c r="A75" s="223"/>
      <c r="B75" s="1233"/>
      <c r="C75" s="177"/>
      <c r="D75" s="177"/>
      <c r="E75" s="198"/>
      <c r="F75" s="619"/>
    </row>
    <row r="76" spans="1:6" x14ac:dyDescent="0.25">
      <c r="A76" s="223" t="s">
        <v>1346</v>
      </c>
      <c r="B76" s="1233" t="s">
        <v>1347</v>
      </c>
      <c r="C76" s="177" t="s">
        <v>42</v>
      </c>
      <c r="D76" s="189">
        <f>ROUNDUP(D69*0.4,0)</f>
        <v>7</v>
      </c>
      <c r="E76" s="198"/>
      <c r="F76" s="619">
        <f>D76*E76</f>
        <v>0</v>
      </c>
    </row>
    <row r="77" spans="1:6" x14ac:dyDescent="0.25">
      <c r="A77" s="223"/>
      <c r="B77" s="1233"/>
      <c r="C77" s="177"/>
      <c r="D77" s="177"/>
      <c r="E77" s="198"/>
      <c r="F77" s="619"/>
    </row>
    <row r="78" spans="1:6" ht="13" x14ac:dyDescent="0.25">
      <c r="A78" s="223"/>
      <c r="B78" s="1234" t="s">
        <v>1348</v>
      </c>
      <c r="C78" s="177"/>
      <c r="D78" s="177"/>
      <c r="E78" s="198"/>
      <c r="F78" s="619"/>
    </row>
    <row r="79" spans="1:6" x14ac:dyDescent="0.25">
      <c r="A79" s="223"/>
      <c r="B79" s="1233"/>
      <c r="C79" s="177"/>
      <c r="D79" s="177"/>
      <c r="E79" s="198"/>
      <c r="F79" s="619"/>
    </row>
    <row r="80" spans="1:6" ht="25" x14ac:dyDescent="0.25">
      <c r="A80" s="223"/>
      <c r="B80" s="1233" t="s">
        <v>1349</v>
      </c>
      <c r="C80" s="177"/>
      <c r="D80" s="177"/>
      <c r="E80" s="198"/>
      <c r="F80" s="619"/>
    </row>
    <row r="81" spans="1:6" x14ac:dyDescent="0.25">
      <c r="A81" s="223"/>
      <c r="B81" s="1233"/>
      <c r="C81" s="177"/>
      <c r="D81" s="177"/>
      <c r="E81" s="198"/>
      <c r="F81" s="619"/>
    </row>
    <row r="82" spans="1:6" x14ac:dyDescent="0.25">
      <c r="A82" s="223" t="s">
        <v>1350</v>
      </c>
      <c r="B82" s="1233" t="s">
        <v>1353</v>
      </c>
      <c r="C82" s="177" t="s">
        <v>42</v>
      </c>
      <c r="D82" s="177">
        <f>(D39+D40)-D69</f>
        <v>11.600000000000001</v>
      </c>
      <c r="E82" s="198"/>
      <c r="F82" s="619">
        <f>D82*E82</f>
        <v>0</v>
      </c>
    </row>
    <row r="83" spans="1:6" x14ac:dyDescent="0.25">
      <c r="A83" s="223"/>
      <c r="B83" s="1233"/>
      <c r="C83" s="177"/>
      <c r="D83" s="177"/>
      <c r="E83" s="198"/>
      <c r="F83" s="619"/>
    </row>
    <row r="84" spans="1:6" x14ac:dyDescent="0.25">
      <c r="A84" s="223" t="s">
        <v>1351</v>
      </c>
      <c r="B84" s="1233" t="s">
        <v>1352</v>
      </c>
      <c r="C84" s="177" t="s">
        <v>42</v>
      </c>
      <c r="D84" s="177">
        <v>2</v>
      </c>
      <c r="E84" s="198"/>
      <c r="F84" s="619">
        <f>D84*E84</f>
        <v>0</v>
      </c>
    </row>
    <row r="85" spans="1:6" x14ac:dyDescent="0.25">
      <c r="A85" s="223"/>
      <c r="B85" s="1233"/>
      <c r="C85" s="177"/>
      <c r="D85" s="177"/>
      <c r="E85" s="198"/>
      <c r="F85" s="619"/>
    </row>
    <row r="86" spans="1:6" ht="13" x14ac:dyDescent="0.25">
      <c r="A86" s="182"/>
      <c r="B86" s="183" t="s">
        <v>95</v>
      </c>
      <c r="C86" s="177"/>
      <c r="D86" s="177"/>
      <c r="E86" s="198"/>
      <c r="F86" s="619"/>
    </row>
    <row r="87" spans="1:6" x14ac:dyDescent="0.25">
      <c r="A87" s="182"/>
      <c r="B87" s="188"/>
      <c r="C87" s="177"/>
      <c r="D87" s="177"/>
      <c r="E87" s="198"/>
      <c r="F87" s="619"/>
    </row>
    <row r="88" spans="1:6" ht="13" x14ac:dyDescent="0.25">
      <c r="A88" s="182"/>
      <c r="B88" s="183" t="s">
        <v>96</v>
      </c>
      <c r="C88" s="177"/>
      <c r="D88" s="177"/>
      <c r="E88" s="198"/>
      <c r="F88" s="619"/>
    </row>
    <row r="89" spans="1:6" x14ac:dyDescent="0.25">
      <c r="A89" s="182"/>
      <c r="B89" s="188"/>
      <c r="C89" s="177"/>
      <c r="D89" s="177"/>
      <c r="E89" s="197"/>
      <c r="F89" s="619"/>
    </row>
    <row r="90" spans="1:6" ht="13" x14ac:dyDescent="0.25">
      <c r="A90" s="182"/>
      <c r="B90" s="183" t="s">
        <v>97</v>
      </c>
      <c r="C90" s="177"/>
      <c r="D90" s="177"/>
      <c r="E90" s="197"/>
      <c r="F90" s="619"/>
    </row>
    <row r="91" spans="1:6" ht="13" x14ac:dyDescent="0.25">
      <c r="A91" s="182"/>
      <c r="B91" s="183"/>
      <c r="C91" s="177"/>
      <c r="D91" s="177"/>
      <c r="E91" s="197"/>
      <c r="F91" s="619"/>
    </row>
    <row r="92" spans="1:6" ht="13" x14ac:dyDescent="0.25">
      <c r="A92" s="182"/>
      <c r="B92" s="183" t="s">
        <v>98</v>
      </c>
      <c r="C92" s="177"/>
      <c r="D92" s="177"/>
      <c r="E92" s="197"/>
      <c r="F92" s="619"/>
    </row>
    <row r="93" spans="1:6" ht="25" x14ac:dyDescent="0.25">
      <c r="A93" s="182"/>
      <c r="B93" s="187" t="s">
        <v>99</v>
      </c>
      <c r="C93" s="177"/>
      <c r="D93" s="177"/>
      <c r="E93" s="197"/>
      <c r="F93" s="619"/>
    </row>
    <row r="94" spans="1:6" x14ac:dyDescent="0.25">
      <c r="A94" s="182"/>
      <c r="B94" s="188"/>
      <c r="C94" s="177"/>
      <c r="D94" s="177"/>
      <c r="E94" s="197"/>
      <c r="F94" s="619"/>
    </row>
    <row r="95" spans="1:6" ht="14.5" x14ac:dyDescent="0.25">
      <c r="A95" s="182" t="s">
        <v>100</v>
      </c>
      <c r="B95" s="188" t="s">
        <v>101</v>
      </c>
      <c r="C95" s="177" t="s">
        <v>857</v>
      </c>
      <c r="D95" s="177">
        <v>52</v>
      </c>
      <c r="E95" s="198"/>
      <c r="F95" s="619">
        <f>D95*E95</f>
        <v>0</v>
      </c>
    </row>
    <row r="96" spans="1:6" x14ac:dyDescent="0.25">
      <c r="A96" s="182"/>
      <c r="B96" s="188"/>
      <c r="C96" s="177"/>
      <c r="D96" s="177"/>
      <c r="E96" s="198"/>
      <c r="F96" s="619"/>
    </row>
    <row r="97" spans="1:6" ht="13" x14ac:dyDescent="0.25">
      <c r="A97" s="182"/>
      <c r="B97" s="183" t="s">
        <v>103</v>
      </c>
      <c r="C97" s="177"/>
      <c r="D97" s="177"/>
      <c r="E97" s="198"/>
      <c r="F97" s="1235"/>
    </row>
    <row r="98" spans="1:6" x14ac:dyDescent="0.25">
      <c r="A98" s="182"/>
      <c r="B98" s="188"/>
      <c r="C98" s="177"/>
      <c r="D98" s="177"/>
      <c r="E98" s="198"/>
      <c r="F98" s="1235"/>
    </row>
    <row r="99" spans="1:6" ht="25" x14ac:dyDescent="0.25">
      <c r="A99" s="182"/>
      <c r="B99" s="187" t="s">
        <v>104</v>
      </c>
      <c r="C99" s="177"/>
      <c r="D99" s="177"/>
      <c r="E99" s="198"/>
      <c r="F99" s="1235"/>
    </row>
    <row r="100" spans="1:6" x14ac:dyDescent="0.25">
      <c r="A100" s="182"/>
      <c r="B100" s="188"/>
      <c r="C100" s="177"/>
      <c r="D100" s="177"/>
      <c r="E100" s="198"/>
      <c r="F100" s="1235"/>
    </row>
    <row r="101" spans="1:6" ht="14.5" x14ac:dyDescent="0.25">
      <c r="A101" s="182" t="s">
        <v>105</v>
      </c>
      <c r="B101" s="188" t="s">
        <v>106</v>
      </c>
      <c r="C101" s="177" t="s">
        <v>857</v>
      </c>
      <c r="D101" s="376" t="s">
        <v>558</v>
      </c>
      <c r="E101" s="198"/>
      <c r="F101" s="619">
        <v>0</v>
      </c>
    </row>
    <row r="102" spans="1:6" x14ac:dyDescent="0.25">
      <c r="A102" s="182"/>
      <c r="B102" s="188"/>
      <c r="C102" s="177"/>
      <c r="D102" s="177"/>
      <c r="E102" s="198"/>
      <c r="F102" s="619"/>
    </row>
    <row r="103" spans="1:6" ht="13" x14ac:dyDescent="0.25">
      <c r="A103" s="182"/>
      <c r="B103" s="183" t="s">
        <v>1338</v>
      </c>
      <c r="C103" s="177"/>
      <c r="D103" s="177"/>
      <c r="E103" s="198"/>
      <c r="F103" s="619"/>
    </row>
    <row r="104" spans="1:6" x14ac:dyDescent="0.25">
      <c r="A104" s="182"/>
      <c r="B104" s="182"/>
      <c r="C104" s="177"/>
      <c r="D104" s="177"/>
      <c r="E104" s="198"/>
      <c r="F104" s="619"/>
    </row>
    <row r="105" spans="1:6" ht="25" x14ac:dyDescent="0.25">
      <c r="A105" s="182"/>
      <c r="B105" s="187" t="s">
        <v>1388</v>
      </c>
      <c r="C105" s="177"/>
      <c r="D105" s="177"/>
      <c r="E105" s="198"/>
      <c r="F105" s="619"/>
    </row>
    <row r="106" spans="1:6" x14ac:dyDescent="0.25">
      <c r="A106" s="182"/>
      <c r="B106" s="182"/>
      <c r="C106" s="177"/>
      <c r="D106" s="177"/>
      <c r="E106" s="198"/>
      <c r="F106" s="619"/>
    </row>
    <row r="107" spans="1:6" ht="14.5" x14ac:dyDescent="0.25">
      <c r="A107" s="182" t="s">
        <v>109</v>
      </c>
      <c r="B107" s="188" t="s">
        <v>106</v>
      </c>
      <c r="C107" s="177" t="s">
        <v>857</v>
      </c>
      <c r="D107" s="177">
        <v>1240</v>
      </c>
      <c r="E107" s="198"/>
      <c r="F107" s="619">
        <f>D107*E107</f>
        <v>0</v>
      </c>
    </row>
    <row r="108" spans="1:6" x14ac:dyDescent="0.25">
      <c r="A108" s="182"/>
      <c r="B108" s="188"/>
      <c r="C108" s="177"/>
      <c r="D108" s="177"/>
      <c r="E108" s="198"/>
      <c r="F108" s="619"/>
    </row>
    <row r="109" spans="1:6" ht="13" x14ac:dyDescent="0.25">
      <c r="A109" s="182"/>
      <c r="B109" s="183" t="s">
        <v>110</v>
      </c>
      <c r="C109" s="177"/>
      <c r="D109" s="177"/>
      <c r="E109" s="198"/>
      <c r="F109" s="619"/>
    </row>
    <row r="110" spans="1:6" x14ac:dyDescent="0.25">
      <c r="A110" s="182"/>
      <c r="B110" s="182"/>
      <c r="C110" s="177"/>
      <c r="D110" s="177"/>
      <c r="E110" s="198"/>
      <c r="F110" s="619"/>
    </row>
    <row r="111" spans="1:6" ht="13" x14ac:dyDescent="0.25">
      <c r="A111" s="182"/>
      <c r="B111" s="183" t="s">
        <v>111</v>
      </c>
      <c r="C111" s="177"/>
      <c r="D111" s="177"/>
      <c r="E111" s="198"/>
      <c r="F111" s="619"/>
    </row>
    <row r="112" spans="1:6" x14ac:dyDescent="0.25">
      <c r="A112" s="182"/>
      <c r="B112" s="182"/>
      <c r="C112" s="177"/>
      <c r="D112" s="177"/>
      <c r="E112" s="198"/>
      <c r="F112" s="619"/>
    </row>
    <row r="113" spans="1:6" x14ac:dyDescent="0.25">
      <c r="A113" s="182"/>
      <c r="B113" s="187" t="s">
        <v>112</v>
      </c>
      <c r="C113" s="177"/>
      <c r="D113" s="177"/>
      <c r="E113" s="198"/>
      <c r="F113" s="619"/>
    </row>
    <row r="114" spans="1:6" x14ac:dyDescent="0.25">
      <c r="A114" s="182"/>
      <c r="B114" s="182"/>
      <c r="C114" s="177"/>
      <c r="D114" s="177"/>
      <c r="E114" s="198"/>
      <c r="F114" s="619"/>
    </row>
    <row r="115" spans="1:6" ht="14.5" x14ac:dyDescent="0.25">
      <c r="A115" s="182" t="s">
        <v>113</v>
      </c>
      <c r="B115" s="370" t="s">
        <v>2312</v>
      </c>
      <c r="C115" s="177" t="s">
        <v>857</v>
      </c>
      <c r="D115" s="177">
        <f>D95</f>
        <v>52</v>
      </c>
      <c r="E115" s="198"/>
      <c r="F115" s="619">
        <f>D115*E115</f>
        <v>0</v>
      </c>
    </row>
    <row r="116" spans="1:6" x14ac:dyDescent="0.25">
      <c r="A116" s="619"/>
      <c r="B116" s="619"/>
      <c r="C116" s="619"/>
      <c r="D116" s="619"/>
      <c r="E116" s="619"/>
      <c r="F116" s="619"/>
    </row>
    <row r="117" spans="1:6" ht="13" thickBot="1" x14ac:dyDescent="0.3">
      <c r="A117" s="619"/>
      <c r="B117" s="619"/>
      <c r="C117" s="619"/>
      <c r="D117" s="619"/>
      <c r="E117" s="619"/>
      <c r="F117" s="619"/>
    </row>
    <row r="118" spans="1:6" ht="19.5" customHeight="1" thickTop="1" x14ac:dyDescent="0.25">
      <c r="A118" s="2408" t="s">
        <v>102</v>
      </c>
      <c r="B118" s="2408"/>
      <c r="C118" s="2408"/>
      <c r="D118" s="2408"/>
      <c r="E118" s="2408"/>
      <c r="F118" s="1347">
        <f>SUM(F65:F117)</f>
        <v>0</v>
      </c>
    </row>
    <row r="119" spans="1:6" ht="13" x14ac:dyDescent="0.25">
      <c r="A119" s="182"/>
      <c r="B119" s="186" t="s">
        <v>115</v>
      </c>
      <c r="C119" s="177"/>
      <c r="D119" s="177"/>
      <c r="E119" s="198"/>
      <c r="F119" s="619"/>
    </row>
    <row r="120" spans="1:6" x14ac:dyDescent="0.25">
      <c r="A120" s="182"/>
      <c r="B120" s="182"/>
      <c r="C120" s="177"/>
      <c r="D120" s="177"/>
      <c r="E120" s="198"/>
      <c r="F120" s="619"/>
    </row>
    <row r="121" spans="1:6" x14ac:dyDescent="0.25">
      <c r="A121" s="182"/>
      <c r="B121" s="187" t="s">
        <v>116</v>
      </c>
      <c r="C121" s="177"/>
      <c r="D121" s="177"/>
      <c r="E121" s="198"/>
      <c r="F121" s="619"/>
    </row>
    <row r="122" spans="1:6" x14ac:dyDescent="0.25">
      <c r="A122" s="182"/>
      <c r="B122" s="182"/>
      <c r="C122" s="177"/>
      <c r="D122" s="177"/>
      <c r="E122" s="198"/>
      <c r="F122" s="619"/>
    </row>
    <row r="123" spans="1:6" x14ac:dyDescent="0.25">
      <c r="A123" s="182"/>
      <c r="B123" s="187" t="s">
        <v>1339</v>
      </c>
      <c r="C123" s="177"/>
      <c r="D123" s="177"/>
      <c r="E123" s="198"/>
      <c r="F123" s="619"/>
    </row>
    <row r="124" spans="1:6" x14ac:dyDescent="0.25">
      <c r="A124" s="182"/>
      <c r="B124" s="182"/>
      <c r="C124" s="177"/>
      <c r="D124" s="177"/>
      <c r="E124" s="198"/>
      <c r="F124" s="619"/>
    </row>
    <row r="125" spans="1:6" ht="14.5" x14ac:dyDescent="0.25">
      <c r="A125" s="182" t="s">
        <v>117</v>
      </c>
      <c r="B125" s="188" t="s">
        <v>118</v>
      </c>
      <c r="C125" s="177" t="s">
        <v>857</v>
      </c>
      <c r="D125" s="177" t="str">
        <f>D101</f>
        <v>Rate Only</v>
      </c>
      <c r="E125" s="198"/>
      <c r="F125" s="619">
        <v>0</v>
      </c>
    </row>
    <row r="126" spans="1:6" x14ac:dyDescent="0.25">
      <c r="A126" s="182"/>
      <c r="B126" s="188"/>
      <c r="C126" s="177"/>
      <c r="D126" s="177"/>
      <c r="E126" s="198"/>
      <c r="F126" s="619"/>
    </row>
    <row r="127" spans="1:6" ht="25" x14ac:dyDescent="0.25">
      <c r="A127" s="182"/>
      <c r="B127" s="187" t="s">
        <v>1780</v>
      </c>
      <c r="C127" s="177"/>
      <c r="D127" s="177"/>
      <c r="E127" s="198"/>
      <c r="F127" s="619"/>
    </row>
    <row r="128" spans="1:6" x14ac:dyDescent="0.25">
      <c r="A128" s="182"/>
      <c r="B128" s="188"/>
      <c r="C128" s="177"/>
      <c r="D128" s="177"/>
      <c r="E128" s="198"/>
      <c r="F128" s="619"/>
    </row>
    <row r="129" spans="1:6" ht="14.5" x14ac:dyDescent="0.25">
      <c r="A129" s="182" t="s">
        <v>119</v>
      </c>
      <c r="B129" s="188" t="s">
        <v>118</v>
      </c>
      <c r="C129" s="177" t="s">
        <v>857</v>
      </c>
      <c r="D129" s="177">
        <f>D107</f>
        <v>1240</v>
      </c>
      <c r="E129" s="198"/>
      <c r="F129" s="619">
        <f>D129*E129</f>
        <v>0</v>
      </c>
    </row>
    <row r="130" spans="1:6" x14ac:dyDescent="0.25">
      <c r="A130" s="182"/>
      <c r="B130" s="182"/>
      <c r="C130" s="177"/>
      <c r="D130" s="177"/>
      <c r="E130" s="198"/>
      <c r="F130" s="1235"/>
    </row>
    <row r="131" spans="1:6" ht="13" x14ac:dyDescent="0.25">
      <c r="A131" s="182"/>
      <c r="B131" s="183" t="s">
        <v>120</v>
      </c>
      <c r="C131" s="177"/>
      <c r="D131" s="177"/>
      <c r="E131" s="198"/>
      <c r="F131" s="1235"/>
    </row>
    <row r="132" spans="1:6" x14ac:dyDescent="0.25">
      <c r="A132" s="182"/>
      <c r="B132" s="188"/>
      <c r="C132" s="177"/>
      <c r="D132" s="177"/>
      <c r="E132" s="198"/>
      <c r="F132" s="1235"/>
    </row>
    <row r="133" spans="1:6" ht="13" x14ac:dyDescent="0.25">
      <c r="A133" s="182"/>
      <c r="B133" s="186" t="s">
        <v>121</v>
      </c>
      <c r="C133" s="177"/>
      <c r="D133" s="177"/>
      <c r="E133" s="198"/>
      <c r="F133" s="1235"/>
    </row>
    <row r="134" spans="1:6" x14ac:dyDescent="0.25">
      <c r="A134" s="182"/>
      <c r="B134" s="188"/>
      <c r="C134" s="177"/>
      <c r="D134" s="177"/>
      <c r="E134" s="198"/>
      <c r="F134" s="1235"/>
    </row>
    <row r="135" spans="1:6" x14ac:dyDescent="0.25">
      <c r="A135" s="182"/>
      <c r="B135" s="187" t="s">
        <v>122</v>
      </c>
      <c r="C135" s="177"/>
      <c r="D135" s="177"/>
      <c r="E135" s="198"/>
      <c r="F135" s="619"/>
    </row>
    <row r="136" spans="1:6" x14ac:dyDescent="0.25">
      <c r="A136" s="182"/>
      <c r="B136" s="188"/>
      <c r="C136" s="177"/>
      <c r="D136" s="177"/>
      <c r="E136" s="198"/>
      <c r="F136" s="619"/>
    </row>
    <row r="137" spans="1:6" ht="18" customHeight="1" x14ac:dyDescent="0.25">
      <c r="A137" s="182" t="s">
        <v>123</v>
      </c>
      <c r="B137" s="182" t="s">
        <v>124</v>
      </c>
      <c r="C137" s="177" t="s">
        <v>125</v>
      </c>
      <c r="D137" s="177">
        <v>0</v>
      </c>
      <c r="E137" s="198"/>
      <c r="F137" s="619">
        <f>D137*E137</f>
        <v>0</v>
      </c>
    </row>
    <row r="138" spans="1:6" ht="18" customHeight="1" x14ac:dyDescent="0.25">
      <c r="A138" s="182" t="s">
        <v>126</v>
      </c>
      <c r="B138" s="182" t="s">
        <v>127</v>
      </c>
      <c r="C138" s="177" t="s">
        <v>48</v>
      </c>
      <c r="D138" s="222">
        <v>77</v>
      </c>
      <c r="E138" s="198"/>
      <c r="F138" s="619">
        <f>D138*E138</f>
        <v>0</v>
      </c>
    </row>
    <row r="139" spans="1:6" ht="18" customHeight="1" x14ac:dyDescent="0.25">
      <c r="A139" s="182" t="s">
        <v>128</v>
      </c>
      <c r="B139" s="182" t="s">
        <v>129</v>
      </c>
      <c r="C139" s="177" t="s">
        <v>48</v>
      </c>
      <c r="D139" s="177">
        <v>1155</v>
      </c>
      <c r="E139" s="198"/>
      <c r="F139" s="619">
        <f>D139*E139</f>
        <v>0</v>
      </c>
    </row>
    <row r="140" spans="1:6" x14ac:dyDescent="0.25">
      <c r="A140" s="209"/>
      <c r="B140" s="176"/>
      <c r="C140" s="176"/>
      <c r="D140" s="176"/>
      <c r="E140" s="196"/>
      <c r="F140" s="1236"/>
    </row>
    <row r="141" spans="1:6" x14ac:dyDescent="0.25">
      <c r="A141" s="182"/>
      <c r="B141" s="182"/>
      <c r="C141" s="177"/>
      <c r="D141" s="177"/>
      <c r="E141" s="198"/>
      <c r="F141" s="619"/>
    </row>
    <row r="142" spans="1:6" ht="13" x14ac:dyDescent="0.25">
      <c r="A142" s="182"/>
      <c r="B142" s="186" t="s">
        <v>130</v>
      </c>
      <c r="C142" s="177"/>
      <c r="D142" s="177"/>
      <c r="E142" s="198"/>
      <c r="F142" s="619"/>
    </row>
    <row r="143" spans="1:6" ht="9.75" customHeight="1" x14ac:dyDescent="0.25">
      <c r="A143" s="182"/>
      <c r="B143" s="188"/>
      <c r="C143" s="177"/>
      <c r="D143" s="177"/>
      <c r="E143" s="198"/>
      <c r="F143" s="619"/>
    </row>
    <row r="144" spans="1:6" ht="13" x14ac:dyDescent="0.25">
      <c r="A144" s="182"/>
      <c r="B144" s="186" t="s">
        <v>131</v>
      </c>
      <c r="C144" s="177"/>
      <c r="D144" s="177"/>
      <c r="E144" s="198"/>
      <c r="F144" s="619"/>
    </row>
    <row r="145" spans="1:6" ht="7.5" customHeight="1" x14ac:dyDescent="0.25">
      <c r="A145" s="182"/>
      <c r="B145" s="182"/>
      <c r="C145" s="177"/>
      <c r="D145" s="177"/>
      <c r="E145" s="198"/>
      <c r="F145" s="619"/>
    </row>
    <row r="146" spans="1:6" x14ac:dyDescent="0.25">
      <c r="A146" s="182"/>
      <c r="B146" s="187" t="s">
        <v>132</v>
      </c>
      <c r="C146" s="177"/>
      <c r="D146" s="177"/>
      <c r="E146" s="198"/>
      <c r="F146" s="619"/>
    </row>
    <row r="147" spans="1:6" ht="9.75" customHeight="1" x14ac:dyDescent="0.25">
      <c r="A147" s="1320"/>
      <c r="B147" s="1320"/>
      <c r="C147" s="1322"/>
      <c r="D147" s="1322"/>
      <c r="E147" s="1325"/>
      <c r="F147" s="1326"/>
    </row>
    <row r="148" spans="1:6" x14ac:dyDescent="0.25">
      <c r="A148" s="182" t="s">
        <v>133</v>
      </c>
      <c r="B148" s="182" t="s">
        <v>134</v>
      </c>
      <c r="C148" s="177" t="s">
        <v>40</v>
      </c>
      <c r="D148" s="177">
        <v>78.8</v>
      </c>
      <c r="E148" s="198"/>
      <c r="F148" s="619">
        <f>D148*E148</f>
        <v>0</v>
      </c>
    </row>
    <row r="149" spans="1:6" ht="9.75" customHeight="1" x14ac:dyDescent="0.25">
      <c r="A149" s="182"/>
      <c r="B149" s="182"/>
      <c r="C149" s="177"/>
      <c r="D149" s="177"/>
      <c r="E149" s="198"/>
      <c r="F149" s="619"/>
    </row>
    <row r="150" spans="1:6" ht="13" x14ac:dyDescent="0.25">
      <c r="A150" s="182"/>
      <c r="B150" s="186" t="s">
        <v>135</v>
      </c>
      <c r="C150" s="177"/>
      <c r="D150" s="177"/>
      <c r="E150" s="198"/>
      <c r="F150" s="619"/>
    </row>
    <row r="151" spans="1:6" ht="9.75" customHeight="1" x14ac:dyDescent="0.25">
      <c r="A151" s="182"/>
      <c r="B151" s="182"/>
      <c r="C151" s="177"/>
      <c r="D151" s="177"/>
      <c r="E151" s="198"/>
      <c r="F151" s="619"/>
    </row>
    <row r="152" spans="1:6" x14ac:dyDescent="0.25">
      <c r="A152" s="182"/>
      <c r="B152" s="187" t="s">
        <v>1355</v>
      </c>
      <c r="C152" s="177"/>
      <c r="D152" s="177"/>
      <c r="E152" s="198"/>
      <c r="F152" s="619"/>
    </row>
    <row r="153" spans="1:6" ht="9.75" customHeight="1" x14ac:dyDescent="0.25">
      <c r="A153" s="182"/>
      <c r="B153" s="187"/>
      <c r="C153" s="177"/>
      <c r="D153" s="177"/>
      <c r="E153" s="198"/>
      <c r="F153" s="619"/>
    </row>
    <row r="154" spans="1:6" x14ac:dyDescent="0.25">
      <c r="A154" s="182" t="s">
        <v>137</v>
      </c>
      <c r="B154" s="182" t="s">
        <v>138</v>
      </c>
      <c r="C154" s="177" t="s">
        <v>125</v>
      </c>
      <c r="D154" s="177">
        <v>40</v>
      </c>
      <c r="E154" s="198"/>
      <c r="F154" s="619">
        <f>D154*E154</f>
        <v>0</v>
      </c>
    </row>
    <row r="155" spans="1:6" x14ac:dyDescent="0.25">
      <c r="A155" s="182"/>
      <c r="B155" s="182"/>
      <c r="C155" s="177"/>
      <c r="D155" s="177"/>
      <c r="E155" s="198"/>
      <c r="F155" s="619"/>
    </row>
    <row r="156" spans="1:6" ht="13" x14ac:dyDescent="0.25">
      <c r="A156" s="855"/>
      <c r="B156" s="852" t="s">
        <v>1391</v>
      </c>
      <c r="C156" s="853"/>
      <c r="D156" s="853"/>
      <c r="E156" s="854"/>
      <c r="F156" s="1237"/>
    </row>
    <row r="157" spans="1:6" ht="9.75" customHeight="1" x14ac:dyDescent="0.25">
      <c r="A157" s="855"/>
      <c r="B157" s="855"/>
      <c r="C157" s="853"/>
      <c r="D157" s="853"/>
      <c r="E157" s="854"/>
      <c r="F157" s="1237"/>
    </row>
    <row r="158" spans="1:6" x14ac:dyDescent="0.25">
      <c r="A158" s="855"/>
      <c r="B158" s="856" t="s">
        <v>1393</v>
      </c>
      <c r="C158" s="853"/>
      <c r="D158" s="853"/>
      <c r="E158" s="854"/>
      <c r="F158" s="1237"/>
    </row>
    <row r="159" spans="1:6" ht="14.5" x14ac:dyDescent="0.25">
      <c r="A159" s="859" t="s">
        <v>1040</v>
      </c>
      <c r="B159" s="857" t="s">
        <v>1392</v>
      </c>
      <c r="C159" s="858" t="s">
        <v>548</v>
      </c>
      <c r="D159" s="858">
        <v>500</v>
      </c>
      <c r="E159" s="854"/>
      <c r="F159" s="1237">
        <f>D159*E159</f>
        <v>0</v>
      </c>
    </row>
    <row r="160" spans="1:6" ht="9.75" customHeight="1" x14ac:dyDescent="0.25">
      <c r="A160" s="223"/>
      <c r="B160" s="182"/>
      <c r="C160" s="177"/>
      <c r="D160" s="177"/>
      <c r="E160" s="198"/>
      <c r="F160" s="619"/>
    </row>
    <row r="161" spans="1:6" ht="27" x14ac:dyDescent="0.25">
      <c r="A161" s="223"/>
      <c r="B161" s="857" t="s">
        <v>1789</v>
      </c>
      <c r="C161" s="858" t="s">
        <v>548</v>
      </c>
      <c r="D161" s="858">
        <v>168</v>
      </c>
      <c r="E161" s="854"/>
      <c r="F161" s="1237">
        <f>D161*E161</f>
        <v>0</v>
      </c>
    </row>
    <row r="162" spans="1:6" ht="9.75" customHeight="1" x14ac:dyDescent="0.25">
      <c r="A162" s="223"/>
      <c r="B162" s="182"/>
      <c r="C162" s="177"/>
      <c r="D162" s="376"/>
      <c r="E162" s="198"/>
      <c r="F162" s="619"/>
    </row>
    <row r="163" spans="1:6" x14ac:dyDescent="0.25">
      <c r="A163" s="370" t="s">
        <v>1718</v>
      </c>
      <c r="B163" s="860" t="s">
        <v>1773</v>
      </c>
      <c r="C163" s="861" t="s">
        <v>19</v>
      </c>
      <c r="D163" s="858">
        <v>3</v>
      </c>
      <c r="E163" s="854"/>
      <c r="F163" s="1237">
        <f>D163*E163</f>
        <v>0</v>
      </c>
    </row>
    <row r="164" spans="1:6" ht="9.75" customHeight="1" x14ac:dyDescent="0.25">
      <c r="A164" s="854"/>
      <c r="B164" s="854"/>
      <c r="C164" s="854"/>
      <c r="D164" s="854"/>
      <c r="E164" s="854"/>
      <c r="F164" s="1237"/>
    </row>
    <row r="165" spans="1:6" ht="13" x14ac:dyDescent="0.25">
      <c r="A165" s="862"/>
      <c r="B165" s="1238" t="s">
        <v>765</v>
      </c>
      <c r="C165" s="862"/>
      <c r="D165" s="864"/>
      <c r="E165" s="620"/>
      <c r="F165" s="620"/>
    </row>
    <row r="166" spans="1:6" ht="13" x14ac:dyDescent="0.25">
      <c r="A166" s="862"/>
      <c r="B166" s="1238" t="s">
        <v>766</v>
      </c>
      <c r="C166" s="862"/>
      <c r="D166" s="864"/>
      <c r="E166" s="620"/>
      <c r="F166" s="620"/>
    </row>
    <row r="167" spans="1:6" ht="13" x14ac:dyDescent="0.25">
      <c r="A167" s="862"/>
      <c r="B167" s="1225" t="s">
        <v>172</v>
      </c>
      <c r="C167" s="862"/>
      <c r="D167" s="864"/>
      <c r="E167" s="620"/>
      <c r="F167" s="620"/>
    </row>
    <row r="168" spans="1:6" ht="22.5" customHeight="1" x14ac:dyDescent="0.25">
      <c r="A168" s="862" t="s">
        <v>767</v>
      </c>
      <c r="B168" s="863" t="s">
        <v>768</v>
      </c>
      <c r="C168" s="862" t="s">
        <v>125</v>
      </c>
      <c r="D168" s="864">
        <v>7</v>
      </c>
      <c r="E168" s="620"/>
      <c r="F168" s="620">
        <f t="shared" ref="F168:F169" si="3">D168*E168</f>
        <v>0</v>
      </c>
    </row>
    <row r="169" spans="1:6" x14ac:dyDescent="0.25">
      <c r="A169" s="862" t="s">
        <v>769</v>
      </c>
      <c r="B169" s="863" t="s">
        <v>770</v>
      </c>
      <c r="C169" s="862" t="s">
        <v>125</v>
      </c>
      <c r="D169" s="864">
        <v>14</v>
      </c>
      <c r="E169" s="620"/>
      <c r="F169" s="620">
        <f t="shared" si="3"/>
        <v>0</v>
      </c>
    </row>
    <row r="170" spans="1:6" ht="9.75" customHeight="1" x14ac:dyDescent="0.25">
      <c r="A170" s="862"/>
      <c r="B170" s="1239"/>
      <c r="C170" s="862"/>
      <c r="D170" s="1240"/>
      <c r="E170" s="620"/>
      <c r="F170" s="620"/>
    </row>
    <row r="171" spans="1:6" ht="9.75" customHeight="1" x14ac:dyDescent="0.25">
      <c r="A171" s="859"/>
      <c r="B171" s="860"/>
      <c r="C171" s="861"/>
      <c r="D171" s="858"/>
      <c r="E171" s="854"/>
      <c r="F171" s="1237"/>
    </row>
    <row r="172" spans="1:6" ht="13" x14ac:dyDescent="0.25">
      <c r="A172" s="182"/>
      <c r="B172" s="183" t="s">
        <v>139</v>
      </c>
      <c r="C172" s="177"/>
      <c r="D172" s="177"/>
      <c r="E172" s="198"/>
      <c r="F172" s="619"/>
    </row>
    <row r="173" spans="1:6" ht="9.75" customHeight="1" x14ac:dyDescent="0.25">
      <c r="A173" s="182"/>
      <c r="B173" s="186"/>
      <c r="C173" s="177"/>
      <c r="D173" s="177"/>
      <c r="E173" s="198"/>
      <c r="F173" s="619"/>
    </row>
    <row r="174" spans="1:6" ht="13" x14ac:dyDescent="0.25">
      <c r="A174" s="182"/>
      <c r="B174" s="186" t="s">
        <v>140</v>
      </c>
      <c r="C174" s="177"/>
      <c r="D174" s="177"/>
      <c r="E174" s="198"/>
      <c r="F174" s="619"/>
    </row>
    <row r="175" spans="1:6" ht="9.75" customHeight="1" x14ac:dyDescent="0.25">
      <c r="A175" s="182"/>
      <c r="B175" s="187"/>
      <c r="C175" s="177"/>
      <c r="D175" s="177"/>
      <c r="E175" s="198"/>
      <c r="F175" s="619"/>
    </row>
    <row r="176" spans="1:6" ht="13" x14ac:dyDescent="0.25">
      <c r="A176" s="182"/>
      <c r="B176" s="186" t="s">
        <v>141</v>
      </c>
      <c r="C176" s="177"/>
      <c r="D176" s="177"/>
      <c r="E176" s="198"/>
      <c r="F176" s="619"/>
    </row>
    <row r="177" spans="1:6" ht="9.75" customHeight="1" x14ac:dyDescent="0.25">
      <c r="A177" s="182"/>
      <c r="B177" s="186"/>
      <c r="C177" s="177"/>
      <c r="D177" s="177"/>
      <c r="E177" s="198"/>
      <c r="F177" s="619"/>
    </row>
    <row r="178" spans="1:6" ht="25" x14ac:dyDescent="0.25">
      <c r="A178" s="182"/>
      <c r="B178" s="187" t="s">
        <v>142</v>
      </c>
      <c r="C178" s="177"/>
      <c r="D178" s="177"/>
      <c r="E178" s="198"/>
      <c r="F178" s="619"/>
    </row>
    <row r="179" spans="1:6" ht="9.75" customHeight="1" x14ac:dyDescent="0.25">
      <c r="A179" s="182"/>
      <c r="B179" s="186"/>
      <c r="C179" s="177"/>
      <c r="D179" s="177"/>
      <c r="E179" s="198"/>
      <c r="F179" s="619"/>
    </row>
    <row r="180" spans="1:6" x14ac:dyDescent="0.25">
      <c r="A180" s="370" t="s">
        <v>1738</v>
      </c>
      <c r="B180" s="370" t="s">
        <v>1737</v>
      </c>
      <c r="C180" s="177" t="s">
        <v>19</v>
      </c>
      <c r="D180" s="177">
        <v>1</v>
      </c>
      <c r="E180" s="198"/>
      <c r="F180" s="619">
        <f>D180*E180</f>
        <v>0</v>
      </c>
    </row>
    <row r="181" spans="1:6" ht="9.75" customHeight="1" x14ac:dyDescent="0.25">
      <c r="A181" s="223"/>
      <c r="B181" s="1233"/>
      <c r="C181" s="177"/>
      <c r="D181" s="177"/>
      <c r="E181" s="198"/>
      <c r="F181" s="619"/>
    </row>
    <row r="182" spans="1:6" ht="9.75" customHeight="1" x14ac:dyDescent="0.25">
      <c r="A182" s="223"/>
      <c r="B182" s="1233"/>
      <c r="C182" s="177"/>
      <c r="D182" s="177"/>
      <c r="E182" s="198"/>
      <c r="F182" s="619"/>
    </row>
    <row r="183" spans="1:6" ht="9.75" customHeight="1" x14ac:dyDescent="0.25">
      <c r="A183" s="223"/>
      <c r="B183" s="1233"/>
      <c r="C183" s="177"/>
      <c r="D183" s="177"/>
      <c r="E183" s="198"/>
      <c r="F183" s="619"/>
    </row>
    <row r="184" spans="1:6" ht="9.75" customHeight="1" x14ac:dyDescent="0.25">
      <c r="A184" s="223"/>
      <c r="B184" s="1233"/>
      <c r="C184" s="177"/>
      <c r="D184" s="177"/>
      <c r="E184" s="198"/>
      <c r="F184" s="619"/>
    </row>
    <row r="185" spans="1:6" ht="9.75" customHeight="1" thickBot="1" x14ac:dyDescent="0.3">
      <c r="A185" s="223"/>
      <c r="B185" s="1233"/>
      <c r="C185" s="177"/>
      <c r="D185" s="177"/>
      <c r="E185" s="198"/>
      <c r="F185" s="619"/>
    </row>
    <row r="186" spans="1:6" ht="19.5" customHeight="1" thickTop="1" x14ac:dyDescent="0.25">
      <c r="A186" s="2404" t="s">
        <v>102</v>
      </c>
      <c r="B186" s="2404"/>
      <c r="C186" s="2404"/>
      <c r="D186" s="2404"/>
      <c r="E186" s="2404"/>
      <c r="F186" s="1330">
        <f>SUM(F121:F185)</f>
        <v>0</v>
      </c>
    </row>
    <row r="187" spans="1:6" ht="13" x14ac:dyDescent="0.3">
      <c r="A187" s="208"/>
      <c r="B187" s="183" t="s">
        <v>144</v>
      </c>
      <c r="C187" s="190"/>
      <c r="D187" s="190"/>
      <c r="E187" s="200"/>
      <c r="F187" s="619"/>
    </row>
    <row r="188" spans="1:6" ht="9.75" customHeight="1" x14ac:dyDescent="0.3">
      <c r="A188" s="208"/>
      <c r="B188" s="182"/>
      <c r="C188" s="190"/>
      <c r="D188" s="190"/>
      <c r="E188" s="200"/>
      <c r="F188" s="619"/>
    </row>
    <row r="189" spans="1:6" ht="37.5" x14ac:dyDescent="0.25">
      <c r="A189" s="182"/>
      <c r="B189" s="191" t="s">
        <v>145</v>
      </c>
      <c r="C189" s="177"/>
      <c r="D189" s="177"/>
      <c r="E189" s="197"/>
      <c r="F189" s="619"/>
    </row>
    <row r="190" spans="1:6" ht="9.75" customHeight="1" x14ac:dyDescent="0.25">
      <c r="A190" s="182"/>
      <c r="B190" s="187"/>
      <c r="C190" s="177"/>
      <c r="D190" s="177"/>
      <c r="E190" s="198"/>
      <c r="F190" s="619"/>
    </row>
    <row r="191" spans="1:6" x14ac:dyDescent="0.25">
      <c r="A191" s="370" t="s">
        <v>1739</v>
      </c>
      <c r="B191" s="251" t="s">
        <v>1740</v>
      </c>
      <c r="C191" s="177" t="s">
        <v>19</v>
      </c>
      <c r="D191" s="177">
        <v>1</v>
      </c>
      <c r="E191" s="198"/>
      <c r="F191" s="619">
        <f>D191*E191</f>
        <v>0</v>
      </c>
    </row>
    <row r="192" spans="1:6" ht="9.75" customHeight="1" x14ac:dyDescent="0.25">
      <c r="A192" s="182"/>
      <c r="B192" s="188"/>
      <c r="C192" s="177"/>
      <c r="D192" s="177"/>
      <c r="E192" s="198"/>
      <c r="F192" s="619"/>
    </row>
    <row r="193" spans="1:6" ht="13" x14ac:dyDescent="0.25">
      <c r="A193" s="182"/>
      <c r="B193" s="186" t="s">
        <v>147</v>
      </c>
      <c r="C193" s="177"/>
      <c r="D193" s="177"/>
      <c r="E193" s="198"/>
      <c r="F193" s="619"/>
    </row>
    <row r="194" spans="1:6" ht="9.75" customHeight="1" x14ac:dyDescent="0.25">
      <c r="A194" s="182"/>
      <c r="B194" s="187"/>
      <c r="C194" s="177"/>
      <c r="D194" s="177"/>
      <c r="E194" s="198"/>
      <c r="F194" s="619"/>
    </row>
    <row r="195" spans="1:6" ht="25" x14ac:dyDescent="0.25">
      <c r="A195" s="182"/>
      <c r="B195" s="191" t="s">
        <v>148</v>
      </c>
      <c r="C195" s="177"/>
      <c r="D195" s="177"/>
      <c r="E195" s="198"/>
      <c r="F195" s="619"/>
    </row>
    <row r="196" spans="1:6" x14ac:dyDescent="0.25">
      <c r="A196" s="182"/>
      <c r="B196" s="182"/>
      <c r="C196" s="177"/>
      <c r="D196" s="177"/>
      <c r="E196" s="198"/>
      <c r="F196" s="619"/>
    </row>
    <row r="197" spans="1:6" x14ac:dyDescent="0.25">
      <c r="A197" s="370" t="s">
        <v>1691</v>
      </c>
      <c r="B197" s="182" t="s">
        <v>149</v>
      </c>
      <c r="C197" s="177" t="s">
        <v>19</v>
      </c>
      <c r="D197" s="177">
        <v>1</v>
      </c>
      <c r="E197" s="198"/>
      <c r="F197" s="619">
        <f>D197*E197</f>
        <v>0</v>
      </c>
    </row>
    <row r="198" spans="1:6" x14ac:dyDescent="0.25">
      <c r="A198" s="182"/>
      <c r="B198" s="182"/>
      <c r="C198" s="177"/>
      <c r="D198" s="177"/>
      <c r="E198" s="198"/>
      <c r="F198" s="619"/>
    </row>
    <row r="199" spans="1:6" ht="13" x14ac:dyDescent="0.25">
      <c r="A199" s="862"/>
      <c r="B199" s="1238" t="s">
        <v>771</v>
      </c>
      <c r="C199" s="862"/>
      <c r="D199" s="864"/>
      <c r="E199" s="620"/>
      <c r="F199" s="620"/>
    </row>
    <row r="200" spans="1:6" ht="13" x14ac:dyDescent="0.25">
      <c r="A200" s="862"/>
      <c r="B200" s="1238" t="s">
        <v>772</v>
      </c>
      <c r="C200" s="862"/>
      <c r="D200" s="864"/>
      <c r="E200" s="620"/>
      <c r="F200" s="620"/>
    </row>
    <row r="201" spans="1:6" ht="10.5" customHeight="1" x14ac:dyDescent="0.25">
      <c r="A201" s="862"/>
      <c r="B201" s="1238"/>
      <c r="C201" s="862"/>
      <c r="D201" s="864"/>
      <c r="E201" s="620"/>
      <c r="F201" s="620"/>
    </row>
    <row r="202" spans="1:6" ht="19.5" customHeight="1" x14ac:dyDescent="0.25">
      <c r="A202" s="862" t="s">
        <v>296</v>
      </c>
      <c r="B202" s="863" t="s">
        <v>204</v>
      </c>
      <c r="C202" s="862" t="s">
        <v>19</v>
      </c>
      <c r="D202" s="864">
        <v>3</v>
      </c>
      <c r="E202" s="620"/>
      <c r="F202" s="620">
        <f t="shared" ref="F202:F203" si="4">D202*E202</f>
        <v>0</v>
      </c>
    </row>
    <row r="203" spans="1:6" ht="19.5" customHeight="1" x14ac:dyDescent="0.25">
      <c r="A203" s="862" t="s">
        <v>773</v>
      </c>
      <c r="B203" s="863" t="s">
        <v>774</v>
      </c>
      <c r="C203" s="862" t="s">
        <v>19</v>
      </c>
      <c r="D203" s="864">
        <v>0</v>
      </c>
      <c r="E203" s="620"/>
      <c r="F203" s="1241">
        <f t="shared" si="4"/>
        <v>0</v>
      </c>
    </row>
    <row r="204" spans="1:6" ht="10.5" customHeight="1" x14ac:dyDescent="0.25">
      <c r="A204" s="862"/>
      <c r="B204" s="863"/>
      <c r="C204" s="862"/>
      <c r="D204" s="864"/>
      <c r="E204" s="620"/>
      <c r="F204" s="620"/>
    </row>
    <row r="205" spans="1:6" ht="13" x14ac:dyDescent="0.25">
      <c r="A205" s="862"/>
      <c r="B205" s="1238" t="s">
        <v>771</v>
      </c>
      <c r="C205" s="862"/>
      <c r="D205" s="864"/>
      <c r="E205" s="620"/>
      <c r="F205" s="620"/>
    </row>
    <row r="206" spans="1:6" ht="10.5" customHeight="1" x14ac:dyDescent="0.25">
      <c r="A206" s="862"/>
      <c r="B206" s="1238"/>
      <c r="C206" s="862"/>
      <c r="D206" s="864"/>
      <c r="E206" s="620"/>
      <c r="F206" s="620"/>
    </row>
    <row r="207" spans="1:6" ht="13" x14ac:dyDescent="0.25">
      <c r="A207" s="862"/>
      <c r="B207" s="1238" t="s">
        <v>775</v>
      </c>
      <c r="C207" s="862"/>
      <c r="D207" s="864"/>
      <c r="E207" s="620"/>
      <c r="F207" s="620"/>
    </row>
    <row r="208" spans="1:6" ht="13" x14ac:dyDescent="0.25">
      <c r="A208" s="862"/>
      <c r="B208" s="1225" t="s">
        <v>778</v>
      </c>
      <c r="C208" s="862"/>
      <c r="D208" s="1229"/>
      <c r="E208" s="620"/>
      <c r="F208" s="620"/>
    </row>
    <row r="209" spans="1:6" ht="21.75" customHeight="1" x14ac:dyDescent="0.25">
      <c r="A209" s="1242" t="s">
        <v>1465</v>
      </c>
      <c r="B209" s="863" t="s">
        <v>776</v>
      </c>
      <c r="C209" s="862" t="s">
        <v>125</v>
      </c>
      <c r="D209" s="1229">
        <v>50</v>
      </c>
      <c r="E209" s="620"/>
      <c r="F209" s="1826">
        <f>D209*E209</f>
        <v>0</v>
      </c>
    </row>
    <row r="210" spans="1:6" ht="21.75" customHeight="1" x14ac:dyDescent="0.25">
      <c r="A210" s="1242" t="s">
        <v>1466</v>
      </c>
      <c r="B210" s="863" t="s">
        <v>777</v>
      </c>
      <c r="C210" s="862" t="s">
        <v>125</v>
      </c>
      <c r="D210" s="1229">
        <v>80</v>
      </c>
      <c r="E210" s="620"/>
      <c r="F210" s="1826">
        <f>D210*E210</f>
        <v>0</v>
      </c>
    </row>
    <row r="211" spans="1:6" ht="14.5" x14ac:dyDescent="0.25">
      <c r="A211" s="1242" t="s">
        <v>1467</v>
      </c>
      <c r="B211" s="863" t="s">
        <v>781</v>
      </c>
      <c r="C211" s="862" t="s">
        <v>125</v>
      </c>
      <c r="D211" s="1229">
        <v>75</v>
      </c>
      <c r="E211" s="620"/>
      <c r="F211" s="1826">
        <f>D211*E211</f>
        <v>0</v>
      </c>
    </row>
    <row r="212" spans="1:6" ht="10.5" customHeight="1" x14ac:dyDescent="0.25">
      <c r="A212" s="862"/>
      <c r="B212" s="863"/>
      <c r="C212" s="862"/>
      <c r="D212" s="864"/>
      <c r="E212" s="620"/>
      <c r="F212" s="620"/>
    </row>
    <row r="213" spans="1:6" ht="13" x14ac:dyDescent="0.25">
      <c r="A213" s="862"/>
      <c r="B213" s="1238" t="s">
        <v>782</v>
      </c>
      <c r="C213" s="862"/>
      <c r="D213" s="864"/>
      <c r="E213" s="620"/>
      <c r="F213" s="620"/>
    </row>
    <row r="214" spans="1:6" ht="10.5" customHeight="1" x14ac:dyDescent="0.25">
      <c r="A214" s="862"/>
      <c r="B214" s="863"/>
      <c r="C214" s="862"/>
      <c r="D214" s="864"/>
      <c r="E214" s="620"/>
      <c r="F214" s="620"/>
    </row>
    <row r="215" spans="1:6" x14ac:dyDescent="0.25">
      <c r="A215" s="1243" t="s">
        <v>783</v>
      </c>
      <c r="B215" s="1244" t="s">
        <v>784</v>
      </c>
      <c r="C215" s="1243" t="s">
        <v>19</v>
      </c>
      <c r="D215" s="864">
        <v>120</v>
      </c>
      <c r="E215" s="620"/>
      <c r="F215" s="1826">
        <f>D215*E215</f>
        <v>0</v>
      </c>
    </row>
    <row r="216" spans="1:6" ht="10.5" customHeight="1" x14ac:dyDescent="0.25">
      <c r="A216" s="862"/>
      <c r="B216" s="1239"/>
      <c r="C216" s="862"/>
      <c r="D216" s="864"/>
      <c r="E216" s="620"/>
      <c r="F216" s="620"/>
    </row>
    <row r="217" spans="1:6" ht="13" x14ac:dyDescent="0.25">
      <c r="A217" s="862"/>
      <c r="B217" s="1238" t="s">
        <v>785</v>
      </c>
      <c r="C217" s="862"/>
      <c r="D217" s="864"/>
      <c r="E217" s="620"/>
      <c r="F217" s="620"/>
    </row>
    <row r="218" spans="1:6" ht="10.5" customHeight="1" x14ac:dyDescent="0.25">
      <c r="A218" s="862"/>
      <c r="B218" s="863"/>
      <c r="C218" s="862"/>
      <c r="D218" s="864"/>
      <c r="E218" s="620"/>
      <c r="F218" s="620"/>
    </row>
    <row r="219" spans="1:6" ht="13" x14ac:dyDescent="0.25">
      <c r="A219" s="862"/>
      <c r="B219" s="1238" t="s">
        <v>786</v>
      </c>
      <c r="C219" s="862"/>
      <c r="D219" s="864"/>
      <c r="E219" s="620"/>
      <c r="F219" s="620"/>
    </row>
    <row r="220" spans="1:6" ht="37.5" x14ac:dyDescent="0.25">
      <c r="A220" s="862" t="s">
        <v>787</v>
      </c>
      <c r="B220" s="1245" t="s">
        <v>1855</v>
      </c>
      <c r="C220" s="862" t="s">
        <v>42</v>
      </c>
      <c r="D220" s="1229">
        <v>2000</v>
      </c>
      <c r="E220" s="620"/>
      <c r="F220" s="1826">
        <f>D220*E220</f>
        <v>0</v>
      </c>
    </row>
    <row r="221" spans="1:6" ht="10.5" customHeight="1" x14ac:dyDescent="0.25">
      <c r="A221" s="862"/>
      <c r="B221" s="863"/>
      <c r="C221" s="862"/>
      <c r="D221" s="864"/>
      <c r="E221" s="620"/>
      <c r="F221" s="620"/>
    </row>
    <row r="222" spans="1:6" ht="13" x14ac:dyDescent="0.25">
      <c r="A222" s="862"/>
      <c r="B222" s="1238" t="s">
        <v>788</v>
      </c>
      <c r="C222" s="862"/>
      <c r="D222" s="864"/>
      <c r="E222" s="620"/>
      <c r="F222" s="620"/>
    </row>
    <row r="223" spans="1:6" ht="25" x14ac:dyDescent="0.25">
      <c r="A223" s="862" t="s">
        <v>789</v>
      </c>
      <c r="B223" s="863" t="s">
        <v>790</v>
      </c>
      <c r="C223" s="862" t="s">
        <v>42</v>
      </c>
      <c r="D223" s="1229">
        <v>45</v>
      </c>
      <c r="E223" s="620"/>
      <c r="F223" s="620">
        <f>D223*E223</f>
        <v>0</v>
      </c>
    </row>
    <row r="224" spans="1:6" x14ac:dyDescent="0.25">
      <c r="A224" s="1813"/>
      <c r="B224" s="1814"/>
      <c r="C224" s="1813"/>
      <c r="D224" s="1822"/>
      <c r="E224" s="1816"/>
      <c r="F224" s="1816"/>
    </row>
    <row r="225" spans="1:6" ht="14.5" x14ac:dyDescent="0.25">
      <c r="A225" s="1823"/>
      <c r="B225" s="1238" t="s">
        <v>2309</v>
      </c>
      <c r="C225" s="1824"/>
      <c r="D225" s="1820"/>
      <c r="E225" s="1825"/>
      <c r="F225" s="1816"/>
    </row>
    <row r="226" spans="1:6" ht="25" x14ac:dyDescent="0.25">
      <c r="A226" s="862" t="s">
        <v>2310</v>
      </c>
      <c r="B226" s="1245" t="s">
        <v>2311</v>
      </c>
      <c r="C226" s="862" t="s">
        <v>19</v>
      </c>
      <c r="D226" s="1229">
        <v>6</v>
      </c>
      <c r="E226" s="620"/>
      <c r="F226" s="1826">
        <f>D226*E226</f>
        <v>0</v>
      </c>
    </row>
    <row r="227" spans="1:6" x14ac:dyDescent="0.25">
      <c r="A227" s="1813"/>
      <c r="B227" s="1814"/>
      <c r="C227" s="1813"/>
      <c r="D227" s="1815"/>
      <c r="E227" s="1816"/>
      <c r="F227" s="1816"/>
    </row>
    <row r="228" spans="1:6" ht="14.5" x14ac:dyDescent="0.25">
      <c r="A228" s="1813"/>
      <c r="B228" s="1817" t="s">
        <v>465</v>
      </c>
      <c r="C228" s="1813"/>
      <c r="D228" s="1815"/>
      <c r="E228" s="1816"/>
      <c r="F228" s="1816"/>
    </row>
    <row r="229" spans="1:6" x14ac:dyDescent="0.25">
      <c r="A229" s="1821"/>
      <c r="B229" s="1246"/>
      <c r="C229" s="1247"/>
      <c r="D229" s="1246"/>
      <c r="E229" s="1248"/>
      <c r="F229" s="1816"/>
    </row>
    <row r="230" spans="1:6" ht="14.5" x14ac:dyDescent="0.25">
      <c r="A230" s="1818"/>
      <c r="B230" s="1817" t="s">
        <v>478</v>
      </c>
      <c r="C230" s="1819"/>
      <c r="D230" s="1820"/>
      <c r="E230" s="1816"/>
      <c r="F230" s="1816"/>
    </row>
    <row r="231" spans="1:6" ht="25" x14ac:dyDescent="0.25">
      <c r="A231" s="1246"/>
      <c r="B231" s="1247" t="s">
        <v>480</v>
      </c>
      <c r="C231" s="1246"/>
      <c r="D231" s="1248"/>
      <c r="E231" s="1249"/>
      <c r="F231" s="1250"/>
    </row>
    <row r="232" spans="1:6" x14ac:dyDescent="0.25">
      <c r="A232" s="1246" t="s">
        <v>479</v>
      </c>
      <c r="B232" s="1247" t="s">
        <v>610</v>
      </c>
      <c r="C232" s="1246" t="s">
        <v>48</v>
      </c>
      <c r="D232" s="1248">
        <v>308</v>
      </c>
      <c r="E232" s="1249"/>
      <c r="F232" s="1826">
        <f>D232*E232</f>
        <v>0</v>
      </c>
    </row>
    <row r="233" spans="1:6" x14ac:dyDescent="0.25">
      <c r="A233" s="1246"/>
      <c r="B233" s="1247"/>
      <c r="C233" s="1246"/>
      <c r="D233" s="1248"/>
      <c r="E233" s="1249"/>
      <c r="F233" s="1250"/>
    </row>
    <row r="234" spans="1:6" ht="13" x14ac:dyDescent="0.25">
      <c r="A234" s="182"/>
      <c r="B234" s="186" t="s">
        <v>150</v>
      </c>
      <c r="C234" s="177"/>
      <c r="D234" s="177"/>
      <c r="E234" s="198"/>
      <c r="F234" s="619"/>
    </row>
    <row r="235" spans="1:6" x14ac:dyDescent="0.25">
      <c r="A235" s="1246"/>
      <c r="B235" s="1247"/>
      <c r="C235" s="1246"/>
      <c r="D235" s="1248"/>
      <c r="E235" s="1249"/>
      <c r="F235" s="1250"/>
    </row>
    <row r="236" spans="1:6" ht="13" x14ac:dyDescent="0.25">
      <c r="A236" s="1246"/>
      <c r="B236" s="1251" t="s">
        <v>1084</v>
      </c>
      <c r="C236" s="1246"/>
      <c r="D236" s="1248"/>
      <c r="E236" s="1249"/>
      <c r="F236" s="1250"/>
    </row>
    <row r="237" spans="1:6" ht="37.5" x14ac:dyDescent="0.25">
      <c r="A237" s="492" t="s">
        <v>1085</v>
      </c>
      <c r="B237" s="1247" t="s">
        <v>1556</v>
      </c>
      <c r="C237" s="492" t="s">
        <v>125</v>
      </c>
      <c r="D237" s="643">
        <v>90</v>
      </c>
      <c r="E237" s="645"/>
      <c r="F237" s="1826">
        <f>D237*E237</f>
        <v>0</v>
      </c>
    </row>
    <row r="238" spans="1:6" x14ac:dyDescent="0.25">
      <c r="A238" s="1246"/>
      <c r="B238" s="1247"/>
      <c r="C238" s="492"/>
      <c r="D238" s="1248"/>
      <c r="E238" s="1249"/>
      <c r="F238" s="1250"/>
    </row>
    <row r="239" spans="1:6" ht="13" x14ac:dyDescent="0.25">
      <c r="A239" s="1246"/>
      <c r="B239" s="1251" t="s">
        <v>306</v>
      </c>
      <c r="C239" s="492"/>
      <c r="D239" s="1252"/>
      <c r="E239" s="1249"/>
      <c r="F239" s="1250"/>
    </row>
    <row r="240" spans="1:6" ht="37.5" x14ac:dyDescent="0.25">
      <c r="A240" s="495" t="s">
        <v>1087</v>
      </c>
      <c r="B240" s="1253" t="s">
        <v>1557</v>
      </c>
      <c r="C240" s="492" t="s">
        <v>19</v>
      </c>
      <c r="D240" s="643">
        <v>1</v>
      </c>
      <c r="E240" s="645"/>
      <c r="F240" s="1826">
        <f>D240*E240</f>
        <v>0</v>
      </c>
    </row>
    <row r="241" spans="1:7" ht="10.5" customHeight="1" x14ac:dyDescent="0.25">
      <c r="A241" s="182"/>
      <c r="B241" s="182"/>
      <c r="C241" s="177"/>
      <c r="D241" s="177"/>
      <c r="E241" s="198"/>
      <c r="F241" s="619"/>
    </row>
    <row r="242" spans="1:7" ht="10.5" customHeight="1" x14ac:dyDescent="0.25">
      <c r="A242" s="1809"/>
      <c r="B242" s="1809"/>
      <c r="C242" s="1810"/>
      <c r="D242" s="1810"/>
      <c r="E242" s="1811"/>
      <c r="F242" s="1812"/>
    </row>
    <row r="243" spans="1:7" ht="13" thickBot="1" x14ac:dyDescent="0.3">
      <c r="A243" s="370"/>
      <c r="B243" s="251"/>
      <c r="C243" s="177"/>
      <c r="D243" s="177"/>
      <c r="E243" s="198"/>
      <c r="F243" s="619"/>
      <c r="G243" s="865"/>
    </row>
    <row r="244" spans="1:7" ht="17.25" customHeight="1" thickTop="1" x14ac:dyDescent="0.25">
      <c r="A244" s="2404" t="s">
        <v>102</v>
      </c>
      <c r="B244" s="2404"/>
      <c r="C244" s="2404"/>
      <c r="D244" s="2404"/>
      <c r="E244" s="2404"/>
      <c r="F244" s="1330">
        <f>SUM(F188:F243)</f>
        <v>0</v>
      </c>
    </row>
    <row r="245" spans="1:7" ht="17.25" customHeight="1" x14ac:dyDescent="0.25">
      <c r="A245" s="1827"/>
      <c r="B245" s="1827"/>
      <c r="C245" s="1827"/>
      <c r="D245" s="1827"/>
      <c r="E245" s="1827"/>
      <c r="F245" s="1828"/>
    </row>
    <row r="246" spans="1:7" ht="25" x14ac:dyDescent="0.25">
      <c r="A246" s="1254"/>
      <c r="B246" s="191" t="s">
        <v>1774</v>
      </c>
      <c r="C246" s="1254"/>
      <c r="D246" s="1255"/>
      <c r="E246" s="176"/>
      <c r="F246" s="619"/>
    </row>
    <row r="247" spans="1:7" ht="29.5" customHeight="1" x14ac:dyDescent="0.25">
      <c r="A247" s="370" t="s">
        <v>1775</v>
      </c>
      <c r="B247" s="251" t="s">
        <v>1778</v>
      </c>
      <c r="C247" s="177" t="s">
        <v>19</v>
      </c>
      <c r="D247" s="177">
        <v>120</v>
      </c>
      <c r="E247" s="198"/>
      <c r="F247" s="619">
        <f>D247*E247</f>
        <v>0</v>
      </c>
    </row>
    <row r="248" spans="1:7" ht="17.25" customHeight="1" x14ac:dyDescent="0.25">
      <c r="A248" s="370"/>
      <c r="B248" s="251"/>
      <c r="C248" s="177"/>
      <c r="D248" s="177"/>
      <c r="E248" s="198"/>
      <c r="F248" s="619"/>
    </row>
    <row r="249" spans="1:7" ht="27.5" customHeight="1" x14ac:dyDescent="0.25">
      <c r="A249" s="370" t="s">
        <v>1776</v>
      </c>
      <c r="B249" s="251" t="s">
        <v>1777</v>
      </c>
      <c r="C249" s="177" t="s">
        <v>548</v>
      </c>
      <c r="D249" s="177">
        <v>40</v>
      </c>
      <c r="E249" s="198"/>
      <c r="F249" s="619">
        <f>D249*E249</f>
        <v>0</v>
      </c>
    </row>
    <row r="250" spans="1:7" ht="17.25" customHeight="1" x14ac:dyDescent="0.25">
      <c r="A250" s="1827"/>
      <c r="B250" s="1827"/>
      <c r="C250" s="1827"/>
      <c r="D250" s="1827"/>
      <c r="E250" s="1827"/>
      <c r="F250" s="1828"/>
    </row>
    <row r="251" spans="1:7" ht="25" x14ac:dyDescent="0.25">
      <c r="A251" s="370" t="s">
        <v>1703</v>
      </c>
      <c r="B251" s="370" t="s">
        <v>2252</v>
      </c>
      <c r="C251" s="177" t="s">
        <v>19</v>
      </c>
      <c r="D251" s="177">
        <v>1</v>
      </c>
      <c r="E251" s="198"/>
      <c r="F251" s="619">
        <f>D251*E251</f>
        <v>0</v>
      </c>
    </row>
    <row r="252" spans="1:7" ht="10.5" customHeight="1" x14ac:dyDescent="0.25">
      <c r="A252" s="370"/>
      <c r="B252" s="370"/>
      <c r="C252" s="177"/>
      <c r="D252" s="177"/>
      <c r="E252" s="198"/>
      <c r="F252" s="619"/>
    </row>
    <row r="253" spans="1:7" ht="25" x14ac:dyDescent="0.25">
      <c r="A253" s="370" t="s">
        <v>1704</v>
      </c>
      <c r="B253" s="370" t="s">
        <v>2253</v>
      </c>
      <c r="C253" s="177" t="s">
        <v>19</v>
      </c>
      <c r="D253" s="177">
        <v>1</v>
      </c>
      <c r="E253" s="198"/>
      <c r="F253" s="619">
        <f>D253*E253</f>
        <v>0</v>
      </c>
    </row>
    <row r="254" spans="1:7" ht="10.5" customHeight="1" x14ac:dyDescent="0.25">
      <c r="A254" s="182"/>
      <c r="B254" s="182"/>
      <c r="C254" s="177"/>
      <c r="D254" s="177"/>
      <c r="E254" s="198"/>
      <c r="F254" s="619"/>
    </row>
    <row r="255" spans="1:7" ht="25" x14ac:dyDescent="0.25">
      <c r="A255" s="370" t="s">
        <v>1705</v>
      </c>
      <c r="B255" s="388" t="s">
        <v>1781</v>
      </c>
      <c r="C255" s="392" t="s">
        <v>19</v>
      </c>
      <c r="D255" s="392">
        <v>2</v>
      </c>
      <c r="E255" s="398"/>
      <c r="F255" s="454">
        <f>D255*E255</f>
        <v>0</v>
      </c>
    </row>
    <row r="256" spans="1:7" x14ac:dyDescent="0.25">
      <c r="A256" s="182"/>
      <c r="B256" s="182"/>
      <c r="C256" s="177"/>
      <c r="D256" s="177"/>
      <c r="E256" s="198"/>
      <c r="F256" s="619"/>
    </row>
    <row r="257" spans="1:6" x14ac:dyDescent="0.25">
      <c r="A257" s="370" t="s">
        <v>1706</v>
      </c>
      <c r="B257" s="251" t="s">
        <v>1790</v>
      </c>
      <c r="C257" s="177" t="s">
        <v>125</v>
      </c>
      <c r="D257" s="177">
        <v>6</v>
      </c>
      <c r="E257" s="198"/>
      <c r="F257" s="619">
        <f>D257*E257</f>
        <v>0</v>
      </c>
    </row>
    <row r="258" spans="1:6" ht="10.5" customHeight="1" x14ac:dyDescent="0.25">
      <c r="A258" s="182"/>
      <c r="B258" s="188"/>
      <c r="C258" s="177"/>
      <c r="D258" s="177"/>
      <c r="E258" s="198"/>
      <c r="F258" s="619"/>
    </row>
    <row r="259" spans="1:6" ht="10.5" customHeight="1" x14ac:dyDescent="0.25">
      <c r="A259" s="182"/>
      <c r="B259" s="188"/>
      <c r="C259" s="177"/>
      <c r="D259" s="177"/>
      <c r="E259" s="198"/>
      <c r="F259" s="619"/>
    </row>
    <row r="260" spans="1:6" ht="10.5" customHeight="1" x14ac:dyDescent="0.25">
      <c r="A260" s="182"/>
      <c r="B260" s="188"/>
      <c r="C260" s="177"/>
      <c r="D260" s="177"/>
      <c r="E260" s="198"/>
      <c r="F260" s="619"/>
    </row>
    <row r="261" spans="1:6" ht="10.5" customHeight="1" x14ac:dyDescent="0.25">
      <c r="A261" s="182"/>
      <c r="B261" s="188"/>
      <c r="C261" s="177"/>
      <c r="D261" s="177"/>
      <c r="E261" s="198"/>
      <c r="F261" s="619"/>
    </row>
    <row r="262" spans="1:6" ht="10.5" customHeight="1" x14ac:dyDescent="0.25">
      <c r="A262" s="182"/>
      <c r="B262" s="188"/>
      <c r="C262" s="177"/>
      <c r="D262" s="177"/>
      <c r="E262" s="198"/>
      <c r="F262" s="619"/>
    </row>
    <row r="263" spans="1:6" ht="10.5" customHeight="1" x14ac:dyDescent="0.25">
      <c r="A263" s="182"/>
      <c r="B263" s="188"/>
      <c r="C263" s="177"/>
      <c r="D263" s="177"/>
      <c r="E263" s="198"/>
      <c r="F263" s="619"/>
    </row>
    <row r="264" spans="1:6" ht="10.5" customHeight="1" x14ac:dyDescent="0.25">
      <c r="A264" s="182"/>
      <c r="B264" s="188"/>
      <c r="C264" s="177"/>
      <c r="D264" s="177"/>
      <c r="E264" s="198"/>
      <c r="F264" s="619"/>
    </row>
    <row r="265" spans="1:6" ht="10.5" customHeight="1" x14ac:dyDescent="0.25">
      <c r="A265" s="182"/>
      <c r="B265" s="188"/>
      <c r="C265" s="177"/>
      <c r="D265" s="177"/>
      <c r="E265" s="198"/>
      <c r="F265" s="619"/>
    </row>
    <row r="266" spans="1:6" ht="10.5" customHeight="1" x14ac:dyDescent="0.25">
      <c r="A266" s="182"/>
      <c r="B266" s="188"/>
      <c r="C266" s="177"/>
      <c r="D266" s="177"/>
      <c r="E266" s="198"/>
      <c r="F266" s="619"/>
    </row>
    <row r="267" spans="1:6" ht="10.5" customHeight="1" x14ac:dyDescent="0.25">
      <c r="A267" s="182"/>
      <c r="B267" s="188"/>
      <c r="C267" s="177"/>
      <c r="D267" s="177"/>
      <c r="E267" s="198"/>
      <c r="F267" s="619"/>
    </row>
    <row r="268" spans="1:6" ht="10.5" customHeight="1" x14ac:dyDescent="0.25">
      <c r="A268" s="182"/>
      <c r="B268" s="188"/>
      <c r="C268" s="177"/>
      <c r="D268" s="177"/>
      <c r="E268" s="198"/>
      <c r="F268" s="619"/>
    </row>
    <row r="269" spans="1:6" ht="10.5" customHeight="1" x14ac:dyDescent="0.25">
      <c r="A269" s="182"/>
      <c r="B269" s="188"/>
      <c r="C269" s="177"/>
      <c r="D269" s="177"/>
      <c r="E269" s="198"/>
      <c r="F269" s="619"/>
    </row>
    <row r="270" spans="1:6" ht="10.5" customHeight="1" x14ac:dyDescent="0.25">
      <c r="A270" s="182"/>
      <c r="B270" s="188"/>
      <c r="C270" s="177"/>
      <c r="D270" s="177"/>
      <c r="E270" s="198"/>
      <c r="F270" s="619"/>
    </row>
    <row r="271" spans="1:6" ht="10.5" customHeight="1" x14ac:dyDescent="0.25">
      <c r="A271" s="182"/>
      <c r="B271" s="188"/>
      <c r="C271" s="177"/>
      <c r="D271" s="177"/>
      <c r="E271" s="198"/>
      <c r="F271" s="619"/>
    </row>
    <row r="272" spans="1:6" ht="10.5" customHeight="1" x14ac:dyDescent="0.25">
      <c r="A272" s="182"/>
      <c r="B272" s="188"/>
      <c r="C272" s="177"/>
      <c r="D272" s="177"/>
      <c r="E272" s="198"/>
      <c r="F272" s="619"/>
    </row>
    <row r="273" spans="1:6" ht="10.5" customHeight="1" x14ac:dyDescent="0.25">
      <c r="A273" s="182"/>
      <c r="B273" s="188"/>
      <c r="C273" s="177"/>
      <c r="D273" s="177"/>
      <c r="E273" s="198"/>
      <c r="F273" s="619"/>
    </row>
    <row r="274" spans="1:6" ht="10.5" customHeight="1" x14ac:dyDescent="0.25">
      <c r="A274" s="182"/>
      <c r="B274" s="188"/>
      <c r="C274" s="177"/>
      <c r="D274" s="177"/>
      <c r="E274" s="198"/>
      <c r="F274" s="619"/>
    </row>
    <row r="275" spans="1:6" ht="10.5" customHeight="1" x14ac:dyDescent="0.25">
      <c r="A275" s="182"/>
      <c r="B275" s="188"/>
      <c r="C275" s="177"/>
      <c r="D275" s="177"/>
      <c r="E275" s="198"/>
      <c r="F275" s="619"/>
    </row>
    <row r="276" spans="1:6" ht="10.5" customHeight="1" x14ac:dyDescent="0.25">
      <c r="A276" s="182"/>
      <c r="B276" s="188"/>
      <c r="C276" s="177"/>
      <c r="D276" s="177"/>
      <c r="E276" s="198"/>
      <c r="F276" s="619"/>
    </row>
    <row r="277" spans="1:6" ht="10.5" customHeight="1" x14ac:dyDescent="0.25">
      <c r="A277" s="182"/>
      <c r="B277" s="188"/>
      <c r="C277" s="177"/>
      <c r="D277" s="177"/>
      <c r="E277" s="198"/>
      <c r="F277" s="619"/>
    </row>
    <row r="278" spans="1:6" ht="10.5" customHeight="1" x14ac:dyDescent="0.25">
      <c r="A278" s="182"/>
      <c r="B278" s="188"/>
      <c r="C278" s="177"/>
      <c r="D278" s="177"/>
      <c r="E278" s="198"/>
      <c r="F278" s="619"/>
    </row>
    <row r="279" spans="1:6" ht="10.5" customHeight="1" x14ac:dyDescent="0.25">
      <c r="A279" s="182"/>
      <c r="B279" s="188"/>
      <c r="C279" s="177"/>
      <c r="D279" s="177"/>
      <c r="E279" s="198"/>
      <c r="F279" s="619"/>
    </row>
    <row r="280" spans="1:6" ht="10.5" customHeight="1" x14ac:dyDescent="0.25">
      <c r="A280" s="182"/>
      <c r="B280" s="188"/>
      <c r="C280" s="177"/>
      <c r="D280" s="177"/>
      <c r="E280" s="198"/>
      <c r="F280" s="619"/>
    </row>
    <row r="281" spans="1:6" ht="10.5" customHeight="1" x14ac:dyDescent="0.25">
      <c r="A281" s="182"/>
      <c r="B281" s="188"/>
      <c r="C281" s="177"/>
      <c r="D281" s="177"/>
      <c r="E281" s="198"/>
      <c r="F281" s="619"/>
    </row>
    <row r="282" spans="1:6" ht="10.5" customHeight="1" x14ac:dyDescent="0.25">
      <c r="A282" s="182"/>
      <c r="B282" s="188"/>
      <c r="C282" s="177"/>
      <c r="D282" s="177"/>
      <c r="E282" s="198"/>
      <c r="F282" s="619"/>
    </row>
    <row r="283" spans="1:6" ht="10.5" customHeight="1" x14ac:dyDescent="0.25">
      <c r="A283" s="182"/>
      <c r="B283" s="188"/>
      <c r="C283" s="177"/>
      <c r="D283" s="177"/>
      <c r="E283" s="198"/>
      <c r="F283" s="619"/>
    </row>
    <row r="284" spans="1:6" ht="10.5" customHeight="1" x14ac:dyDescent="0.25">
      <c r="A284" s="182"/>
      <c r="B284" s="188"/>
      <c r="C284" s="177"/>
      <c r="D284" s="177"/>
      <c r="E284" s="198"/>
      <c r="F284" s="619"/>
    </row>
    <row r="285" spans="1:6" ht="10.5" customHeight="1" x14ac:dyDescent="0.25">
      <c r="A285" s="182"/>
      <c r="B285" s="188"/>
      <c r="C285" s="177"/>
      <c r="D285" s="177"/>
      <c r="E285" s="198"/>
      <c r="F285" s="619"/>
    </row>
    <row r="286" spans="1:6" ht="10.5" customHeight="1" x14ac:dyDescent="0.25">
      <c r="A286" s="182"/>
      <c r="B286" s="188"/>
      <c r="C286" s="177"/>
      <c r="D286" s="177"/>
      <c r="E286" s="198"/>
      <c r="F286" s="619"/>
    </row>
    <row r="287" spans="1:6" ht="10.5" customHeight="1" x14ac:dyDescent="0.25">
      <c r="A287" s="182"/>
      <c r="B287" s="188"/>
      <c r="C287" s="177"/>
      <c r="D287" s="177"/>
      <c r="E287" s="198"/>
      <c r="F287" s="619"/>
    </row>
    <row r="288" spans="1:6" ht="10.5" customHeight="1" x14ac:dyDescent="0.25">
      <c r="A288" s="182"/>
      <c r="B288" s="188"/>
      <c r="C288" s="177"/>
      <c r="D288" s="177"/>
      <c r="E288" s="198"/>
      <c r="F288" s="619"/>
    </row>
    <row r="289" spans="1:6" ht="10.5" customHeight="1" x14ac:dyDescent="0.25">
      <c r="A289" s="182"/>
      <c r="B289" s="188"/>
      <c r="C289" s="177"/>
      <c r="D289" s="177"/>
      <c r="E289" s="198"/>
      <c r="F289" s="619"/>
    </row>
    <row r="290" spans="1:6" ht="10.5" customHeight="1" x14ac:dyDescent="0.25">
      <c r="A290" s="182"/>
      <c r="B290" s="188"/>
      <c r="C290" s="177"/>
      <c r="D290" s="177"/>
      <c r="E290" s="198"/>
      <c r="F290" s="619"/>
    </row>
    <row r="291" spans="1:6" ht="10.5" customHeight="1" x14ac:dyDescent="0.25">
      <c r="A291" s="182"/>
      <c r="B291" s="188"/>
      <c r="C291" s="177"/>
      <c r="D291" s="177"/>
      <c r="E291" s="198"/>
      <c r="F291" s="619"/>
    </row>
    <row r="292" spans="1:6" ht="10.5" customHeight="1" x14ac:dyDescent="0.25">
      <c r="A292" s="182"/>
      <c r="B292" s="188"/>
      <c r="C292" s="177"/>
      <c r="D292" s="177"/>
      <c r="E292" s="198"/>
      <c r="F292" s="619"/>
    </row>
    <row r="293" spans="1:6" ht="10.5" customHeight="1" x14ac:dyDescent="0.25">
      <c r="A293" s="182"/>
      <c r="B293" s="188"/>
      <c r="C293" s="177"/>
      <c r="D293" s="177"/>
      <c r="E293" s="198"/>
      <c r="F293" s="619"/>
    </row>
    <row r="294" spans="1:6" ht="10.5" customHeight="1" x14ac:dyDescent="0.25">
      <c r="A294" s="182"/>
      <c r="B294" s="188"/>
      <c r="C294" s="177"/>
      <c r="D294" s="177"/>
      <c r="E294" s="198"/>
      <c r="F294" s="619"/>
    </row>
    <row r="295" spans="1:6" ht="10.5" customHeight="1" x14ac:dyDescent="0.25">
      <c r="A295" s="182"/>
      <c r="B295" s="188"/>
      <c r="C295" s="177"/>
      <c r="D295" s="177"/>
      <c r="E295" s="198"/>
      <c r="F295" s="619"/>
    </row>
    <row r="296" spans="1:6" ht="10.5" customHeight="1" x14ac:dyDescent="0.25">
      <c r="A296" s="182"/>
      <c r="B296" s="188"/>
      <c r="C296" s="177"/>
      <c r="D296" s="177"/>
      <c r="E296" s="198"/>
      <c r="F296" s="619"/>
    </row>
    <row r="297" spans="1:6" ht="10.5" customHeight="1" x14ac:dyDescent="0.25">
      <c r="A297" s="182"/>
      <c r="B297" s="188"/>
      <c r="C297" s="177"/>
      <c r="D297" s="177"/>
      <c r="E297" s="198"/>
      <c r="F297" s="619"/>
    </row>
    <row r="298" spans="1:6" ht="10.5" customHeight="1" x14ac:dyDescent="0.25">
      <c r="A298" s="182"/>
      <c r="B298" s="188"/>
      <c r="C298" s="177"/>
      <c r="D298" s="177"/>
      <c r="E298" s="198"/>
      <c r="F298" s="619"/>
    </row>
    <row r="299" spans="1:6" ht="10.5" customHeight="1" x14ac:dyDescent="0.25">
      <c r="A299" s="182"/>
      <c r="B299" s="188"/>
      <c r="C299" s="177"/>
      <c r="D299" s="177"/>
      <c r="E299" s="198"/>
      <c r="F299" s="619"/>
    </row>
    <row r="300" spans="1:6" ht="10.5" customHeight="1" x14ac:dyDescent="0.25">
      <c r="A300" s="182"/>
      <c r="B300" s="188"/>
      <c r="C300" s="177"/>
      <c r="D300" s="177"/>
      <c r="E300" s="198"/>
      <c r="F300" s="619"/>
    </row>
    <row r="301" spans="1:6" ht="10.5" customHeight="1" x14ac:dyDescent="0.25">
      <c r="A301" s="182"/>
      <c r="B301" s="188"/>
      <c r="C301" s="177"/>
      <c r="D301" s="177"/>
      <c r="E301" s="198"/>
      <c r="F301" s="619"/>
    </row>
    <row r="302" spans="1:6" ht="10.5" customHeight="1" x14ac:dyDescent="0.25">
      <c r="A302" s="182"/>
      <c r="B302" s="188"/>
      <c r="C302" s="177"/>
      <c r="D302" s="177"/>
      <c r="E302" s="198"/>
      <c r="F302" s="619"/>
    </row>
    <row r="303" spans="1:6" ht="10.5" customHeight="1" x14ac:dyDescent="0.25">
      <c r="A303" s="182"/>
      <c r="B303" s="188"/>
      <c r="C303" s="177"/>
      <c r="D303" s="177"/>
      <c r="E303" s="198"/>
      <c r="F303" s="619"/>
    </row>
    <row r="304" spans="1:6" ht="10.5" customHeight="1" x14ac:dyDescent="0.25">
      <c r="A304" s="182"/>
      <c r="B304" s="188"/>
      <c r="C304" s="177"/>
      <c r="D304" s="177"/>
      <c r="E304" s="198"/>
      <c r="F304" s="619"/>
    </row>
    <row r="305" spans="1:6" ht="10.5" customHeight="1" x14ac:dyDescent="0.25">
      <c r="A305" s="182"/>
      <c r="B305" s="188"/>
      <c r="C305" s="177"/>
      <c r="D305" s="177"/>
      <c r="E305" s="198"/>
      <c r="F305" s="619"/>
    </row>
    <row r="306" spans="1:6" ht="10.5" customHeight="1" x14ac:dyDescent="0.25">
      <c r="A306" s="182"/>
      <c r="B306" s="188"/>
      <c r="C306" s="177"/>
      <c r="D306" s="177"/>
      <c r="E306" s="198"/>
      <c r="F306" s="619"/>
    </row>
    <row r="307" spans="1:6" ht="10.5" customHeight="1" x14ac:dyDescent="0.25">
      <c r="A307" s="182"/>
      <c r="B307" s="188"/>
      <c r="C307" s="177"/>
      <c r="D307" s="177"/>
      <c r="E307" s="198"/>
      <c r="F307" s="619"/>
    </row>
    <row r="308" spans="1:6" ht="10.5" customHeight="1" x14ac:dyDescent="0.25">
      <c r="A308" s="182"/>
      <c r="B308" s="188"/>
      <c r="C308" s="177"/>
      <c r="D308" s="177"/>
      <c r="E308" s="198"/>
      <c r="F308" s="619"/>
    </row>
    <row r="309" spans="1:6" ht="10.5" customHeight="1" x14ac:dyDescent="0.25">
      <c r="A309" s="182"/>
      <c r="B309" s="188"/>
      <c r="C309" s="177"/>
      <c r="D309" s="177"/>
      <c r="E309" s="198"/>
      <c r="F309" s="619"/>
    </row>
    <row r="310" spans="1:6" ht="10.5" customHeight="1" x14ac:dyDescent="0.25">
      <c r="A310" s="182"/>
      <c r="B310" s="188"/>
      <c r="C310" s="177"/>
      <c r="D310" s="177"/>
      <c r="E310" s="198"/>
      <c r="F310" s="619"/>
    </row>
    <row r="311" spans="1:6" ht="10.5" customHeight="1" x14ac:dyDescent="0.25">
      <c r="A311" s="182"/>
      <c r="B311" s="188"/>
      <c r="C311" s="177"/>
      <c r="D311" s="177"/>
      <c r="E311" s="198"/>
      <c r="F311" s="619"/>
    </row>
    <row r="312" spans="1:6" ht="10.5" customHeight="1" x14ac:dyDescent="0.25">
      <c r="A312" s="182"/>
      <c r="B312" s="188"/>
      <c r="C312" s="177"/>
      <c r="D312" s="177"/>
      <c r="E312" s="198"/>
      <c r="F312" s="619"/>
    </row>
    <row r="313" spans="1:6" ht="10.5" customHeight="1" x14ac:dyDescent="0.25">
      <c r="A313" s="182"/>
      <c r="B313" s="188"/>
      <c r="C313" s="177"/>
      <c r="D313" s="177"/>
      <c r="E313" s="198"/>
      <c r="F313" s="619"/>
    </row>
    <row r="314" spans="1:6" ht="10.5" customHeight="1" x14ac:dyDescent="0.25">
      <c r="A314" s="182"/>
      <c r="B314" s="188"/>
      <c r="C314" s="177"/>
      <c r="D314" s="177"/>
      <c r="E314" s="198"/>
      <c r="F314" s="619"/>
    </row>
    <row r="315" spans="1:6" ht="10.5" customHeight="1" x14ac:dyDescent="0.25">
      <c r="A315" s="182"/>
      <c r="B315" s="188"/>
      <c r="C315" s="177"/>
      <c r="D315" s="177"/>
      <c r="E315" s="198"/>
      <c r="F315" s="619"/>
    </row>
    <row r="316" spans="1:6" ht="10.5" customHeight="1" x14ac:dyDescent="0.25">
      <c r="A316" s="182"/>
      <c r="B316" s="188"/>
      <c r="C316" s="177"/>
      <c r="D316" s="177"/>
      <c r="E316" s="198"/>
      <c r="F316" s="619"/>
    </row>
    <row r="317" spans="1:6" ht="10.5" customHeight="1" x14ac:dyDescent="0.25">
      <c r="A317" s="182"/>
      <c r="B317" s="188"/>
      <c r="C317" s="177"/>
      <c r="D317" s="177"/>
      <c r="E317" s="198"/>
      <c r="F317" s="619"/>
    </row>
    <row r="318" spans="1:6" ht="10.5" customHeight="1" x14ac:dyDescent="0.25">
      <c r="A318" s="182"/>
      <c r="B318" s="188"/>
      <c r="C318" s="177"/>
      <c r="D318" s="177"/>
      <c r="E318" s="198"/>
      <c r="F318" s="619"/>
    </row>
    <row r="319" spans="1:6" ht="10.5" customHeight="1" x14ac:dyDescent="0.25">
      <c r="A319" s="182"/>
      <c r="B319" s="188"/>
      <c r="C319" s="177"/>
      <c r="D319" s="177"/>
      <c r="E319" s="198"/>
      <c r="F319" s="619"/>
    </row>
    <row r="320" spans="1:6" ht="12" customHeight="1" thickBot="1" x14ac:dyDescent="0.3">
      <c r="A320" s="182"/>
      <c r="B320" s="188"/>
      <c r="C320" s="177"/>
      <c r="D320" s="177"/>
      <c r="E320" s="197"/>
      <c r="F320" s="619"/>
    </row>
    <row r="321" spans="1:6" ht="18.75" customHeight="1" thickTop="1" x14ac:dyDescent="0.25">
      <c r="A321" s="2404" t="s">
        <v>102</v>
      </c>
      <c r="B321" s="2404"/>
      <c r="C321" s="2404"/>
      <c r="D321" s="2404"/>
      <c r="E321" s="2404"/>
      <c r="F321" s="1330">
        <f>SUM(F245:F320)</f>
        <v>0</v>
      </c>
    </row>
    <row r="322" spans="1:6" x14ac:dyDescent="0.25">
      <c r="A322" s="182"/>
      <c r="B322" s="188"/>
      <c r="C322" s="182"/>
      <c r="D322" s="182"/>
      <c r="E322" s="196"/>
      <c r="F322" s="619"/>
    </row>
    <row r="323" spans="1:6" ht="13" x14ac:dyDescent="0.25">
      <c r="A323" s="182"/>
      <c r="B323" s="183" t="s">
        <v>28</v>
      </c>
      <c r="C323" s="182"/>
      <c r="D323" s="182"/>
      <c r="E323" s="196"/>
      <c r="F323" s="619"/>
    </row>
    <row r="324" spans="1:6" x14ac:dyDescent="0.25">
      <c r="A324" s="182"/>
      <c r="B324" s="182"/>
      <c r="C324" s="182"/>
      <c r="D324" s="182"/>
      <c r="E324" s="196"/>
      <c r="F324" s="619"/>
    </row>
    <row r="325" spans="1:6" x14ac:dyDescent="0.25">
      <c r="A325" s="182"/>
      <c r="B325" s="370" t="s">
        <v>221</v>
      </c>
      <c r="C325" s="182"/>
      <c r="D325" s="182"/>
      <c r="E325" s="197"/>
      <c r="F325" s="619">
        <f>F62</f>
        <v>0</v>
      </c>
    </row>
    <row r="326" spans="1:6" x14ac:dyDescent="0.25">
      <c r="A326" s="182"/>
      <c r="B326" s="182"/>
      <c r="C326" s="182"/>
      <c r="D326" s="182"/>
      <c r="E326" s="196"/>
      <c r="F326" s="619"/>
    </row>
    <row r="327" spans="1:6" x14ac:dyDescent="0.25">
      <c r="A327" s="182"/>
      <c r="B327" s="370" t="s">
        <v>222</v>
      </c>
      <c r="C327" s="182"/>
      <c r="D327" s="182"/>
      <c r="E327" s="196"/>
      <c r="F327" s="619">
        <f>F118</f>
        <v>0</v>
      </c>
    </row>
    <row r="328" spans="1:6" ht="13" x14ac:dyDescent="0.25">
      <c r="A328" s="182"/>
      <c r="B328" s="186"/>
      <c r="C328" s="182"/>
      <c r="D328" s="182"/>
      <c r="E328" s="196"/>
      <c r="F328" s="1256"/>
    </row>
    <row r="329" spans="1:6" x14ac:dyDescent="0.25">
      <c r="A329" s="182"/>
      <c r="B329" s="370" t="s">
        <v>223</v>
      </c>
      <c r="C329" s="182"/>
      <c r="D329" s="182"/>
      <c r="E329" s="196"/>
      <c r="F329" s="1256">
        <f>F186</f>
        <v>0</v>
      </c>
    </row>
    <row r="330" spans="1:6" x14ac:dyDescent="0.25">
      <c r="A330" s="182"/>
      <c r="B330" s="187"/>
      <c r="C330" s="182"/>
      <c r="D330" s="182"/>
      <c r="E330" s="196"/>
      <c r="F330" s="1256"/>
    </row>
    <row r="331" spans="1:6" x14ac:dyDescent="0.25">
      <c r="A331" s="182"/>
      <c r="B331" s="370" t="s">
        <v>224</v>
      </c>
      <c r="C331" s="182"/>
      <c r="D331" s="182"/>
      <c r="E331" s="196"/>
      <c r="F331" s="1256">
        <f>F244</f>
        <v>0</v>
      </c>
    </row>
    <row r="332" spans="1:6" x14ac:dyDescent="0.25">
      <c r="A332" s="182"/>
      <c r="B332" s="182"/>
      <c r="C332" s="182"/>
      <c r="D332" s="182"/>
      <c r="E332" s="196"/>
      <c r="F332" s="1256"/>
    </row>
    <row r="333" spans="1:6" x14ac:dyDescent="0.25">
      <c r="A333" s="182"/>
      <c r="B333" s="370" t="s">
        <v>225</v>
      </c>
      <c r="C333" s="182"/>
      <c r="D333" s="182"/>
      <c r="E333" s="196"/>
      <c r="F333" s="1256">
        <f>F321</f>
        <v>0</v>
      </c>
    </row>
    <row r="334" spans="1:6" x14ac:dyDescent="0.25">
      <c r="A334" s="182"/>
      <c r="B334" s="187"/>
      <c r="C334" s="182"/>
      <c r="D334" s="182"/>
      <c r="E334" s="196"/>
      <c r="F334" s="1256"/>
    </row>
    <row r="335" spans="1:6" x14ac:dyDescent="0.25">
      <c r="A335" s="182"/>
      <c r="B335" s="182"/>
      <c r="C335" s="182"/>
      <c r="D335" s="182"/>
      <c r="E335" s="196"/>
      <c r="F335" s="1256"/>
    </row>
    <row r="336" spans="1:6" x14ac:dyDescent="0.25">
      <c r="A336" s="182"/>
      <c r="B336" s="182"/>
      <c r="C336" s="182"/>
      <c r="D336" s="184"/>
      <c r="E336" s="196"/>
      <c r="F336" s="1256"/>
    </row>
    <row r="337" spans="1:6" x14ac:dyDescent="0.25">
      <c r="A337" s="182"/>
      <c r="B337" s="182"/>
      <c r="C337" s="182"/>
      <c r="D337" s="182"/>
      <c r="E337" s="196"/>
      <c r="F337" s="1256"/>
    </row>
    <row r="338" spans="1:6" ht="13" x14ac:dyDescent="0.25">
      <c r="A338" s="182"/>
      <c r="B338" s="186"/>
      <c r="C338" s="182"/>
      <c r="D338" s="182"/>
      <c r="E338" s="196"/>
      <c r="F338" s="1256"/>
    </row>
    <row r="339" spans="1:6" x14ac:dyDescent="0.25">
      <c r="A339" s="182"/>
      <c r="B339" s="182"/>
      <c r="C339" s="182"/>
      <c r="D339" s="182"/>
      <c r="E339" s="196"/>
      <c r="F339" s="1256"/>
    </row>
    <row r="340" spans="1:6" x14ac:dyDescent="0.25">
      <c r="A340" s="182"/>
      <c r="B340" s="187"/>
      <c r="C340" s="182"/>
      <c r="D340" s="182"/>
      <c r="E340" s="196"/>
      <c r="F340" s="1256"/>
    </row>
    <row r="341" spans="1:6" x14ac:dyDescent="0.25">
      <c r="A341" s="182"/>
      <c r="B341" s="182"/>
      <c r="C341" s="182"/>
      <c r="D341" s="182"/>
      <c r="E341" s="196"/>
      <c r="F341" s="1256"/>
    </row>
    <row r="342" spans="1:6" x14ac:dyDescent="0.25">
      <c r="A342" s="182"/>
      <c r="B342" s="182"/>
      <c r="C342" s="182"/>
      <c r="D342" s="184"/>
      <c r="E342" s="196"/>
      <c r="F342" s="1256"/>
    </row>
    <row r="343" spans="1:6" x14ac:dyDescent="0.25">
      <c r="A343" s="182"/>
      <c r="B343" s="182"/>
      <c r="C343" s="182"/>
      <c r="D343" s="182"/>
      <c r="E343" s="196"/>
      <c r="F343" s="1256"/>
    </row>
    <row r="344" spans="1:6" ht="13" x14ac:dyDescent="0.25">
      <c r="A344" s="182"/>
      <c r="B344" s="183"/>
      <c r="C344" s="182"/>
      <c r="D344" s="182"/>
      <c r="E344" s="196"/>
      <c r="F344" s="1256"/>
    </row>
    <row r="345" spans="1:6" ht="13" x14ac:dyDescent="0.25">
      <c r="A345" s="182"/>
      <c r="B345" s="183"/>
      <c r="C345" s="182"/>
      <c r="D345" s="182"/>
      <c r="E345" s="196"/>
      <c r="F345" s="1256"/>
    </row>
    <row r="346" spans="1:6" ht="13" x14ac:dyDescent="0.25">
      <c r="A346" s="182"/>
      <c r="B346" s="183"/>
      <c r="C346" s="182"/>
      <c r="D346" s="182"/>
      <c r="E346" s="196"/>
      <c r="F346" s="1256"/>
    </row>
    <row r="347" spans="1:6" ht="13" x14ac:dyDescent="0.25">
      <c r="A347" s="182"/>
      <c r="B347" s="183"/>
      <c r="C347" s="182"/>
      <c r="D347" s="182"/>
      <c r="E347" s="196"/>
      <c r="F347" s="1256"/>
    </row>
    <row r="348" spans="1:6" ht="13" x14ac:dyDescent="0.25">
      <c r="A348" s="182"/>
      <c r="B348" s="183"/>
      <c r="C348" s="182"/>
      <c r="D348" s="182"/>
      <c r="E348" s="196"/>
      <c r="F348" s="1256"/>
    </row>
    <row r="349" spans="1:6" ht="13" x14ac:dyDescent="0.25">
      <c r="A349" s="182"/>
      <c r="B349" s="183"/>
      <c r="C349" s="182"/>
      <c r="D349" s="182"/>
      <c r="E349" s="196"/>
      <c r="F349" s="1256"/>
    </row>
    <row r="350" spans="1:6" ht="13" x14ac:dyDescent="0.25">
      <c r="A350" s="182"/>
      <c r="B350" s="183"/>
      <c r="C350" s="182"/>
      <c r="D350" s="182"/>
      <c r="E350" s="196"/>
      <c r="F350" s="1256"/>
    </row>
    <row r="351" spans="1:6" ht="13" x14ac:dyDescent="0.25">
      <c r="A351" s="182"/>
      <c r="B351" s="183"/>
      <c r="C351" s="182"/>
      <c r="D351" s="182"/>
      <c r="E351" s="196"/>
      <c r="F351" s="1256"/>
    </row>
    <row r="352" spans="1:6" ht="13" x14ac:dyDescent="0.25">
      <c r="A352" s="182"/>
      <c r="B352" s="183"/>
      <c r="C352" s="182"/>
      <c r="D352" s="182"/>
      <c r="E352" s="196"/>
      <c r="F352" s="1256"/>
    </row>
    <row r="353" spans="1:6" ht="13" x14ac:dyDescent="0.25">
      <c r="A353" s="182"/>
      <c r="B353" s="183"/>
      <c r="C353" s="182"/>
      <c r="D353" s="182"/>
      <c r="E353" s="196"/>
      <c r="F353" s="1256"/>
    </row>
    <row r="354" spans="1:6" ht="13" x14ac:dyDescent="0.25">
      <c r="A354" s="182"/>
      <c r="B354" s="183"/>
      <c r="C354" s="182"/>
      <c r="D354" s="182"/>
      <c r="E354" s="196"/>
      <c r="F354" s="1256"/>
    </row>
    <row r="355" spans="1:6" ht="13" x14ac:dyDescent="0.25">
      <c r="A355" s="182"/>
      <c r="B355" s="183"/>
      <c r="C355" s="182"/>
      <c r="D355" s="182"/>
      <c r="E355" s="196"/>
      <c r="F355" s="1256"/>
    </row>
    <row r="356" spans="1:6" x14ac:dyDescent="0.25">
      <c r="A356" s="182"/>
      <c r="B356" s="188"/>
      <c r="C356" s="182"/>
      <c r="D356" s="182"/>
      <c r="E356" s="196"/>
      <c r="F356" s="1256"/>
    </row>
    <row r="357" spans="1:6" ht="13" x14ac:dyDescent="0.25">
      <c r="A357" s="182"/>
      <c r="B357" s="183"/>
      <c r="C357" s="182"/>
      <c r="D357" s="182"/>
      <c r="E357" s="196"/>
      <c r="F357" s="1256"/>
    </row>
    <row r="358" spans="1:6" x14ac:dyDescent="0.25">
      <c r="A358" s="182"/>
      <c r="B358" s="188"/>
      <c r="C358" s="182"/>
      <c r="D358" s="182"/>
      <c r="E358" s="196"/>
      <c r="F358" s="1256"/>
    </row>
    <row r="359" spans="1:6" ht="13" x14ac:dyDescent="0.25">
      <c r="A359" s="182"/>
      <c r="B359" s="183"/>
      <c r="C359" s="182"/>
      <c r="D359" s="182"/>
      <c r="E359" s="196"/>
      <c r="F359" s="1256"/>
    </row>
    <row r="360" spans="1:6" ht="13" x14ac:dyDescent="0.25">
      <c r="A360" s="182"/>
      <c r="B360" s="183"/>
      <c r="C360" s="182"/>
      <c r="D360" s="182"/>
      <c r="E360" s="196"/>
      <c r="F360" s="1256"/>
    </row>
    <row r="361" spans="1:6" ht="13" x14ac:dyDescent="0.25">
      <c r="A361" s="182"/>
      <c r="B361" s="183"/>
      <c r="C361" s="182"/>
      <c r="D361" s="182"/>
      <c r="E361" s="196"/>
      <c r="F361" s="1256"/>
    </row>
    <row r="362" spans="1:6" ht="13" x14ac:dyDescent="0.25">
      <c r="A362" s="182"/>
      <c r="B362" s="183"/>
      <c r="C362" s="182"/>
      <c r="D362" s="182"/>
      <c r="E362" s="196"/>
      <c r="F362" s="1256"/>
    </row>
    <row r="363" spans="1:6" ht="13" x14ac:dyDescent="0.25">
      <c r="A363" s="182"/>
      <c r="B363" s="183"/>
      <c r="C363" s="182"/>
      <c r="D363" s="182"/>
      <c r="E363" s="196"/>
      <c r="F363" s="1256"/>
    </row>
    <row r="364" spans="1:6" ht="13" x14ac:dyDescent="0.25">
      <c r="A364" s="182"/>
      <c r="B364" s="183"/>
      <c r="C364" s="182"/>
      <c r="D364" s="182"/>
      <c r="E364" s="196"/>
      <c r="F364" s="1256"/>
    </row>
    <row r="365" spans="1:6" ht="13" x14ac:dyDescent="0.25">
      <c r="A365" s="182"/>
      <c r="B365" s="183"/>
      <c r="C365" s="182"/>
      <c r="D365" s="182"/>
      <c r="E365" s="196"/>
      <c r="F365" s="1256"/>
    </row>
    <row r="366" spans="1:6" ht="13" x14ac:dyDescent="0.25">
      <c r="A366" s="182"/>
      <c r="B366" s="183"/>
      <c r="C366" s="182"/>
      <c r="D366" s="182"/>
      <c r="E366" s="196"/>
      <c r="F366" s="1256"/>
    </row>
    <row r="367" spans="1:6" x14ac:dyDescent="0.25">
      <c r="A367" s="182"/>
      <c r="B367" s="187"/>
      <c r="C367" s="182"/>
      <c r="D367" s="182"/>
      <c r="E367" s="196"/>
      <c r="F367" s="1256"/>
    </row>
    <row r="368" spans="1:6" x14ac:dyDescent="0.25">
      <c r="A368" s="182"/>
      <c r="B368" s="188"/>
      <c r="C368" s="182"/>
      <c r="D368" s="182"/>
      <c r="E368" s="196"/>
      <c r="F368" s="1256"/>
    </row>
    <row r="369" spans="1:6" x14ac:dyDescent="0.25">
      <c r="A369" s="182"/>
      <c r="B369" s="188"/>
      <c r="C369" s="182"/>
      <c r="D369" s="182"/>
      <c r="E369" s="196"/>
      <c r="F369" s="1256"/>
    </row>
    <row r="370" spans="1:6" x14ac:dyDescent="0.25">
      <c r="A370" s="182"/>
      <c r="B370" s="188"/>
      <c r="C370" s="182"/>
      <c r="D370" s="182"/>
      <c r="E370" s="196"/>
      <c r="F370" s="1256"/>
    </row>
    <row r="371" spans="1:6" x14ac:dyDescent="0.25">
      <c r="A371" s="182"/>
      <c r="B371" s="188"/>
      <c r="C371" s="182"/>
      <c r="D371" s="182"/>
      <c r="E371" s="196"/>
      <c r="F371" s="1256"/>
    </row>
    <row r="372" spans="1:6" x14ac:dyDescent="0.25">
      <c r="A372" s="182"/>
      <c r="B372" s="188"/>
      <c r="C372" s="182"/>
      <c r="D372" s="182"/>
      <c r="E372" s="196"/>
      <c r="F372" s="1256"/>
    </row>
    <row r="373" spans="1:6" x14ac:dyDescent="0.25">
      <c r="A373" s="182"/>
      <c r="B373" s="188"/>
      <c r="C373" s="182"/>
      <c r="D373" s="182"/>
      <c r="E373" s="196"/>
      <c r="F373" s="1256"/>
    </row>
    <row r="374" spans="1:6" x14ac:dyDescent="0.25">
      <c r="A374" s="182"/>
      <c r="B374" s="188"/>
      <c r="C374" s="182"/>
      <c r="D374" s="182"/>
      <c r="E374" s="196"/>
      <c r="F374" s="1256"/>
    </row>
    <row r="375" spans="1:6" x14ac:dyDescent="0.25">
      <c r="A375" s="182"/>
      <c r="B375" s="188"/>
      <c r="C375" s="182"/>
      <c r="D375" s="182"/>
      <c r="E375" s="196"/>
      <c r="F375" s="1256"/>
    </row>
    <row r="376" spans="1:6" x14ac:dyDescent="0.25">
      <c r="A376" s="182"/>
      <c r="B376" s="188"/>
      <c r="C376" s="182"/>
      <c r="D376" s="182"/>
      <c r="E376" s="196"/>
      <c r="F376" s="1256"/>
    </row>
    <row r="377" spans="1:6" x14ac:dyDescent="0.25">
      <c r="A377" s="182"/>
      <c r="B377" s="188"/>
      <c r="C377" s="182"/>
      <c r="D377" s="182"/>
      <c r="E377" s="196"/>
      <c r="F377" s="1256"/>
    </row>
    <row r="378" spans="1:6" x14ac:dyDescent="0.25">
      <c r="A378" s="182"/>
      <c r="B378" s="188"/>
      <c r="C378" s="182"/>
      <c r="D378" s="182"/>
      <c r="E378" s="196"/>
      <c r="F378" s="1256"/>
    </row>
    <row r="379" spans="1:6" x14ac:dyDescent="0.25">
      <c r="A379" s="182"/>
      <c r="B379" s="188"/>
      <c r="C379" s="182"/>
      <c r="D379" s="182"/>
      <c r="E379" s="196"/>
      <c r="F379" s="1256"/>
    </row>
    <row r="380" spans="1:6" ht="13" x14ac:dyDescent="0.3">
      <c r="A380" s="208"/>
      <c r="B380" s="190"/>
      <c r="C380" s="190"/>
      <c r="D380" s="190"/>
      <c r="E380" s="200"/>
      <c r="F380" s="1257"/>
    </row>
    <row r="381" spans="1:6" ht="13" x14ac:dyDescent="0.25">
      <c r="A381" s="182"/>
      <c r="B381" s="183"/>
      <c r="C381" s="182"/>
      <c r="D381" s="182"/>
      <c r="E381" s="196"/>
      <c r="F381" s="1256"/>
    </row>
    <row r="382" spans="1:6" x14ac:dyDescent="0.25">
      <c r="A382" s="182"/>
      <c r="B382" s="188"/>
      <c r="C382" s="182"/>
      <c r="D382" s="182"/>
      <c r="E382" s="196"/>
      <c r="F382" s="1256"/>
    </row>
    <row r="383" spans="1:6" x14ac:dyDescent="0.25">
      <c r="A383" s="182"/>
      <c r="B383" s="187"/>
      <c r="C383" s="182"/>
      <c r="D383" s="182"/>
      <c r="E383" s="196"/>
      <c r="F383" s="1256"/>
    </row>
    <row r="384" spans="1:6" x14ac:dyDescent="0.25">
      <c r="A384" s="182"/>
      <c r="B384" s="188"/>
      <c r="C384" s="182"/>
      <c r="D384" s="182"/>
      <c r="E384" s="196"/>
      <c r="F384" s="1256"/>
    </row>
    <row r="385" spans="1:6" x14ac:dyDescent="0.25">
      <c r="A385" s="182"/>
      <c r="B385" s="188"/>
      <c r="C385" s="182"/>
      <c r="D385" s="182"/>
      <c r="E385" s="196"/>
      <c r="F385" s="1256"/>
    </row>
    <row r="386" spans="1:6" x14ac:dyDescent="0.25">
      <c r="A386" s="182"/>
      <c r="B386" s="188"/>
      <c r="C386" s="182"/>
      <c r="D386" s="182"/>
      <c r="E386" s="196"/>
      <c r="F386" s="1256"/>
    </row>
    <row r="387" spans="1:6" ht="13" thickBot="1" x14ac:dyDescent="0.3">
      <c r="A387" s="147"/>
      <c r="B387" s="176"/>
      <c r="C387" s="119"/>
      <c r="D387" s="119"/>
      <c r="E387" s="199"/>
      <c r="F387" s="1258"/>
    </row>
    <row r="388" spans="1:6" ht="24" customHeight="1" thickTop="1" x14ac:dyDescent="0.25">
      <c r="A388" s="2407" t="s">
        <v>509</v>
      </c>
      <c r="B388" s="2407"/>
      <c r="C388" s="2407"/>
      <c r="D388" s="2407"/>
      <c r="E388" s="2407"/>
      <c r="F388" s="1346">
        <f>SUM(F323:F387)</f>
        <v>0</v>
      </c>
    </row>
    <row r="394" spans="1:6" x14ac:dyDescent="0.25">
      <c r="A394" s="65"/>
      <c r="C394" s="69"/>
      <c r="D394" s="69"/>
      <c r="E394" s="201"/>
      <c r="F394" s="546"/>
    </row>
  </sheetData>
  <mergeCells count="9">
    <mergeCell ref="A1:F1"/>
    <mergeCell ref="A2:F2"/>
    <mergeCell ref="A388:E388"/>
    <mergeCell ref="A62:E62"/>
    <mergeCell ref="A118:E118"/>
    <mergeCell ref="A186:E186"/>
    <mergeCell ref="A244:E244"/>
    <mergeCell ref="A321:E321"/>
    <mergeCell ref="A3:F3"/>
  </mergeCells>
  <phoneticPr fontId="61" type="noConversion"/>
  <pageMargins left="0.70866141732283505" right="0.47244094488188998" top="0.74803149606299202" bottom="0.511811023622047" header="0.31496062992126" footer="0.31496062992126"/>
  <pageSetup paperSize="9" scale="76" orientation="portrait" r:id="rId1"/>
  <headerFooter>
    <oddFooter>&amp;CEnyau. Bill Nr. 3.1 Pg &amp;P of &amp;N</oddFooter>
  </headerFooter>
  <rowBreaks count="4" manualBreakCount="4">
    <brk id="62" max="5" man="1"/>
    <brk id="118" max="5" man="1"/>
    <brk id="186" max="5" man="1"/>
    <brk id="244" max="5" man="1"/>
  </rowBreaks>
  <ignoredErrors>
    <ignoredError sqref="F223" unlocked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9"/>
  <sheetViews>
    <sheetView view="pageBreakPreview" zoomScale="90" zoomScaleNormal="75" zoomScaleSheetLayoutView="90" workbookViewId="0">
      <pane ySplit="5" topLeftCell="A6" activePane="bottomLeft" state="frozen"/>
      <selection activeCell="A3" sqref="A3:E3"/>
      <selection pane="bottomLeft" activeCell="A2" sqref="A2:F2"/>
    </sheetView>
  </sheetViews>
  <sheetFormatPr defaultColWidth="9.54296875" defaultRowHeight="12.5" x14ac:dyDescent="0.25"/>
  <cols>
    <col min="1" max="1" width="9.26953125" style="239" customWidth="1"/>
    <col min="2" max="2" width="61.7265625" style="240" customWidth="1"/>
    <col min="3" max="3" width="7.7265625" style="239" customWidth="1"/>
    <col min="4" max="4" width="10.81640625" style="239" customWidth="1"/>
    <col min="5" max="5" width="14.453125" style="241" customWidth="1"/>
    <col min="6" max="6" width="14.26953125" style="241" customWidth="1"/>
    <col min="7" max="7" width="16.54296875" style="248" bestFit="1" customWidth="1"/>
    <col min="8" max="8" width="15" style="171" bestFit="1" customWidth="1"/>
    <col min="9" max="9" width="46" style="170" customWidth="1"/>
    <col min="10" max="10" width="13.453125" style="170" bestFit="1" customWidth="1"/>
    <col min="11" max="255" width="9.54296875" style="170"/>
    <col min="256" max="256" width="6.7265625" style="170" customWidth="1"/>
    <col min="257" max="257" width="9.54296875" style="170"/>
    <col min="258" max="258" width="86.1796875" style="170" customWidth="1"/>
    <col min="259" max="259" width="7.1796875" style="170" customWidth="1"/>
    <col min="260" max="260" width="7.54296875" style="170" bestFit="1" customWidth="1"/>
    <col min="261" max="261" width="15.81640625" style="170" customWidth="1"/>
    <col min="262" max="262" width="17.26953125" style="170" customWidth="1"/>
    <col min="263" max="263" width="16.54296875" style="170" bestFit="1" customWidth="1"/>
    <col min="264" max="264" width="15" style="170" bestFit="1" customWidth="1"/>
    <col min="265" max="265" width="46" style="170" customWidth="1"/>
    <col min="266" max="266" width="13.453125" style="170" bestFit="1" customWidth="1"/>
    <col min="267" max="511" width="9.54296875" style="170"/>
    <col min="512" max="512" width="6.7265625" style="170" customWidth="1"/>
    <col min="513" max="513" width="9.54296875" style="170"/>
    <col min="514" max="514" width="86.1796875" style="170" customWidth="1"/>
    <col min="515" max="515" width="7.1796875" style="170" customWidth="1"/>
    <col min="516" max="516" width="7.54296875" style="170" bestFit="1" customWidth="1"/>
    <col min="517" max="517" width="15.81640625" style="170" customWidth="1"/>
    <col min="518" max="518" width="17.26953125" style="170" customWidth="1"/>
    <col min="519" max="519" width="16.54296875" style="170" bestFit="1" customWidth="1"/>
    <col min="520" max="520" width="15" style="170" bestFit="1" customWidth="1"/>
    <col min="521" max="521" width="46" style="170" customWidth="1"/>
    <col min="522" max="522" width="13.453125" style="170" bestFit="1" customWidth="1"/>
    <col min="523" max="767" width="9.54296875" style="170"/>
    <col min="768" max="768" width="6.7265625" style="170" customWidth="1"/>
    <col min="769" max="769" width="9.54296875" style="170"/>
    <col min="770" max="770" width="86.1796875" style="170" customWidth="1"/>
    <col min="771" max="771" width="7.1796875" style="170" customWidth="1"/>
    <col min="772" max="772" width="7.54296875" style="170" bestFit="1" customWidth="1"/>
    <col min="773" max="773" width="15.81640625" style="170" customWidth="1"/>
    <col min="774" max="774" width="17.26953125" style="170" customWidth="1"/>
    <col min="775" max="775" width="16.54296875" style="170" bestFit="1" customWidth="1"/>
    <col min="776" max="776" width="15" style="170" bestFit="1" customWidth="1"/>
    <col min="777" max="777" width="46" style="170" customWidth="1"/>
    <col min="778" max="778" width="13.453125" style="170" bestFit="1" customWidth="1"/>
    <col min="779" max="1023" width="9.54296875" style="170"/>
    <col min="1024" max="1024" width="6.7265625" style="170" customWidth="1"/>
    <col min="1025" max="1025" width="9.54296875" style="170"/>
    <col min="1026" max="1026" width="86.1796875" style="170" customWidth="1"/>
    <col min="1027" max="1027" width="7.1796875" style="170" customWidth="1"/>
    <col min="1028" max="1028" width="7.54296875" style="170" bestFit="1" customWidth="1"/>
    <col min="1029" max="1029" width="15.81640625" style="170" customWidth="1"/>
    <col min="1030" max="1030" width="17.26953125" style="170" customWidth="1"/>
    <col min="1031" max="1031" width="16.54296875" style="170" bestFit="1" customWidth="1"/>
    <col min="1032" max="1032" width="15" style="170" bestFit="1" customWidth="1"/>
    <col min="1033" max="1033" width="46" style="170" customWidth="1"/>
    <col min="1034" max="1034" width="13.453125" style="170" bestFit="1" customWidth="1"/>
    <col min="1035" max="1279" width="9.54296875" style="170"/>
    <col min="1280" max="1280" width="6.7265625" style="170" customWidth="1"/>
    <col min="1281" max="1281" width="9.54296875" style="170"/>
    <col min="1282" max="1282" width="86.1796875" style="170" customWidth="1"/>
    <col min="1283" max="1283" width="7.1796875" style="170" customWidth="1"/>
    <col min="1284" max="1284" width="7.54296875" style="170" bestFit="1" customWidth="1"/>
    <col min="1285" max="1285" width="15.81640625" style="170" customWidth="1"/>
    <col min="1286" max="1286" width="17.26953125" style="170" customWidth="1"/>
    <col min="1287" max="1287" width="16.54296875" style="170" bestFit="1" customWidth="1"/>
    <col min="1288" max="1288" width="15" style="170" bestFit="1" customWidth="1"/>
    <col min="1289" max="1289" width="46" style="170" customWidth="1"/>
    <col min="1290" max="1290" width="13.453125" style="170" bestFit="1" customWidth="1"/>
    <col min="1291" max="1535" width="9.54296875" style="170"/>
    <col min="1536" max="1536" width="6.7265625" style="170" customWidth="1"/>
    <col min="1537" max="1537" width="9.54296875" style="170"/>
    <col min="1538" max="1538" width="86.1796875" style="170" customWidth="1"/>
    <col min="1539" max="1539" width="7.1796875" style="170" customWidth="1"/>
    <col min="1540" max="1540" width="7.54296875" style="170" bestFit="1" customWidth="1"/>
    <col min="1541" max="1541" width="15.81640625" style="170" customWidth="1"/>
    <col min="1542" max="1542" width="17.26953125" style="170" customWidth="1"/>
    <col min="1543" max="1543" width="16.54296875" style="170" bestFit="1" customWidth="1"/>
    <col min="1544" max="1544" width="15" style="170" bestFit="1" customWidth="1"/>
    <col min="1545" max="1545" width="46" style="170" customWidth="1"/>
    <col min="1546" max="1546" width="13.453125" style="170" bestFit="1" customWidth="1"/>
    <col min="1547" max="1791" width="9.54296875" style="170"/>
    <col min="1792" max="1792" width="6.7265625" style="170" customWidth="1"/>
    <col min="1793" max="1793" width="9.54296875" style="170"/>
    <col min="1794" max="1794" width="86.1796875" style="170" customWidth="1"/>
    <col min="1795" max="1795" width="7.1796875" style="170" customWidth="1"/>
    <col min="1796" max="1796" width="7.54296875" style="170" bestFit="1" customWidth="1"/>
    <col min="1797" max="1797" width="15.81640625" style="170" customWidth="1"/>
    <col min="1798" max="1798" width="17.26953125" style="170" customWidth="1"/>
    <col min="1799" max="1799" width="16.54296875" style="170" bestFit="1" customWidth="1"/>
    <col min="1800" max="1800" width="15" style="170" bestFit="1" customWidth="1"/>
    <col min="1801" max="1801" width="46" style="170" customWidth="1"/>
    <col min="1802" max="1802" width="13.453125" style="170" bestFit="1" customWidth="1"/>
    <col min="1803" max="2047" width="9.54296875" style="170"/>
    <col min="2048" max="2048" width="6.7265625" style="170" customWidth="1"/>
    <col min="2049" max="2049" width="9.54296875" style="170"/>
    <col min="2050" max="2050" width="86.1796875" style="170" customWidth="1"/>
    <col min="2051" max="2051" width="7.1796875" style="170" customWidth="1"/>
    <col min="2052" max="2052" width="7.54296875" style="170" bestFit="1" customWidth="1"/>
    <col min="2053" max="2053" width="15.81640625" style="170" customWidth="1"/>
    <col min="2054" max="2054" width="17.26953125" style="170" customWidth="1"/>
    <col min="2055" max="2055" width="16.54296875" style="170" bestFit="1" customWidth="1"/>
    <col min="2056" max="2056" width="15" style="170" bestFit="1" customWidth="1"/>
    <col min="2057" max="2057" width="46" style="170" customWidth="1"/>
    <col min="2058" max="2058" width="13.453125" style="170" bestFit="1" customWidth="1"/>
    <col min="2059" max="2303" width="9.54296875" style="170"/>
    <col min="2304" max="2304" width="6.7265625" style="170" customWidth="1"/>
    <col min="2305" max="2305" width="9.54296875" style="170"/>
    <col min="2306" max="2306" width="86.1796875" style="170" customWidth="1"/>
    <col min="2307" max="2307" width="7.1796875" style="170" customWidth="1"/>
    <col min="2308" max="2308" width="7.54296875" style="170" bestFit="1" customWidth="1"/>
    <col min="2309" max="2309" width="15.81640625" style="170" customWidth="1"/>
    <col min="2310" max="2310" width="17.26953125" style="170" customWidth="1"/>
    <col min="2311" max="2311" width="16.54296875" style="170" bestFit="1" customWidth="1"/>
    <col min="2312" max="2312" width="15" style="170" bestFit="1" customWidth="1"/>
    <col min="2313" max="2313" width="46" style="170" customWidth="1"/>
    <col min="2314" max="2314" width="13.453125" style="170" bestFit="1" customWidth="1"/>
    <col min="2315" max="2559" width="9.54296875" style="170"/>
    <col min="2560" max="2560" width="6.7265625" style="170" customWidth="1"/>
    <col min="2561" max="2561" width="9.54296875" style="170"/>
    <col min="2562" max="2562" width="86.1796875" style="170" customWidth="1"/>
    <col min="2563" max="2563" width="7.1796875" style="170" customWidth="1"/>
    <col min="2564" max="2564" width="7.54296875" style="170" bestFit="1" customWidth="1"/>
    <col min="2565" max="2565" width="15.81640625" style="170" customWidth="1"/>
    <col min="2566" max="2566" width="17.26953125" style="170" customWidth="1"/>
    <col min="2567" max="2567" width="16.54296875" style="170" bestFit="1" customWidth="1"/>
    <col min="2568" max="2568" width="15" style="170" bestFit="1" customWidth="1"/>
    <col min="2569" max="2569" width="46" style="170" customWidth="1"/>
    <col min="2570" max="2570" width="13.453125" style="170" bestFit="1" customWidth="1"/>
    <col min="2571" max="2815" width="9.54296875" style="170"/>
    <col min="2816" max="2816" width="6.7265625" style="170" customWidth="1"/>
    <col min="2817" max="2817" width="9.54296875" style="170"/>
    <col min="2818" max="2818" width="86.1796875" style="170" customWidth="1"/>
    <col min="2819" max="2819" width="7.1796875" style="170" customWidth="1"/>
    <col min="2820" max="2820" width="7.54296875" style="170" bestFit="1" customWidth="1"/>
    <col min="2821" max="2821" width="15.81640625" style="170" customWidth="1"/>
    <col min="2822" max="2822" width="17.26953125" style="170" customWidth="1"/>
    <col min="2823" max="2823" width="16.54296875" style="170" bestFit="1" customWidth="1"/>
    <col min="2824" max="2824" width="15" style="170" bestFit="1" customWidth="1"/>
    <col min="2825" max="2825" width="46" style="170" customWidth="1"/>
    <col min="2826" max="2826" width="13.453125" style="170" bestFit="1" customWidth="1"/>
    <col min="2827" max="3071" width="9.54296875" style="170"/>
    <col min="3072" max="3072" width="6.7265625" style="170" customWidth="1"/>
    <col min="3073" max="3073" width="9.54296875" style="170"/>
    <col min="3074" max="3074" width="86.1796875" style="170" customWidth="1"/>
    <col min="3075" max="3075" width="7.1796875" style="170" customWidth="1"/>
    <col min="3076" max="3076" width="7.54296875" style="170" bestFit="1" customWidth="1"/>
    <col min="3077" max="3077" width="15.81640625" style="170" customWidth="1"/>
    <col min="3078" max="3078" width="17.26953125" style="170" customWidth="1"/>
    <col min="3079" max="3079" width="16.54296875" style="170" bestFit="1" customWidth="1"/>
    <col min="3080" max="3080" width="15" style="170" bestFit="1" customWidth="1"/>
    <col min="3081" max="3081" width="46" style="170" customWidth="1"/>
    <col min="3082" max="3082" width="13.453125" style="170" bestFit="1" customWidth="1"/>
    <col min="3083" max="3327" width="9.54296875" style="170"/>
    <col min="3328" max="3328" width="6.7265625" style="170" customWidth="1"/>
    <col min="3329" max="3329" width="9.54296875" style="170"/>
    <col min="3330" max="3330" width="86.1796875" style="170" customWidth="1"/>
    <col min="3331" max="3331" width="7.1796875" style="170" customWidth="1"/>
    <col min="3332" max="3332" width="7.54296875" style="170" bestFit="1" customWidth="1"/>
    <col min="3333" max="3333" width="15.81640625" style="170" customWidth="1"/>
    <col min="3334" max="3334" width="17.26953125" style="170" customWidth="1"/>
    <col min="3335" max="3335" width="16.54296875" style="170" bestFit="1" customWidth="1"/>
    <col min="3336" max="3336" width="15" style="170" bestFit="1" customWidth="1"/>
    <col min="3337" max="3337" width="46" style="170" customWidth="1"/>
    <col min="3338" max="3338" width="13.453125" style="170" bestFit="1" customWidth="1"/>
    <col min="3339" max="3583" width="9.54296875" style="170"/>
    <col min="3584" max="3584" width="6.7265625" style="170" customWidth="1"/>
    <col min="3585" max="3585" width="9.54296875" style="170"/>
    <col min="3586" max="3586" width="86.1796875" style="170" customWidth="1"/>
    <col min="3587" max="3587" width="7.1796875" style="170" customWidth="1"/>
    <col min="3588" max="3588" width="7.54296875" style="170" bestFit="1" customWidth="1"/>
    <col min="3589" max="3589" width="15.81640625" style="170" customWidth="1"/>
    <col min="3590" max="3590" width="17.26953125" style="170" customWidth="1"/>
    <col min="3591" max="3591" width="16.54296875" style="170" bestFit="1" customWidth="1"/>
    <col min="3592" max="3592" width="15" style="170" bestFit="1" customWidth="1"/>
    <col min="3593" max="3593" width="46" style="170" customWidth="1"/>
    <col min="3594" max="3594" width="13.453125" style="170" bestFit="1" customWidth="1"/>
    <col min="3595" max="3839" width="9.54296875" style="170"/>
    <col min="3840" max="3840" width="6.7265625" style="170" customWidth="1"/>
    <col min="3841" max="3841" width="9.54296875" style="170"/>
    <col min="3842" max="3842" width="86.1796875" style="170" customWidth="1"/>
    <col min="3843" max="3843" width="7.1796875" style="170" customWidth="1"/>
    <col min="3844" max="3844" width="7.54296875" style="170" bestFit="1" customWidth="1"/>
    <col min="3845" max="3845" width="15.81640625" style="170" customWidth="1"/>
    <col min="3846" max="3846" width="17.26953125" style="170" customWidth="1"/>
    <col min="3847" max="3847" width="16.54296875" style="170" bestFit="1" customWidth="1"/>
    <col min="3848" max="3848" width="15" style="170" bestFit="1" customWidth="1"/>
    <col min="3849" max="3849" width="46" style="170" customWidth="1"/>
    <col min="3850" max="3850" width="13.453125" style="170" bestFit="1" customWidth="1"/>
    <col min="3851" max="4095" width="9.54296875" style="170"/>
    <col min="4096" max="4096" width="6.7265625" style="170" customWidth="1"/>
    <col min="4097" max="4097" width="9.54296875" style="170"/>
    <col min="4098" max="4098" width="86.1796875" style="170" customWidth="1"/>
    <col min="4099" max="4099" width="7.1796875" style="170" customWidth="1"/>
    <col min="4100" max="4100" width="7.54296875" style="170" bestFit="1" customWidth="1"/>
    <col min="4101" max="4101" width="15.81640625" style="170" customWidth="1"/>
    <col min="4102" max="4102" width="17.26953125" style="170" customWidth="1"/>
    <col min="4103" max="4103" width="16.54296875" style="170" bestFit="1" customWidth="1"/>
    <col min="4104" max="4104" width="15" style="170" bestFit="1" customWidth="1"/>
    <col min="4105" max="4105" width="46" style="170" customWidth="1"/>
    <col min="4106" max="4106" width="13.453125" style="170" bestFit="1" customWidth="1"/>
    <col min="4107" max="4351" width="9.54296875" style="170"/>
    <col min="4352" max="4352" width="6.7265625" style="170" customWidth="1"/>
    <col min="4353" max="4353" width="9.54296875" style="170"/>
    <col min="4354" max="4354" width="86.1796875" style="170" customWidth="1"/>
    <col min="4355" max="4355" width="7.1796875" style="170" customWidth="1"/>
    <col min="4356" max="4356" width="7.54296875" style="170" bestFit="1" customWidth="1"/>
    <col min="4357" max="4357" width="15.81640625" style="170" customWidth="1"/>
    <col min="4358" max="4358" width="17.26953125" style="170" customWidth="1"/>
    <col min="4359" max="4359" width="16.54296875" style="170" bestFit="1" customWidth="1"/>
    <col min="4360" max="4360" width="15" style="170" bestFit="1" customWidth="1"/>
    <col min="4361" max="4361" width="46" style="170" customWidth="1"/>
    <col min="4362" max="4362" width="13.453125" style="170" bestFit="1" customWidth="1"/>
    <col min="4363" max="4607" width="9.54296875" style="170"/>
    <col min="4608" max="4608" width="6.7265625" style="170" customWidth="1"/>
    <col min="4609" max="4609" width="9.54296875" style="170"/>
    <col min="4610" max="4610" width="86.1796875" style="170" customWidth="1"/>
    <col min="4611" max="4611" width="7.1796875" style="170" customWidth="1"/>
    <col min="4612" max="4612" width="7.54296875" style="170" bestFit="1" customWidth="1"/>
    <col min="4613" max="4613" width="15.81640625" style="170" customWidth="1"/>
    <col min="4614" max="4614" width="17.26953125" style="170" customWidth="1"/>
    <col min="4615" max="4615" width="16.54296875" style="170" bestFit="1" customWidth="1"/>
    <col min="4616" max="4616" width="15" style="170" bestFit="1" customWidth="1"/>
    <col min="4617" max="4617" width="46" style="170" customWidth="1"/>
    <col min="4618" max="4618" width="13.453125" style="170" bestFit="1" customWidth="1"/>
    <col min="4619" max="4863" width="9.54296875" style="170"/>
    <col min="4864" max="4864" width="6.7265625" style="170" customWidth="1"/>
    <col min="4865" max="4865" width="9.54296875" style="170"/>
    <col min="4866" max="4866" width="86.1796875" style="170" customWidth="1"/>
    <col min="4867" max="4867" width="7.1796875" style="170" customWidth="1"/>
    <col min="4868" max="4868" width="7.54296875" style="170" bestFit="1" customWidth="1"/>
    <col min="4869" max="4869" width="15.81640625" style="170" customWidth="1"/>
    <col min="4870" max="4870" width="17.26953125" style="170" customWidth="1"/>
    <col min="4871" max="4871" width="16.54296875" style="170" bestFit="1" customWidth="1"/>
    <col min="4872" max="4872" width="15" style="170" bestFit="1" customWidth="1"/>
    <col min="4873" max="4873" width="46" style="170" customWidth="1"/>
    <col min="4874" max="4874" width="13.453125" style="170" bestFit="1" customWidth="1"/>
    <col min="4875" max="5119" width="9.54296875" style="170"/>
    <col min="5120" max="5120" width="6.7265625" style="170" customWidth="1"/>
    <col min="5121" max="5121" width="9.54296875" style="170"/>
    <col min="5122" max="5122" width="86.1796875" style="170" customWidth="1"/>
    <col min="5123" max="5123" width="7.1796875" style="170" customWidth="1"/>
    <col min="5124" max="5124" width="7.54296875" style="170" bestFit="1" customWidth="1"/>
    <col min="5125" max="5125" width="15.81640625" style="170" customWidth="1"/>
    <col min="5126" max="5126" width="17.26953125" style="170" customWidth="1"/>
    <col min="5127" max="5127" width="16.54296875" style="170" bestFit="1" customWidth="1"/>
    <col min="5128" max="5128" width="15" style="170" bestFit="1" customWidth="1"/>
    <col min="5129" max="5129" width="46" style="170" customWidth="1"/>
    <col min="5130" max="5130" width="13.453125" style="170" bestFit="1" customWidth="1"/>
    <col min="5131" max="5375" width="9.54296875" style="170"/>
    <col min="5376" max="5376" width="6.7265625" style="170" customWidth="1"/>
    <col min="5377" max="5377" width="9.54296875" style="170"/>
    <col min="5378" max="5378" width="86.1796875" style="170" customWidth="1"/>
    <col min="5379" max="5379" width="7.1796875" style="170" customWidth="1"/>
    <col min="5380" max="5380" width="7.54296875" style="170" bestFit="1" customWidth="1"/>
    <col min="5381" max="5381" width="15.81640625" style="170" customWidth="1"/>
    <col min="5382" max="5382" width="17.26953125" style="170" customWidth="1"/>
    <col min="5383" max="5383" width="16.54296875" style="170" bestFit="1" customWidth="1"/>
    <col min="5384" max="5384" width="15" style="170" bestFit="1" customWidth="1"/>
    <col min="5385" max="5385" width="46" style="170" customWidth="1"/>
    <col min="5386" max="5386" width="13.453125" style="170" bestFit="1" customWidth="1"/>
    <col min="5387" max="5631" width="9.54296875" style="170"/>
    <col min="5632" max="5632" width="6.7265625" style="170" customWidth="1"/>
    <col min="5633" max="5633" width="9.54296875" style="170"/>
    <col min="5634" max="5634" width="86.1796875" style="170" customWidth="1"/>
    <col min="5635" max="5635" width="7.1796875" style="170" customWidth="1"/>
    <col min="5636" max="5636" width="7.54296875" style="170" bestFit="1" customWidth="1"/>
    <col min="5637" max="5637" width="15.81640625" style="170" customWidth="1"/>
    <col min="5638" max="5638" width="17.26953125" style="170" customWidth="1"/>
    <col min="5639" max="5639" width="16.54296875" style="170" bestFit="1" customWidth="1"/>
    <col min="5640" max="5640" width="15" style="170" bestFit="1" customWidth="1"/>
    <col min="5641" max="5641" width="46" style="170" customWidth="1"/>
    <col min="5642" max="5642" width="13.453125" style="170" bestFit="1" customWidth="1"/>
    <col min="5643" max="5887" width="9.54296875" style="170"/>
    <col min="5888" max="5888" width="6.7265625" style="170" customWidth="1"/>
    <col min="5889" max="5889" width="9.54296875" style="170"/>
    <col min="5890" max="5890" width="86.1796875" style="170" customWidth="1"/>
    <col min="5891" max="5891" width="7.1796875" style="170" customWidth="1"/>
    <col min="5892" max="5892" width="7.54296875" style="170" bestFit="1" customWidth="1"/>
    <col min="5893" max="5893" width="15.81640625" style="170" customWidth="1"/>
    <col min="5894" max="5894" width="17.26953125" style="170" customWidth="1"/>
    <col min="5895" max="5895" width="16.54296875" style="170" bestFit="1" customWidth="1"/>
    <col min="5896" max="5896" width="15" style="170" bestFit="1" customWidth="1"/>
    <col min="5897" max="5897" width="46" style="170" customWidth="1"/>
    <col min="5898" max="5898" width="13.453125" style="170" bestFit="1" customWidth="1"/>
    <col min="5899" max="6143" width="9.54296875" style="170"/>
    <col min="6144" max="6144" width="6.7265625" style="170" customWidth="1"/>
    <col min="6145" max="6145" width="9.54296875" style="170"/>
    <col min="6146" max="6146" width="86.1796875" style="170" customWidth="1"/>
    <col min="6147" max="6147" width="7.1796875" style="170" customWidth="1"/>
    <col min="6148" max="6148" width="7.54296875" style="170" bestFit="1" customWidth="1"/>
    <col min="6149" max="6149" width="15.81640625" style="170" customWidth="1"/>
    <col min="6150" max="6150" width="17.26953125" style="170" customWidth="1"/>
    <col min="6151" max="6151" width="16.54296875" style="170" bestFit="1" customWidth="1"/>
    <col min="6152" max="6152" width="15" style="170" bestFit="1" customWidth="1"/>
    <col min="6153" max="6153" width="46" style="170" customWidth="1"/>
    <col min="6154" max="6154" width="13.453125" style="170" bestFit="1" customWidth="1"/>
    <col min="6155" max="6399" width="9.54296875" style="170"/>
    <col min="6400" max="6400" width="6.7265625" style="170" customWidth="1"/>
    <col min="6401" max="6401" width="9.54296875" style="170"/>
    <col min="6402" max="6402" width="86.1796875" style="170" customWidth="1"/>
    <col min="6403" max="6403" width="7.1796875" style="170" customWidth="1"/>
    <col min="6404" max="6404" width="7.54296875" style="170" bestFit="1" customWidth="1"/>
    <col min="6405" max="6405" width="15.81640625" style="170" customWidth="1"/>
    <col min="6406" max="6406" width="17.26953125" style="170" customWidth="1"/>
    <col min="6407" max="6407" width="16.54296875" style="170" bestFit="1" customWidth="1"/>
    <col min="6408" max="6408" width="15" style="170" bestFit="1" customWidth="1"/>
    <col min="6409" max="6409" width="46" style="170" customWidth="1"/>
    <col min="6410" max="6410" width="13.453125" style="170" bestFit="1" customWidth="1"/>
    <col min="6411" max="6655" width="9.54296875" style="170"/>
    <col min="6656" max="6656" width="6.7265625" style="170" customWidth="1"/>
    <col min="6657" max="6657" width="9.54296875" style="170"/>
    <col min="6658" max="6658" width="86.1796875" style="170" customWidth="1"/>
    <col min="6659" max="6659" width="7.1796875" style="170" customWidth="1"/>
    <col min="6660" max="6660" width="7.54296875" style="170" bestFit="1" customWidth="1"/>
    <col min="6661" max="6661" width="15.81640625" style="170" customWidth="1"/>
    <col min="6662" max="6662" width="17.26953125" style="170" customWidth="1"/>
    <col min="6663" max="6663" width="16.54296875" style="170" bestFit="1" customWidth="1"/>
    <col min="6664" max="6664" width="15" style="170" bestFit="1" customWidth="1"/>
    <col min="6665" max="6665" width="46" style="170" customWidth="1"/>
    <col min="6666" max="6666" width="13.453125" style="170" bestFit="1" customWidth="1"/>
    <col min="6667" max="6911" width="9.54296875" style="170"/>
    <col min="6912" max="6912" width="6.7265625" style="170" customWidth="1"/>
    <col min="6913" max="6913" width="9.54296875" style="170"/>
    <col min="6914" max="6914" width="86.1796875" style="170" customWidth="1"/>
    <col min="6915" max="6915" width="7.1796875" style="170" customWidth="1"/>
    <col min="6916" max="6916" width="7.54296875" style="170" bestFit="1" customWidth="1"/>
    <col min="6917" max="6917" width="15.81640625" style="170" customWidth="1"/>
    <col min="6918" max="6918" width="17.26953125" style="170" customWidth="1"/>
    <col min="6919" max="6919" width="16.54296875" style="170" bestFit="1" customWidth="1"/>
    <col min="6920" max="6920" width="15" style="170" bestFit="1" customWidth="1"/>
    <col min="6921" max="6921" width="46" style="170" customWidth="1"/>
    <col min="6922" max="6922" width="13.453125" style="170" bestFit="1" customWidth="1"/>
    <col min="6923" max="7167" width="9.54296875" style="170"/>
    <col min="7168" max="7168" width="6.7265625" style="170" customWidth="1"/>
    <col min="7169" max="7169" width="9.54296875" style="170"/>
    <col min="7170" max="7170" width="86.1796875" style="170" customWidth="1"/>
    <col min="7171" max="7171" width="7.1796875" style="170" customWidth="1"/>
    <col min="7172" max="7172" width="7.54296875" style="170" bestFit="1" customWidth="1"/>
    <col min="7173" max="7173" width="15.81640625" style="170" customWidth="1"/>
    <col min="7174" max="7174" width="17.26953125" style="170" customWidth="1"/>
    <col min="7175" max="7175" width="16.54296875" style="170" bestFit="1" customWidth="1"/>
    <col min="7176" max="7176" width="15" style="170" bestFit="1" customWidth="1"/>
    <col min="7177" max="7177" width="46" style="170" customWidth="1"/>
    <col min="7178" max="7178" width="13.453125" style="170" bestFit="1" customWidth="1"/>
    <col min="7179" max="7423" width="9.54296875" style="170"/>
    <col min="7424" max="7424" width="6.7265625" style="170" customWidth="1"/>
    <col min="7425" max="7425" width="9.54296875" style="170"/>
    <col min="7426" max="7426" width="86.1796875" style="170" customWidth="1"/>
    <col min="7427" max="7427" width="7.1796875" style="170" customWidth="1"/>
    <col min="7428" max="7428" width="7.54296875" style="170" bestFit="1" customWidth="1"/>
    <col min="7429" max="7429" width="15.81640625" style="170" customWidth="1"/>
    <col min="7430" max="7430" width="17.26953125" style="170" customWidth="1"/>
    <col min="7431" max="7431" width="16.54296875" style="170" bestFit="1" customWidth="1"/>
    <col min="7432" max="7432" width="15" style="170" bestFit="1" customWidth="1"/>
    <col min="7433" max="7433" width="46" style="170" customWidth="1"/>
    <col min="7434" max="7434" width="13.453125" style="170" bestFit="1" customWidth="1"/>
    <col min="7435" max="7679" width="9.54296875" style="170"/>
    <col min="7680" max="7680" width="6.7265625" style="170" customWidth="1"/>
    <col min="7681" max="7681" width="9.54296875" style="170"/>
    <col min="7682" max="7682" width="86.1796875" style="170" customWidth="1"/>
    <col min="7683" max="7683" width="7.1796875" style="170" customWidth="1"/>
    <col min="7684" max="7684" width="7.54296875" style="170" bestFit="1" customWidth="1"/>
    <col min="7685" max="7685" width="15.81640625" style="170" customWidth="1"/>
    <col min="7686" max="7686" width="17.26953125" style="170" customWidth="1"/>
    <col min="7687" max="7687" width="16.54296875" style="170" bestFit="1" customWidth="1"/>
    <col min="7688" max="7688" width="15" style="170" bestFit="1" customWidth="1"/>
    <col min="7689" max="7689" width="46" style="170" customWidth="1"/>
    <col min="7690" max="7690" width="13.453125" style="170" bestFit="1" customWidth="1"/>
    <col min="7691" max="7935" width="9.54296875" style="170"/>
    <col min="7936" max="7936" width="6.7265625" style="170" customWidth="1"/>
    <col min="7937" max="7937" width="9.54296875" style="170"/>
    <col min="7938" max="7938" width="86.1796875" style="170" customWidth="1"/>
    <col min="7939" max="7939" width="7.1796875" style="170" customWidth="1"/>
    <col min="7940" max="7940" width="7.54296875" style="170" bestFit="1" customWidth="1"/>
    <col min="7941" max="7941" width="15.81640625" style="170" customWidth="1"/>
    <col min="7942" max="7942" width="17.26953125" style="170" customWidth="1"/>
    <col min="7943" max="7943" width="16.54296875" style="170" bestFit="1" customWidth="1"/>
    <col min="7944" max="7944" width="15" style="170" bestFit="1" customWidth="1"/>
    <col min="7945" max="7945" width="46" style="170" customWidth="1"/>
    <col min="7946" max="7946" width="13.453125" style="170" bestFit="1" customWidth="1"/>
    <col min="7947" max="8191" width="9.54296875" style="170"/>
    <col min="8192" max="8192" width="6.7265625" style="170" customWidth="1"/>
    <col min="8193" max="8193" width="9.54296875" style="170"/>
    <col min="8194" max="8194" width="86.1796875" style="170" customWidth="1"/>
    <col min="8195" max="8195" width="7.1796875" style="170" customWidth="1"/>
    <col min="8196" max="8196" width="7.54296875" style="170" bestFit="1" customWidth="1"/>
    <col min="8197" max="8197" width="15.81640625" style="170" customWidth="1"/>
    <col min="8198" max="8198" width="17.26953125" style="170" customWidth="1"/>
    <col min="8199" max="8199" width="16.54296875" style="170" bestFit="1" customWidth="1"/>
    <col min="8200" max="8200" width="15" style="170" bestFit="1" customWidth="1"/>
    <col min="8201" max="8201" width="46" style="170" customWidth="1"/>
    <col min="8202" max="8202" width="13.453125" style="170" bestFit="1" customWidth="1"/>
    <col min="8203" max="8447" width="9.54296875" style="170"/>
    <col min="8448" max="8448" width="6.7265625" style="170" customWidth="1"/>
    <col min="8449" max="8449" width="9.54296875" style="170"/>
    <col min="8450" max="8450" width="86.1796875" style="170" customWidth="1"/>
    <col min="8451" max="8451" width="7.1796875" style="170" customWidth="1"/>
    <col min="8452" max="8452" width="7.54296875" style="170" bestFit="1" customWidth="1"/>
    <col min="8453" max="8453" width="15.81640625" style="170" customWidth="1"/>
    <col min="8454" max="8454" width="17.26953125" style="170" customWidth="1"/>
    <col min="8455" max="8455" width="16.54296875" style="170" bestFit="1" customWidth="1"/>
    <col min="8456" max="8456" width="15" style="170" bestFit="1" customWidth="1"/>
    <col min="8457" max="8457" width="46" style="170" customWidth="1"/>
    <col min="8458" max="8458" width="13.453125" style="170" bestFit="1" customWidth="1"/>
    <col min="8459" max="8703" width="9.54296875" style="170"/>
    <col min="8704" max="8704" width="6.7265625" style="170" customWidth="1"/>
    <col min="8705" max="8705" width="9.54296875" style="170"/>
    <col min="8706" max="8706" width="86.1796875" style="170" customWidth="1"/>
    <col min="8707" max="8707" width="7.1796875" style="170" customWidth="1"/>
    <col min="8708" max="8708" width="7.54296875" style="170" bestFit="1" customWidth="1"/>
    <col min="8709" max="8709" width="15.81640625" style="170" customWidth="1"/>
    <col min="8710" max="8710" width="17.26953125" style="170" customWidth="1"/>
    <col min="8711" max="8711" width="16.54296875" style="170" bestFit="1" customWidth="1"/>
    <col min="8712" max="8712" width="15" style="170" bestFit="1" customWidth="1"/>
    <col min="8713" max="8713" width="46" style="170" customWidth="1"/>
    <col min="8714" max="8714" width="13.453125" style="170" bestFit="1" customWidth="1"/>
    <col min="8715" max="8959" width="9.54296875" style="170"/>
    <col min="8960" max="8960" width="6.7265625" style="170" customWidth="1"/>
    <col min="8961" max="8961" width="9.54296875" style="170"/>
    <col min="8962" max="8962" width="86.1796875" style="170" customWidth="1"/>
    <col min="8963" max="8963" width="7.1796875" style="170" customWidth="1"/>
    <col min="8964" max="8964" width="7.54296875" style="170" bestFit="1" customWidth="1"/>
    <col min="8965" max="8965" width="15.81640625" style="170" customWidth="1"/>
    <col min="8966" max="8966" width="17.26953125" style="170" customWidth="1"/>
    <col min="8967" max="8967" width="16.54296875" style="170" bestFit="1" customWidth="1"/>
    <col min="8968" max="8968" width="15" style="170" bestFit="1" customWidth="1"/>
    <col min="8969" max="8969" width="46" style="170" customWidth="1"/>
    <col min="8970" max="8970" width="13.453125" style="170" bestFit="1" customWidth="1"/>
    <col min="8971" max="9215" width="9.54296875" style="170"/>
    <col min="9216" max="9216" width="6.7265625" style="170" customWidth="1"/>
    <col min="9217" max="9217" width="9.54296875" style="170"/>
    <col min="9218" max="9218" width="86.1796875" style="170" customWidth="1"/>
    <col min="9219" max="9219" width="7.1796875" style="170" customWidth="1"/>
    <col min="9220" max="9220" width="7.54296875" style="170" bestFit="1" customWidth="1"/>
    <col min="9221" max="9221" width="15.81640625" style="170" customWidth="1"/>
    <col min="9222" max="9222" width="17.26953125" style="170" customWidth="1"/>
    <col min="9223" max="9223" width="16.54296875" style="170" bestFit="1" customWidth="1"/>
    <col min="9224" max="9224" width="15" style="170" bestFit="1" customWidth="1"/>
    <col min="9225" max="9225" width="46" style="170" customWidth="1"/>
    <col min="9226" max="9226" width="13.453125" style="170" bestFit="1" customWidth="1"/>
    <col min="9227" max="9471" width="9.54296875" style="170"/>
    <col min="9472" max="9472" width="6.7265625" style="170" customWidth="1"/>
    <col min="9473" max="9473" width="9.54296875" style="170"/>
    <col min="9474" max="9474" width="86.1796875" style="170" customWidth="1"/>
    <col min="9475" max="9475" width="7.1796875" style="170" customWidth="1"/>
    <col min="9476" max="9476" width="7.54296875" style="170" bestFit="1" customWidth="1"/>
    <col min="9477" max="9477" width="15.81640625" style="170" customWidth="1"/>
    <col min="9478" max="9478" width="17.26953125" style="170" customWidth="1"/>
    <col min="9479" max="9479" width="16.54296875" style="170" bestFit="1" customWidth="1"/>
    <col min="9480" max="9480" width="15" style="170" bestFit="1" customWidth="1"/>
    <col min="9481" max="9481" width="46" style="170" customWidth="1"/>
    <col min="9482" max="9482" width="13.453125" style="170" bestFit="1" customWidth="1"/>
    <col min="9483" max="9727" width="9.54296875" style="170"/>
    <col min="9728" max="9728" width="6.7265625" style="170" customWidth="1"/>
    <col min="9729" max="9729" width="9.54296875" style="170"/>
    <col min="9730" max="9730" width="86.1796875" style="170" customWidth="1"/>
    <col min="9731" max="9731" width="7.1796875" style="170" customWidth="1"/>
    <col min="9732" max="9732" width="7.54296875" style="170" bestFit="1" customWidth="1"/>
    <col min="9733" max="9733" width="15.81640625" style="170" customWidth="1"/>
    <col min="9734" max="9734" width="17.26953125" style="170" customWidth="1"/>
    <col min="9735" max="9735" width="16.54296875" style="170" bestFit="1" customWidth="1"/>
    <col min="9736" max="9736" width="15" style="170" bestFit="1" customWidth="1"/>
    <col min="9737" max="9737" width="46" style="170" customWidth="1"/>
    <col min="9738" max="9738" width="13.453125" style="170" bestFit="1" customWidth="1"/>
    <col min="9739" max="9983" width="9.54296875" style="170"/>
    <col min="9984" max="9984" width="6.7265625" style="170" customWidth="1"/>
    <col min="9985" max="9985" width="9.54296875" style="170"/>
    <col min="9986" max="9986" width="86.1796875" style="170" customWidth="1"/>
    <col min="9987" max="9987" width="7.1796875" style="170" customWidth="1"/>
    <col min="9988" max="9988" width="7.54296875" style="170" bestFit="1" customWidth="1"/>
    <col min="9989" max="9989" width="15.81640625" style="170" customWidth="1"/>
    <col min="9990" max="9990" width="17.26953125" style="170" customWidth="1"/>
    <col min="9991" max="9991" width="16.54296875" style="170" bestFit="1" customWidth="1"/>
    <col min="9992" max="9992" width="15" style="170" bestFit="1" customWidth="1"/>
    <col min="9993" max="9993" width="46" style="170" customWidth="1"/>
    <col min="9994" max="9994" width="13.453125" style="170" bestFit="1" customWidth="1"/>
    <col min="9995" max="10239" width="9.54296875" style="170"/>
    <col min="10240" max="10240" width="6.7265625" style="170" customWidth="1"/>
    <col min="10241" max="10241" width="9.54296875" style="170"/>
    <col min="10242" max="10242" width="86.1796875" style="170" customWidth="1"/>
    <col min="10243" max="10243" width="7.1796875" style="170" customWidth="1"/>
    <col min="10244" max="10244" width="7.54296875" style="170" bestFit="1" customWidth="1"/>
    <col min="10245" max="10245" width="15.81640625" style="170" customWidth="1"/>
    <col min="10246" max="10246" width="17.26953125" style="170" customWidth="1"/>
    <col min="10247" max="10247" width="16.54296875" style="170" bestFit="1" customWidth="1"/>
    <col min="10248" max="10248" width="15" style="170" bestFit="1" customWidth="1"/>
    <col min="10249" max="10249" width="46" style="170" customWidth="1"/>
    <col min="10250" max="10250" width="13.453125" style="170" bestFit="1" customWidth="1"/>
    <col min="10251" max="10495" width="9.54296875" style="170"/>
    <col min="10496" max="10496" width="6.7265625" style="170" customWidth="1"/>
    <col min="10497" max="10497" width="9.54296875" style="170"/>
    <col min="10498" max="10498" width="86.1796875" style="170" customWidth="1"/>
    <col min="10499" max="10499" width="7.1796875" style="170" customWidth="1"/>
    <col min="10500" max="10500" width="7.54296875" style="170" bestFit="1" customWidth="1"/>
    <col min="10501" max="10501" width="15.81640625" style="170" customWidth="1"/>
    <col min="10502" max="10502" width="17.26953125" style="170" customWidth="1"/>
    <col min="10503" max="10503" width="16.54296875" style="170" bestFit="1" customWidth="1"/>
    <col min="10504" max="10504" width="15" style="170" bestFit="1" customWidth="1"/>
    <col min="10505" max="10505" width="46" style="170" customWidth="1"/>
    <col min="10506" max="10506" width="13.453125" style="170" bestFit="1" customWidth="1"/>
    <col min="10507" max="10751" width="9.54296875" style="170"/>
    <col min="10752" max="10752" width="6.7265625" style="170" customWidth="1"/>
    <col min="10753" max="10753" width="9.54296875" style="170"/>
    <col min="10754" max="10754" width="86.1796875" style="170" customWidth="1"/>
    <col min="10755" max="10755" width="7.1796875" style="170" customWidth="1"/>
    <col min="10756" max="10756" width="7.54296875" style="170" bestFit="1" customWidth="1"/>
    <col min="10757" max="10757" width="15.81640625" style="170" customWidth="1"/>
    <col min="10758" max="10758" width="17.26953125" style="170" customWidth="1"/>
    <col min="10759" max="10759" width="16.54296875" style="170" bestFit="1" customWidth="1"/>
    <col min="10760" max="10760" width="15" style="170" bestFit="1" customWidth="1"/>
    <col min="10761" max="10761" width="46" style="170" customWidth="1"/>
    <col min="10762" max="10762" width="13.453125" style="170" bestFit="1" customWidth="1"/>
    <col min="10763" max="11007" width="9.54296875" style="170"/>
    <col min="11008" max="11008" width="6.7265625" style="170" customWidth="1"/>
    <col min="11009" max="11009" width="9.54296875" style="170"/>
    <col min="11010" max="11010" width="86.1796875" style="170" customWidth="1"/>
    <col min="11011" max="11011" width="7.1796875" style="170" customWidth="1"/>
    <col min="11012" max="11012" width="7.54296875" style="170" bestFit="1" customWidth="1"/>
    <col min="11013" max="11013" width="15.81640625" style="170" customWidth="1"/>
    <col min="11014" max="11014" width="17.26953125" style="170" customWidth="1"/>
    <col min="11015" max="11015" width="16.54296875" style="170" bestFit="1" customWidth="1"/>
    <col min="11016" max="11016" width="15" style="170" bestFit="1" customWidth="1"/>
    <col min="11017" max="11017" width="46" style="170" customWidth="1"/>
    <col min="11018" max="11018" width="13.453125" style="170" bestFit="1" customWidth="1"/>
    <col min="11019" max="11263" width="9.54296875" style="170"/>
    <col min="11264" max="11264" width="6.7265625" style="170" customWidth="1"/>
    <col min="11265" max="11265" width="9.54296875" style="170"/>
    <col min="11266" max="11266" width="86.1796875" style="170" customWidth="1"/>
    <col min="11267" max="11267" width="7.1796875" style="170" customWidth="1"/>
    <col min="11268" max="11268" width="7.54296875" style="170" bestFit="1" customWidth="1"/>
    <col min="11269" max="11269" width="15.81640625" style="170" customWidth="1"/>
    <col min="11270" max="11270" width="17.26953125" style="170" customWidth="1"/>
    <col min="11271" max="11271" width="16.54296875" style="170" bestFit="1" customWidth="1"/>
    <col min="11272" max="11272" width="15" style="170" bestFit="1" customWidth="1"/>
    <col min="11273" max="11273" width="46" style="170" customWidth="1"/>
    <col min="11274" max="11274" width="13.453125" style="170" bestFit="1" customWidth="1"/>
    <col min="11275" max="11519" width="9.54296875" style="170"/>
    <col min="11520" max="11520" width="6.7265625" style="170" customWidth="1"/>
    <col min="11521" max="11521" width="9.54296875" style="170"/>
    <col min="11522" max="11522" width="86.1796875" style="170" customWidth="1"/>
    <col min="11523" max="11523" width="7.1796875" style="170" customWidth="1"/>
    <col min="11524" max="11524" width="7.54296875" style="170" bestFit="1" customWidth="1"/>
    <col min="11525" max="11525" width="15.81640625" style="170" customWidth="1"/>
    <col min="11526" max="11526" width="17.26953125" style="170" customWidth="1"/>
    <col min="11527" max="11527" width="16.54296875" style="170" bestFit="1" customWidth="1"/>
    <col min="11528" max="11528" width="15" style="170" bestFit="1" customWidth="1"/>
    <col min="11529" max="11529" width="46" style="170" customWidth="1"/>
    <col min="11530" max="11530" width="13.453125" style="170" bestFit="1" customWidth="1"/>
    <col min="11531" max="11775" width="9.54296875" style="170"/>
    <col min="11776" max="11776" width="6.7265625" style="170" customWidth="1"/>
    <col min="11777" max="11777" width="9.54296875" style="170"/>
    <col min="11778" max="11778" width="86.1796875" style="170" customWidth="1"/>
    <col min="11779" max="11779" width="7.1796875" style="170" customWidth="1"/>
    <col min="11780" max="11780" width="7.54296875" style="170" bestFit="1" customWidth="1"/>
    <col min="11781" max="11781" width="15.81640625" style="170" customWidth="1"/>
    <col min="11782" max="11782" width="17.26953125" style="170" customWidth="1"/>
    <col min="11783" max="11783" width="16.54296875" style="170" bestFit="1" customWidth="1"/>
    <col min="11784" max="11784" width="15" style="170" bestFit="1" customWidth="1"/>
    <col min="11785" max="11785" width="46" style="170" customWidth="1"/>
    <col min="11786" max="11786" width="13.453125" style="170" bestFit="1" customWidth="1"/>
    <col min="11787" max="12031" width="9.54296875" style="170"/>
    <col min="12032" max="12032" width="6.7265625" style="170" customWidth="1"/>
    <col min="12033" max="12033" width="9.54296875" style="170"/>
    <col min="12034" max="12034" width="86.1796875" style="170" customWidth="1"/>
    <col min="12035" max="12035" width="7.1796875" style="170" customWidth="1"/>
    <col min="12036" max="12036" width="7.54296875" style="170" bestFit="1" customWidth="1"/>
    <col min="12037" max="12037" width="15.81640625" style="170" customWidth="1"/>
    <col min="12038" max="12038" width="17.26953125" style="170" customWidth="1"/>
    <col min="12039" max="12039" width="16.54296875" style="170" bestFit="1" customWidth="1"/>
    <col min="12040" max="12040" width="15" style="170" bestFit="1" customWidth="1"/>
    <col min="12041" max="12041" width="46" style="170" customWidth="1"/>
    <col min="12042" max="12042" width="13.453125" style="170" bestFit="1" customWidth="1"/>
    <col min="12043" max="12287" width="9.54296875" style="170"/>
    <col min="12288" max="12288" width="6.7265625" style="170" customWidth="1"/>
    <col min="12289" max="12289" width="9.54296875" style="170"/>
    <col min="12290" max="12290" width="86.1796875" style="170" customWidth="1"/>
    <col min="12291" max="12291" width="7.1796875" style="170" customWidth="1"/>
    <col min="12292" max="12292" width="7.54296875" style="170" bestFit="1" customWidth="1"/>
    <col min="12293" max="12293" width="15.81640625" style="170" customWidth="1"/>
    <col min="12294" max="12294" width="17.26953125" style="170" customWidth="1"/>
    <col min="12295" max="12295" width="16.54296875" style="170" bestFit="1" customWidth="1"/>
    <col min="12296" max="12296" width="15" style="170" bestFit="1" customWidth="1"/>
    <col min="12297" max="12297" width="46" style="170" customWidth="1"/>
    <col min="12298" max="12298" width="13.453125" style="170" bestFit="1" customWidth="1"/>
    <col min="12299" max="12543" width="9.54296875" style="170"/>
    <col min="12544" max="12544" width="6.7265625" style="170" customWidth="1"/>
    <col min="12545" max="12545" width="9.54296875" style="170"/>
    <col min="12546" max="12546" width="86.1796875" style="170" customWidth="1"/>
    <col min="12547" max="12547" width="7.1796875" style="170" customWidth="1"/>
    <col min="12548" max="12548" width="7.54296875" style="170" bestFit="1" customWidth="1"/>
    <col min="12549" max="12549" width="15.81640625" style="170" customWidth="1"/>
    <col min="12550" max="12550" width="17.26953125" style="170" customWidth="1"/>
    <col min="12551" max="12551" width="16.54296875" style="170" bestFit="1" customWidth="1"/>
    <col min="12552" max="12552" width="15" style="170" bestFit="1" customWidth="1"/>
    <col min="12553" max="12553" width="46" style="170" customWidth="1"/>
    <col min="12554" max="12554" width="13.453125" style="170" bestFit="1" customWidth="1"/>
    <col min="12555" max="12799" width="9.54296875" style="170"/>
    <col min="12800" max="12800" width="6.7265625" style="170" customWidth="1"/>
    <col min="12801" max="12801" width="9.54296875" style="170"/>
    <col min="12802" max="12802" width="86.1796875" style="170" customWidth="1"/>
    <col min="12803" max="12803" width="7.1796875" style="170" customWidth="1"/>
    <col min="12804" max="12804" width="7.54296875" style="170" bestFit="1" customWidth="1"/>
    <col min="12805" max="12805" width="15.81640625" style="170" customWidth="1"/>
    <col min="12806" max="12806" width="17.26953125" style="170" customWidth="1"/>
    <col min="12807" max="12807" width="16.54296875" style="170" bestFit="1" customWidth="1"/>
    <col min="12808" max="12808" width="15" style="170" bestFit="1" customWidth="1"/>
    <col min="12809" max="12809" width="46" style="170" customWidth="1"/>
    <col min="12810" max="12810" width="13.453125" style="170" bestFit="1" customWidth="1"/>
    <col min="12811" max="13055" width="9.54296875" style="170"/>
    <col min="13056" max="13056" width="6.7265625" style="170" customWidth="1"/>
    <col min="13057" max="13057" width="9.54296875" style="170"/>
    <col min="13058" max="13058" width="86.1796875" style="170" customWidth="1"/>
    <col min="13059" max="13059" width="7.1796875" style="170" customWidth="1"/>
    <col min="13060" max="13060" width="7.54296875" style="170" bestFit="1" customWidth="1"/>
    <col min="13061" max="13061" width="15.81640625" style="170" customWidth="1"/>
    <col min="13062" max="13062" width="17.26953125" style="170" customWidth="1"/>
    <col min="13063" max="13063" width="16.54296875" style="170" bestFit="1" customWidth="1"/>
    <col min="13064" max="13064" width="15" style="170" bestFit="1" customWidth="1"/>
    <col min="13065" max="13065" width="46" style="170" customWidth="1"/>
    <col min="13066" max="13066" width="13.453125" style="170" bestFit="1" customWidth="1"/>
    <col min="13067" max="13311" width="9.54296875" style="170"/>
    <col min="13312" max="13312" width="6.7265625" style="170" customWidth="1"/>
    <col min="13313" max="13313" width="9.54296875" style="170"/>
    <col min="13314" max="13314" width="86.1796875" style="170" customWidth="1"/>
    <col min="13315" max="13315" width="7.1796875" style="170" customWidth="1"/>
    <col min="13316" max="13316" width="7.54296875" style="170" bestFit="1" customWidth="1"/>
    <col min="13317" max="13317" width="15.81640625" style="170" customWidth="1"/>
    <col min="13318" max="13318" width="17.26953125" style="170" customWidth="1"/>
    <col min="13319" max="13319" width="16.54296875" style="170" bestFit="1" customWidth="1"/>
    <col min="13320" max="13320" width="15" style="170" bestFit="1" customWidth="1"/>
    <col min="13321" max="13321" width="46" style="170" customWidth="1"/>
    <col min="13322" max="13322" width="13.453125" style="170" bestFit="1" customWidth="1"/>
    <col min="13323" max="13567" width="9.54296875" style="170"/>
    <col min="13568" max="13568" width="6.7265625" style="170" customWidth="1"/>
    <col min="13569" max="13569" width="9.54296875" style="170"/>
    <col min="13570" max="13570" width="86.1796875" style="170" customWidth="1"/>
    <col min="13571" max="13571" width="7.1796875" style="170" customWidth="1"/>
    <col min="13572" max="13572" width="7.54296875" style="170" bestFit="1" customWidth="1"/>
    <col min="13573" max="13573" width="15.81640625" style="170" customWidth="1"/>
    <col min="13574" max="13574" width="17.26953125" style="170" customWidth="1"/>
    <col min="13575" max="13575" width="16.54296875" style="170" bestFit="1" customWidth="1"/>
    <col min="13576" max="13576" width="15" style="170" bestFit="1" customWidth="1"/>
    <col min="13577" max="13577" width="46" style="170" customWidth="1"/>
    <col min="13578" max="13578" width="13.453125" style="170" bestFit="1" customWidth="1"/>
    <col min="13579" max="13823" width="9.54296875" style="170"/>
    <col min="13824" max="13824" width="6.7265625" style="170" customWidth="1"/>
    <col min="13825" max="13825" width="9.54296875" style="170"/>
    <col min="13826" max="13826" width="86.1796875" style="170" customWidth="1"/>
    <col min="13827" max="13827" width="7.1796875" style="170" customWidth="1"/>
    <col min="13828" max="13828" width="7.54296875" style="170" bestFit="1" customWidth="1"/>
    <col min="13829" max="13829" width="15.81640625" style="170" customWidth="1"/>
    <col min="13830" max="13830" width="17.26953125" style="170" customWidth="1"/>
    <col min="13831" max="13831" width="16.54296875" style="170" bestFit="1" customWidth="1"/>
    <col min="13832" max="13832" width="15" style="170" bestFit="1" customWidth="1"/>
    <col min="13833" max="13833" width="46" style="170" customWidth="1"/>
    <col min="13834" max="13834" width="13.453125" style="170" bestFit="1" customWidth="1"/>
    <col min="13835" max="14079" width="9.54296875" style="170"/>
    <col min="14080" max="14080" width="6.7265625" style="170" customWidth="1"/>
    <col min="14081" max="14081" width="9.54296875" style="170"/>
    <col min="14082" max="14082" width="86.1796875" style="170" customWidth="1"/>
    <col min="14083" max="14083" width="7.1796875" style="170" customWidth="1"/>
    <col min="14084" max="14084" width="7.54296875" style="170" bestFit="1" customWidth="1"/>
    <col min="14085" max="14085" width="15.81640625" style="170" customWidth="1"/>
    <col min="14086" max="14086" width="17.26953125" style="170" customWidth="1"/>
    <col min="14087" max="14087" width="16.54296875" style="170" bestFit="1" customWidth="1"/>
    <col min="14088" max="14088" width="15" style="170" bestFit="1" customWidth="1"/>
    <col min="14089" max="14089" width="46" style="170" customWidth="1"/>
    <col min="14090" max="14090" width="13.453125" style="170" bestFit="1" customWidth="1"/>
    <col min="14091" max="14335" width="9.54296875" style="170"/>
    <col min="14336" max="14336" width="6.7265625" style="170" customWidth="1"/>
    <col min="14337" max="14337" width="9.54296875" style="170"/>
    <col min="14338" max="14338" width="86.1796875" style="170" customWidth="1"/>
    <col min="14339" max="14339" width="7.1796875" style="170" customWidth="1"/>
    <col min="14340" max="14340" width="7.54296875" style="170" bestFit="1" customWidth="1"/>
    <col min="14341" max="14341" width="15.81640625" style="170" customWidth="1"/>
    <col min="14342" max="14342" width="17.26953125" style="170" customWidth="1"/>
    <col min="14343" max="14343" width="16.54296875" style="170" bestFit="1" customWidth="1"/>
    <col min="14344" max="14344" width="15" style="170" bestFit="1" customWidth="1"/>
    <col min="14345" max="14345" width="46" style="170" customWidth="1"/>
    <col min="14346" max="14346" width="13.453125" style="170" bestFit="1" customWidth="1"/>
    <col min="14347" max="14591" width="9.54296875" style="170"/>
    <col min="14592" max="14592" width="6.7265625" style="170" customWidth="1"/>
    <col min="14593" max="14593" width="9.54296875" style="170"/>
    <col min="14594" max="14594" width="86.1796875" style="170" customWidth="1"/>
    <col min="14595" max="14595" width="7.1796875" style="170" customWidth="1"/>
    <col min="14596" max="14596" width="7.54296875" style="170" bestFit="1" customWidth="1"/>
    <col min="14597" max="14597" width="15.81640625" style="170" customWidth="1"/>
    <col min="14598" max="14598" width="17.26953125" style="170" customWidth="1"/>
    <col min="14599" max="14599" width="16.54296875" style="170" bestFit="1" customWidth="1"/>
    <col min="14600" max="14600" width="15" style="170" bestFit="1" customWidth="1"/>
    <col min="14601" max="14601" width="46" style="170" customWidth="1"/>
    <col min="14602" max="14602" width="13.453125" style="170" bestFit="1" customWidth="1"/>
    <col min="14603" max="14847" width="9.54296875" style="170"/>
    <col min="14848" max="14848" width="6.7265625" style="170" customWidth="1"/>
    <col min="14849" max="14849" width="9.54296875" style="170"/>
    <col min="14850" max="14850" width="86.1796875" style="170" customWidth="1"/>
    <col min="14851" max="14851" width="7.1796875" style="170" customWidth="1"/>
    <col min="14852" max="14852" width="7.54296875" style="170" bestFit="1" customWidth="1"/>
    <col min="14853" max="14853" width="15.81640625" style="170" customWidth="1"/>
    <col min="14854" max="14854" width="17.26953125" style="170" customWidth="1"/>
    <col min="14855" max="14855" width="16.54296875" style="170" bestFit="1" customWidth="1"/>
    <col min="14856" max="14856" width="15" style="170" bestFit="1" customWidth="1"/>
    <col min="14857" max="14857" width="46" style="170" customWidth="1"/>
    <col min="14858" max="14858" width="13.453125" style="170" bestFit="1" customWidth="1"/>
    <col min="14859" max="15103" width="9.54296875" style="170"/>
    <col min="15104" max="15104" width="6.7265625" style="170" customWidth="1"/>
    <col min="15105" max="15105" width="9.54296875" style="170"/>
    <col min="15106" max="15106" width="86.1796875" style="170" customWidth="1"/>
    <col min="15107" max="15107" width="7.1796875" style="170" customWidth="1"/>
    <col min="15108" max="15108" width="7.54296875" style="170" bestFit="1" customWidth="1"/>
    <col min="15109" max="15109" width="15.81640625" style="170" customWidth="1"/>
    <col min="15110" max="15110" width="17.26953125" style="170" customWidth="1"/>
    <col min="15111" max="15111" width="16.54296875" style="170" bestFit="1" customWidth="1"/>
    <col min="15112" max="15112" width="15" style="170" bestFit="1" customWidth="1"/>
    <col min="15113" max="15113" width="46" style="170" customWidth="1"/>
    <col min="15114" max="15114" width="13.453125" style="170" bestFit="1" customWidth="1"/>
    <col min="15115" max="15359" width="9.54296875" style="170"/>
    <col min="15360" max="15360" width="6.7265625" style="170" customWidth="1"/>
    <col min="15361" max="15361" width="9.54296875" style="170"/>
    <col min="15362" max="15362" width="86.1796875" style="170" customWidth="1"/>
    <col min="15363" max="15363" width="7.1796875" style="170" customWidth="1"/>
    <col min="15364" max="15364" width="7.54296875" style="170" bestFit="1" customWidth="1"/>
    <col min="15365" max="15365" width="15.81640625" style="170" customWidth="1"/>
    <col min="15366" max="15366" width="17.26953125" style="170" customWidth="1"/>
    <col min="15367" max="15367" width="16.54296875" style="170" bestFit="1" customWidth="1"/>
    <col min="15368" max="15368" width="15" style="170" bestFit="1" customWidth="1"/>
    <col min="15369" max="15369" width="46" style="170" customWidth="1"/>
    <col min="15370" max="15370" width="13.453125" style="170" bestFit="1" customWidth="1"/>
    <col min="15371" max="15615" width="9.54296875" style="170"/>
    <col min="15616" max="15616" width="6.7265625" style="170" customWidth="1"/>
    <col min="15617" max="15617" width="9.54296875" style="170"/>
    <col min="15618" max="15618" width="86.1796875" style="170" customWidth="1"/>
    <col min="15619" max="15619" width="7.1796875" style="170" customWidth="1"/>
    <col min="15620" max="15620" width="7.54296875" style="170" bestFit="1" customWidth="1"/>
    <col min="15621" max="15621" width="15.81640625" style="170" customWidth="1"/>
    <col min="15622" max="15622" width="17.26953125" style="170" customWidth="1"/>
    <col min="15623" max="15623" width="16.54296875" style="170" bestFit="1" customWidth="1"/>
    <col min="15624" max="15624" width="15" style="170" bestFit="1" customWidth="1"/>
    <col min="15625" max="15625" width="46" style="170" customWidth="1"/>
    <col min="15626" max="15626" width="13.453125" style="170" bestFit="1" customWidth="1"/>
    <col min="15627" max="15871" width="9.54296875" style="170"/>
    <col min="15872" max="15872" width="6.7265625" style="170" customWidth="1"/>
    <col min="15873" max="15873" width="9.54296875" style="170"/>
    <col min="15874" max="15874" width="86.1796875" style="170" customWidth="1"/>
    <col min="15875" max="15875" width="7.1796875" style="170" customWidth="1"/>
    <col min="15876" max="15876" width="7.54296875" style="170" bestFit="1" customWidth="1"/>
    <col min="15877" max="15877" width="15.81640625" style="170" customWidth="1"/>
    <col min="15878" max="15878" width="17.26953125" style="170" customWidth="1"/>
    <col min="15879" max="15879" width="16.54296875" style="170" bestFit="1" customWidth="1"/>
    <col min="15880" max="15880" width="15" style="170" bestFit="1" customWidth="1"/>
    <col min="15881" max="15881" width="46" style="170" customWidth="1"/>
    <col min="15882" max="15882" width="13.453125" style="170" bestFit="1" customWidth="1"/>
    <col min="15883" max="16127" width="9.54296875" style="170"/>
    <col min="16128" max="16128" width="6.7265625" style="170" customWidth="1"/>
    <col min="16129" max="16129" width="9.54296875" style="170"/>
    <col min="16130" max="16130" width="86.1796875" style="170" customWidth="1"/>
    <col min="16131" max="16131" width="7.1796875" style="170" customWidth="1"/>
    <col min="16132" max="16132" width="7.54296875" style="170" bestFit="1" customWidth="1"/>
    <col min="16133" max="16133" width="15.81640625" style="170" customWidth="1"/>
    <col min="16134" max="16134" width="17.26953125" style="170" customWidth="1"/>
    <col min="16135" max="16135" width="16.54296875" style="170" bestFit="1" customWidth="1"/>
    <col min="16136" max="16136" width="15" style="170" bestFit="1" customWidth="1"/>
    <col min="16137" max="16137" width="46" style="170" customWidth="1"/>
    <col min="16138" max="16138" width="13.453125" style="170" bestFit="1" customWidth="1"/>
    <col min="16139" max="16384" width="9.54296875" style="170"/>
  </cols>
  <sheetData>
    <row r="1" spans="1:11" s="166" customFormat="1" ht="13" x14ac:dyDescent="0.25">
      <c r="A1" s="2372" t="s">
        <v>0</v>
      </c>
      <c r="B1" s="2372"/>
      <c r="C1" s="2372"/>
      <c r="D1" s="2372"/>
      <c r="E1" s="2372"/>
      <c r="F1" s="2372"/>
      <c r="G1" s="246"/>
    </row>
    <row r="2" spans="1:11" s="103" customFormat="1" ht="13" x14ac:dyDescent="0.25">
      <c r="A2" s="2372" t="s">
        <v>2561</v>
      </c>
      <c r="B2" s="2372"/>
      <c r="C2" s="2372"/>
      <c r="D2" s="2372"/>
      <c r="E2" s="2372"/>
      <c r="F2" s="2372"/>
      <c r="G2" s="247"/>
    </row>
    <row r="3" spans="1:11" s="103" customFormat="1" ht="13" x14ac:dyDescent="0.25">
      <c r="A3" s="2386" t="s">
        <v>2077</v>
      </c>
      <c r="B3" s="2386"/>
      <c r="C3" s="2386"/>
      <c r="D3" s="2386"/>
      <c r="E3" s="2386"/>
      <c r="F3" s="2386"/>
      <c r="G3" s="247"/>
    </row>
    <row r="4" spans="1:11" s="103" customFormat="1" ht="13" x14ac:dyDescent="0.25">
      <c r="A4" s="227" t="s">
        <v>2536</v>
      </c>
      <c r="B4" s="156"/>
      <c r="C4" s="157"/>
      <c r="D4" s="157"/>
      <c r="E4" s="6"/>
      <c r="F4" s="158"/>
      <c r="G4" s="247"/>
    </row>
    <row r="5" spans="1:11" s="103" customFormat="1" ht="13" x14ac:dyDescent="0.25">
      <c r="A5" s="62" t="s">
        <v>741</v>
      </c>
      <c r="B5" s="62" t="s">
        <v>742</v>
      </c>
      <c r="C5" s="62" t="s">
        <v>743</v>
      </c>
      <c r="D5" s="62" t="s">
        <v>744</v>
      </c>
      <c r="E5" s="62" t="s">
        <v>745</v>
      </c>
      <c r="F5" s="62" t="s">
        <v>746</v>
      </c>
      <c r="G5" s="247"/>
    </row>
    <row r="6" spans="1:11" s="167" customFormat="1" ht="37.5" x14ac:dyDescent="0.25">
      <c r="A6" s="1034"/>
      <c r="B6" s="1035" t="s">
        <v>1656</v>
      </c>
      <c r="C6" s="1034"/>
      <c r="D6" s="1036"/>
      <c r="E6" s="1037"/>
      <c r="F6" s="1038"/>
      <c r="G6" s="245"/>
    </row>
    <row r="7" spans="1:11" s="167" customFormat="1" ht="13" x14ac:dyDescent="0.25">
      <c r="A7" s="1034"/>
      <c r="B7" s="1039"/>
      <c r="C7" s="1034"/>
      <c r="D7" s="1036"/>
      <c r="E7" s="1037"/>
      <c r="F7" s="1038"/>
      <c r="G7" s="245"/>
    </row>
    <row r="8" spans="1:11" s="167" customFormat="1" ht="13" x14ac:dyDescent="0.25">
      <c r="A8" s="1040"/>
      <c r="B8" s="1041" t="s">
        <v>226</v>
      </c>
      <c r="C8" s="1040"/>
      <c r="D8" s="1042"/>
      <c r="E8" s="1043"/>
      <c r="F8" s="1038"/>
      <c r="G8" s="245"/>
    </row>
    <row r="9" spans="1:11" s="167" customFormat="1" x14ac:dyDescent="0.25">
      <c r="A9" s="1040"/>
      <c r="B9" s="1044"/>
      <c r="C9" s="1040"/>
      <c r="D9" s="1042"/>
      <c r="E9" s="1043"/>
      <c r="F9" s="1038"/>
      <c r="G9" s="245"/>
    </row>
    <row r="10" spans="1:11" s="167" customFormat="1" ht="13" x14ac:dyDescent="0.25">
      <c r="A10" s="1040"/>
      <c r="B10" s="1041" t="s">
        <v>157</v>
      </c>
      <c r="C10" s="1040"/>
      <c r="D10" s="1042"/>
      <c r="E10" s="1043"/>
      <c r="F10" s="1038"/>
      <c r="G10" s="245"/>
      <c r="K10" s="168"/>
    </row>
    <row r="11" spans="1:11" s="167" customFormat="1" x14ac:dyDescent="0.25">
      <c r="A11" s="1040" t="s">
        <v>158</v>
      </c>
      <c r="B11" s="1044" t="s">
        <v>1139</v>
      </c>
      <c r="C11" s="1040" t="s">
        <v>796</v>
      </c>
      <c r="D11" s="1045">
        <v>8.0000000000000002E-3</v>
      </c>
      <c r="E11" s="1046"/>
      <c r="F11" s="1046">
        <f>D11*E11</f>
        <v>0</v>
      </c>
      <c r="G11" s="245"/>
    </row>
    <row r="12" spans="1:11" s="167" customFormat="1" x14ac:dyDescent="0.25">
      <c r="A12" s="1040"/>
      <c r="B12" s="1044"/>
      <c r="C12" s="1040"/>
      <c r="D12" s="1047"/>
      <c r="E12" s="1046"/>
      <c r="F12" s="1046"/>
      <c r="G12" s="245"/>
      <c r="K12" s="169"/>
    </row>
    <row r="13" spans="1:11" s="167" customFormat="1" ht="13" x14ac:dyDescent="0.25">
      <c r="A13" s="1048"/>
      <c r="B13" s="1049" t="s">
        <v>160</v>
      </c>
      <c r="C13" s="1048"/>
      <c r="D13" s="1050"/>
      <c r="E13" s="1051"/>
      <c r="F13" s="1051"/>
      <c r="G13" s="245"/>
    </row>
    <row r="14" spans="1:11" s="167" customFormat="1" ht="25" x14ac:dyDescent="0.25">
      <c r="A14" s="1048"/>
      <c r="B14" s="1052" t="s">
        <v>228</v>
      </c>
      <c r="C14" s="1048"/>
      <c r="D14" s="1050"/>
      <c r="E14" s="1051"/>
      <c r="F14" s="1051"/>
      <c r="G14" s="245"/>
    </row>
    <row r="15" spans="1:11" s="167" customFormat="1" x14ac:dyDescent="0.25">
      <c r="A15" s="1048" t="s">
        <v>162</v>
      </c>
      <c r="B15" s="1053" t="s">
        <v>163</v>
      </c>
      <c r="C15" s="1048" t="s">
        <v>19</v>
      </c>
      <c r="D15" s="1050">
        <v>2</v>
      </c>
      <c r="E15" s="1046"/>
      <c r="F15" s="1046">
        <f>D15*E15</f>
        <v>0</v>
      </c>
      <c r="G15" s="245"/>
    </row>
    <row r="16" spans="1:11" s="167" customFormat="1" ht="13" x14ac:dyDescent="0.25">
      <c r="A16" s="1048"/>
      <c r="B16" s="1049" t="s">
        <v>164</v>
      </c>
      <c r="C16" s="1048"/>
      <c r="D16" s="1050"/>
      <c r="E16" s="1046"/>
      <c r="F16" s="1046"/>
      <c r="G16" s="245"/>
    </row>
    <row r="17" spans="1:7" s="167" customFormat="1" ht="25" x14ac:dyDescent="0.25">
      <c r="A17" s="1048"/>
      <c r="B17" s="1052" t="s">
        <v>165</v>
      </c>
      <c r="C17" s="1048"/>
      <c r="D17" s="1054"/>
      <c r="E17" s="1046"/>
      <c r="F17" s="1046"/>
      <c r="G17" s="245"/>
    </row>
    <row r="18" spans="1:7" s="167" customFormat="1" x14ac:dyDescent="0.25">
      <c r="A18" s="1048" t="s">
        <v>166</v>
      </c>
      <c r="B18" s="1053" t="s">
        <v>167</v>
      </c>
      <c r="C18" s="1048" t="s">
        <v>19</v>
      </c>
      <c r="D18" s="1050">
        <v>2</v>
      </c>
      <c r="E18" s="1046"/>
      <c r="F18" s="1046">
        <f>D18*E18</f>
        <v>0</v>
      </c>
      <c r="G18" s="245"/>
    </row>
    <row r="19" spans="1:7" s="167" customFormat="1" ht="13" x14ac:dyDescent="0.25">
      <c r="A19" s="1034"/>
      <c r="B19" s="1055"/>
      <c r="C19" s="1034"/>
      <c r="D19" s="1056"/>
      <c r="E19" s="1046"/>
      <c r="F19" s="1046"/>
      <c r="G19" s="245"/>
    </row>
    <row r="20" spans="1:7" s="167" customFormat="1" ht="13" x14ac:dyDescent="0.25">
      <c r="A20" s="1057"/>
      <c r="B20" s="1041" t="s">
        <v>85</v>
      </c>
      <c r="C20" s="1040"/>
      <c r="D20" s="1058"/>
      <c r="E20" s="1046"/>
      <c r="F20" s="1046"/>
      <c r="G20" s="245"/>
    </row>
    <row r="21" spans="1:7" s="167" customFormat="1" x14ac:dyDescent="0.25">
      <c r="A21" s="1057"/>
      <c r="B21" s="1044"/>
      <c r="C21" s="1040"/>
      <c r="D21" s="1058"/>
      <c r="E21" s="1046"/>
      <c r="F21" s="1046"/>
      <c r="G21" s="245"/>
    </row>
    <row r="22" spans="1:7" s="167" customFormat="1" ht="13" x14ac:dyDescent="0.25">
      <c r="A22" s="1040"/>
      <c r="B22" s="1041" t="s">
        <v>534</v>
      </c>
      <c r="C22" s="1040"/>
      <c r="D22" s="1058"/>
      <c r="E22" s="1046"/>
      <c r="F22" s="1046"/>
      <c r="G22" s="245"/>
    </row>
    <row r="23" spans="1:7" s="167" customFormat="1" ht="13" x14ac:dyDescent="0.25">
      <c r="A23" s="1059"/>
      <c r="B23" s="1060" t="s">
        <v>232</v>
      </c>
      <c r="C23" s="1040"/>
      <c r="D23" s="1058"/>
      <c r="E23" s="1046"/>
      <c r="F23" s="1046"/>
      <c r="G23" s="245"/>
    </row>
    <row r="24" spans="1:7" s="167" customFormat="1" x14ac:dyDescent="0.25">
      <c r="A24" s="1040" t="s">
        <v>981</v>
      </c>
      <c r="B24" s="1061" t="s">
        <v>1140</v>
      </c>
      <c r="C24" s="1040" t="s">
        <v>42</v>
      </c>
      <c r="D24" s="1058">
        <v>9.4499999999999993</v>
      </c>
      <c r="E24" s="1046"/>
      <c r="F24" s="1046">
        <f>D24*E24</f>
        <v>0</v>
      </c>
      <c r="G24" s="245"/>
    </row>
    <row r="25" spans="1:7" s="167" customFormat="1" ht="13" x14ac:dyDescent="0.25">
      <c r="A25" s="1040"/>
      <c r="B25" s="1055" t="s">
        <v>983</v>
      </c>
      <c r="C25" s="1040"/>
      <c r="D25" s="1058"/>
      <c r="E25" s="1046"/>
      <c r="F25" s="1046"/>
      <c r="G25" s="245"/>
    </row>
    <row r="26" spans="1:7" s="167" customFormat="1" ht="25" x14ac:dyDescent="0.25">
      <c r="A26" s="1040"/>
      <c r="B26" s="1062" t="s">
        <v>1141</v>
      </c>
      <c r="C26" s="1040"/>
      <c r="D26" s="1058"/>
      <c r="E26" s="1046"/>
      <c r="F26" s="1046"/>
      <c r="G26" s="245"/>
    </row>
    <row r="27" spans="1:7" s="167" customFormat="1" ht="19.5" customHeight="1" x14ac:dyDescent="0.25">
      <c r="A27" s="1040" t="s">
        <v>985</v>
      </c>
      <c r="B27" s="1044" t="s">
        <v>1142</v>
      </c>
      <c r="C27" s="1040" t="s">
        <v>42</v>
      </c>
      <c r="D27" s="1042">
        <v>2</v>
      </c>
      <c r="E27" s="1063"/>
      <c r="F27" s="1046">
        <f>D27*E27</f>
        <v>0</v>
      </c>
      <c r="G27" s="245"/>
    </row>
    <row r="28" spans="1:7" s="167" customFormat="1" ht="19.5" customHeight="1" x14ac:dyDescent="0.25">
      <c r="A28" s="1040" t="s">
        <v>535</v>
      </c>
      <c r="B28" s="1061" t="s">
        <v>1143</v>
      </c>
      <c r="C28" s="1040" t="s">
        <v>42</v>
      </c>
      <c r="D28" s="1042">
        <v>8</v>
      </c>
      <c r="E28" s="1063"/>
      <c r="F28" s="1046">
        <f>D28*E28</f>
        <v>0</v>
      </c>
      <c r="G28" s="245"/>
    </row>
    <row r="29" spans="1:7" s="167" customFormat="1" ht="19.5" customHeight="1" x14ac:dyDescent="0.25">
      <c r="A29" s="1040" t="s">
        <v>87</v>
      </c>
      <c r="B29" s="1061" t="s">
        <v>1144</v>
      </c>
      <c r="C29" s="1040" t="s">
        <v>42</v>
      </c>
      <c r="D29" s="1042">
        <v>1</v>
      </c>
      <c r="E29" s="1063"/>
      <c r="F29" s="1046">
        <f>D29*E29</f>
        <v>0</v>
      </c>
      <c r="G29" s="245"/>
    </row>
    <row r="30" spans="1:7" s="167" customFormat="1" ht="19.5" customHeight="1" x14ac:dyDescent="0.25">
      <c r="A30" s="1040" t="s">
        <v>1145</v>
      </c>
      <c r="B30" s="1061" t="s">
        <v>1146</v>
      </c>
      <c r="C30" s="1040" t="s">
        <v>42</v>
      </c>
      <c r="D30" s="1042">
        <v>65</v>
      </c>
      <c r="E30" s="1063"/>
      <c r="F30" s="1046">
        <f>D30*E30</f>
        <v>0</v>
      </c>
      <c r="G30" s="245"/>
    </row>
    <row r="31" spans="1:7" s="167" customFormat="1" x14ac:dyDescent="0.25">
      <c r="A31" s="1040"/>
      <c r="B31" s="1061"/>
      <c r="C31" s="1040"/>
      <c r="D31" s="1042"/>
      <c r="E31" s="1046"/>
      <c r="F31" s="1046"/>
      <c r="G31" s="245"/>
    </row>
    <row r="32" spans="1:7" s="167" customFormat="1" ht="13" x14ac:dyDescent="0.25">
      <c r="A32" s="1040"/>
      <c r="B32" s="1055" t="s">
        <v>988</v>
      </c>
      <c r="C32" s="1040"/>
      <c r="D32" s="1042"/>
      <c r="E32" s="1046"/>
      <c r="F32" s="1046"/>
      <c r="G32" s="245"/>
    </row>
    <row r="33" spans="1:7" s="167" customFormat="1" ht="25" x14ac:dyDescent="0.25">
      <c r="A33" s="1040"/>
      <c r="B33" s="1064" t="s">
        <v>989</v>
      </c>
      <c r="C33" s="1040"/>
      <c r="D33" s="1042"/>
      <c r="E33" s="1046"/>
      <c r="F33" s="1046"/>
      <c r="G33" s="245"/>
    </row>
    <row r="34" spans="1:7" s="167" customFormat="1" ht="19.5" customHeight="1" x14ac:dyDescent="0.25">
      <c r="A34" s="1040" t="s">
        <v>990</v>
      </c>
      <c r="B34" s="1061" t="s">
        <v>987</v>
      </c>
      <c r="C34" s="1040" t="s">
        <v>42</v>
      </c>
      <c r="D34" s="1042">
        <v>1</v>
      </c>
      <c r="E34" s="1063"/>
      <c r="F34" s="1046">
        <f>D34*E34</f>
        <v>0</v>
      </c>
      <c r="G34" s="245"/>
    </row>
    <row r="35" spans="1:7" s="167" customFormat="1" ht="19.5" customHeight="1" x14ac:dyDescent="0.25">
      <c r="A35" s="1040" t="s">
        <v>89</v>
      </c>
      <c r="B35" s="1061" t="s">
        <v>1144</v>
      </c>
      <c r="C35" s="1040" t="s">
        <v>42</v>
      </c>
      <c r="D35" s="1042">
        <v>1</v>
      </c>
      <c r="E35" s="1063"/>
      <c r="F35" s="1046">
        <f>D35*E35</f>
        <v>0</v>
      </c>
      <c r="G35" s="245"/>
    </row>
    <row r="36" spans="1:7" s="167" customFormat="1" ht="19.5" customHeight="1" x14ac:dyDescent="0.25">
      <c r="A36" s="1040" t="s">
        <v>1147</v>
      </c>
      <c r="B36" s="1061" t="s">
        <v>1146</v>
      </c>
      <c r="C36" s="1040" t="s">
        <v>42</v>
      </c>
      <c r="D36" s="1042">
        <v>1</v>
      </c>
      <c r="E36" s="1063"/>
      <c r="F36" s="1046">
        <f>D36*E36</f>
        <v>0</v>
      </c>
      <c r="G36" s="245"/>
    </row>
    <row r="37" spans="1:7" s="167" customFormat="1" x14ac:dyDescent="0.25">
      <c r="A37" s="1065"/>
      <c r="B37" s="1061"/>
      <c r="C37" s="1040"/>
      <c r="D37" s="1058"/>
      <c r="E37" s="1046"/>
      <c r="F37" s="1066"/>
      <c r="G37" s="245"/>
    </row>
    <row r="38" spans="1:7" s="167" customFormat="1" ht="13" x14ac:dyDescent="0.25">
      <c r="A38" s="1040"/>
      <c r="B38" s="1067" t="s">
        <v>757</v>
      </c>
      <c r="C38" s="1040"/>
      <c r="D38" s="1058"/>
      <c r="E38" s="1066"/>
      <c r="F38" s="1066"/>
      <c r="G38" s="245"/>
    </row>
    <row r="39" spans="1:7" s="167" customFormat="1" x14ac:dyDescent="0.25">
      <c r="A39" s="1040"/>
      <c r="B39" s="1061"/>
      <c r="C39" s="1040"/>
      <c r="D39" s="1058"/>
      <c r="E39" s="1066"/>
      <c r="F39" s="1066"/>
      <c r="G39" s="245"/>
    </row>
    <row r="40" spans="1:7" s="167" customFormat="1" ht="13" x14ac:dyDescent="0.25">
      <c r="A40" s="1040"/>
      <c r="B40" s="1060" t="s">
        <v>1007</v>
      </c>
      <c r="C40" s="1040"/>
      <c r="D40" s="1058"/>
      <c r="E40" s="1066"/>
      <c r="F40" s="1066"/>
      <c r="G40" s="245"/>
    </row>
    <row r="41" spans="1:7" s="167" customFormat="1" x14ac:dyDescent="0.25">
      <c r="A41" s="1040"/>
      <c r="B41" s="1061"/>
      <c r="C41" s="1040"/>
      <c r="D41" s="1058"/>
      <c r="E41" s="1066"/>
      <c r="F41" s="1066"/>
      <c r="G41" s="245"/>
    </row>
    <row r="42" spans="1:7" s="167" customFormat="1" ht="25" x14ac:dyDescent="0.25">
      <c r="A42" s="1040"/>
      <c r="B42" s="1062" t="s">
        <v>1148</v>
      </c>
      <c r="C42" s="1040"/>
      <c r="D42" s="1058"/>
      <c r="E42" s="1066"/>
      <c r="F42" s="1066"/>
      <c r="G42" s="245"/>
    </row>
    <row r="43" spans="1:7" s="167" customFormat="1" ht="34.5" customHeight="1" x14ac:dyDescent="0.25">
      <c r="A43" s="1065" t="s">
        <v>1149</v>
      </c>
      <c r="B43" s="1061" t="s">
        <v>994</v>
      </c>
      <c r="C43" s="1040" t="s">
        <v>48</v>
      </c>
      <c r="D43" s="1058">
        <v>53.2</v>
      </c>
      <c r="E43" s="1066"/>
      <c r="F43" s="1066">
        <f>D43*E43</f>
        <v>0</v>
      </c>
      <c r="G43" s="245"/>
    </row>
    <row r="44" spans="1:7" s="167" customFormat="1" ht="25" x14ac:dyDescent="0.25">
      <c r="A44" s="1065" t="s">
        <v>1150</v>
      </c>
      <c r="B44" s="1061" t="s">
        <v>995</v>
      </c>
      <c r="C44" s="1040" t="s">
        <v>48</v>
      </c>
      <c r="D44" s="1058">
        <v>6.5</v>
      </c>
      <c r="E44" s="1066"/>
      <c r="F44" s="1066">
        <f>D44*E44</f>
        <v>0</v>
      </c>
      <c r="G44" s="245"/>
    </row>
    <row r="45" spans="1:7" s="167" customFormat="1" x14ac:dyDescent="0.25">
      <c r="A45" s="1040"/>
      <c r="B45" s="1061"/>
      <c r="C45" s="1068"/>
      <c r="D45" s="1058"/>
      <c r="E45" s="1066"/>
      <c r="F45" s="1066"/>
      <c r="G45" s="245"/>
    </row>
    <row r="46" spans="1:7" s="167" customFormat="1" ht="13" x14ac:dyDescent="0.25">
      <c r="A46" s="1040"/>
      <c r="B46" s="1060" t="s">
        <v>992</v>
      </c>
      <c r="C46" s="1040"/>
      <c r="D46" s="1058"/>
      <c r="E46" s="1066"/>
      <c r="F46" s="1066"/>
      <c r="G46" s="245"/>
    </row>
    <row r="47" spans="1:7" s="167" customFormat="1" ht="13" x14ac:dyDescent="0.25">
      <c r="A47" s="1040"/>
      <c r="B47" s="1060"/>
      <c r="C47" s="1040"/>
      <c r="D47" s="1058"/>
      <c r="E47" s="1046"/>
      <c r="F47" s="1046"/>
      <c r="G47" s="245"/>
    </row>
    <row r="48" spans="1:7" s="167" customFormat="1" ht="25" x14ac:dyDescent="0.25">
      <c r="A48" s="1040"/>
      <c r="B48" s="1064" t="s">
        <v>993</v>
      </c>
      <c r="C48" s="1040"/>
      <c r="D48" s="1058"/>
      <c r="E48" s="1046"/>
      <c r="F48" s="1046"/>
      <c r="G48" s="245"/>
    </row>
    <row r="49" spans="1:7" s="167" customFormat="1" ht="33" customHeight="1" x14ac:dyDescent="0.25">
      <c r="A49" s="1065" t="s">
        <v>527</v>
      </c>
      <c r="B49" s="1061" t="s">
        <v>994</v>
      </c>
      <c r="C49" s="1040" t="s">
        <v>48</v>
      </c>
      <c r="D49" s="1058">
        <v>34.5</v>
      </c>
      <c r="E49" s="1066"/>
      <c r="F49" s="1046">
        <f>D49*E49</f>
        <v>0</v>
      </c>
      <c r="G49" s="245"/>
    </row>
    <row r="50" spans="1:7" s="167" customFormat="1" ht="25" x14ac:dyDescent="0.25">
      <c r="A50" s="1065" t="s">
        <v>525</v>
      </c>
      <c r="B50" s="1061" t="s">
        <v>995</v>
      </c>
      <c r="C50" s="1040" t="s">
        <v>48</v>
      </c>
      <c r="D50" s="1058">
        <v>6</v>
      </c>
      <c r="E50" s="1046"/>
      <c r="F50" s="1046">
        <f>D50*E50</f>
        <v>0</v>
      </c>
      <c r="G50" s="245"/>
    </row>
    <row r="51" spans="1:7" s="167" customFormat="1" x14ac:dyDescent="0.25">
      <c r="A51" s="1065"/>
      <c r="B51" s="1061"/>
      <c r="C51" s="1040"/>
      <c r="D51" s="1058"/>
      <c r="E51" s="1046"/>
      <c r="F51" s="1046"/>
      <c r="G51" s="245"/>
    </row>
    <row r="52" spans="1:7" s="167" customFormat="1" ht="13" x14ac:dyDescent="0.25">
      <c r="A52" s="1040"/>
      <c r="B52" s="1060" t="s">
        <v>90</v>
      </c>
      <c r="C52" s="1068"/>
      <c r="D52" s="1058"/>
      <c r="E52" s="1046"/>
      <c r="F52" s="1046"/>
      <c r="G52" s="245"/>
    </row>
    <row r="53" spans="1:7" s="167" customFormat="1" ht="25" x14ac:dyDescent="0.25">
      <c r="A53" s="1040"/>
      <c r="B53" s="1062" t="s">
        <v>1151</v>
      </c>
      <c r="C53" s="1040"/>
      <c r="D53" s="1058"/>
      <c r="E53" s="1046"/>
      <c r="F53" s="1046"/>
      <c r="G53" s="245"/>
    </row>
    <row r="54" spans="1:7" s="167" customFormat="1" ht="18" customHeight="1" x14ac:dyDescent="0.25">
      <c r="A54" s="1040" t="s">
        <v>539</v>
      </c>
      <c r="B54" s="1039" t="s">
        <v>997</v>
      </c>
      <c r="C54" s="1040" t="s">
        <v>42</v>
      </c>
      <c r="D54" s="1058">
        <v>79.8</v>
      </c>
      <c r="E54" s="1046"/>
      <c r="F54" s="1046">
        <f>D54*E54</f>
        <v>0</v>
      </c>
      <c r="G54" s="245"/>
    </row>
    <row r="55" spans="1:7" s="167" customFormat="1" ht="18.75" customHeight="1" thickBot="1" x14ac:dyDescent="0.3">
      <c r="A55" s="1040" t="s">
        <v>998</v>
      </c>
      <c r="B55" s="1061" t="s">
        <v>988</v>
      </c>
      <c r="C55" s="1040" t="s">
        <v>42</v>
      </c>
      <c r="D55" s="1058">
        <v>3</v>
      </c>
      <c r="E55" s="1046"/>
      <c r="F55" s="1046">
        <f>D55*E55</f>
        <v>0</v>
      </c>
      <c r="G55" s="245"/>
    </row>
    <row r="56" spans="1:7" s="167" customFormat="1" ht="20.25" customHeight="1" thickTop="1" x14ac:dyDescent="0.25">
      <c r="A56" s="2480" t="s">
        <v>102</v>
      </c>
      <c r="B56" s="2480"/>
      <c r="C56" s="2480"/>
      <c r="D56" s="2480"/>
      <c r="E56" s="2480"/>
      <c r="F56" s="1301">
        <f>SUM(F6:F55)</f>
        <v>0</v>
      </c>
      <c r="G56" s="245"/>
    </row>
    <row r="57" spans="1:7" s="167" customFormat="1" ht="13" x14ac:dyDescent="0.25">
      <c r="A57" s="1048"/>
      <c r="B57" s="1049" t="s">
        <v>1152</v>
      </c>
      <c r="C57" s="1048"/>
      <c r="D57" s="1069"/>
      <c r="E57" s="1070"/>
      <c r="F57" s="1046"/>
      <c r="G57" s="245"/>
    </row>
    <row r="58" spans="1:7" s="167" customFormat="1" x14ac:dyDescent="0.25">
      <c r="A58" s="1048"/>
      <c r="B58" s="1053"/>
      <c r="C58" s="1048"/>
      <c r="D58" s="1069"/>
      <c r="E58" s="1070"/>
      <c r="F58" s="1046"/>
      <c r="G58" s="245"/>
    </row>
    <row r="59" spans="1:7" s="167" customFormat="1" ht="13" x14ac:dyDescent="0.25">
      <c r="A59" s="1048"/>
      <c r="B59" s="1049" t="s">
        <v>1153</v>
      </c>
      <c r="C59" s="1048"/>
      <c r="D59" s="1069"/>
      <c r="E59" s="1070"/>
      <c r="F59" s="1046"/>
      <c r="G59" s="245"/>
    </row>
    <row r="60" spans="1:7" s="167" customFormat="1" ht="13" x14ac:dyDescent="0.25">
      <c r="A60" s="1048"/>
      <c r="B60" s="1071"/>
      <c r="C60" s="1048"/>
      <c r="D60" s="1069"/>
      <c r="E60" s="1070"/>
      <c r="F60" s="1046"/>
      <c r="G60" s="245"/>
    </row>
    <row r="61" spans="1:7" s="167" customFormat="1" ht="25" x14ac:dyDescent="0.25">
      <c r="A61" s="1048"/>
      <c r="B61" s="1072" t="s">
        <v>1154</v>
      </c>
      <c r="C61" s="1048"/>
      <c r="D61" s="1069"/>
      <c r="E61" s="1070"/>
      <c r="F61" s="1046"/>
      <c r="G61" s="245"/>
    </row>
    <row r="62" spans="1:7" s="167" customFormat="1" ht="25" x14ac:dyDescent="0.25">
      <c r="A62" s="1048" t="s">
        <v>528</v>
      </c>
      <c r="B62" s="1053" t="s">
        <v>1155</v>
      </c>
      <c r="C62" s="1048" t="s">
        <v>42</v>
      </c>
      <c r="D62" s="1073">
        <v>4.8</v>
      </c>
      <c r="E62" s="1046"/>
      <c r="F62" s="1046">
        <f>D62*E62</f>
        <v>0</v>
      </c>
      <c r="G62" s="245"/>
    </row>
    <row r="63" spans="1:7" s="167" customFormat="1" x14ac:dyDescent="0.25">
      <c r="A63" s="1048" t="s">
        <v>430</v>
      </c>
      <c r="B63" s="1053" t="s">
        <v>1156</v>
      </c>
      <c r="C63" s="1048" t="s">
        <v>42</v>
      </c>
      <c r="D63" s="1073">
        <v>3.8</v>
      </c>
      <c r="E63" s="1046"/>
      <c r="F63" s="1046">
        <f>D63*E63</f>
        <v>0</v>
      </c>
      <c r="G63" s="245"/>
    </row>
    <row r="64" spans="1:7" s="167" customFormat="1" x14ac:dyDescent="0.25">
      <c r="A64" s="1048"/>
      <c r="B64" s="1053"/>
      <c r="C64" s="1048"/>
      <c r="D64" s="1073"/>
      <c r="E64" s="1070"/>
      <c r="F64" s="1046"/>
      <c r="G64" s="245"/>
    </row>
    <row r="65" spans="1:7" s="167" customFormat="1" ht="13" x14ac:dyDescent="0.25">
      <c r="A65" s="1057"/>
      <c r="B65" s="1041" t="s">
        <v>1012</v>
      </c>
      <c r="C65" s="1040"/>
      <c r="D65" s="1042"/>
      <c r="E65" s="1046"/>
      <c r="F65" s="1046"/>
      <c r="G65" s="245"/>
    </row>
    <row r="66" spans="1:7" s="167" customFormat="1" ht="25" x14ac:dyDescent="0.25">
      <c r="A66" s="1040" t="s">
        <v>1157</v>
      </c>
      <c r="B66" s="1039" t="s">
        <v>1158</v>
      </c>
      <c r="C66" s="1040" t="s">
        <v>48</v>
      </c>
      <c r="D66" s="1042">
        <v>23.5</v>
      </c>
      <c r="E66" s="1046"/>
      <c r="F66" s="1046">
        <f>D66*E66</f>
        <v>0</v>
      </c>
      <c r="G66" s="245"/>
    </row>
    <row r="67" spans="1:7" s="167" customFormat="1" ht="13" x14ac:dyDescent="0.25">
      <c r="A67" s="1040"/>
      <c r="B67" s="1060"/>
      <c r="C67" s="1040"/>
      <c r="D67" s="1042"/>
      <c r="E67" s="1046"/>
      <c r="F67" s="1046"/>
      <c r="G67" s="245"/>
    </row>
    <row r="68" spans="1:7" s="167" customFormat="1" ht="13" x14ac:dyDescent="0.25">
      <c r="A68" s="1040"/>
      <c r="B68" s="1067" t="s">
        <v>95</v>
      </c>
      <c r="C68" s="1040"/>
      <c r="D68" s="1042"/>
      <c r="E68" s="1046"/>
      <c r="F68" s="1046"/>
      <c r="G68" s="245"/>
    </row>
    <row r="69" spans="1:7" s="167" customFormat="1" x14ac:dyDescent="0.25">
      <c r="A69" s="1040"/>
      <c r="B69" s="1061"/>
      <c r="C69" s="1040"/>
      <c r="D69" s="1042"/>
      <c r="E69" s="1046"/>
      <c r="F69" s="1046"/>
      <c r="G69" s="245"/>
    </row>
    <row r="70" spans="1:7" s="167" customFormat="1" ht="13" x14ac:dyDescent="0.25">
      <c r="A70" s="1040"/>
      <c r="B70" s="1067" t="s">
        <v>96</v>
      </c>
      <c r="C70" s="1040"/>
      <c r="D70" s="1042"/>
      <c r="E70" s="1046"/>
      <c r="F70" s="1046"/>
      <c r="G70" s="245"/>
    </row>
    <row r="71" spans="1:7" s="167" customFormat="1" x14ac:dyDescent="0.25">
      <c r="A71" s="1040"/>
      <c r="B71" s="1061"/>
      <c r="C71" s="1040"/>
      <c r="D71" s="1042"/>
      <c r="E71" s="1046"/>
      <c r="F71" s="1046"/>
      <c r="G71" s="245"/>
    </row>
    <row r="72" spans="1:7" s="167" customFormat="1" ht="13" x14ac:dyDescent="0.25">
      <c r="A72" s="1040"/>
      <c r="B72" s="1060" t="s">
        <v>554</v>
      </c>
      <c r="C72" s="1040"/>
      <c r="D72" s="1042"/>
      <c r="E72" s="1046"/>
      <c r="F72" s="1046"/>
      <c r="G72" s="245"/>
    </row>
    <row r="73" spans="1:7" s="167" customFormat="1" ht="13" x14ac:dyDescent="0.25">
      <c r="A73" s="1040"/>
      <c r="B73" s="1060"/>
      <c r="C73" s="1040"/>
      <c r="D73" s="1042"/>
      <c r="E73" s="1046"/>
      <c r="F73" s="1046"/>
      <c r="G73" s="245"/>
    </row>
    <row r="74" spans="1:7" s="167" customFormat="1" ht="13" x14ac:dyDescent="0.25">
      <c r="A74" s="1040"/>
      <c r="B74" s="1055" t="s">
        <v>98</v>
      </c>
      <c r="C74" s="1040"/>
      <c r="D74" s="1042"/>
      <c r="E74" s="1046"/>
      <c r="F74" s="1046"/>
      <c r="G74" s="245"/>
    </row>
    <row r="75" spans="1:7" s="167" customFormat="1" x14ac:dyDescent="0.25">
      <c r="A75" s="1040"/>
      <c r="B75" s="1061"/>
      <c r="C75" s="1040"/>
      <c r="D75" s="1042"/>
      <c r="E75" s="1046"/>
      <c r="F75" s="1046"/>
      <c r="G75" s="245"/>
    </row>
    <row r="76" spans="1:7" s="167" customFormat="1" ht="25" x14ac:dyDescent="0.25">
      <c r="A76" s="1040"/>
      <c r="B76" s="1062" t="s">
        <v>1159</v>
      </c>
      <c r="C76" s="1040"/>
      <c r="D76" s="1042"/>
      <c r="E76" s="1066"/>
      <c r="F76" s="1066"/>
      <c r="G76" s="245"/>
    </row>
    <row r="77" spans="1:7" s="167" customFormat="1" x14ac:dyDescent="0.25">
      <c r="A77" s="1040" t="s">
        <v>100</v>
      </c>
      <c r="B77" s="1061" t="s">
        <v>101</v>
      </c>
      <c r="C77" s="1040" t="s">
        <v>42</v>
      </c>
      <c r="D77" s="1042">
        <v>0.5</v>
      </c>
      <c r="E77" s="1066"/>
      <c r="F77" s="1066">
        <f>D77*E77</f>
        <v>0</v>
      </c>
      <c r="G77" s="245"/>
    </row>
    <row r="78" spans="1:7" s="167" customFormat="1" x14ac:dyDescent="0.25">
      <c r="A78" s="1040"/>
      <c r="B78" s="1044"/>
      <c r="C78" s="1040"/>
      <c r="D78" s="1042"/>
      <c r="E78" s="1066"/>
      <c r="F78" s="1066"/>
      <c r="G78" s="245"/>
    </row>
    <row r="79" spans="1:7" s="167" customFormat="1" ht="13" x14ac:dyDescent="0.25">
      <c r="A79" s="1040"/>
      <c r="B79" s="1055" t="s">
        <v>107</v>
      </c>
      <c r="C79" s="1040"/>
      <c r="D79" s="1042"/>
      <c r="E79" s="1066"/>
      <c r="F79" s="1066"/>
      <c r="G79" s="245"/>
    </row>
    <row r="80" spans="1:7" s="167" customFormat="1" ht="25" x14ac:dyDescent="0.25">
      <c r="A80" s="1040"/>
      <c r="B80" s="1062" t="s">
        <v>1016</v>
      </c>
      <c r="C80" s="1040"/>
      <c r="D80" s="1042"/>
      <c r="E80" s="1066"/>
      <c r="F80" s="1066"/>
      <c r="G80" s="245"/>
    </row>
    <row r="81" spans="1:7" s="167" customFormat="1" x14ac:dyDescent="0.25">
      <c r="A81" s="1040" t="s">
        <v>1160</v>
      </c>
      <c r="B81" s="1061" t="s">
        <v>101</v>
      </c>
      <c r="C81" s="1040" t="s">
        <v>42</v>
      </c>
      <c r="D81" s="1042">
        <f>D94+D97+D103+D107</f>
        <v>10.3</v>
      </c>
      <c r="E81" s="1066"/>
      <c r="F81" s="1066">
        <f>D81*E81</f>
        <v>0</v>
      </c>
      <c r="G81" s="245"/>
    </row>
    <row r="82" spans="1:7" s="167" customFormat="1" x14ac:dyDescent="0.25">
      <c r="A82" s="1040"/>
      <c r="B82" s="1044"/>
      <c r="C82" s="1040"/>
      <c r="D82" s="1042"/>
      <c r="E82" s="1066"/>
      <c r="F82" s="1066"/>
      <c r="G82" s="245"/>
    </row>
    <row r="83" spans="1:7" s="167" customFormat="1" ht="13" x14ac:dyDescent="0.25">
      <c r="A83" s="1040"/>
      <c r="B83" s="1041" t="s">
        <v>557</v>
      </c>
      <c r="C83" s="1040"/>
      <c r="D83" s="1042"/>
      <c r="E83" s="1066"/>
      <c r="F83" s="1066"/>
      <c r="G83" s="245"/>
    </row>
    <row r="84" spans="1:7" s="167" customFormat="1" x14ac:dyDescent="0.25">
      <c r="A84" s="1040"/>
      <c r="B84" s="1044"/>
      <c r="C84" s="1040"/>
      <c r="D84" s="1042"/>
      <c r="E84" s="1066"/>
      <c r="F84" s="1066"/>
      <c r="G84" s="245"/>
    </row>
    <row r="85" spans="1:7" s="167" customFormat="1" ht="13" x14ac:dyDescent="0.25">
      <c r="A85" s="1040"/>
      <c r="B85" s="1055" t="s">
        <v>111</v>
      </c>
      <c r="C85" s="1040"/>
      <c r="D85" s="1042"/>
      <c r="E85" s="1066"/>
      <c r="F85" s="1066"/>
      <c r="G85" s="245"/>
    </row>
    <row r="86" spans="1:7" s="167" customFormat="1" ht="25" x14ac:dyDescent="0.25">
      <c r="A86" s="1040"/>
      <c r="B86" s="1064" t="s">
        <v>1657</v>
      </c>
      <c r="C86" s="1040"/>
      <c r="D86" s="1042"/>
      <c r="E86" s="1066"/>
      <c r="F86" s="1066"/>
      <c r="G86" s="245"/>
    </row>
    <row r="87" spans="1:7" s="167" customFormat="1" x14ac:dyDescent="0.25">
      <c r="A87" s="1040"/>
      <c r="B87" s="1061"/>
      <c r="C87" s="1040"/>
      <c r="D87" s="1042"/>
      <c r="E87" s="1066"/>
      <c r="F87" s="1066"/>
      <c r="G87" s="245"/>
    </row>
    <row r="88" spans="1:7" s="167" customFormat="1" x14ac:dyDescent="0.25">
      <c r="A88" s="1065" t="s">
        <v>113</v>
      </c>
      <c r="B88" s="1061" t="s">
        <v>114</v>
      </c>
      <c r="C88" s="1040" t="s">
        <v>42</v>
      </c>
      <c r="D88" s="1042">
        <v>0.5</v>
      </c>
      <c r="E88" s="1066"/>
      <c r="F88" s="1066">
        <f>D88*E88</f>
        <v>0</v>
      </c>
      <c r="G88" s="245"/>
    </row>
    <row r="89" spans="1:7" s="167" customFormat="1" ht="13" x14ac:dyDescent="0.25">
      <c r="A89" s="1040"/>
      <c r="B89" s="1060"/>
      <c r="C89" s="1040"/>
      <c r="D89" s="1042"/>
      <c r="E89" s="1046"/>
      <c r="F89" s="1046"/>
      <c r="G89" s="245"/>
    </row>
    <row r="90" spans="1:7" s="167" customFormat="1" ht="13" x14ac:dyDescent="0.25">
      <c r="A90" s="1040"/>
      <c r="B90" s="1060" t="s">
        <v>116</v>
      </c>
      <c r="C90" s="1040"/>
      <c r="D90" s="1042"/>
      <c r="E90" s="1046"/>
      <c r="F90" s="1046"/>
      <c r="G90" s="245"/>
    </row>
    <row r="91" spans="1:7" s="167" customFormat="1" x14ac:dyDescent="0.25">
      <c r="A91" s="1040"/>
      <c r="B91" s="1061"/>
      <c r="C91" s="1040"/>
      <c r="D91" s="1042"/>
      <c r="E91" s="1046"/>
      <c r="F91" s="1046"/>
      <c r="G91" s="245"/>
    </row>
    <row r="92" spans="1:7" s="167" customFormat="1" ht="25" x14ac:dyDescent="0.25">
      <c r="A92" s="1040"/>
      <c r="B92" s="1072" t="s">
        <v>1659</v>
      </c>
      <c r="C92" s="1040"/>
      <c r="D92" s="1042"/>
      <c r="E92" s="1046"/>
      <c r="F92" s="1046"/>
      <c r="G92" s="245"/>
    </row>
    <row r="93" spans="1:7" s="167" customFormat="1" x14ac:dyDescent="0.25">
      <c r="A93" s="1040"/>
      <c r="B93" s="1061"/>
      <c r="C93" s="1040"/>
      <c r="D93" s="1042"/>
      <c r="E93" s="1046"/>
      <c r="F93" s="1046"/>
      <c r="G93" s="245"/>
    </row>
    <row r="94" spans="1:7" s="167" customFormat="1" x14ac:dyDescent="0.25">
      <c r="A94" s="1074" t="s">
        <v>1162</v>
      </c>
      <c r="B94" s="1061" t="s">
        <v>1018</v>
      </c>
      <c r="C94" s="1040" t="s">
        <v>42</v>
      </c>
      <c r="D94" s="1042">
        <v>3.7</v>
      </c>
      <c r="E94" s="1066"/>
      <c r="F94" s="1046">
        <f>D94*E94</f>
        <v>0</v>
      </c>
      <c r="G94" s="245"/>
    </row>
    <row r="95" spans="1:7" s="167" customFormat="1" x14ac:dyDescent="0.25">
      <c r="A95" s="1065"/>
      <c r="B95" s="1061"/>
      <c r="C95" s="1040"/>
      <c r="D95" s="1042"/>
      <c r="E95" s="1046"/>
      <c r="F95" s="1046"/>
      <c r="G95" s="245"/>
    </row>
    <row r="96" spans="1:7" s="167" customFormat="1" ht="25" x14ac:dyDescent="0.25">
      <c r="A96" s="1040"/>
      <c r="B96" s="1072" t="s">
        <v>1163</v>
      </c>
      <c r="C96" s="1040"/>
      <c r="D96" s="1042"/>
      <c r="E96" s="1046"/>
      <c r="F96" s="1046"/>
      <c r="G96" s="245"/>
    </row>
    <row r="97" spans="1:7" s="167" customFormat="1" x14ac:dyDescent="0.25">
      <c r="A97" s="1074" t="s">
        <v>1164</v>
      </c>
      <c r="B97" s="1061" t="s">
        <v>1018</v>
      </c>
      <c r="C97" s="1040" t="s">
        <v>42</v>
      </c>
      <c r="D97" s="1042">
        <v>2</v>
      </c>
      <c r="E97" s="1066"/>
      <c r="F97" s="1046">
        <f>D97*E97</f>
        <v>0</v>
      </c>
      <c r="G97" s="245"/>
    </row>
    <row r="98" spans="1:7" s="167" customFormat="1" x14ac:dyDescent="0.25">
      <c r="A98" s="1040"/>
      <c r="B98" s="1072"/>
      <c r="C98" s="1040"/>
      <c r="D98" s="1042"/>
      <c r="E98" s="1046"/>
      <c r="F98" s="1046"/>
      <c r="G98" s="245"/>
    </row>
    <row r="99" spans="1:7" s="167" customFormat="1" x14ac:dyDescent="0.25">
      <c r="A99" s="1040"/>
      <c r="B99" s="1061"/>
      <c r="C99" s="1040"/>
      <c r="D99" s="1042"/>
      <c r="E99" s="1046"/>
      <c r="F99" s="1046"/>
      <c r="G99" s="245"/>
    </row>
    <row r="100" spans="1:7" s="167" customFormat="1" ht="13" x14ac:dyDescent="0.25">
      <c r="A100" s="1075"/>
      <c r="B100" s="1076" t="s">
        <v>561</v>
      </c>
      <c r="C100" s="1048"/>
      <c r="D100" s="1069"/>
      <c r="E100" s="1046"/>
      <c r="F100" s="1046"/>
      <c r="G100" s="245"/>
    </row>
    <row r="101" spans="1:7" s="167" customFormat="1" ht="13" x14ac:dyDescent="0.25">
      <c r="A101" s="1040"/>
      <c r="B101" s="1060" t="s">
        <v>1660</v>
      </c>
      <c r="C101" s="1040"/>
      <c r="D101" s="1042"/>
      <c r="E101" s="1046"/>
      <c r="F101" s="1046"/>
      <c r="G101" s="245"/>
    </row>
    <row r="102" spans="1:7" s="167" customFormat="1" ht="25" x14ac:dyDescent="0.25">
      <c r="A102" s="1040"/>
      <c r="B102" s="1072" t="s">
        <v>1661</v>
      </c>
      <c r="C102" s="1040"/>
      <c r="D102" s="1042"/>
      <c r="E102" s="1046"/>
      <c r="F102" s="1046"/>
      <c r="G102" s="245"/>
    </row>
    <row r="103" spans="1:7" s="167" customFormat="1" x14ac:dyDescent="0.25">
      <c r="A103" s="1048" t="s">
        <v>117</v>
      </c>
      <c r="B103" s="1061" t="s">
        <v>1018</v>
      </c>
      <c r="C103" s="1040" t="s">
        <v>42</v>
      </c>
      <c r="D103" s="1042">
        <v>3.6</v>
      </c>
      <c r="E103" s="1066"/>
      <c r="F103" s="1046">
        <f>D103*E103</f>
        <v>0</v>
      </c>
      <c r="G103" s="245"/>
    </row>
    <row r="104" spans="1:7" s="167" customFormat="1" x14ac:dyDescent="0.25">
      <c r="A104" s="1040"/>
      <c r="B104" s="1061"/>
      <c r="C104" s="1040"/>
      <c r="D104" s="1042"/>
      <c r="E104" s="1046"/>
      <c r="F104" s="1046"/>
      <c r="G104" s="245"/>
    </row>
    <row r="105" spans="1:7" s="167" customFormat="1" ht="13" x14ac:dyDescent="0.25">
      <c r="A105" s="1075"/>
      <c r="B105" s="1076" t="s">
        <v>1019</v>
      </c>
      <c r="C105" s="1048"/>
      <c r="D105" s="1069"/>
      <c r="E105" s="1046"/>
      <c r="F105" s="1046"/>
      <c r="G105" s="245"/>
    </row>
    <row r="106" spans="1:7" s="167" customFormat="1" ht="25" x14ac:dyDescent="0.25">
      <c r="A106" s="1048"/>
      <c r="B106" s="1072" t="s">
        <v>1166</v>
      </c>
      <c r="C106" s="1048"/>
      <c r="D106" s="1069"/>
      <c r="E106" s="1046"/>
      <c r="F106" s="1046"/>
      <c r="G106" s="245"/>
    </row>
    <row r="107" spans="1:7" s="167" customFormat="1" ht="14.5" x14ac:dyDescent="0.25">
      <c r="A107" s="1048" t="s">
        <v>437</v>
      </c>
      <c r="B107" s="1053" t="s">
        <v>1167</v>
      </c>
      <c r="C107" s="1048" t="s">
        <v>42</v>
      </c>
      <c r="D107" s="1073">
        <v>1</v>
      </c>
      <c r="E107" s="1066"/>
      <c r="F107" s="1046">
        <f>D107*E107</f>
        <v>0</v>
      </c>
      <c r="G107" s="245"/>
    </row>
    <row r="108" spans="1:7" s="167" customFormat="1" ht="14.25" customHeight="1" x14ac:dyDescent="0.25">
      <c r="A108" s="1040"/>
      <c r="B108" s="1041"/>
      <c r="C108" s="1040"/>
      <c r="D108" s="1058"/>
      <c r="E108" s="1046"/>
      <c r="F108" s="1046"/>
      <c r="G108" s="245"/>
    </row>
    <row r="109" spans="1:7" s="167" customFormat="1" ht="14.25" customHeight="1" x14ac:dyDescent="0.25">
      <c r="A109" s="1040"/>
      <c r="B109" s="1041"/>
      <c r="C109" s="1040"/>
      <c r="D109" s="1058"/>
      <c r="E109" s="1046"/>
      <c r="F109" s="1046"/>
      <c r="G109" s="245"/>
    </row>
    <row r="110" spans="1:7" s="167" customFormat="1" ht="14.25" customHeight="1" x14ac:dyDescent="0.25">
      <c r="A110" s="1040"/>
      <c r="B110" s="1041"/>
      <c r="C110" s="1040"/>
      <c r="D110" s="1058"/>
      <c r="E110" s="1046"/>
      <c r="F110" s="1046"/>
      <c r="G110" s="245"/>
    </row>
    <row r="111" spans="1:7" s="167" customFormat="1" ht="14.25" customHeight="1" x14ac:dyDescent="0.25">
      <c r="A111" s="1040"/>
      <c r="B111" s="1041"/>
      <c r="C111" s="1040"/>
      <c r="D111" s="1058"/>
      <c r="E111" s="1046"/>
      <c r="F111" s="1046"/>
      <c r="G111" s="245"/>
    </row>
    <row r="112" spans="1:7" s="167" customFormat="1" ht="14.25" customHeight="1" x14ac:dyDescent="0.25">
      <c r="A112" s="1040"/>
      <c r="B112" s="1041"/>
      <c r="C112" s="1040"/>
      <c r="D112" s="1058"/>
      <c r="E112" s="1046"/>
      <c r="F112" s="1046"/>
      <c r="G112" s="245"/>
    </row>
    <row r="113" spans="1:7" s="167" customFormat="1" ht="14.25" customHeight="1" thickBot="1" x14ac:dyDescent="0.3">
      <c r="A113" s="1040"/>
      <c r="B113" s="1041"/>
      <c r="C113" s="1040"/>
      <c r="D113" s="1058"/>
      <c r="E113" s="1046"/>
      <c r="F113" s="1046"/>
      <c r="G113" s="245"/>
    </row>
    <row r="114" spans="1:7" s="167" customFormat="1" ht="18" customHeight="1" thickTop="1" x14ac:dyDescent="0.25">
      <c r="A114" s="2480" t="s">
        <v>102</v>
      </c>
      <c r="B114" s="2480"/>
      <c r="C114" s="2480"/>
      <c r="D114" s="2480"/>
      <c r="E114" s="2480"/>
      <c r="F114" s="1301">
        <f>SUM(F57:F113)</f>
        <v>0</v>
      </c>
      <c r="G114" s="245"/>
    </row>
    <row r="115" spans="1:7" s="167" customFormat="1" ht="14.25" customHeight="1" x14ac:dyDescent="0.25">
      <c r="A115" s="1040"/>
      <c r="B115" s="1041"/>
      <c r="C115" s="1040"/>
      <c r="D115" s="1058"/>
      <c r="E115" s="1046"/>
      <c r="F115" s="1046"/>
      <c r="G115" s="245"/>
    </row>
    <row r="116" spans="1:7" s="167" customFormat="1" ht="13" x14ac:dyDescent="0.25">
      <c r="A116" s="1040"/>
      <c r="B116" s="1041" t="s">
        <v>120</v>
      </c>
      <c r="C116" s="1040"/>
      <c r="D116" s="1058"/>
      <c r="E116" s="1046"/>
      <c r="F116" s="1046"/>
      <c r="G116" s="245"/>
    </row>
    <row r="117" spans="1:7" s="167" customFormat="1" x14ac:dyDescent="0.25">
      <c r="A117" s="1040"/>
      <c r="B117" s="1044"/>
      <c r="C117" s="1040"/>
      <c r="D117" s="1058"/>
      <c r="E117" s="1046"/>
      <c r="F117" s="1046"/>
      <c r="G117" s="245"/>
    </row>
    <row r="118" spans="1:7" s="167" customFormat="1" ht="13" x14ac:dyDescent="0.25">
      <c r="A118" s="1074"/>
      <c r="B118" s="1077" t="s">
        <v>567</v>
      </c>
      <c r="C118" s="1048"/>
      <c r="D118" s="1054"/>
      <c r="E118" s="1046"/>
      <c r="F118" s="1046"/>
      <c r="G118" s="245"/>
    </row>
    <row r="119" spans="1:7" s="167" customFormat="1" x14ac:dyDescent="0.25">
      <c r="A119" s="1040"/>
      <c r="B119" s="1061"/>
      <c r="C119" s="1040"/>
      <c r="D119" s="1078"/>
      <c r="E119" s="1046"/>
      <c r="F119" s="1046"/>
      <c r="G119" s="245"/>
    </row>
    <row r="120" spans="1:7" s="167" customFormat="1" ht="13" x14ac:dyDescent="0.25">
      <c r="A120" s="1040"/>
      <c r="B120" s="1055" t="s">
        <v>1021</v>
      </c>
      <c r="C120" s="1040"/>
      <c r="D120" s="1058"/>
      <c r="E120" s="1066"/>
      <c r="F120" s="1066"/>
      <c r="G120" s="245"/>
    </row>
    <row r="121" spans="1:7" s="167" customFormat="1" ht="13" x14ac:dyDescent="0.25">
      <c r="A121" s="1040"/>
      <c r="B121" s="1055"/>
      <c r="C121" s="1040"/>
      <c r="D121" s="1058"/>
      <c r="E121" s="1066"/>
      <c r="F121" s="1066"/>
      <c r="G121" s="245"/>
    </row>
    <row r="122" spans="1:7" s="167" customFormat="1" x14ac:dyDescent="0.25">
      <c r="A122" s="1059"/>
      <c r="B122" s="1062" t="s">
        <v>1168</v>
      </c>
      <c r="C122" s="1040"/>
      <c r="D122" s="1042"/>
      <c r="E122" s="1066"/>
      <c r="F122" s="1066"/>
      <c r="G122" s="245"/>
    </row>
    <row r="123" spans="1:7" s="167" customFormat="1" ht="18" customHeight="1" x14ac:dyDescent="0.25">
      <c r="A123" s="1040" t="s">
        <v>1025</v>
      </c>
      <c r="B123" s="1061" t="s">
        <v>413</v>
      </c>
      <c r="C123" s="1040" t="s">
        <v>48</v>
      </c>
      <c r="D123" s="1042">
        <v>1.3</v>
      </c>
      <c r="E123" s="1046"/>
      <c r="F123" s="1046">
        <f>D123*E123</f>
        <v>0</v>
      </c>
      <c r="G123" s="245"/>
    </row>
    <row r="124" spans="1:7" s="167" customFormat="1" ht="18" customHeight="1" x14ac:dyDescent="0.25">
      <c r="A124" s="1040" t="s">
        <v>322</v>
      </c>
      <c r="B124" s="1061" t="s">
        <v>129</v>
      </c>
      <c r="C124" s="1040" t="s">
        <v>48</v>
      </c>
      <c r="D124" s="1042">
        <v>13.5</v>
      </c>
      <c r="E124" s="1046"/>
      <c r="F124" s="1046">
        <f>D124*E124</f>
        <v>0</v>
      </c>
      <c r="G124" s="245"/>
    </row>
    <row r="125" spans="1:7" s="167" customFormat="1" x14ac:dyDescent="0.25">
      <c r="A125" s="1048"/>
      <c r="B125" s="1053"/>
      <c r="C125" s="1048"/>
      <c r="D125" s="1073"/>
      <c r="E125" s="1046"/>
      <c r="F125" s="1046"/>
      <c r="G125" s="245"/>
    </row>
    <row r="126" spans="1:7" s="167" customFormat="1" ht="13" x14ac:dyDescent="0.25">
      <c r="A126" s="1048"/>
      <c r="B126" s="1071" t="s">
        <v>1026</v>
      </c>
      <c r="C126" s="1048"/>
      <c r="D126" s="1073"/>
      <c r="E126" s="1046"/>
      <c r="F126" s="1046"/>
      <c r="G126" s="245"/>
    </row>
    <row r="127" spans="1:7" s="167" customFormat="1" x14ac:dyDescent="0.25">
      <c r="A127" s="1048"/>
      <c r="B127" s="1079"/>
      <c r="C127" s="1048"/>
      <c r="D127" s="1073"/>
      <c r="E127" s="1046"/>
      <c r="F127" s="1046"/>
      <c r="G127" s="245"/>
    </row>
    <row r="128" spans="1:7" s="167" customFormat="1" x14ac:dyDescent="0.25">
      <c r="A128" s="1048"/>
      <c r="B128" s="1052" t="s">
        <v>1027</v>
      </c>
      <c r="C128" s="1048"/>
      <c r="D128" s="1073"/>
      <c r="E128" s="1046"/>
      <c r="F128" s="1046"/>
      <c r="G128" s="245"/>
    </row>
    <row r="129" spans="1:7" s="167" customFormat="1" x14ac:dyDescent="0.25">
      <c r="A129" s="1040" t="s">
        <v>126</v>
      </c>
      <c r="B129" s="1061" t="s">
        <v>413</v>
      </c>
      <c r="C129" s="1040" t="s">
        <v>48</v>
      </c>
      <c r="D129" s="1042">
        <v>46.7</v>
      </c>
      <c r="E129" s="1046"/>
      <c r="F129" s="1046">
        <f>D129*E129</f>
        <v>0</v>
      </c>
      <c r="G129" s="245"/>
    </row>
    <row r="130" spans="1:7" s="167" customFormat="1" x14ac:dyDescent="0.25">
      <c r="A130" s="1074"/>
      <c r="B130" s="1080"/>
      <c r="C130" s="1048"/>
      <c r="D130" s="1073"/>
      <c r="E130" s="1046"/>
      <c r="F130" s="1046"/>
      <c r="G130" s="245"/>
    </row>
    <row r="131" spans="1:7" s="167" customFormat="1" ht="13" x14ac:dyDescent="0.25">
      <c r="A131" s="1074"/>
      <c r="B131" s="1049" t="s">
        <v>130</v>
      </c>
      <c r="C131" s="1048"/>
      <c r="D131" s="1073"/>
      <c r="E131" s="1046"/>
      <c r="F131" s="1046"/>
      <c r="G131" s="245"/>
    </row>
    <row r="132" spans="1:7" s="167" customFormat="1" ht="13" x14ac:dyDescent="0.25">
      <c r="A132" s="1074"/>
      <c r="B132" s="1041" t="s">
        <v>571</v>
      </c>
      <c r="C132" s="1048"/>
      <c r="D132" s="1073"/>
      <c r="E132" s="1046"/>
      <c r="F132" s="1046"/>
      <c r="G132" s="245"/>
    </row>
    <row r="133" spans="1:7" s="167" customFormat="1" ht="13" x14ac:dyDescent="0.25">
      <c r="A133" s="1074"/>
      <c r="B133" s="1041"/>
      <c r="C133" s="1048"/>
      <c r="D133" s="1073"/>
      <c r="E133" s="1046"/>
      <c r="F133" s="1046"/>
      <c r="G133" s="245"/>
    </row>
    <row r="134" spans="1:7" s="167" customFormat="1" x14ac:dyDescent="0.25">
      <c r="A134" s="1074"/>
      <c r="B134" s="1062" t="s">
        <v>1169</v>
      </c>
      <c r="C134" s="1048"/>
      <c r="D134" s="1054"/>
      <c r="E134" s="1046"/>
      <c r="F134" s="1046"/>
      <c r="G134" s="245"/>
    </row>
    <row r="135" spans="1:7" s="167" customFormat="1" x14ac:dyDescent="0.25">
      <c r="A135" s="1074" t="s">
        <v>133</v>
      </c>
      <c r="B135" s="1079" t="s">
        <v>1170</v>
      </c>
      <c r="C135" s="1048" t="s">
        <v>40</v>
      </c>
      <c r="D135" s="1054">
        <v>0.26</v>
      </c>
      <c r="E135" s="1046"/>
      <c r="F135" s="1046">
        <f>D135*E135</f>
        <v>0</v>
      </c>
      <c r="G135" s="245"/>
    </row>
    <row r="136" spans="1:7" s="167" customFormat="1" x14ac:dyDescent="0.25">
      <c r="A136" s="1074"/>
      <c r="B136" s="1079"/>
      <c r="C136" s="1048"/>
      <c r="D136" s="1054"/>
      <c r="E136" s="1046"/>
      <c r="F136" s="1046"/>
      <c r="G136" s="245"/>
    </row>
    <row r="137" spans="1:7" s="167" customFormat="1" ht="13" x14ac:dyDescent="0.25">
      <c r="A137" s="1048"/>
      <c r="B137" s="1049" t="s">
        <v>574</v>
      </c>
      <c r="C137" s="1048"/>
      <c r="D137" s="1081"/>
      <c r="E137" s="1046"/>
      <c r="F137" s="1046"/>
      <c r="G137" s="245"/>
    </row>
    <row r="138" spans="1:7" s="167" customFormat="1" x14ac:dyDescent="0.25">
      <c r="A138" s="1048"/>
      <c r="B138" s="1079"/>
      <c r="C138" s="1048"/>
      <c r="D138" s="1081"/>
      <c r="E138" s="1046"/>
      <c r="F138" s="1046"/>
      <c r="G138" s="245"/>
    </row>
    <row r="139" spans="1:7" s="167" customFormat="1" ht="25" x14ac:dyDescent="0.25">
      <c r="A139" s="1048"/>
      <c r="B139" s="1052" t="s">
        <v>1171</v>
      </c>
      <c r="C139" s="1048"/>
      <c r="D139" s="1081"/>
      <c r="E139" s="1046"/>
      <c r="F139" s="1046"/>
      <c r="G139" s="245"/>
    </row>
    <row r="140" spans="1:7" s="167" customFormat="1" x14ac:dyDescent="0.25">
      <c r="A140" s="1048" t="s">
        <v>1172</v>
      </c>
      <c r="B140" s="1079" t="s">
        <v>1173</v>
      </c>
      <c r="C140" s="1048" t="s">
        <v>48</v>
      </c>
      <c r="D140" s="1054">
        <v>48.5</v>
      </c>
      <c r="E140" s="1046"/>
      <c r="F140" s="1046">
        <f>D140*E140</f>
        <v>0</v>
      </c>
      <c r="G140" s="245"/>
    </row>
    <row r="141" spans="1:7" s="167" customFormat="1" x14ac:dyDescent="0.25">
      <c r="A141" s="1040"/>
      <c r="B141" s="1082"/>
      <c r="C141" s="1040"/>
      <c r="D141" s="1058"/>
      <c r="E141" s="1046"/>
      <c r="F141" s="1046"/>
      <c r="G141" s="245"/>
    </row>
    <row r="142" spans="1:7" s="167" customFormat="1" ht="13" x14ac:dyDescent="0.25">
      <c r="A142" s="1083"/>
      <c r="B142" s="1077" t="s">
        <v>447</v>
      </c>
      <c r="C142" s="1083"/>
      <c r="D142" s="1084"/>
      <c r="E142" s="1046"/>
      <c r="F142" s="1046"/>
      <c r="G142" s="245"/>
    </row>
    <row r="143" spans="1:7" s="167" customFormat="1" x14ac:dyDescent="0.25">
      <c r="A143" s="1083"/>
      <c r="B143" s="1085"/>
      <c r="C143" s="1083"/>
      <c r="D143" s="1084"/>
      <c r="E143" s="1046"/>
      <c r="F143" s="1046"/>
      <c r="G143" s="245"/>
    </row>
    <row r="144" spans="1:7" s="167" customFormat="1" ht="13" x14ac:dyDescent="0.25">
      <c r="A144" s="1040"/>
      <c r="B144" s="1055" t="s">
        <v>1174</v>
      </c>
      <c r="C144" s="1040"/>
      <c r="D144" s="1058"/>
      <c r="E144" s="1046"/>
      <c r="F144" s="1046"/>
      <c r="G144" s="245"/>
    </row>
    <row r="145" spans="1:7" s="167" customFormat="1" ht="13" x14ac:dyDescent="0.25">
      <c r="A145" s="1040"/>
      <c r="B145" s="1055"/>
      <c r="C145" s="1040"/>
      <c r="D145" s="1058"/>
      <c r="E145" s="1046"/>
      <c r="F145" s="1046"/>
      <c r="G145" s="245"/>
    </row>
    <row r="146" spans="1:7" s="167" customFormat="1" x14ac:dyDescent="0.25">
      <c r="A146" s="1040"/>
      <c r="B146" s="1052" t="s">
        <v>1038</v>
      </c>
      <c r="C146" s="1040"/>
      <c r="D146" s="1058"/>
      <c r="E146" s="1046"/>
      <c r="F146" s="1046"/>
      <c r="G146" s="245"/>
    </row>
    <row r="147" spans="1:7" s="167" customFormat="1" x14ac:dyDescent="0.25">
      <c r="A147" s="1040" t="s">
        <v>448</v>
      </c>
      <c r="B147" s="1044" t="s">
        <v>1175</v>
      </c>
      <c r="C147" s="1048" t="s">
        <v>48</v>
      </c>
      <c r="D147" s="1058">
        <v>48.5</v>
      </c>
      <c r="E147" s="1046"/>
      <c r="F147" s="1046">
        <f>D147*E147</f>
        <v>0</v>
      </c>
      <c r="G147" s="245"/>
    </row>
    <row r="148" spans="1:7" s="167" customFormat="1" x14ac:dyDescent="0.25">
      <c r="A148" s="1040"/>
      <c r="B148" s="1044"/>
      <c r="C148" s="1040"/>
      <c r="D148" s="1058"/>
      <c r="E148" s="1046"/>
      <c r="F148" s="1046"/>
      <c r="G148" s="245"/>
    </row>
    <row r="149" spans="1:7" s="167" customFormat="1" ht="13" x14ac:dyDescent="0.25">
      <c r="A149" s="1083"/>
      <c r="B149" s="1086" t="s">
        <v>398</v>
      </c>
      <c r="C149" s="1083"/>
      <c r="D149" s="1054"/>
      <c r="E149" s="1046"/>
      <c r="F149" s="1046"/>
      <c r="G149" s="245"/>
    </row>
    <row r="150" spans="1:7" s="167" customFormat="1" x14ac:dyDescent="0.25">
      <c r="A150" s="1083"/>
      <c r="B150" s="1085"/>
      <c r="C150" s="1083"/>
      <c r="D150" s="1054"/>
      <c r="E150" s="1046"/>
      <c r="F150" s="1046"/>
      <c r="G150" s="245"/>
    </row>
    <row r="151" spans="1:7" s="167" customFormat="1" ht="13" x14ac:dyDescent="0.25">
      <c r="A151" s="1083"/>
      <c r="B151" s="1041" t="s">
        <v>1176</v>
      </c>
      <c r="C151" s="1083"/>
      <c r="D151" s="1054"/>
      <c r="E151" s="1046"/>
      <c r="F151" s="1046"/>
      <c r="G151" s="245"/>
    </row>
    <row r="152" spans="1:7" s="167" customFormat="1" ht="13" x14ac:dyDescent="0.25">
      <c r="A152" s="1083"/>
      <c r="B152" s="1086"/>
      <c r="C152" s="1083"/>
      <c r="D152" s="1054"/>
      <c r="E152" s="1046"/>
      <c r="F152" s="1046"/>
      <c r="G152" s="245"/>
    </row>
    <row r="153" spans="1:7" s="167" customFormat="1" ht="25" x14ac:dyDescent="0.25">
      <c r="A153" s="1059"/>
      <c r="B153" s="1087" t="s">
        <v>1177</v>
      </c>
      <c r="C153" s="1040"/>
      <c r="D153" s="1058"/>
      <c r="E153" s="1046"/>
      <c r="F153" s="1046"/>
      <c r="G153" s="245"/>
    </row>
    <row r="154" spans="1:7" s="167" customFormat="1" x14ac:dyDescent="0.25">
      <c r="A154" s="1040" t="s">
        <v>1178</v>
      </c>
      <c r="B154" s="1088" t="s">
        <v>1062</v>
      </c>
      <c r="C154" s="1040" t="s">
        <v>48</v>
      </c>
      <c r="D154" s="1058">
        <v>77</v>
      </c>
      <c r="E154" s="1046"/>
      <c r="F154" s="1046">
        <f>D154*E154</f>
        <v>0</v>
      </c>
      <c r="G154" s="245"/>
    </row>
    <row r="155" spans="1:7" s="167" customFormat="1" ht="13" x14ac:dyDescent="0.25">
      <c r="A155" s="1083"/>
      <c r="B155" s="1086"/>
      <c r="C155" s="1083"/>
      <c r="D155" s="1054"/>
      <c r="E155" s="1046"/>
      <c r="F155" s="1046"/>
      <c r="G155" s="245"/>
    </row>
    <row r="156" spans="1:7" s="167" customFormat="1" ht="25" x14ac:dyDescent="0.25">
      <c r="A156" s="1059"/>
      <c r="B156" s="1087" t="s">
        <v>1177</v>
      </c>
      <c r="C156" s="1040"/>
      <c r="D156" s="1058"/>
      <c r="E156" s="1046"/>
      <c r="F156" s="1046"/>
      <c r="G156" s="245"/>
    </row>
    <row r="157" spans="1:7" s="167" customFormat="1" x14ac:dyDescent="0.25">
      <c r="A157" s="1040" t="s">
        <v>1180</v>
      </c>
      <c r="B157" s="1044" t="s">
        <v>1061</v>
      </c>
      <c r="C157" s="1040" t="s">
        <v>48</v>
      </c>
      <c r="D157" s="1058">
        <v>35</v>
      </c>
      <c r="E157" s="1046"/>
      <c r="F157" s="1046">
        <f>D157*E157</f>
        <v>0</v>
      </c>
      <c r="G157" s="245"/>
    </row>
    <row r="158" spans="1:7" x14ac:dyDescent="0.25">
      <c r="A158" s="1089"/>
      <c r="B158" s="1090"/>
      <c r="C158" s="1089"/>
      <c r="D158" s="1089"/>
      <c r="E158" s="1091"/>
      <c r="F158" s="1091"/>
    </row>
    <row r="159" spans="1:7" s="167" customFormat="1" ht="37.5" x14ac:dyDescent="0.25">
      <c r="A159" s="1040"/>
      <c r="B159" s="1092" t="s">
        <v>1181</v>
      </c>
      <c r="C159" s="1040"/>
      <c r="D159" s="1058"/>
      <c r="E159" s="1046"/>
      <c r="F159" s="1046"/>
      <c r="G159" s="245"/>
    </row>
    <row r="160" spans="1:7" s="167" customFormat="1" x14ac:dyDescent="0.25">
      <c r="A160" s="1040" t="s">
        <v>1182</v>
      </c>
      <c r="B160" s="1044" t="s">
        <v>1183</v>
      </c>
      <c r="C160" s="1040" t="s">
        <v>48</v>
      </c>
      <c r="D160" s="1058">
        <v>5</v>
      </c>
      <c r="E160" s="1046"/>
      <c r="F160" s="1046">
        <f>D160*E160</f>
        <v>0</v>
      </c>
      <c r="G160" s="245"/>
    </row>
    <row r="161" spans="1:7" s="167" customFormat="1" x14ac:dyDescent="0.25">
      <c r="A161" s="1040"/>
      <c r="B161" s="1044"/>
      <c r="C161" s="1040"/>
      <c r="D161" s="1058"/>
      <c r="E161" s="1093"/>
      <c r="F161" s="1046"/>
      <c r="G161" s="245"/>
    </row>
    <row r="162" spans="1:7" s="167" customFormat="1" ht="25" x14ac:dyDescent="0.25">
      <c r="A162" s="1059"/>
      <c r="B162" s="1062" t="s">
        <v>588</v>
      </c>
      <c r="C162" s="1040"/>
      <c r="D162" s="1058"/>
      <c r="E162" s="1094"/>
      <c r="F162" s="1046"/>
      <c r="G162" s="245"/>
    </row>
    <row r="163" spans="1:7" s="167" customFormat="1" x14ac:dyDescent="0.25">
      <c r="A163" s="1040" t="s">
        <v>589</v>
      </c>
      <c r="B163" s="1044" t="s">
        <v>1179</v>
      </c>
      <c r="C163" s="1040" t="s">
        <v>125</v>
      </c>
      <c r="D163" s="1058">
        <v>28</v>
      </c>
      <c r="E163" s="1046"/>
      <c r="F163" s="1046">
        <f>D163*E163</f>
        <v>0</v>
      </c>
      <c r="G163" s="245"/>
    </row>
    <row r="164" spans="1:7" s="167" customFormat="1" x14ac:dyDescent="0.25">
      <c r="A164" s="1040"/>
      <c r="B164" s="1044"/>
      <c r="C164" s="1040"/>
      <c r="D164" s="1058"/>
      <c r="E164" s="1094"/>
      <c r="F164" s="1046"/>
      <c r="G164" s="245"/>
    </row>
    <row r="165" spans="1:7" s="167" customFormat="1" ht="13" x14ac:dyDescent="0.25">
      <c r="A165" s="1048"/>
      <c r="B165" s="1049" t="s">
        <v>454</v>
      </c>
      <c r="C165" s="1048"/>
      <c r="D165" s="1054"/>
      <c r="E165" s="1070"/>
      <c r="F165" s="1095"/>
      <c r="G165" s="245"/>
    </row>
    <row r="166" spans="1:7" s="167" customFormat="1" x14ac:dyDescent="0.25">
      <c r="A166" s="1048"/>
      <c r="B166" s="1079"/>
      <c r="C166" s="1048"/>
      <c r="D166" s="1054"/>
      <c r="E166" s="1070"/>
      <c r="F166" s="1095"/>
      <c r="G166" s="245"/>
    </row>
    <row r="167" spans="1:7" s="167" customFormat="1" ht="13" x14ac:dyDescent="0.25">
      <c r="A167" s="1048"/>
      <c r="B167" s="1077" t="s">
        <v>592</v>
      </c>
      <c r="C167" s="1048"/>
      <c r="D167" s="1081"/>
      <c r="E167" s="1070"/>
      <c r="F167" s="1095"/>
      <c r="G167" s="245"/>
    </row>
    <row r="168" spans="1:7" s="167" customFormat="1" x14ac:dyDescent="0.25">
      <c r="A168" s="1048"/>
      <c r="B168" s="1053"/>
      <c r="C168" s="1048"/>
      <c r="D168" s="1054"/>
      <c r="E168" s="1070"/>
      <c r="F168" s="1070"/>
      <c r="G168" s="245"/>
    </row>
    <row r="169" spans="1:7" s="167" customFormat="1" ht="13" x14ac:dyDescent="0.25">
      <c r="A169" s="1048"/>
      <c r="B169" s="1076" t="s">
        <v>593</v>
      </c>
      <c r="C169" s="1048"/>
      <c r="D169" s="1054"/>
      <c r="E169" s="1070"/>
      <c r="F169" s="1070"/>
      <c r="G169" s="245"/>
    </row>
    <row r="170" spans="1:7" s="167" customFormat="1" ht="25" x14ac:dyDescent="0.25">
      <c r="A170" s="1040"/>
      <c r="B170" s="1096" t="s">
        <v>1184</v>
      </c>
      <c r="C170" s="1048"/>
      <c r="D170" s="1054"/>
      <c r="E170" s="1070"/>
      <c r="F170" s="1070"/>
      <c r="G170" s="245"/>
    </row>
    <row r="171" spans="1:7" s="167" customFormat="1" ht="25" x14ac:dyDescent="0.25">
      <c r="A171" s="1040" t="s">
        <v>595</v>
      </c>
      <c r="B171" s="1039" t="s">
        <v>1067</v>
      </c>
      <c r="C171" s="1048" t="s">
        <v>48</v>
      </c>
      <c r="D171" s="1054">
        <v>6</v>
      </c>
      <c r="E171" s="1046"/>
      <c r="F171" s="1046">
        <f>D171*E171</f>
        <v>0</v>
      </c>
      <c r="G171" s="245"/>
    </row>
    <row r="172" spans="1:7" s="167" customFormat="1" x14ac:dyDescent="0.25">
      <c r="A172" s="1040"/>
      <c r="B172" s="1039"/>
      <c r="C172" s="1048"/>
      <c r="D172" s="1054"/>
      <c r="E172" s="1046"/>
      <c r="F172" s="1046"/>
      <c r="G172" s="245"/>
    </row>
    <row r="173" spans="1:7" s="167" customFormat="1" ht="13" thickBot="1" x14ac:dyDescent="0.3">
      <c r="A173" s="1040"/>
      <c r="B173" s="1039"/>
      <c r="C173" s="1048"/>
      <c r="D173" s="1054"/>
      <c r="E173" s="1046"/>
      <c r="F173" s="1046"/>
      <c r="G173" s="245"/>
    </row>
    <row r="174" spans="1:7" s="167" customFormat="1" ht="15.75" customHeight="1" thickTop="1" x14ac:dyDescent="0.25">
      <c r="A174" s="2480" t="s">
        <v>102</v>
      </c>
      <c r="B174" s="2480"/>
      <c r="C174" s="2480"/>
      <c r="D174" s="2480"/>
      <c r="E174" s="2480"/>
      <c r="F174" s="1301">
        <f>SUM(F115:F173)</f>
        <v>0</v>
      </c>
      <c r="G174" s="245"/>
    </row>
    <row r="175" spans="1:7" s="167" customFormat="1" ht="13" x14ac:dyDescent="0.25">
      <c r="A175" s="1048"/>
      <c r="B175" s="1076" t="s">
        <v>597</v>
      </c>
      <c r="C175" s="1048"/>
      <c r="D175" s="1054"/>
      <c r="E175" s="1046"/>
      <c r="F175" s="1046"/>
      <c r="G175" s="245"/>
    </row>
    <row r="176" spans="1:7" s="167" customFormat="1" ht="13" x14ac:dyDescent="0.25">
      <c r="A176" s="1048"/>
      <c r="B176" s="1076"/>
      <c r="C176" s="1048"/>
      <c r="D176" s="1054"/>
      <c r="E176" s="1046"/>
      <c r="F176" s="1046"/>
      <c r="G176" s="245"/>
    </row>
    <row r="177" spans="1:7" s="167" customFormat="1" ht="25" x14ac:dyDescent="0.25">
      <c r="A177" s="1048"/>
      <c r="B177" s="1064" t="s">
        <v>1185</v>
      </c>
      <c r="C177" s="1048"/>
      <c r="D177" s="1054"/>
      <c r="E177" s="1046"/>
      <c r="F177" s="1046"/>
      <c r="G177" s="245"/>
    </row>
    <row r="178" spans="1:7" s="167" customFormat="1" ht="25" x14ac:dyDescent="0.25">
      <c r="A178" s="1048" t="s">
        <v>458</v>
      </c>
      <c r="B178" s="1097" t="s">
        <v>600</v>
      </c>
      <c r="C178" s="1048" t="s">
        <v>48</v>
      </c>
      <c r="D178" s="1054">
        <v>42</v>
      </c>
      <c r="E178" s="1046"/>
      <c r="F178" s="1046">
        <f>D178*E178</f>
        <v>0</v>
      </c>
      <c r="G178" s="245"/>
    </row>
    <row r="179" spans="1:7" s="167" customFormat="1" x14ac:dyDescent="0.25">
      <c r="A179" s="1048"/>
      <c r="B179" s="1097"/>
      <c r="C179" s="1048"/>
      <c r="D179" s="1054"/>
      <c r="E179" s="1046"/>
      <c r="F179" s="1046"/>
      <c r="G179" s="245"/>
    </row>
    <row r="180" spans="1:7" s="167" customFormat="1" ht="13" x14ac:dyDescent="0.25">
      <c r="A180" s="1048"/>
      <c r="B180" s="1077" t="s">
        <v>460</v>
      </c>
      <c r="C180" s="1048"/>
      <c r="D180" s="1081"/>
      <c r="E180" s="1046"/>
      <c r="F180" s="1046"/>
      <c r="G180" s="245"/>
    </row>
    <row r="181" spans="1:7" s="167" customFormat="1" x14ac:dyDescent="0.25">
      <c r="A181" s="1048"/>
      <c r="B181" s="1053"/>
      <c r="C181" s="1048"/>
      <c r="D181" s="1081"/>
      <c r="E181" s="1046"/>
      <c r="F181" s="1046"/>
      <c r="G181" s="245"/>
    </row>
    <row r="182" spans="1:7" s="167" customFormat="1" ht="13" x14ac:dyDescent="0.25">
      <c r="A182" s="1048"/>
      <c r="B182" s="1076" t="s">
        <v>597</v>
      </c>
      <c r="C182" s="1048"/>
      <c r="D182" s="1081"/>
      <c r="E182" s="1046"/>
      <c r="F182" s="1046"/>
      <c r="G182" s="245"/>
    </row>
    <row r="183" spans="1:7" s="167" customFormat="1" ht="25" x14ac:dyDescent="0.25">
      <c r="A183" s="1048"/>
      <c r="B183" s="1064" t="s">
        <v>1186</v>
      </c>
      <c r="C183" s="1048"/>
      <c r="D183" s="1081"/>
      <c r="E183" s="1046"/>
      <c r="F183" s="1046"/>
      <c r="G183" s="245"/>
    </row>
    <row r="184" spans="1:7" s="167" customFormat="1" ht="25" x14ac:dyDescent="0.25">
      <c r="A184" s="1048" t="s">
        <v>599</v>
      </c>
      <c r="B184" s="1097" t="s">
        <v>600</v>
      </c>
      <c r="C184" s="1048" t="s">
        <v>48</v>
      </c>
      <c r="D184" s="1054">
        <v>75</v>
      </c>
      <c r="E184" s="1046"/>
      <c r="F184" s="1046">
        <f>D184*E184</f>
        <v>0</v>
      </c>
      <c r="G184" s="245"/>
    </row>
    <row r="185" spans="1:7" s="167" customFormat="1" x14ac:dyDescent="0.25">
      <c r="A185" s="1040"/>
      <c r="B185" s="1061"/>
      <c r="C185" s="1040"/>
      <c r="D185" s="1042"/>
      <c r="E185" s="1046"/>
      <c r="F185" s="1046"/>
      <c r="G185" s="245"/>
    </row>
    <row r="186" spans="1:7" s="167" customFormat="1" ht="13" x14ac:dyDescent="0.25">
      <c r="A186" s="1098"/>
      <c r="B186" s="1049" t="s">
        <v>465</v>
      </c>
      <c r="C186" s="1048"/>
      <c r="D186" s="1054"/>
      <c r="E186" s="1046"/>
      <c r="F186" s="1046"/>
      <c r="G186" s="245"/>
    </row>
    <row r="187" spans="1:7" s="167" customFormat="1" ht="13" x14ac:dyDescent="0.25">
      <c r="A187" s="1048"/>
      <c r="B187" s="1077" t="s">
        <v>1187</v>
      </c>
      <c r="C187" s="1048"/>
      <c r="D187" s="1054"/>
      <c r="E187" s="1046"/>
      <c r="F187" s="1046"/>
      <c r="G187" s="245"/>
    </row>
    <row r="188" spans="1:7" s="167" customFormat="1" ht="13" x14ac:dyDescent="0.25">
      <c r="A188" s="1048"/>
      <c r="B188" s="1077"/>
      <c r="C188" s="1048"/>
      <c r="D188" s="1054"/>
      <c r="E188" s="1046"/>
      <c r="F188" s="1046"/>
      <c r="G188" s="245"/>
    </row>
    <row r="189" spans="1:7" s="167" customFormat="1" ht="13" x14ac:dyDescent="0.25">
      <c r="A189" s="1048"/>
      <c r="B189" s="1076" t="s">
        <v>470</v>
      </c>
      <c r="C189" s="1048"/>
      <c r="D189" s="1054"/>
      <c r="E189" s="1046"/>
      <c r="F189" s="1046"/>
      <c r="G189" s="245"/>
    </row>
    <row r="190" spans="1:7" s="167" customFormat="1" ht="37.5" x14ac:dyDescent="0.25">
      <c r="A190" s="1048" t="s">
        <v>400</v>
      </c>
      <c r="B190" s="1061" t="s">
        <v>1188</v>
      </c>
      <c r="C190" s="1048" t="s">
        <v>48</v>
      </c>
      <c r="D190" s="1054">
        <v>187</v>
      </c>
      <c r="E190" s="1046"/>
      <c r="F190" s="1046">
        <f>D190*E190</f>
        <v>0</v>
      </c>
      <c r="G190" s="245"/>
    </row>
    <row r="191" spans="1:7" s="167" customFormat="1" ht="13" x14ac:dyDescent="0.25">
      <c r="A191" s="1098"/>
      <c r="B191" s="1049"/>
      <c r="C191" s="1048"/>
      <c r="D191" s="1054"/>
      <c r="E191" s="1046"/>
      <c r="F191" s="1046"/>
      <c r="G191" s="245"/>
    </row>
    <row r="192" spans="1:7" s="167" customFormat="1" ht="13" x14ac:dyDescent="0.25">
      <c r="A192" s="1059"/>
      <c r="B192" s="1060" t="s">
        <v>1189</v>
      </c>
      <c r="C192" s="1040"/>
      <c r="D192" s="1058"/>
      <c r="E192" s="1046"/>
      <c r="F192" s="1046"/>
      <c r="G192" s="245"/>
    </row>
    <row r="193" spans="1:7" s="167" customFormat="1" x14ac:dyDescent="0.25">
      <c r="A193" s="1040" t="s">
        <v>1190</v>
      </c>
      <c r="B193" s="1061" t="s">
        <v>1191</v>
      </c>
      <c r="C193" s="1040" t="s">
        <v>48</v>
      </c>
      <c r="D193" s="1058">
        <v>12</v>
      </c>
      <c r="E193" s="1046"/>
      <c r="F193" s="1046">
        <f>D193*E193</f>
        <v>0</v>
      </c>
      <c r="G193" s="245"/>
    </row>
    <row r="194" spans="1:7" s="167" customFormat="1" x14ac:dyDescent="0.25">
      <c r="A194" s="1048"/>
      <c r="B194" s="1097"/>
      <c r="C194" s="1048"/>
      <c r="D194" s="1054"/>
      <c r="E194" s="1046"/>
      <c r="F194" s="1046"/>
      <c r="G194" s="245"/>
    </row>
    <row r="195" spans="1:7" s="167" customFormat="1" ht="13" x14ac:dyDescent="0.25">
      <c r="A195" s="1098"/>
      <c r="B195" s="1049" t="s">
        <v>478</v>
      </c>
      <c r="C195" s="1048"/>
      <c r="D195" s="1054"/>
      <c r="E195" s="1046"/>
      <c r="F195" s="1046"/>
      <c r="G195" s="245"/>
    </row>
    <row r="196" spans="1:7" s="167" customFormat="1" ht="13" x14ac:dyDescent="0.25">
      <c r="A196" s="1098"/>
      <c r="B196" s="1049"/>
      <c r="C196" s="1048"/>
      <c r="D196" s="1054"/>
      <c r="E196" s="1046"/>
      <c r="F196" s="1046"/>
      <c r="G196" s="245"/>
    </row>
    <row r="197" spans="1:7" s="167" customFormat="1" ht="13" x14ac:dyDescent="0.25">
      <c r="A197" s="1098"/>
      <c r="B197" s="1071" t="s">
        <v>1077</v>
      </c>
      <c r="C197" s="1048"/>
      <c r="D197" s="1054"/>
      <c r="E197" s="1046"/>
      <c r="F197" s="1046"/>
      <c r="G197" s="245"/>
    </row>
    <row r="198" spans="1:7" s="167" customFormat="1" ht="25" x14ac:dyDescent="0.25">
      <c r="A198" s="1048"/>
      <c r="B198" s="1052" t="s">
        <v>1192</v>
      </c>
      <c r="C198" s="1048"/>
      <c r="D198" s="1054"/>
      <c r="E198" s="1046"/>
      <c r="F198" s="1046"/>
      <c r="G198" s="245"/>
    </row>
    <row r="199" spans="1:7" s="167" customFormat="1" ht="25" x14ac:dyDescent="0.25">
      <c r="A199" s="1048" t="s">
        <v>479</v>
      </c>
      <c r="B199" s="1097" t="s">
        <v>1080</v>
      </c>
      <c r="C199" s="1048" t="s">
        <v>48</v>
      </c>
      <c r="D199" s="1054">
        <v>30.5</v>
      </c>
      <c r="E199" s="1046"/>
      <c r="F199" s="1046">
        <f>D199*E199</f>
        <v>0</v>
      </c>
      <c r="G199" s="245"/>
    </row>
    <row r="200" spans="1:7" s="167" customFormat="1" x14ac:dyDescent="0.25">
      <c r="A200" s="1048"/>
      <c r="B200" s="1097"/>
      <c r="C200" s="1048"/>
      <c r="D200" s="1054"/>
      <c r="E200" s="1046"/>
      <c r="F200" s="1046"/>
      <c r="G200" s="245"/>
    </row>
    <row r="201" spans="1:7" s="167" customFormat="1" ht="13" x14ac:dyDescent="0.25">
      <c r="A201" s="1048"/>
      <c r="B201" s="1071" t="s">
        <v>636</v>
      </c>
      <c r="C201" s="1048"/>
      <c r="D201" s="1054"/>
      <c r="E201" s="1070"/>
      <c r="F201" s="1070"/>
      <c r="G201" s="245"/>
    </row>
    <row r="202" spans="1:7" s="167" customFormat="1" ht="37.5" x14ac:dyDescent="0.25">
      <c r="A202" s="1048"/>
      <c r="B202" s="1072" t="s">
        <v>1083</v>
      </c>
      <c r="C202" s="1048"/>
      <c r="D202" s="1054"/>
      <c r="E202" s="1070"/>
      <c r="F202" s="1070"/>
      <c r="G202" s="245"/>
    </row>
    <row r="203" spans="1:7" s="167" customFormat="1" ht="25" x14ac:dyDescent="0.25">
      <c r="A203" s="1048" t="s">
        <v>481</v>
      </c>
      <c r="B203" s="1097" t="s">
        <v>638</v>
      </c>
      <c r="C203" s="1048" t="s">
        <v>48</v>
      </c>
      <c r="D203" s="1054">
        <v>30.5</v>
      </c>
      <c r="E203" s="1046"/>
      <c r="F203" s="1046">
        <f>D203*E203</f>
        <v>0</v>
      </c>
      <c r="G203" s="245"/>
    </row>
    <row r="204" spans="1:7" s="167" customFormat="1" x14ac:dyDescent="0.25">
      <c r="A204" s="1040"/>
      <c r="B204" s="1039"/>
      <c r="C204" s="1048"/>
      <c r="D204" s="1054"/>
      <c r="E204" s="1046"/>
      <c r="F204" s="1046"/>
      <c r="G204" s="245"/>
    </row>
    <row r="205" spans="1:7" s="167" customFormat="1" ht="13" x14ac:dyDescent="0.25">
      <c r="A205" s="1099"/>
      <c r="B205" s="1077" t="s">
        <v>150</v>
      </c>
      <c r="C205" s="1083"/>
      <c r="D205" s="1084"/>
      <c r="E205" s="1046"/>
      <c r="F205" s="1046"/>
      <c r="G205" s="245"/>
    </row>
    <row r="206" spans="1:7" s="167" customFormat="1" ht="13" x14ac:dyDescent="0.25">
      <c r="A206" s="1099"/>
      <c r="B206" s="1077"/>
      <c r="C206" s="1083"/>
      <c r="D206" s="1084"/>
      <c r="E206" s="1046"/>
      <c r="F206" s="1046"/>
      <c r="G206" s="245"/>
    </row>
    <row r="207" spans="1:7" s="167" customFormat="1" ht="13" x14ac:dyDescent="0.25">
      <c r="A207" s="1099"/>
      <c r="B207" s="1077" t="s">
        <v>1193</v>
      </c>
      <c r="C207" s="1083"/>
      <c r="D207" s="1084"/>
      <c r="E207" s="1046"/>
      <c r="F207" s="1046"/>
      <c r="G207" s="245"/>
    </row>
    <row r="208" spans="1:7" s="167" customFormat="1" ht="13" x14ac:dyDescent="0.25">
      <c r="A208" s="1048"/>
      <c r="B208" s="1076"/>
      <c r="C208" s="1048"/>
      <c r="D208" s="1054"/>
      <c r="E208" s="1046"/>
      <c r="F208" s="1046"/>
      <c r="G208" s="245"/>
    </row>
    <row r="209" spans="1:7" s="167" customFormat="1" ht="13" x14ac:dyDescent="0.25">
      <c r="A209" s="1100"/>
      <c r="B209" s="1101" t="s">
        <v>490</v>
      </c>
      <c r="C209" s="1100"/>
      <c r="D209" s="1102"/>
      <c r="E209" s="1046"/>
      <c r="F209" s="1046"/>
      <c r="G209" s="245"/>
    </row>
    <row r="210" spans="1:7" s="167" customFormat="1" ht="75" x14ac:dyDescent="0.25">
      <c r="A210" s="1100"/>
      <c r="B210" s="1062" t="s">
        <v>1194</v>
      </c>
      <c r="C210" s="1100"/>
      <c r="D210" s="1102"/>
      <c r="E210" s="1046"/>
      <c r="F210" s="1046"/>
      <c r="G210" s="245"/>
    </row>
    <row r="211" spans="1:7" s="167" customFormat="1" x14ac:dyDescent="0.25">
      <c r="A211" s="1103" t="s">
        <v>1703</v>
      </c>
      <c r="B211" s="1053" t="s">
        <v>1195</v>
      </c>
      <c r="C211" s="1048" t="s">
        <v>19</v>
      </c>
      <c r="D211" s="1050">
        <v>5</v>
      </c>
      <c r="E211" s="1063"/>
      <c r="F211" s="1046">
        <f>D211*E211</f>
        <v>0</v>
      </c>
      <c r="G211" s="245"/>
    </row>
    <row r="212" spans="1:7" s="167" customFormat="1" ht="13" x14ac:dyDescent="0.25">
      <c r="A212" s="1100"/>
      <c r="B212" s="1101"/>
      <c r="C212" s="1100"/>
      <c r="D212" s="1104"/>
      <c r="E212" s="1046"/>
      <c r="F212" s="1046"/>
      <c r="G212" s="245"/>
    </row>
    <row r="213" spans="1:7" s="167" customFormat="1" ht="50" x14ac:dyDescent="0.25">
      <c r="A213" s="1100"/>
      <c r="B213" s="1105" t="s">
        <v>1196</v>
      </c>
      <c r="C213" s="1100"/>
      <c r="D213" s="1104"/>
      <c r="E213" s="1046"/>
      <c r="F213" s="1046"/>
      <c r="G213" s="245"/>
    </row>
    <row r="214" spans="1:7" s="167" customFormat="1" x14ac:dyDescent="0.25">
      <c r="A214" s="1103" t="s">
        <v>1704</v>
      </c>
      <c r="B214" s="1106" t="s">
        <v>1197</v>
      </c>
      <c r="C214" s="1048" t="s">
        <v>19</v>
      </c>
      <c r="D214" s="1050">
        <v>1</v>
      </c>
      <c r="E214" s="1046"/>
      <c r="F214" s="1046">
        <f>D214*E214</f>
        <v>0</v>
      </c>
      <c r="G214" s="245"/>
    </row>
    <row r="215" spans="1:7" s="167" customFormat="1" x14ac:dyDescent="0.25">
      <c r="A215" s="1048"/>
      <c r="B215" s="1079"/>
      <c r="C215" s="1048"/>
      <c r="D215" s="1050"/>
      <c r="E215" s="1046"/>
      <c r="F215" s="1046"/>
      <c r="G215" s="245"/>
    </row>
    <row r="216" spans="1:7" s="167" customFormat="1" ht="13" x14ac:dyDescent="0.25">
      <c r="A216" s="1100"/>
      <c r="B216" s="1101" t="s">
        <v>1198</v>
      </c>
      <c r="C216" s="1100"/>
      <c r="D216" s="1104"/>
      <c r="E216" s="1046"/>
      <c r="F216" s="1046"/>
      <c r="G216" s="245"/>
    </row>
    <row r="217" spans="1:7" s="167" customFormat="1" ht="39" customHeight="1" x14ac:dyDescent="0.25">
      <c r="A217" s="1048"/>
      <c r="B217" s="1107" t="s">
        <v>1199</v>
      </c>
      <c r="C217" s="1048"/>
      <c r="D217" s="1050"/>
      <c r="E217" s="1046"/>
      <c r="F217" s="1046"/>
      <c r="G217" s="245"/>
    </row>
    <row r="218" spans="1:7" s="167" customFormat="1" ht="22.5" customHeight="1" x14ac:dyDescent="0.25">
      <c r="A218" s="1103" t="s">
        <v>1705</v>
      </c>
      <c r="B218" s="1053" t="s">
        <v>1200</v>
      </c>
      <c r="C218" s="1048" t="s">
        <v>19</v>
      </c>
      <c r="D218" s="1050">
        <v>5</v>
      </c>
      <c r="E218" s="1046"/>
      <c r="F218" s="1046">
        <f>D218*E218</f>
        <v>0</v>
      </c>
      <c r="G218" s="245"/>
    </row>
    <row r="219" spans="1:7" s="167" customFormat="1" ht="25" x14ac:dyDescent="0.25">
      <c r="A219" s="1103" t="s">
        <v>1706</v>
      </c>
      <c r="B219" s="1085" t="s">
        <v>1201</v>
      </c>
      <c r="C219" s="1083" t="s">
        <v>19</v>
      </c>
      <c r="D219" s="1108">
        <v>2</v>
      </c>
      <c r="E219" s="1046"/>
      <c r="F219" s="1046">
        <f>D219*E219</f>
        <v>0</v>
      </c>
      <c r="G219" s="245"/>
    </row>
    <row r="220" spans="1:7" s="167" customFormat="1" ht="13" thickBot="1" x14ac:dyDescent="0.3">
      <c r="A220" s="1103"/>
      <c r="B220" s="1085"/>
      <c r="C220" s="1083"/>
      <c r="D220" s="1108"/>
      <c r="E220" s="1046"/>
      <c r="F220" s="1046"/>
      <c r="G220" s="245"/>
    </row>
    <row r="221" spans="1:7" s="167" customFormat="1" ht="18" customHeight="1" thickTop="1" x14ac:dyDescent="0.25">
      <c r="A221" s="2480" t="s">
        <v>102</v>
      </c>
      <c r="B221" s="2480"/>
      <c r="C221" s="2480"/>
      <c r="D221" s="2480"/>
      <c r="E221" s="2480"/>
      <c r="F221" s="1301">
        <f>SUM(F175:F220)</f>
        <v>0</v>
      </c>
      <c r="G221" s="245"/>
    </row>
    <row r="222" spans="1:7" s="167" customFormat="1" ht="13" x14ac:dyDescent="0.25">
      <c r="A222" s="1100"/>
      <c r="B222" s="1101" t="s">
        <v>475</v>
      </c>
      <c r="C222" s="1100"/>
      <c r="D222" s="1102"/>
      <c r="E222" s="1046"/>
      <c r="F222" s="1046"/>
      <c r="G222" s="245"/>
    </row>
    <row r="223" spans="1:7" s="167" customFormat="1" x14ac:dyDescent="0.25">
      <c r="A223" s="1100"/>
      <c r="B223" s="1109"/>
      <c r="C223" s="1100"/>
      <c r="D223" s="1102"/>
      <c r="E223" s="1046"/>
      <c r="F223" s="1046"/>
      <c r="G223" s="245"/>
    </row>
    <row r="224" spans="1:7" s="167" customFormat="1" ht="50" x14ac:dyDescent="0.25">
      <c r="A224" s="1103" t="s">
        <v>1708</v>
      </c>
      <c r="B224" s="1110" t="s">
        <v>1202</v>
      </c>
      <c r="C224" s="1048" t="s">
        <v>48</v>
      </c>
      <c r="D224" s="1054">
        <v>45</v>
      </c>
      <c r="E224" s="1046"/>
      <c r="F224" s="1046">
        <f>D224*E224</f>
        <v>0</v>
      </c>
      <c r="G224" s="245"/>
    </row>
    <row r="225" spans="1:7" s="167" customFormat="1" x14ac:dyDescent="0.25">
      <c r="A225" s="1048"/>
      <c r="B225" s="1111"/>
      <c r="C225" s="1048"/>
      <c r="D225" s="1054"/>
      <c r="E225" s="1046"/>
      <c r="F225" s="1046"/>
      <c r="G225" s="245"/>
    </row>
    <row r="226" spans="1:7" s="167" customFormat="1" ht="13" x14ac:dyDescent="0.25">
      <c r="A226" s="1048"/>
      <c r="B226" s="1077" t="s">
        <v>1203</v>
      </c>
      <c r="C226" s="1048"/>
      <c r="D226" s="1054"/>
      <c r="E226" s="1046"/>
      <c r="F226" s="1046"/>
      <c r="G226" s="245"/>
    </row>
    <row r="227" spans="1:7" s="167" customFormat="1" ht="13" x14ac:dyDescent="0.25">
      <c r="A227" s="1048"/>
      <c r="B227" s="1076"/>
      <c r="C227" s="1048"/>
      <c r="D227" s="1054"/>
      <c r="E227" s="1046"/>
      <c r="F227" s="1046"/>
      <c r="G227" s="245"/>
    </row>
    <row r="228" spans="1:7" s="167" customFormat="1" ht="25.5" customHeight="1" x14ac:dyDescent="0.25">
      <c r="A228" s="1103" t="s">
        <v>1713</v>
      </c>
      <c r="B228" s="1044" t="s">
        <v>1204</v>
      </c>
      <c r="C228" s="1040" t="s">
        <v>667</v>
      </c>
      <c r="D228" s="1040">
        <v>1</v>
      </c>
      <c r="E228" s="1046"/>
      <c r="F228" s="1046">
        <f>D228*E228</f>
        <v>0</v>
      </c>
      <c r="G228" s="245"/>
    </row>
    <row r="229" spans="1:7" s="167" customFormat="1" ht="52.5" customHeight="1" x14ac:dyDescent="0.25">
      <c r="A229" s="1103" t="s">
        <v>1714</v>
      </c>
      <c r="B229" s="1044" t="s">
        <v>1205</v>
      </c>
      <c r="C229" s="1040" t="s">
        <v>19</v>
      </c>
      <c r="D229" s="1040">
        <v>2</v>
      </c>
      <c r="E229" s="1046"/>
      <c r="F229" s="1046">
        <f>D229*E229</f>
        <v>0</v>
      </c>
      <c r="G229" s="245"/>
    </row>
    <row r="230" spans="1:7" s="167" customFormat="1" ht="35.25" customHeight="1" x14ac:dyDescent="0.25">
      <c r="A230" s="1103" t="s">
        <v>1715</v>
      </c>
      <c r="B230" s="1112" t="s">
        <v>1206</v>
      </c>
      <c r="C230" s="1040" t="s">
        <v>125</v>
      </c>
      <c r="D230" s="1058">
        <v>25</v>
      </c>
      <c r="E230" s="1046"/>
      <c r="F230" s="1046">
        <f>D230*E230</f>
        <v>0</v>
      </c>
      <c r="G230" s="245"/>
    </row>
    <row r="231" spans="1:7" s="167" customFormat="1" ht="66.75" customHeight="1" x14ac:dyDescent="0.25">
      <c r="A231" s="1103" t="s">
        <v>1716</v>
      </c>
      <c r="B231" s="1113" t="s">
        <v>1207</v>
      </c>
      <c r="C231" s="1040" t="s">
        <v>667</v>
      </c>
      <c r="D231" s="1114">
        <v>1</v>
      </c>
      <c r="E231" s="1046"/>
      <c r="F231" s="1046">
        <f>D231*E231</f>
        <v>0</v>
      </c>
      <c r="G231" s="245"/>
    </row>
    <row r="232" spans="1:7" s="167" customFormat="1" ht="20.25" customHeight="1" x14ac:dyDescent="0.25">
      <c r="A232" s="1103" t="s">
        <v>1725</v>
      </c>
      <c r="B232" s="1115" t="s">
        <v>1208</v>
      </c>
      <c r="C232" s="1116" t="s">
        <v>19</v>
      </c>
      <c r="D232" s="1117">
        <v>5</v>
      </c>
      <c r="E232" s="1066"/>
      <c r="F232" s="1046">
        <f t="shared" ref="F232:F233" si="0">D232*E232</f>
        <v>0</v>
      </c>
      <c r="G232" s="245"/>
    </row>
    <row r="233" spans="1:7" s="167" customFormat="1" ht="20.25" customHeight="1" x14ac:dyDescent="0.25">
      <c r="A233" s="1103" t="s">
        <v>1726</v>
      </c>
      <c r="B233" s="1115" t="s">
        <v>1209</v>
      </c>
      <c r="C233" s="1116" t="s">
        <v>19</v>
      </c>
      <c r="D233" s="1117">
        <v>1</v>
      </c>
      <c r="E233" s="1066"/>
      <c r="F233" s="1046">
        <f t="shared" si="0"/>
        <v>0</v>
      </c>
      <c r="G233" s="245"/>
    </row>
    <row r="234" spans="1:7" s="167" customFormat="1" x14ac:dyDescent="0.25">
      <c r="A234" s="1048"/>
      <c r="B234" s="1044"/>
      <c r="C234" s="1040"/>
      <c r="D234" s="1058"/>
      <c r="E234" s="1046"/>
      <c r="F234" s="1046"/>
      <c r="G234" s="245"/>
    </row>
    <row r="235" spans="1:7" s="167" customFormat="1" ht="13" x14ac:dyDescent="0.25">
      <c r="A235" s="1048"/>
      <c r="B235" s="1077" t="s">
        <v>1210</v>
      </c>
      <c r="C235" s="1048"/>
      <c r="D235" s="1054"/>
      <c r="E235" s="1046"/>
      <c r="F235" s="1046"/>
      <c r="G235" s="245"/>
    </row>
    <row r="236" spans="1:7" s="167" customFormat="1" ht="45" customHeight="1" x14ac:dyDescent="0.25">
      <c r="A236" s="1103" t="s">
        <v>1727</v>
      </c>
      <c r="B236" s="57" t="s">
        <v>1211</v>
      </c>
      <c r="C236" s="47" t="s">
        <v>667</v>
      </c>
      <c r="D236" s="47">
        <v>1</v>
      </c>
      <c r="E236" s="1046"/>
      <c r="F236" s="1046">
        <f t="shared" ref="F236:F239" si="1">D236*E236</f>
        <v>0</v>
      </c>
      <c r="G236" s="245"/>
    </row>
    <row r="237" spans="1:7" s="167" customFormat="1" ht="108.75" customHeight="1" x14ac:dyDescent="0.25">
      <c r="A237" s="1103" t="s">
        <v>1728</v>
      </c>
      <c r="B237" s="1118" t="s">
        <v>1212</v>
      </c>
      <c r="C237" s="47" t="s">
        <v>19</v>
      </c>
      <c r="D237" s="55">
        <v>2</v>
      </c>
      <c r="E237" s="1046"/>
      <c r="F237" s="1046">
        <f t="shared" si="1"/>
        <v>0</v>
      </c>
      <c r="G237" s="245"/>
    </row>
    <row r="238" spans="1:7" s="167" customFormat="1" ht="45.75" customHeight="1" x14ac:dyDescent="0.25">
      <c r="A238" s="1103" t="s">
        <v>1729</v>
      </c>
      <c r="B238" s="1119" t="s">
        <v>1213</v>
      </c>
      <c r="C238" s="47" t="s">
        <v>19</v>
      </c>
      <c r="D238" s="55">
        <v>1</v>
      </c>
      <c r="E238" s="1046"/>
      <c r="F238" s="1046">
        <f t="shared" si="1"/>
        <v>0</v>
      </c>
      <c r="G238" s="245"/>
    </row>
    <row r="239" spans="1:7" s="167" customFormat="1" ht="25" x14ac:dyDescent="0.25">
      <c r="A239" s="1103" t="s">
        <v>1730</v>
      </c>
      <c r="B239" s="1112" t="s">
        <v>1214</v>
      </c>
      <c r="C239" s="1040" t="s">
        <v>19</v>
      </c>
      <c r="D239" s="1120">
        <v>5</v>
      </c>
      <c r="E239" s="1046"/>
      <c r="F239" s="1046">
        <f t="shared" si="1"/>
        <v>0</v>
      </c>
      <c r="G239" s="245"/>
    </row>
    <row r="240" spans="1:7" s="167" customFormat="1" x14ac:dyDescent="0.25">
      <c r="A240" s="1048"/>
      <c r="B240" s="1079"/>
      <c r="C240" s="1048"/>
      <c r="D240" s="1054"/>
      <c r="E240" s="1070"/>
      <c r="F240" s="1070"/>
      <c r="G240" s="245"/>
    </row>
    <row r="241" spans="1:7" s="167" customFormat="1" ht="13" x14ac:dyDescent="0.25">
      <c r="A241" s="1040"/>
      <c r="B241" s="1067" t="s">
        <v>1215</v>
      </c>
      <c r="C241" s="1040"/>
      <c r="D241" s="1121"/>
      <c r="E241" s="1051"/>
      <c r="F241" s="1051"/>
      <c r="G241" s="245"/>
    </row>
    <row r="242" spans="1:7" s="167" customFormat="1" ht="22.5" customHeight="1" x14ac:dyDescent="0.25">
      <c r="A242" s="1059"/>
      <c r="B242" s="1101" t="s">
        <v>1216</v>
      </c>
      <c r="C242" s="1040"/>
      <c r="D242" s="1068"/>
      <c r="E242" s="1046"/>
      <c r="F242" s="1046"/>
      <c r="G242" s="245"/>
    </row>
    <row r="243" spans="1:7" s="167" customFormat="1" ht="30.75" customHeight="1" x14ac:dyDescent="0.25">
      <c r="A243" s="1103" t="s">
        <v>1731</v>
      </c>
      <c r="B243" s="1122" t="s">
        <v>1658</v>
      </c>
      <c r="C243" s="1040" t="s">
        <v>667</v>
      </c>
      <c r="D243" s="1040">
        <v>0</v>
      </c>
      <c r="E243" s="1046"/>
      <c r="F243" s="1046">
        <f>D243*E243</f>
        <v>0</v>
      </c>
      <c r="G243" s="245"/>
    </row>
    <row r="244" spans="1:7" s="167" customFormat="1" ht="43.5" customHeight="1" x14ac:dyDescent="0.25">
      <c r="A244" s="1103" t="s">
        <v>1732</v>
      </c>
      <c r="B244" s="1109" t="s">
        <v>1218</v>
      </c>
      <c r="C244" s="1083" t="s">
        <v>667</v>
      </c>
      <c r="D244" s="1123">
        <v>0</v>
      </c>
      <c r="E244" s="1046"/>
      <c r="F244" s="1046">
        <f>D244*E244</f>
        <v>0</v>
      </c>
      <c r="G244" s="245"/>
    </row>
    <row r="245" spans="1:7" s="167" customFormat="1" ht="19.5" customHeight="1" x14ac:dyDescent="0.25">
      <c r="A245" s="1103" t="s">
        <v>1733</v>
      </c>
      <c r="B245" s="1124" t="s">
        <v>1735</v>
      </c>
      <c r="C245" s="1100" t="s">
        <v>953</v>
      </c>
      <c r="D245" s="1125"/>
      <c r="E245" s="46"/>
      <c r="F245" s="1046">
        <f>D245*E245</f>
        <v>0</v>
      </c>
      <c r="G245" s="245"/>
    </row>
    <row r="246" spans="1:7" s="167" customFormat="1" x14ac:dyDescent="0.25">
      <c r="A246" s="1103"/>
      <c r="B246" s="1109"/>
      <c r="C246" s="1100"/>
      <c r="D246" s="1125"/>
      <c r="E246" s="46"/>
      <c r="F246" s="1046"/>
      <c r="G246" s="245"/>
    </row>
    <row r="247" spans="1:7" s="167" customFormat="1" x14ac:dyDescent="0.25">
      <c r="A247" s="1103"/>
      <c r="B247" s="1109"/>
      <c r="C247" s="1100"/>
      <c r="D247" s="1125"/>
      <c r="E247" s="46"/>
      <c r="F247" s="1046"/>
      <c r="G247" s="245"/>
    </row>
    <row r="248" spans="1:7" s="167" customFormat="1" x14ac:dyDescent="0.25">
      <c r="A248" s="1103"/>
      <c r="B248" s="1109"/>
      <c r="C248" s="1100"/>
      <c r="D248" s="1125"/>
      <c r="E248" s="46"/>
      <c r="F248" s="1046"/>
      <c r="G248" s="245"/>
    </row>
    <row r="249" spans="1:7" s="167" customFormat="1" x14ac:dyDescent="0.25">
      <c r="A249" s="1103"/>
      <c r="B249" s="1109"/>
      <c r="C249" s="1100"/>
      <c r="D249" s="1125"/>
      <c r="E249" s="46"/>
      <c r="F249" s="1046"/>
      <c r="G249" s="245"/>
    </row>
    <row r="250" spans="1:7" s="167" customFormat="1" x14ac:dyDescent="0.25">
      <c r="A250" s="1103"/>
      <c r="B250" s="1109"/>
      <c r="C250" s="1100"/>
      <c r="D250" s="1125"/>
      <c r="E250" s="46"/>
      <c r="F250" s="1046"/>
      <c r="G250" s="245"/>
    </row>
    <row r="251" spans="1:7" s="167" customFormat="1" x14ac:dyDescent="0.25">
      <c r="A251" s="1103"/>
      <c r="B251" s="1109"/>
      <c r="C251" s="1100"/>
      <c r="D251" s="1125"/>
      <c r="E251" s="46"/>
      <c r="F251" s="1046"/>
      <c r="G251" s="245"/>
    </row>
    <row r="252" spans="1:7" s="167" customFormat="1" x14ac:dyDescent="0.25">
      <c r="A252" s="1103"/>
      <c r="B252" s="1109"/>
      <c r="C252" s="1100"/>
      <c r="D252" s="1125"/>
      <c r="E252" s="46"/>
      <c r="F252" s="1046"/>
      <c r="G252" s="245"/>
    </row>
    <row r="253" spans="1:7" s="167" customFormat="1" x14ac:dyDescent="0.25">
      <c r="A253" s="1103"/>
      <c r="B253" s="1109"/>
      <c r="C253" s="1100"/>
      <c r="D253" s="1125"/>
      <c r="E253" s="46"/>
      <c r="F253" s="1046"/>
      <c r="G253" s="245"/>
    </row>
    <row r="254" spans="1:7" s="167" customFormat="1" x14ac:dyDescent="0.25">
      <c r="A254" s="1103"/>
      <c r="B254" s="1109"/>
      <c r="C254" s="1100"/>
      <c r="D254" s="1125"/>
      <c r="E254" s="46"/>
      <c r="F254" s="1046"/>
      <c r="G254" s="245"/>
    </row>
    <row r="255" spans="1:7" s="167" customFormat="1" x14ac:dyDescent="0.25">
      <c r="A255" s="1103"/>
      <c r="B255" s="1109"/>
      <c r="C255" s="1100"/>
      <c r="D255" s="1125"/>
      <c r="E255" s="46"/>
      <c r="F255" s="1046"/>
      <c r="G255" s="245"/>
    </row>
    <row r="256" spans="1:7" s="167" customFormat="1" x14ac:dyDescent="0.25">
      <c r="A256" s="1103"/>
      <c r="B256" s="1109"/>
      <c r="C256" s="1100"/>
      <c r="D256" s="1125"/>
      <c r="E256" s="46"/>
      <c r="F256" s="1046"/>
      <c r="G256" s="245"/>
    </row>
    <row r="257" spans="1:7" s="167" customFormat="1" x14ac:dyDescent="0.25">
      <c r="A257" s="1103"/>
      <c r="B257" s="1109"/>
      <c r="C257" s="1100"/>
      <c r="D257" s="1125"/>
      <c r="E257" s="46"/>
      <c r="F257" s="1046"/>
      <c r="G257" s="245"/>
    </row>
    <row r="258" spans="1:7" s="167" customFormat="1" ht="13" thickBot="1" x14ac:dyDescent="0.3">
      <c r="A258" s="1103"/>
      <c r="B258" s="1109"/>
      <c r="C258" s="1100"/>
      <c r="D258" s="1125"/>
      <c r="E258" s="46"/>
      <c r="F258" s="1046"/>
      <c r="G258" s="245"/>
    </row>
    <row r="259" spans="1:7" s="167" customFormat="1" ht="18.75" customHeight="1" thickTop="1" x14ac:dyDescent="0.25">
      <c r="A259" s="2480" t="s">
        <v>102</v>
      </c>
      <c r="B259" s="2480"/>
      <c r="C259" s="2480"/>
      <c r="D259" s="2480"/>
      <c r="E259" s="2480"/>
      <c r="F259" s="1301">
        <f>SUM(F221:F258)</f>
        <v>0</v>
      </c>
      <c r="G259" s="245"/>
    </row>
    <row r="260" spans="1:7" s="167" customFormat="1" x14ac:dyDescent="0.25">
      <c r="A260" s="1103"/>
      <c r="B260" s="1109"/>
      <c r="C260" s="1100"/>
      <c r="D260" s="1125"/>
      <c r="E260" s="46"/>
      <c r="F260" s="1046"/>
      <c r="G260" s="245"/>
    </row>
    <row r="261" spans="1:7" s="167" customFormat="1" x14ac:dyDescent="0.25">
      <c r="A261" s="1103"/>
      <c r="B261" s="1109"/>
      <c r="C261" s="1100"/>
      <c r="D261" s="1125"/>
      <c r="E261" s="46"/>
      <c r="F261" s="1046"/>
      <c r="G261" s="245"/>
    </row>
    <row r="262" spans="1:7" x14ac:dyDescent="0.25">
      <c r="A262" s="1126"/>
      <c r="B262" s="1127"/>
      <c r="C262" s="1126"/>
      <c r="D262" s="1128"/>
      <c r="E262" s="1129"/>
      <c r="F262" s="1130"/>
    </row>
    <row r="263" spans="1:7" x14ac:dyDescent="0.25">
      <c r="A263" s="1126"/>
      <c r="B263" s="1127"/>
      <c r="C263" s="1126"/>
      <c r="D263" s="1128"/>
      <c r="E263" s="1129"/>
      <c r="F263" s="1130"/>
    </row>
    <row r="264" spans="1:7" ht="13" x14ac:dyDescent="0.25">
      <c r="A264" s="1126"/>
      <c r="B264" s="362" t="s">
        <v>792</v>
      </c>
      <c r="C264" s="357"/>
      <c r="D264" s="359"/>
      <c r="E264" s="360"/>
      <c r="F264" s="360"/>
    </row>
    <row r="265" spans="1:7" x14ac:dyDescent="0.25">
      <c r="A265" s="1126"/>
      <c r="B265" s="363"/>
      <c r="C265" s="357"/>
      <c r="D265" s="359"/>
      <c r="E265" s="360"/>
      <c r="F265" s="364"/>
    </row>
    <row r="266" spans="1:7" x14ac:dyDescent="0.25">
      <c r="A266" s="1126"/>
      <c r="B266" s="365" t="s">
        <v>2094</v>
      </c>
      <c r="C266" s="357"/>
      <c r="D266" s="359"/>
      <c r="E266" s="360"/>
      <c r="F266" s="364">
        <f>+F56</f>
        <v>0</v>
      </c>
    </row>
    <row r="267" spans="1:7" x14ac:dyDescent="0.25">
      <c r="A267" s="1126"/>
      <c r="B267" s="365"/>
      <c r="C267" s="357"/>
      <c r="D267" s="359"/>
      <c r="E267" s="360"/>
      <c r="F267" s="364"/>
    </row>
    <row r="268" spans="1:7" x14ac:dyDescent="0.25">
      <c r="A268" s="1126"/>
      <c r="B268" s="365" t="s">
        <v>2095</v>
      </c>
      <c r="C268" s="357"/>
      <c r="D268" s="359"/>
      <c r="E268" s="360"/>
      <c r="F268" s="364">
        <f>+F114</f>
        <v>0</v>
      </c>
    </row>
    <row r="269" spans="1:7" x14ac:dyDescent="0.25">
      <c r="A269" s="1126"/>
      <c r="B269" s="365"/>
      <c r="C269" s="357"/>
      <c r="D269" s="359"/>
      <c r="E269" s="360"/>
      <c r="F269" s="364"/>
    </row>
    <row r="270" spans="1:7" x14ac:dyDescent="0.25">
      <c r="A270" s="1126"/>
      <c r="B270" s="365" t="s">
        <v>2096</v>
      </c>
      <c r="C270" s="357"/>
      <c r="D270" s="359"/>
      <c r="E270" s="360"/>
      <c r="F270" s="364">
        <f>+F174</f>
        <v>0</v>
      </c>
    </row>
    <row r="271" spans="1:7" x14ac:dyDescent="0.25">
      <c r="A271" s="1126"/>
      <c r="B271" s="365"/>
      <c r="C271" s="357"/>
      <c r="D271" s="359"/>
      <c r="E271" s="360"/>
      <c r="F271" s="364"/>
    </row>
    <row r="272" spans="1:7" x14ac:dyDescent="0.25">
      <c r="A272" s="1126"/>
      <c r="B272" s="365" t="s">
        <v>2097</v>
      </c>
      <c r="C272" s="357"/>
      <c r="D272" s="359"/>
      <c r="E272" s="360"/>
      <c r="F272" s="364">
        <f>+F221</f>
        <v>0</v>
      </c>
    </row>
    <row r="273" spans="1:6" x14ac:dyDescent="0.25">
      <c r="A273" s="1126"/>
      <c r="B273" s="365"/>
      <c r="C273" s="357"/>
      <c r="D273" s="359"/>
      <c r="E273" s="360"/>
      <c r="F273" s="364"/>
    </row>
    <row r="274" spans="1:6" x14ac:dyDescent="0.25">
      <c r="A274" s="1126"/>
      <c r="B274" s="365" t="s">
        <v>2098</v>
      </c>
      <c r="C274" s="357"/>
      <c r="D274" s="359"/>
      <c r="E274" s="360"/>
      <c r="F274" s="364">
        <f>+F259</f>
        <v>0</v>
      </c>
    </row>
    <row r="275" spans="1:6" x14ac:dyDescent="0.25">
      <c r="A275" s="1126"/>
      <c r="B275" s="365"/>
      <c r="C275" s="357"/>
      <c r="D275" s="359"/>
      <c r="E275" s="360"/>
      <c r="F275" s="364"/>
    </row>
    <row r="276" spans="1:6" x14ac:dyDescent="0.25">
      <c r="A276" s="1126"/>
      <c r="B276" s="365"/>
      <c r="C276" s="357"/>
      <c r="D276" s="359"/>
      <c r="E276" s="360"/>
      <c r="F276" s="364"/>
    </row>
    <row r="277" spans="1:6" x14ac:dyDescent="0.25">
      <c r="A277" s="1126"/>
      <c r="B277" s="365"/>
      <c r="C277" s="357"/>
      <c r="D277" s="359"/>
      <c r="E277" s="360"/>
      <c r="F277" s="364"/>
    </row>
    <row r="278" spans="1:6" x14ac:dyDescent="0.25">
      <c r="A278" s="1126"/>
      <c r="B278" s="365"/>
      <c r="C278" s="357"/>
      <c r="D278" s="359"/>
      <c r="E278" s="360"/>
      <c r="F278" s="364"/>
    </row>
    <row r="279" spans="1:6" ht="13" x14ac:dyDescent="0.25">
      <c r="A279" s="1126"/>
      <c r="B279" s="1131"/>
      <c r="C279" s="357"/>
      <c r="D279" s="359"/>
      <c r="E279" s="360"/>
      <c r="F279" s="364"/>
    </row>
    <row r="280" spans="1:6" x14ac:dyDescent="0.25">
      <c r="A280" s="1126"/>
      <c r="B280" s="365"/>
      <c r="C280" s="357"/>
      <c r="D280" s="359"/>
      <c r="E280" s="360"/>
      <c r="F280" s="364"/>
    </row>
    <row r="281" spans="1:6" x14ac:dyDescent="0.25">
      <c r="A281" s="1126"/>
      <c r="B281" s="365"/>
      <c r="C281" s="357"/>
      <c r="D281" s="359"/>
      <c r="E281" s="360"/>
      <c r="F281" s="364"/>
    </row>
    <row r="282" spans="1:6" x14ac:dyDescent="0.25">
      <c r="A282" s="1126"/>
      <c r="B282" s="365"/>
      <c r="C282" s="357"/>
      <c r="D282" s="359"/>
      <c r="E282" s="360"/>
      <c r="F282" s="364"/>
    </row>
    <row r="283" spans="1:6" x14ac:dyDescent="0.25">
      <c r="A283" s="1126"/>
      <c r="B283" s="365"/>
      <c r="C283" s="357"/>
      <c r="D283" s="359"/>
      <c r="E283" s="360"/>
      <c r="F283" s="364"/>
    </row>
    <row r="284" spans="1:6" x14ac:dyDescent="0.25">
      <c r="A284" s="1126"/>
      <c r="B284" s="365"/>
      <c r="C284" s="357"/>
      <c r="D284" s="359"/>
      <c r="E284" s="360"/>
      <c r="F284" s="364"/>
    </row>
    <row r="285" spans="1:6" x14ac:dyDescent="0.25">
      <c r="A285" s="1126"/>
      <c r="B285" s="365"/>
      <c r="C285" s="357"/>
      <c r="D285" s="359"/>
      <c r="E285" s="360"/>
      <c r="F285" s="364"/>
    </row>
    <row r="286" spans="1:6" x14ac:dyDescent="0.25">
      <c r="A286" s="1126"/>
      <c r="B286" s="365"/>
      <c r="C286" s="357"/>
      <c r="D286" s="359"/>
      <c r="E286" s="360"/>
      <c r="F286" s="364"/>
    </row>
    <row r="287" spans="1:6" x14ac:dyDescent="0.25">
      <c r="A287" s="1126"/>
      <c r="B287" s="365"/>
      <c r="C287" s="357"/>
      <c r="D287" s="359"/>
      <c r="E287" s="360"/>
      <c r="F287" s="364"/>
    </row>
    <row r="288" spans="1:6" x14ac:dyDescent="0.25">
      <c r="A288" s="1126"/>
      <c r="B288" s="365"/>
      <c r="C288" s="357"/>
      <c r="D288" s="359"/>
      <c r="E288" s="360"/>
      <c r="F288" s="364"/>
    </row>
    <row r="289" spans="1:6" x14ac:dyDescent="0.25">
      <c r="A289" s="1126"/>
      <c r="B289" s="365"/>
      <c r="C289" s="357"/>
      <c r="D289" s="359"/>
      <c r="E289" s="360"/>
      <c r="F289" s="364"/>
    </row>
    <row r="290" spans="1:6" x14ac:dyDescent="0.25">
      <c r="A290" s="1126"/>
      <c r="B290" s="365"/>
      <c r="C290" s="357"/>
      <c r="D290" s="359"/>
      <c r="E290" s="360"/>
      <c r="F290" s="364"/>
    </row>
    <row r="291" spans="1:6" x14ac:dyDescent="0.25">
      <c r="A291" s="1126"/>
      <c r="B291" s="365"/>
      <c r="C291" s="357"/>
      <c r="D291" s="359"/>
      <c r="E291" s="360"/>
      <c r="F291" s="364"/>
    </row>
    <row r="292" spans="1:6" x14ac:dyDescent="0.25">
      <c r="A292" s="1126"/>
      <c r="B292" s="365"/>
      <c r="C292" s="357"/>
      <c r="D292" s="359"/>
      <c r="E292" s="360"/>
      <c r="F292" s="364"/>
    </row>
    <row r="293" spans="1:6" x14ac:dyDescent="0.25">
      <c r="A293" s="1126"/>
      <c r="B293" s="365"/>
      <c r="C293" s="357"/>
      <c r="D293" s="359"/>
      <c r="E293" s="360"/>
      <c r="F293" s="364"/>
    </row>
    <row r="294" spans="1:6" x14ac:dyDescent="0.25">
      <c r="A294" s="1126"/>
      <c r="B294" s="365"/>
      <c r="C294" s="357"/>
      <c r="D294" s="359"/>
      <c r="E294" s="360"/>
      <c r="F294" s="364"/>
    </row>
    <row r="295" spans="1:6" x14ac:dyDescent="0.25">
      <c r="A295" s="1126"/>
      <c r="B295" s="365"/>
      <c r="C295" s="357"/>
      <c r="D295" s="359"/>
      <c r="E295" s="360"/>
      <c r="F295" s="364"/>
    </row>
    <row r="296" spans="1:6" x14ac:dyDescent="0.25">
      <c r="A296" s="1126"/>
      <c r="B296" s="365"/>
      <c r="C296" s="357"/>
      <c r="D296" s="359"/>
      <c r="E296" s="360"/>
      <c r="F296" s="364"/>
    </row>
    <row r="297" spans="1:6" x14ac:dyDescent="0.25">
      <c r="A297" s="1126"/>
      <c r="B297" s="365"/>
      <c r="C297" s="357"/>
      <c r="D297" s="359"/>
      <c r="E297" s="360"/>
      <c r="F297" s="364"/>
    </row>
    <row r="298" spans="1:6" x14ac:dyDescent="0.25">
      <c r="A298" s="1126"/>
      <c r="B298" s="365"/>
      <c r="C298" s="357"/>
      <c r="D298" s="359"/>
      <c r="E298" s="360"/>
      <c r="F298" s="364"/>
    </row>
    <row r="299" spans="1:6" x14ac:dyDescent="0.25">
      <c r="A299" s="1126"/>
      <c r="B299" s="365"/>
      <c r="C299" s="357"/>
      <c r="D299" s="359"/>
      <c r="E299" s="360"/>
      <c r="F299" s="364"/>
    </row>
    <row r="300" spans="1:6" x14ac:dyDescent="0.25">
      <c r="A300" s="1126"/>
      <c r="B300" s="365"/>
      <c r="C300" s="357"/>
      <c r="D300" s="359"/>
      <c r="E300" s="360"/>
      <c r="F300" s="364"/>
    </row>
    <row r="301" spans="1:6" x14ac:dyDescent="0.25">
      <c r="A301" s="1126"/>
      <c r="B301" s="365"/>
      <c r="C301" s="357"/>
      <c r="D301" s="359"/>
      <c r="E301" s="360"/>
      <c r="F301" s="364"/>
    </row>
    <row r="302" spans="1:6" x14ac:dyDescent="0.25">
      <c r="A302" s="1126"/>
      <c r="B302" s="365"/>
      <c r="C302" s="357"/>
      <c r="D302" s="359"/>
      <c r="E302" s="360"/>
      <c r="F302" s="364"/>
    </row>
    <row r="303" spans="1:6" x14ac:dyDescent="0.25">
      <c r="A303" s="1126"/>
      <c r="B303" s="365"/>
      <c r="C303" s="357"/>
      <c r="D303" s="359"/>
      <c r="E303" s="360"/>
      <c r="F303" s="364"/>
    </row>
    <row r="304" spans="1:6" x14ac:dyDescent="0.25">
      <c r="A304" s="1126"/>
      <c r="B304" s="365"/>
      <c r="C304" s="357"/>
      <c r="D304" s="359"/>
      <c r="E304" s="360"/>
      <c r="F304" s="364"/>
    </row>
    <row r="305" spans="1:6" x14ac:dyDescent="0.25">
      <c r="A305" s="1126"/>
      <c r="B305" s="365"/>
      <c r="C305" s="357"/>
      <c r="D305" s="359"/>
      <c r="E305" s="360"/>
      <c r="F305" s="364"/>
    </row>
    <row r="306" spans="1:6" x14ac:dyDescent="0.25">
      <c r="A306" s="1126"/>
      <c r="B306" s="365"/>
      <c r="C306" s="357"/>
      <c r="D306" s="359"/>
      <c r="E306" s="360"/>
      <c r="F306" s="364"/>
    </row>
    <row r="307" spans="1:6" x14ac:dyDescent="0.25">
      <c r="A307" s="1126"/>
      <c r="B307" s="365"/>
      <c r="C307" s="357"/>
      <c r="D307" s="359"/>
      <c r="E307" s="360"/>
      <c r="F307" s="364"/>
    </row>
    <row r="308" spans="1:6" x14ac:dyDescent="0.25">
      <c r="A308" s="1126"/>
      <c r="B308" s="365"/>
      <c r="C308" s="357"/>
      <c r="D308" s="359"/>
      <c r="E308" s="360"/>
      <c r="F308" s="364"/>
    </row>
    <row r="309" spans="1:6" x14ac:dyDescent="0.25">
      <c r="A309" s="1126"/>
      <c r="B309" s="365"/>
      <c r="C309" s="357"/>
      <c r="D309" s="359"/>
      <c r="E309" s="360"/>
      <c r="F309" s="364"/>
    </row>
    <row r="310" spans="1:6" x14ac:dyDescent="0.25">
      <c r="A310" s="1126"/>
      <c r="B310" s="365"/>
      <c r="C310" s="357"/>
      <c r="D310" s="359"/>
      <c r="E310" s="360"/>
      <c r="F310" s="364"/>
    </row>
    <row r="311" spans="1:6" x14ac:dyDescent="0.25">
      <c r="A311" s="1126"/>
      <c r="B311" s="365"/>
      <c r="C311" s="357"/>
      <c r="D311" s="359"/>
      <c r="E311" s="360"/>
      <c r="F311" s="364"/>
    </row>
    <row r="312" spans="1:6" x14ac:dyDescent="0.25">
      <c r="A312" s="1126"/>
      <c r="B312" s="365"/>
      <c r="C312" s="357"/>
      <c r="D312" s="359"/>
      <c r="E312" s="360"/>
      <c r="F312" s="364"/>
    </row>
    <row r="313" spans="1:6" x14ac:dyDescent="0.25">
      <c r="A313" s="1126"/>
      <c r="B313" s="352"/>
      <c r="C313" s="357"/>
      <c r="D313" s="359"/>
      <c r="E313" s="360"/>
      <c r="F313" s="364"/>
    </row>
    <row r="314" spans="1:6" x14ac:dyDescent="0.25">
      <c r="A314" s="1126"/>
      <c r="B314" s="1127"/>
      <c r="C314" s="1126"/>
      <c r="D314" s="1128"/>
      <c r="E314" s="1129"/>
      <c r="F314" s="1130"/>
    </row>
    <row r="315" spans="1:6" x14ac:dyDescent="0.25">
      <c r="A315" s="1126"/>
      <c r="B315" s="1127"/>
      <c r="C315" s="1126"/>
      <c r="D315" s="1128"/>
      <c r="E315" s="1129"/>
      <c r="F315" s="1130"/>
    </row>
    <row r="316" spans="1:6" x14ac:dyDescent="0.25">
      <c r="A316" s="1126"/>
      <c r="B316" s="1127"/>
      <c r="C316" s="1126"/>
      <c r="D316" s="1128"/>
      <c r="E316" s="1129"/>
      <c r="F316" s="1130"/>
    </row>
    <row r="317" spans="1:6" x14ac:dyDescent="0.25">
      <c r="A317" s="1126"/>
      <c r="B317" s="1127"/>
      <c r="C317" s="1126"/>
      <c r="D317" s="1128"/>
      <c r="E317" s="1129"/>
      <c r="F317" s="1130"/>
    </row>
    <row r="318" spans="1:6" x14ac:dyDescent="0.25">
      <c r="A318" s="1126"/>
      <c r="B318" s="1127"/>
      <c r="C318" s="1126"/>
      <c r="D318" s="1128"/>
      <c r="E318" s="1129"/>
      <c r="F318" s="1130"/>
    </row>
    <row r="319" spans="1:6" x14ac:dyDescent="0.25">
      <c r="A319" s="1126"/>
      <c r="B319" s="1127"/>
      <c r="C319" s="1126"/>
      <c r="D319" s="1128"/>
      <c r="E319" s="1129"/>
      <c r="F319" s="1130"/>
    </row>
    <row r="320" spans="1:6" x14ac:dyDescent="0.25">
      <c r="A320" s="1126"/>
      <c r="B320" s="1127"/>
      <c r="C320" s="1126"/>
      <c r="D320" s="1128"/>
      <c r="E320" s="1129"/>
      <c r="F320" s="1130"/>
    </row>
    <row r="321" spans="1:6" x14ac:dyDescent="0.25">
      <c r="A321" s="1126"/>
      <c r="B321" s="1127"/>
      <c r="C321" s="1126"/>
      <c r="D321" s="1128"/>
      <c r="E321" s="1129"/>
      <c r="F321" s="1130"/>
    </row>
    <row r="322" spans="1:6" x14ac:dyDescent="0.25">
      <c r="A322" s="1126"/>
      <c r="B322" s="1127"/>
      <c r="C322" s="1126"/>
      <c r="D322" s="1128"/>
      <c r="E322" s="1129"/>
      <c r="F322" s="1130"/>
    </row>
    <row r="323" spans="1:6" x14ac:dyDescent="0.25">
      <c r="A323" s="1126"/>
      <c r="B323" s="1127"/>
      <c r="C323" s="1126"/>
      <c r="D323" s="1128"/>
      <c r="E323" s="1129"/>
      <c r="F323" s="1130"/>
    </row>
    <row r="324" spans="1:6" x14ac:dyDescent="0.25">
      <c r="A324" s="1126"/>
      <c r="B324" s="1127"/>
      <c r="C324" s="1126"/>
      <c r="D324" s="1128"/>
      <c r="E324" s="1129"/>
      <c r="F324" s="1130"/>
    </row>
    <row r="325" spans="1:6" x14ac:dyDescent="0.25">
      <c r="A325" s="1126"/>
      <c r="B325" s="1132"/>
      <c r="C325" s="1133"/>
      <c r="D325" s="1128"/>
      <c r="E325" s="1129"/>
      <c r="F325" s="1130"/>
    </row>
    <row r="326" spans="1:6" ht="14" x14ac:dyDescent="0.25">
      <c r="A326" s="1126"/>
      <c r="B326" s="1134"/>
      <c r="C326" s="1126"/>
      <c r="D326" s="1128"/>
      <c r="E326" s="1129"/>
      <c r="F326" s="1130"/>
    </row>
    <row r="327" spans="1:6" ht="14" x14ac:dyDescent="0.25">
      <c r="A327" s="1126"/>
      <c r="B327" s="1134"/>
      <c r="C327" s="1133"/>
      <c r="D327" s="1128"/>
      <c r="E327" s="1129"/>
      <c r="F327" s="1130"/>
    </row>
    <row r="328" spans="1:6" ht="13" thickBot="1" x14ac:dyDescent="0.3">
      <c r="A328" s="1126"/>
      <c r="B328" s="1135"/>
      <c r="C328" s="1126"/>
      <c r="D328" s="1128"/>
      <c r="E328" s="1129"/>
      <c r="F328" s="1458"/>
    </row>
    <row r="329" spans="1:6" ht="13.5" thickTop="1" x14ac:dyDescent="0.25">
      <c r="A329" s="2522" t="s">
        <v>696</v>
      </c>
      <c r="B329" s="2523"/>
      <c r="C329" s="2523"/>
      <c r="D329" s="2523"/>
      <c r="E329" s="2523"/>
      <c r="F329" s="1459">
        <f>SUM(F261:F300)</f>
        <v>0</v>
      </c>
    </row>
  </sheetData>
  <mergeCells count="9">
    <mergeCell ref="A1:F1"/>
    <mergeCell ref="A329:E329"/>
    <mergeCell ref="A2:F2"/>
    <mergeCell ref="A56:E56"/>
    <mergeCell ref="A114:E114"/>
    <mergeCell ref="A259:E259"/>
    <mergeCell ref="A174:E174"/>
    <mergeCell ref="A221:E221"/>
    <mergeCell ref="A3:F3"/>
  </mergeCells>
  <pageMargins left="0.70866141732283505" right="0.47244094488188998" top="0.74803149606299202" bottom="0.511811023622047" header="0.31496062992126" footer="0.31496062992126"/>
  <pageSetup paperSize="9" scale="77" fitToHeight="13" orientation="portrait" r:id="rId1"/>
  <headerFooter>
    <oddFooter>&amp;CALA-ORA. Bill Nr. 14.1 Pg &amp;P of &amp;N</oddFooter>
  </headerFooter>
  <rowBreaks count="5" manualBreakCount="5">
    <brk id="56" max="5" man="1"/>
    <brk id="114" max="5" man="1"/>
    <brk id="174" max="5" man="1"/>
    <brk id="221" max="5" man="1"/>
    <brk id="259" max="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1"/>
  <sheetViews>
    <sheetView view="pageBreakPreview" zoomScale="90" zoomScaleNormal="75" zoomScaleSheetLayoutView="90" workbookViewId="0">
      <pane ySplit="5" topLeftCell="A296" activePane="bottomLeft" state="frozen"/>
      <selection activeCell="A3" sqref="A3:E3"/>
      <selection pane="bottomLeft" activeCell="A2" sqref="A2:F2"/>
    </sheetView>
  </sheetViews>
  <sheetFormatPr defaultColWidth="9.54296875" defaultRowHeight="12.5" x14ac:dyDescent="0.25"/>
  <cols>
    <col min="1" max="1" width="9.26953125" style="507" customWidth="1"/>
    <col min="2" max="2" width="61.7265625" style="508" customWidth="1"/>
    <col min="3" max="3" width="7.7265625" style="507" customWidth="1"/>
    <col min="4" max="4" width="10.81640625" style="507" customWidth="1"/>
    <col min="5" max="5" width="14.453125" style="509" customWidth="1"/>
    <col min="6" max="6" width="14.26953125" style="509" customWidth="1"/>
    <col min="7" max="7" width="16.54296875" style="510" bestFit="1" customWidth="1"/>
    <col min="8" max="8" width="15" style="511" bestFit="1" customWidth="1"/>
    <col min="9" max="9" width="46" style="512" customWidth="1"/>
    <col min="10" max="10" width="13.453125" style="512" bestFit="1" customWidth="1"/>
    <col min="11" max="255" width="9.54296875" style="512"/>
    <col min="256" max="256" width="6.7265625" style="512" customWidth="1"/>
    <col min="257" max="257" width="9.54296875" style="512"/>
    <col min="258" max="258" width="86.1796875" style="512" customWidth="1"/>
    <col min="259" max="259" width="7.1796875" style="512" customWidth="1"/>
    <col min="260" max="260" width="7.54296875" style="512" bestFit="1" customWidth="1"/>
    <col min="261" max="261" width="15.81640625" style="512" customWidth="1"/>
    <col min="262" max="262" width="17.26953125" style="512" customWidth="1"/>
    <col min="263" max="263" width="16.54296875" style="512" bestFit="1" customWidth="1"/>
    <col min="264" max="264" width="15" style="512" bestFit="1" customWidth="1"/>
    <col min="265" max="265" width="46" style="512" customWidth="1"/>
    <col min="266" max="266" width="13.453125" style="512" bestFit="1" customWidth="1"/>
    <col min="267" max="511" width="9.54296875" style="512"/>
    <col min="512" max="512" width="6.7265625" style="512" customWidth="1"/>
    <col min="513" max="513" width="9.54296875" style="512"/>
    <col min="514" max="514" width="86.1796875" style="512" customWidth="1"/>
    <col min="515" max="515" width="7.1796875" style="512" customWidth="1"/>
    <col min="516" max="516" width="7.54296875" style="512" bestFit="1" customWidth="1"/>
    <col min="517" max="517" width="15.81640625" style="512" customWidth="1"/>
    <col min="518" max="518" width="17.26953125" style="512" customWidth="1"/>
    <col min="519" max="519" width="16.54296875" style="512" bestFit="1" customWidth="1"/>
    <col min="520" max="520" width="15" style="512" bestFit="1" customWidth="1"/>
    <col min="521" max="521" width="46" style="512" customWidth="1"/>
    <col min="522" max="522" width="13.453125" style="512" bestFit="1" customWidth="1"/>
    <col min="523" max="767" width="9.54296875" style="512"/>
    <col min="768" max="768" width="6.7265625" style="512" customWidth="1"/>
    <col min="769" max="769" width="9.54296875" style="512"/>
    <col min="770" max="770" width="86.1796875" style="512" customWidth="1"/>
    <col min="771" max="771" width="7.1796875" style="512" customWidth="1"/>
    <col min="772" max="772" width="7.54296875" style="512" bestFit="1" customWidth="1"/>
    <col min="773" max="773" width="15.81640625" style="512" customWidth="1"/>
    <col min="774" max="774" width="17.26953125" style="512" customWidth="1"/>
    <col min="775" max="775" width="16.54296875" style="512" bestFit="1" customWidth="1"/>
    <col min="776" max="776" width="15" style="512" bestFit="1" customWidth="1"/>
    <col min="777" max="777" width="46" style="512" customWidth="1"/>
    <col min="778" max="778" width="13.453125" style="512" bestFit="1" customWidth="1"/>
    <col min="779" max="1023" width="9.54296875" style="512"/>
    <col min="1024" max="1024" width="6.7265625" style="512" customWidth="1"/>
    <col min="1025" max="1025" width="9.54296875" style="512"/>
    <col min="1026" max="1026" width="86.1796875" style="512" customWidth="1"/>
    <col min="1027" max="1027" width="7.1796875" style="512" customWidth="1"/>
    <col min="1028" max="1028" width="7.54296875" style="512" bestFit="1" customWidth="1"/>
    <col min="1029" max="1029" width="15.81640625" style="512" customWidth="1"/>
    <col min="1030" max="1030" width="17.26953125" style="512" customWidth="1"/>
    <col min="1031" max="1031" width="16.54296875" style="512" bestFit="1" customWidth="1"/>
    <col min="1032" max="1032" width="15" style="512" bestFit="1" customWidth="1"/>
    <col min="1033" max="1033" width="46" style="512" customWidth="1"/>
    <col min="1034" max="1034" width="13.453125" style="512" bestFit="1" customWidth="1"/>
    <col min="1035" max="1279" width="9.54296875" style="512"/>
    <col min="1280" max="1280" width="6.7265625" style="512" customWidth="1"/>
    <col min="1281" max="1281" width="9.54296875" style="512"/>
    <col min="1282" max="1282" width="86.1796875" style="512" customWidth="1"/>
    <col min="1283" max="1283" width="7.1796875" style="512" customWidth="1"/>
    <col min="1284" max="1284" width="7.54296875" style="512" bestFit="1" customWidth="1"/>
    <col min="1285" max="1285" width="15.81640625" style="512" customWidth="1"/>
    <col min="1286" max="1286" width="17.26953125" style="512" customWidth="1"/>
    <col min="1287" max="1287" width="16.54296875" style="512" bestFit="1" customWidth="1"/>
    <col min="1288" max="1288" width="15" style="512" bestFit="1" customWidth="1"/>
    <col min="1289" max="1289" width="46" style="512" customWidth="1"/>
    <col min="1290" max="1290" width="13.453125" style="512" bestFit="1" customWidth="1"/>
    <col min="1291" max="1535" width="9.54296875" style="512"/>
    <col min="1536" max="1536" width="6.7265625" style="512" customWidth="1"/>
    <col min="1537" max="1537" width="9.54296875" style="512"/>
    <col min="1538" max="1538" width="86.1796875" style="512" customWidth="1"/>
    <col min="1539" max="1539" width="7.1796875" style="512" customWidth="1"/>
    <col min="1540" max="1540" width="7.54296875" style="512" bestFit="1" customWidth="1"/>
    <col min="1541" max="1541" width="15.81640625" style="512" customWidth="1"/>
    <col min="1542" max="1542" width="17.26953125" style="512" customWidth="1"/>
    <col min="1543" max="1543" width="16.54296875" style="512" bestFit="1" customWidth="1"/>
    <col min="1544" max="1544" width="15" style="512" bestFit="1" customWidth="1"/>
    <col min="1545" max="1545" width="46" style="512" customWidth="1"/>
    <col min="1546" max="1546" width="13.453125" style="512" bestFit="1" customWidth="1"/>
    <col min="1547" max="1791" width="9.54296875" style="512"/>
    <col min="1792" max="1792" width="6.7265625" style="512" customWidth="1"/>
    <col min="1793" max="1793" width="9.54296875" style="512"/>
    <col min="1794" max="1794" width="86.1796875" style="512" customWidth="1"/>
    <col min="1795" max="1795" width="7.1796875" style="512" customWidth="1"/>
    <col min="1796" max="1796" width="7.54296875" style="512" bestFit="1" customWidth="1"/>
    <col min="1797" max="1797" width="15.81640625" style="512" customWidth="1"/>
    <col min="1798" max="1798" width="17.26953125" style="512" customWidth="1"/>
    <col min="1799" max="1799" width="16.54296875" style="512" bestFit="1" customWidth="1"/>
    <col min="1800" max="1800" width="15" style="512" bestFit="1" customWidth="1"/>
    <col min="1801" max="1801" width="46" style="512" customWidth="1"/>
    <col min="1802" max="1802" width="13.453125" style="512" bestFit="1" customWidth="1"/>
    <col min="1803" max="2047" width="9.54296875" style="512"/>
    <col min="2048" max="2048" width="6.7265625" style="512" customWidth="1"/>
    <col min="2049" max="2049" width="9.54296875" style="512"/>
    <col min="2050" max="2050" width="86.1796875" style="512" customWidth="1"/>
    <col min="2051" max="2051" width="7.1796875" style="512" customWidth="1"/>
    <col min="2052" max="2052" width="7.54296875" style="512" bestFit="1" customWidth="1"/>
    <col min="2053" max="2053" width="15.81640625" style="512" customWidth="1"/>
    <col min="2054" max="2054" width="17.26953125" style="512" customWidth="1"/>
    <col min="2055" max="2055" width="16.54296875" style="512" bestFit="1" customWidth="1"/>
    <col min="2056" max="2056" width="15" style="512" bestFit="1" customWidth="1"/>
    <col min="2057" max="2057" width="46" style="512" customWidth="1"/>
    <col min="2058" max="2058" width="13.453125" style="512" bestFit="1" customWidth="1"/>
    <col min="2059" max="2303" width="9.54296875" style="512"/>
    <col min="2304" max="2304" width="6.7265625" style="512" customWidth="1"/>
    <col min="2305" max="2305" width="9.54296875" style="512"/>
    <col min="2306" max="2306" width="86.1796875" style="512" customWidth="1"/>
    <col min="2307" max="2307" width="7.1796875" style="512" customWidth="1"/>
    <col min="2308" max="2308" width="7.54296875" style="512" bestFit="1" customWidth="1"/>
    <col min="2309" max="2309" width="15.81640625" style="512" customWidth="1"/>
    <col min="2310" max="2310" width="17.26953125" style="512" customWidth="1"/>
    <col min="2311" max="2311" width="16.54296875" style="512" bestFit="1" customWidth="1"/>
    <col min="2312" max="2312" width="15" style="512" bestFit="1" customWidth="1"/>
    <col min="2313" max="2313" width="46" style="512" customWidth="1"/>
    <col min="2314" max="2314" width="13.453125" style="512" bestFit="1" customWidth="1"/>
    <col min="2315" max="2559" width="9.54296875" style="512"/>
    <col min="2560" max="2560" width="6.7265625" style="512" customWidth="1"/>
    <col min="2561" max="2561" width="9.54296875" style="512"/>
    <col min="2562" max="2562" width="86.1796875" style="512" customWidth="1"/>
    <col min="2563" max="2563" width="7.1796875" style="512" customWidth="1"/>
    <col min="2564" max="2564" width="7.54296875" style="512" bestFit="1" customWidth="1"/>
    <col min="2565" max="2565" width="15.81640625" style="512" customWidth="1"/>
    <col min="2566" max="2566" width="17.26953125" style="512" customWidth="1"/>
    <col min="2567" max="2567" width="16.54296875" style="512" bestFit="1" customWidth="1"/>
    <col min="2568" max="2568" width="15" style="512" bestFit="1" customWidth="1"/>
    <col min="2569" max="2569" width="46" style="512" customWidth="1"/>
    <col min="2570" max="2570" width="13.453125" style="512" bestFit="1" customWidth="1"/>
    <col min="2571" max="2815" width="9.54296875" style="512"/>
    <col min="2816" max="2816" width="6.7265625" style="512" customWidth="1"/>
    <col min="2817" max="2817" width="9.54296875" style="512"/>
    <col min="2818" max="2818" width="86.1796875" style="512" customWidth="1"/>
    <col min="2819" max="2819" width="7.1796875" style="512" customWidth="1"/>
    <col min="2820" max="2820" width="7.54296875" style="512" bestFit="1" customWidth="1"/>
    <col min="2821" max="2821" width="15.81640625" style="512" customWidth="1"/>
    <col min="2822" max="2822" width="17.26953125" style="512" customWidth="1"/>
    <col min="2823" max="2823" width="16.54296875" style="512" bestFit="1" customWidth="1"/>
    <col min="2824" max="2824" width="15" style="512" bestFit="1" customWidth="1"/>
    <col min="2825" max="2825" width="46" style="512" customWidth="1"/>
    <col min="2826" max="2826" width="13.453125" style="512" bestFit="1" customWidth="1"/>
    <col min="2827" max="3071" width="9.54296875" style="512"/>
    <col min="3072" max="3072" width="6.7265625" style="512" customWidth="1"/>
    <col min="3073" max="3073" width="9.54296875" style="512"/>
    <col min="3074" max="3074" width="86.1796875" style="512" customWidth="1"/>
    <col min="3075" max="3075" width="7.1796875" style="512" customWidth="1"/>
    <col min="3076" max="3076" width="7.54296875" style="512" bestFit="1" customWidth="1"/>
    <col min="3077" max="3077" width="15.81640625" style="512" customWidth="1"/>
    <col min="3078" max="3078" width="17.26953125" style="512" customWidth="1"/>
    <col min="3079" max="3079" width="16.54296875" style="512" bestFit="1" customWidth="1"/>
    <col min="3080" max="3080" width="15" style="512" bestFit="1" customWidth="1"/>
    <col min="3081" max="3081" width="46" style="512" customWidth="1"/>
    <col min="3082" max="3082" width="13.453125" style="512" bestFit="1" customWidth="1"/>
    <col min="3083" max="3327" width="9.54296875" style="512"/>
    <col min="3328" max="3328" width="6.7265625" style="512" customWidth="1"/>
    <col min="3329" max="3329" width="9.54296875" style="512"/>
    <col min="3330" max="3330" width="86.1796875" style="512" customWidth="1"/>
    <col min="3331" max="3331" width="7.1796875" style="512" customWidth="1"/>
    <col min="3332" max="3332" width="7.54296875" style="512" bestFit="1" customWidth="1"/>
    <col min="3333" max="3333" width="15.81640625" style="512" customWidth="1"/>
    <col min="3334" max="3334" width="17.26953125" style="512" customWidth="1"/>
    <col min="3335" max="3335" width="16.54296875" style="512" bestFit="1" customWidth="1"/>
    <col min="3336" max="3336" width="15" style="512" bestFit="1" customWidth="1"/>
    <col min="3337" max="3337" width="46" style="512" customWidth="1"/>
    <col min="3338" max="3338" width="13.453125" style="512" bestFit="1" customWidth="1"/>
    <col min="3339" max="3583" width="9.54296875" style="512"/>
    <col min="3584" max="3584" width="6.7265625" style="512" customWidth="1"/>
    <col min="3585" max="3585" width="9.54296875" style="512"/>
    <col min="3586" max="3586" width="86.1796875" style="512" customWidth="1"/>
    <col min="3587" max="3587" width="7.1796875" style="512" customWidth="1"/>
    <col min="3588" max="3588" width="7.54296875" style="512" bestFit="1" customWidth="1"/>
    <col min="3589" max="3589" width="15.81640625" style="512" customWidth="1"/>
    <col min="3590" max="3590" width="17.26953125" style="512" customWidth="1"/>
    <col min="3591" max="3591" width="16.54296875" style="512" bestFit="1" customWidth="1"/>
    <col min="3592" max="3592" width="15" style="512" bestFit="1" customWidth="1"/>
    <col min="3593" max="3593" width="46" style="512" customWidth="1"/>
    <col min="3594" max="3594" width="13.453125" style="512" bestFit="1" customWidth="1"/>
    <col min="3595" max="3839" width="9.54296875" style="512"/>
    <col min="3840" max="3840" width="6.7265625" style="512" customWidth="1"/>
    <col min="3841" max="3841" width="9.54296875" style="512"/>
    <col min="3842" max="3842" width="86.1796875" style="512" customWidth="1"/>
    <col min="3843" max="3843" width="7.1796875" style="512" customWidth="1"/>
    <col min="3844" max="3844" width="7.54296875" style="512" bestFit="1" customWidth="1"/>
    <col min="3845" max="3845" width="15.81640625" style="512" customWidth="1"/>
    <col min="3846" max="3846" width="17.26953125" style="512" customWidth="1"/>
    <col min="3847" max="3847" width="16.54296875" style="512" bestFit="1" customWidth="1"/>
    <col min="3848" max="3848" width="15" style="512" bestFit="1" customWidth="1"/>
    <col min="3849" max="3849" width="46" style="512" customWidth="1"/>
    <col min="3850" max="3850" width="13.453125" style="512" bestFit="1" customWidth="1"/>
    <col min="3851" max="4095" width="9.54296875" style="512"/>
    <col min="4096" max="4096" width="6.7265625" style="512" customWidth="1"/>
    <col min="4097" max="4097" width="9.54296875" style="512"/>
    <col min="4098" max="4098" width="86.1796875" style="512" customWidth="1"/>
    <col min="4099" max="4099" width="7.1796875" style="512" customWidth="1"/>
    <col min="4100" max="4100" width="7.54296875" style="512" bestFit="1" customWidth="1"/>
    <col min="4101" max="4101" width="15.81640625" style="512" customWidth="1"/>
    <col min="4102" max="4102" width="17.26953125" style="512" customWidth="1"/>
    <col min="4103" max="4103" width="16.54296875" style="512" bestFit="1" customWidth="1"/>
    <col min="4104" max="4104" width="15" style="512" bestFit="1" customWidth="1"/>
    <col min="4105" max="4105" width="46" style="512" customWidth="1"/>
    <col min="4106" max="4106" width="13.453125" style="512" bestFit="1" customWidth="1"/>
    <col min="4107" max="4351" width="9.54296875" style="512"/>
    <col min="4352" max="4352" width="6.7265625" style="512" customWidth="1"/>
    <col min="4353" max="4353" width="9.54296875" style="512"/>
    <col min="4354" max="4354" width="86.1796875" style="512" customWidth="1"/>
    <col min="4355" max="4355" width="7.1796875" style="512" customWidth="1"/>
    <col min="4356" max="4356" width="7.54296875" style="512" bestFit="1" customWidth="1"/>
    <col min="4357" max="4357" width="15.81640625" style="512" customWidth="1"/>
    <col min="4358" max="4358" width="17.26953125" style="512" customWidth="1"/>
    <col min="4359" max="4359" width="16.54296875" style="512" bestFit="1" customWidth="1"/>
    <col min="4360" max="4360" width="15" style="512" bestFit="1" customWidth="1"/>
    <col min="4361" max="4361" width="46" style="512" customWidth="1"/>
    <col min="4362" max="4362" width="13.453125" style="512" bestFit="1" customWidth="1"/>
    <col min="4363" max="4607" width="9.54296875" style="512"/>
    <col min="4608" max="4608" width="6.7265625" style="512" customWidth="1"/>
    <col min="4609" max="4609" width="9.54296875" style="512"/>
    <col min="4610" max="4610" width="86.1796875" style="512" customWidth="1"/>
    <col min="4611" max="4611" width="7.1796875" style="512" customWidth="1"/>
    <col min="4612" max="4612" width="7.54296875" style="512" bestFit="1" customWidth="1"/>
    <col min="4613" max="4613" width="15.81640625" style="512" customWidth="1"/>
    <col min="4614" max="4614" width="17.26953125" style="512" customWidth="1"/>
    <col min="4615" max="4615" width="16.54296875" style="512" bestFit="1" customWidth="1"/>
    <col min="4616" max="4616" width="15" style="512" bestFit="1" customWidth="1"/>
    <col min="4617" max="4617" width="46" style="512" customWidth="1"/>
    <col min="4618" max="4618" width="13.453125" style="512" bestFit="1" customWidth="1"/>
    <col min="4619" max="4863" width="9.54296875" style="512"/>
    <col min="4864" max="4864" width="6.7265625" style="512" customWidth="1"/>
    <col min="4865" max="4865" width="9.54296875" style="512"/>
    <col min="4866" max="4866" width="86.1796875" style="512" customWidth="1"/>
    <col min="4867" max="4867" width="7.1796875" style="512" customWidth="1"/>
    <col min="4868" max="4868" width="7.54296875" style="512" bestFit="1" customWidth="1"/>
    <col min="4869" max="4869" width="15.81640625" style="512" customWidth="1"/>
    <col min="4870" max="4870" width="17.26953125" style="512" customWidth="1"/>
    <col min="4871" max="4871" width="16.54296875" style="512" bestFit="1" customWidth="1"/>
    <col min="4872" max="4872" width="15" style="512" bestFit="1" customWidth="1"/>
    <col min="4873" max="4873" width="46" style="512" customWidth="1"/>
    <col min="4874" max="4874" width="13.453125" style="512" bestFit="1" customWidth="1"/>
    <col min="4875" max="5119" width="9.54296875" style="512"/>
    <col min="5120" max="5120" width="6.7265625" style="512" customWidth="1"/>
    <col min="5121" max="5121" width="9.54296875" style="512"/>
    <col min="5122" max="5122" width="86.1796875" style="512" customWidth="1"/>
    <col min="5123" max="5123" width="7.1796875" style="512" customWidth="1"/>
    <col min="5124" max="5124" width="7.54296875" style="512" bestFit="1" customWidth="1"/>
    <col min="5125" max="5125" width="15.81640625" style="512" customWidth="1"/>
    <col min="5126" max="5126" width="17.26953125" style="512" customWidth="1"/>
    <col min="5127" max="5127" width="16.54296875" style="512" bestFit="1" customWidth="1"/>
    <col min="5128" max="5128" width="15" style="512" bestFit="1" customWidth="1"/>
    <col min="5129" max="5129" width="46" style="512" customWidth="1"/>
    <col min="5130" max="5130" width="13.453125" style="512" bestFit="1" customWidth="1"/>
    <col min="5131" max="5375" width="9.54296875" style="512"/>
    <col min="5376" max="5376" width="6.7265625" style="512" customWidth="1"/>
    <col min="5377" max="5377" width="9.54296875" style="512"/>
    <col min="5378" max="5378" width="86.1796875" style="512" customWidth="1"/>
    <col min="5379" max="5379" width="7.1796875" style="512" customWidth="1"/>
    <col min="5380" max="5380" width="7.54296875" style="512" bestFit="1" customWidth="1"/>
    <col min="5381" max="5381" width="15.81640625" style="512" customWidth="1"/>
    <col min="5382" max="5382" width="17.26953125" style="512" customWidth="1"/>
    <col min="5383" max="5383" width="16.54296875" style="512" bestFit="1" customWidth="1"/>
    <col min="5384" max="5384" width="15" style="512" bestFit="1" customWidth="1"/>
    <col min="5385" max="5385" width="46" style="512" customWidth="1"/>
    <col min="5386" max="5386" width="13.453125" style="512" bestFit="1" customWidth="1"/>
    <col min="5387" max="5631" width="9.54296875" style="512"/>
    <col min="5632" max="5632" width="6.7265625" style="512" customWidth="1"/>
    <col min="5633" max="5633" width="9.54296875" style="512"/>
    <col min="5634" max="5634" width="86.1796875" style="512" customWidth="1"/>
    <col min="5635" max="5635" width="7.1796875" style="512" customWidth="1"/>
    <col min="5636" max="5636" width="7.54296875" style="512" bestFit="1" customWidth="1"/>
    <col min="5637" max="5637" width="15.81640625" style="512" customWidth="1"/>
    <col min="5638" max="5638" width="17.26953125" style="512" customWidth="1"/>
    <col min="5639" max="5639" width="16.54296875" style="512" bestFit="1" customWidth="1"/>
    <col min="5640" max="5640" width="15" style="512" bestFit="1" customWidth="1"/>
    <col min="5641" max="5641" width="46" style="512" customWidth="1"/>
    <col min="5642" max="5642" width="13.453125" style="512" bestFit="1" customWidth="1"/>
    <col min="5643" max="5887" width="9.54296875" style="512"/>
    <col min="5888" max="5888" width="6.7265625" style="512" customWidth="1"/>
    <col min="5889" max="5889" width="9.54296875" style="512"/>
    <col min="5890" max="5890" width="86.1796875" style="512" customWidth="1"/>
    <col min="5891" max="5891" width="7.1796875" style="512" customWidth="1"/>
    <col min="5892" max="5892" width="7.54296875" style="512" bestFit="1" customWidth="1"/>
    <col min="5893" max="5893" width="15.81640625" style="512" customWidth="1"/>
    <col min="5894" max="5894" width="17.26953125" style="512" customWidth="1"/>
    <col min="5895" max="5895" width="16.54296875" style="512" bestFit="1" customWidth="1"/>
    <col min="5896" max="5896" width="15" style="512" bestFit="1" customWidth="1"/>
    <col min="5897" max="5897" width="46" style="512" customWidth="1"/>
    <col min="5898" max="5898" width="13.453125" style="512" bestFit="1" customWidth="1"/>
    <col min="5899" max="6143" width="9.54296875" style="512"/>
    <col min="6144" max="6144" width="6.7265625" style="512" customWidth="1"/>
    <col min="6145" max="6145" width="9.54296875" style="512"/>
    <col min="6146" max="6146" width="86.1796875" style="512" customWidth="1"/>
    <col min="6147" max="6147" width="7.1796875" style="512" customWidth="1"/>
    <col min="6148" max="6148" width="7.54296875" style="512" bestFit="1" customWidth="1"/>
    <col min="6149" max="6149" width="15.81640625" style="512" customWidth="1"/>
    <col min="6150" max="6150" width="17.26953125" style="512" customWidth="1"/>
    <col min="6151" max="6151" width="16.54296875" style="512" bestFit="1" customWidth="1"/>
    <col min="6152" max="6152" width="15" style="512" bestFit="1" customWidth="1"/>
    <col min="6153" max="6153" width="46" style="512" customWidth="1"/>
    <col min="6154" max="6154" width="13.453125" style="512" bestFit="1" customWidth="1"/>
    <col min="6155" max="6399" width="9.54296875" style="512"/>
    <col min="6400" max="6400" width="6.7265625" style="512" customWidth="1"/>
    <col min="6401" max="6401" width="9.54296875" style="512"/>
    <col min="6402" max="6402" width="86.1796875" style="512" customWidth="1"/>
    <col min="6403" max="6403" width="7.1796875" style="512" customWidth="1"/>
    <col min="6404" max="6404" width="7.54296875" style="512" bestFit="1" customWidth="1"/>
    <col min="6405" max="6405" width="15.81640625" style="512" customWidth="1"/>
    <col min="6406" max="6406" width="17.26953125" style="512" customWidth="1"/>
    <col min="6407" max="6407" width="16.54296875" style="512" bestFit="1" customWidth="1"/>
    <col min="6408" max="6408" width="15" style="512" bestFit="1" customWidth="1"/>
    <col min="6409" max="6409" width="46" style="512" customWidth="1"/>
    <col min="6410" max="6410" width="13.453125" style="512" bestFit="1" customWidth="1"/>
    <col min="6411" max="6655" width="9.54296875" style="512"/>
    <col min="6656" max="6656" width="6.7265625" style="512" customWidth="1"/>
    <col min="6657" max="6657" width="9.54296875" style="512"/>
    <col min="6658" max="6658" width="86.1796875" style="512" customWidth="1"/>
    <col min="6659" max="6659" width="7.1796875" style="512" customWidth="1"/>
    <col min="6660" max="6660" width="7.54296875" style="512" bestFit="1" customWidth="1"/>
    <col min="6661" max="6661" width="15.81640625" style="512" customWidth="1"/>
    <col min="6662" max="6662" width="17.26953125" style="512" customWidth="1"/>
    <col min="6663" max="6663" width="16.54296875" style="512" bestFit="1" customWidth="1"/>
    <col min="6664" max="6664" width="15" style="512" bestFit="1" customWidth="1"/>
    <col min="6665" max="6665" width="46" style="512" customWidth="1"/>
    <col min="6666" max="6666" width="13.453125" style="512" bestFit="1" customWidth="1"/>
    <col min="6667" max="6911" width="9.54296875" style="512"/>
    <col min="6912" max="6912" width="6.7265625" style="512" customWidth="1"/>
    <col min="6913" max="6913" width="9.54296875" style="512"/>
    <col min="6914" max="6914" width="86.1796875" style="512" customWidth="1"/>
    <col min="6915" max="6915" width="7.1796875" style="512" customWidth="1"/>
    <col min="6916" max="6916" width="7.54296875" style="512" bestFit="1" customWidth="1"/>
    <col min="6917" max="6917" width="15.81640625" style="512" customWidth="1"/>
    <col min="6918" max="6918" width="17.26953125" style="512" customWidth="1"/>
    <col min="6919" max="6919" width="16.54296875" style="512" bestFit="1" customWidth="1"/>
    <col min="6920" max="6920" width="15" style="512" bestFit="1" customWidth="1"/>
    <col min="6921" max="6921" width="46" style="512" customWidth="1"/>
    <col min="6922" max="6922" width="13.453125" style="512" bestFit="1" customWidth="1"/>
    <col min="6923" max="7167" width="9.54296875" style="512"/>
    <col min="7168" max="7168" width="6.7265625" style="512" customWidth="1"/>
    <col min="7169" max="7169" width="9.54296875" style="512"/>
    <col min="7170" max="7170" width="86.1796875" style="512" customWidth="1"/>
    <col min="7171" max="7171" width="7.1796875" style="512" customWidth="1"/>
    <col min="7172" max="7172" width="7.54296875" style="512" bestFit="1" customWidth="1"/>
    <col min="7173" max="7173" width="15.81640625" style="512" customWidth="1"/>
    <col min="7174" max="7174" width="17.26953125" style="512" customWidth="1"/>
    <col min="7175" max="7175" width="16.54296875" style="512" bestFit="1" customWidth="1"/>
    <col min="7176" max="7176" width="15" style="512" bestFit="1" customWidth="1"/>
    <col min="7177" max="7177" width="46" style="512" customWidth="1"/>
    <col min="7178" max="7178" width="13.453125" style="512" bestFit="1" customWidth="1"/>
    <col min="7179" max="7423" width="9.54296875" style="512"/>
    <col min="7424" max="7424" width="6.7265625" style="512" customWidth="1"/>
    <col min="7425" max="7425" width="9.54296875" style="512"/>
    <col min="7426" max="7426" width="86.1796875" style="512" customWidth="1"/>
    <col min="7427" max="7427" width="7.1796875" style="512" customWidth="1"/>
    <col min="7428" max="7428" width="7.54296875" style="512" bestFit="1" customWidth="1"/>
    <col min="7429" max="7429" width="15.81640625" style="512" customWidth="1"/>
    <col min="7430" max="7430" width="17.26953125" style="512" customWidth="1"/>
    <col min="7431" max="7431" width="16.54296875" style="512" bestFit="1" customWidth="1"/>
    <col min="7432" max="7432" width="15" style="512" bestFit="1" customWidth="1"/>
    <col min="7433" max="7433" width="46" style="512" customWidth="1"/>
    <col min="7434" max="7434" width="13.453125" style="512" bestFit="1" customWidth="1"/>
    <col min="7435" max="7679" width="9.54296875" style="512"/>
    <col min="7680" max="7680" width="6.7265625" style="512" customWidth="1"/>
    <col min="7681" max="7681" width="9.54296875" style="512"/>
    <col min="7682" max="7682" width="86.1796875" style="512" customWidth="1"/>
    <col min="7683" max="7683" width="7.1796875" style="512" customWidth="1"/>
    <col min="7684" max="7684" width="7.54296875" style="512" bestFit="1" customWidth="1"/>
    <col min="7685" max="7685" width="15.81640625" style="512" customWidth="1"/>
    <col min="7686" max="7686" width="17.26953125" style="512" customWidth="1"/>
    <col min="7687" max="7687" width="16.54296875" style="512" bestFit="1" customWidth="1"/>
    <col min="7688" max="7688" width="15" style="512" bestFit="1" customWidth="1"/>
    <col min="7689" max="7689" width="46" style="512" customWidth="1"/>
    <col min="7690" max="7690" width="13.453125" style="512" bestFit="1" customWidth="1"/>
    <col min="7691" max="7935" width="9.54296875" style="512"/>
    <col min="7936" max="7936" width="6.7265625" style="512" customWidth="1"/>
    <col min="7937" max="7937" width="9.54296875" style="512"/>
    <col min="7938" max="7938" width="86.1796875" style="512" customWidth="1"/>
    <col min="7939" max="7939" width="7.1796875" style="512" customWidth="1"/>
    <col min="7940" max="7940" width="7.54296875" style="512" bestFit="1" customWidth="1"/>
    <col min="7941" max="7941" width="15.81640625" style="512" customWidth="1"/>
    <col min="7942" max="7942" width="17.26953125" style="512" customWidth="1"/>
    <col min="7943" max="7943" width="16.54296875" style="512" bestFit="1" customWidth="1"/>
    <col min="7944" max="7944" width="15" style="512" bestFit="1" customWidth="1"/>
    <col min="7945" max="7945" width="46" style="512" customWidth="1"/>
    <col min="7946" max="7946" width="13.453125" style="512" bestFit="1" customWidth="1"/>
    <col min="7947" max="8191" width="9.54296875" style="512"/>
    <col min="8192" max="8192" width="6.7265625" style="512" customWidth="1"/>
    <col min="8193" max="8193" width="9.54296875" style="512"/>
    <col min="8194" max="8194" width="86.1796875" style="512" customWidth="1"/>
    <col min="8195" max="8195" width="7.1796875" style="512" customWidth="1"/>
    <col min="8196" max="8196" width="7.54296875" style="512" bestFit="1" customWidth="1"/>
    <col min="8197" max="8197" width="15.81640625" style="512" customWidth="1"/>
    <col min="8198" max="8198" width="17.26953125" style="512" customWidth="1"/>
    <col min="8199" max="8199" width="16.54296875" style="512" bestFit="1" customWidth="1"/>
    <col min="8200" max="8200" width="15" style="512" bestFit="1" customWidth="1"/>
    <col min="8201" max="8201" width="46" style="512" customWidth="1"/>
    <col min="8202" max="8202" width="13.453125" style="512" bestFit="1" customWidth="1"/>
    <col min="8203" max="8447" width="9.54296875" style="512"/>
    <col min="8448" max="8448" width="6.7265625" style="512" customWidth="1"/>
    <col min="8449" max="8449" width="9.54296875" style="512"/>
    <col min="8450" max="8450" width="86.1796875" style="512" customWidth="1"/>
    <col min="8451" max="8451" width="7.1796875" style="512" customWidth="1"/>
    <col min="8452" max="8452" width="7.54296875" style="512" bestFit="1" customWidth="1"/>
    <col min="8453" max="8453" width="15.81640625" style="512" customWidth="1"/>
    <col min="8454" max="8454" width="17.26953125" style="512" customWidth="1"/>
    <col min="8455" max="8455" width="16.54296875" style="512" bestFit="1" customWidth="1"/>
    <col min="8456" max="8456" width="15" style="512" bestFit="1" customWidth="1"/>
    <col min="8457" max="8457" width="46" style="512" customWidth="1"/>
    <col min="8458" max="8458" width="13.453125" style="512" bestFit="1" customWidth="1"/>
    <col min="8459" max="8703" width="9.54296875" style="512"/>
    <col min="8704" max="8704" width="6.7265625" style="512" customWidth="1"/>
    <col min="8705" max="8705" width="9.54296875" style="512"/>
    <col min="8706" max="8706" width="86.1796875" style="512" customWidth="1"/>
    <col min="8707" max="8707" width="7.1796875" style="512" customWidth="1"/>
    <col min="8708" max="8708" width="7.54296875" style="512" bestFit="1" customWidth="1"/>
    <col min="8709" max="8709" width="15.81640625" style="512" customWidth="1"/>
    <col min="8710" max="8710" width="17.26953125" style="512" customWidth="1"/>
    <col min="8711" max="8711" width="16.54296875" style="512" bestFit="1" customWidth="1"/>
    <col min="8712" max="8712" width="15" style="512" bestFit="1" customWidth="1"/>
    <col min="8713" max="8713" width="46" style="512" customWidth="1"/>
    <col min="8714" max="8714" width="13.453125" style="512" bestFit="1" customWidth="1"/>
    <col min="8715" max="8959" width="9.54296875" style="512"/>
    <col min="8960" max="8960" width="6.7265625" style="512" customWidth="1"/>
    <col min="8961" max="8961" width="9.54296875" style="512"/>
    <col min="8962" max="8962" width="86.1796875" style="512" customWidth="1"/>
    <col min="8963" max="8963" width="7.1796875" style="512" customWidth="1"/>
    <col min="8964" max="8964" width="7.54296875" style="512" bestFit="1" customWidth="1"/>
    <col min="8965" max="8965" width="15.81640625" style="512" customWidth="1"/>
    <col min="8966" max="8966" width="17.26953125" style="512" customWidth="1"/>
    <col min="8967" max="8967" width="16.54296875" style="512" bestFit="1" customWidth="1"/>
    <col min="8968" max="8968" width="15" style="512" bestFit="1" customWidth="1"/>
    <col min="8969" max="8969" width="46" style="512" customWidth="1"/>
    <col min="8970" max="8970" width="13.453125" style="512" bestFit="1" customWidth="1"/>
    <col min="8971" max="9215" width="9.54296875" style="512"/>
    <col min="9216" max="9216" width="6.7265625" style="512" customWidth="1"/>
    <col min="9217" max="9217" width="9.54296875" style="512"/>
    <col min="9218" max="9218" width="86.1796875" style="512" customWidth="1"/>
    <col min="9219" max="9219" width="7.1796875" style="512" customWidth="1"/>
    <col min="9220" max="9220" width="7.54296875" style="512" bestFit="1" customWidth="1"/>
    <col min="9221" max="9221" width="15.81640625" style="512" customWidth="1"/>
    <col min="9222" max="9222" width="17.26953125" style="512" customWidth="1"/>
    <col min="9223" max="9223" width="16.54296875" style="512" bestFit="1" customWidth="1"/>
    <col min="9224" max="9224" width="15" style="512" bestFit="1" customWidth="1"/>
    <col min="9225" max="9225" width="46" style="512" customWidth="1"/>
    <col min="9226" max="9226" width="13.453125" style="512" bestFit="1" customWidth="1"/>
    <col min="9227" max="9471" width="9.54296875" style="512"/>
    <col min="9472" max="9472" width="6.7265625" style="512" customWidth="1"/>
    <col min="9473" max="9473" width="9.54296875" style="512"/>
    <col min="9474" max="9474" width="86.1796875" style="512" customWidth="1"/>
    <col min="9475" max="9475" width="7.1796875" style="512" customWidth="1"/>
    <col min="9476" max="9476" width="7.54296875" style="512" bestFit="1" customWidth="1"/>
    <col min="9477" max="9477" width="15.81640625" style="512" customWidth="1"/>
    <col min="9478" max="9478" width="17.26953125" style="512" customWidth="1"/>
    <col min="9479" max="9479" width="16.54296875" style="512" bestFit="1" customWidth="1"/>
    <col min="9480" max="9480" width="15" style="512" bestFit="1" customWidth="1"/>
    <col min="9481" max="9481" width="46" style="512" customWidth="1"/>
    <col min="9482" max="9482" width="13.453125" style="512" bestFit="1" customWidth="1"/>
    <col min="9483" max="9727" width="9.54296875" style="512"/>
    <col min="9728" max="9728" width="6.7265625" style="512" customWidth="1"/>
    <col min="9729" max="9729" width="9.54296875" style="512"/>
    <col min="9730" max="9730" width="86.1796875" style="512" customWidth="1"/>
    <col min="9731" max="9731" width="7.1796875" style="512" customWidth="1"/>
    <col min="9732" max="9732" width="7.54296875" style="512" bestFit="1" customWidth="1"/>
    <col min="9733" max="9733" width="15.81640625" style="512" customWidth="1"/>
    <col min="9734" max="9734" width="17.26953125" style="512" customWidth="1"/>
    <col min="9735" max="9735" width="16.54296875" style="512" bestFit="1" customWidth="1"/>
    <col min="9736" max="9736" width="15" style="512" bestFit="1" customWidth="1"/>
    <col min="9737" max="9737" width="46" style="512" customWidth="1"/>
    <col min="9738" max="9738" width="13.453125" style="512" bestFit="1" customWidth="1"/>
    <col min="9739" max="9983" width="9.54296875" style="512"/>
    <col min="9984" max="9984" width="6.7265625" style="512" customWidth="1"/>
    <col min="9985" max="9985" width="9.54296875" style="512"/>
    <col min="9986" max="9986" width="86.1796875" style="512" customWidth="1"/>
    <col min="9987" max="9987" width="7.1796875" style="512" customWidth="1"/>
    <col min="9988" max="9988" width="7.54296875" style="512" bestFit="1" customWidth="1"/>
    <col min="9989" max="9989" width="15.81640625" style="512" customWidth="1"/>
    <col min="9990" max="9990" width="17.26953125" style="512" customWidth="1"/>
    <col min="9991" max="9991" width="16.54296875" style="512" bestFit="1" customWidth="1"/>
    <col min="9992" max="9992" width="15" style="512" bestFit="1" customWidth="1"/>
    <col min="9993" max="9993" width="46" style="512" customWidth="1"/>
    <col min="9994" max="9994" width="13.453125" style="512" bestFit="1" customWidth="1"/>
    <col min="9995" max="10239" width="9.54296875" style="512"/>
    <col min="10240" max="10240" width="6.7265625" style="512" customWidth="1"/>
    <col min="10241" max="10241" width="9.54296875" style="512"/>
    <col min="10242" max="10242" width="86.1796875" style="512" customWidth="1"/>
    <col min="10243" max="10243" width="7.1796875" style="512" customWidth="1"/>
    <col min="10244" max="10244" width="7.54296875" style="512" bestFit="1" customWidth="1"/>
    <col min="10245" max="10245" width="15.81640625" style="512" customWidth="1"/>
    <col min="10246" max="10246" width="17.26953125" style="512" customWidth="1"/>
    <col min="10247" max="10247" width="16.54296875" style="512" bestFit="1" customWidth="1"/>
    <col min="10248" max="10248" width="15" style="512" bestFit="1" customWidth="1"/>
    <col min="10249" max="10249" width="46" style="512" customWidth="1"/>
    <col min="10250" max="10250" width="13.453125" style="512" bestFit="1" customWidth="1"/>
    <col min="10251" max="10495" width="9.54296875" style="512"/>
    <col min="10496" max="10496" width="6.7265625" style="512" customWidth="1"/>
    <col min="10497" max="10497" width="9.54296875" style="512"/>
    <col min="10498" max="10498" width="86.1796875" style="512" customWidth="1"/>
    <col min="10499" max="10499" width="7.1796875" style="512" customWidth="1"/>
    <col min="10500" max="10500" width="7.54296875" style="512" bestFit="1" customWidth="1"/>
    <col min="10501" max="10501" width="15.81640625" style="512" customWidth="1"/>
    <col min="10502" max="10502" width="17.26953125" style="512" customWidth="1"/>
    <col min="10503" max="10503" width="16.54296875" style="512" bestFit="1" customWidth="1"/>
    <col min="10504" max="10504" width="15" style="512" bestFit="1" customWidth="1"/>
    <col min="10505" max="10505" width="46" style="512" customWidth="1"/>
    <col min="10506" max="10506" width="13.453125" style="512" bestFit="1" customWidth="1"/>
    <col min="10507" max="10751" width="9.54296875" style="512"/>
    <col min="10752" max="10752" width="6.7265625" style="512" customWidth="1"/>
    <col min="10753" max="10753" width="9.54296875" style="512"/>
    <col min="10754" max="10754" width="86.1796875" style="512" customWidth="1"/>
    <col min="10755" max="10755" width="7.1796875" style="512" customWidth="1"/>
    <col min="10756" max="10756" width="7.54296875" style="512" bestFit="1" customWidth="1"/>
    <col min="10757" max="10757" width="15.81640625" style="512" customWidth="1"/>
    <col min="10758" max="10758" width="17.26953125" style="512" customWidth="1"/>
    <col min="10759" max="10759" width="16.54296875" style="512" bestFit="1" customWidth="1"/>
    <col min="10760" max="10760" width="15" style="512" bestFit="1" customWidth="1"/>
    <col min="10761" max="10761" width="46" style="512" customWidth="1"/>
    <col min="10762" max="10762" width="13.453125" style="512" bestFit="1" customWidth="1"/>
    <col min="10763" max="11007" width="9.54296875" style="512"/>
    <col min="11008" max="11008" width="6.7265625" style="512" customWidth="1"/>
    <col min="11009" max="11009" width="9.54296875" style="512"/>
    <col min="11010" max="11010" width="86.1796875" style="512" customWidth="1"/>
    <col min="11011" max="11011" width="7.1796875" style="512" customWidth="1"/>
    <col min="11012" max="11012" width="7.54296875" style="512" bestFit="1" customWidth="1"/>
    <col min="11013" max="11013" width="15.81640625" style="512" customWidth="1"/>
    <col min="11014" max="11014" width="17.26953125" style="512" customWidth="1"/>
    <col min="11015" max="11015" width="16.54296875" style="512" bestFit="1" customWidth="1"/>
    <col min="11016" max="11016" width="15" style="512" bestFit="1" customWidth="1"/>
    <col min="11017" max="11017" width="46" style="512" customWidth="1"/>
    <col min="11018" max="11018" width="13.453125" style="512" bestFit="1" customWidth="1"/>
    <col min="11019" max="11263" width="9.54296875" style="512"/>
    <col min="11264" max="11264" width="6.7265625" style="512" customWidth="1"/>
    <col min="11265" max="11265" width="9.54296875" style="512"/>
    <col min="11266" max="11266" width="86.1796875" style="512" customWidth="1"/>
    <col min="11267" max="11267" width="7.1796875" style="512" customWidth="1"/>
    <col min="11268" max="11268" width="7.54296875" style="512" bestFit="1" customWidth="1"/>
    <col min="11269" max="11269" width="15.81640625" style="512" customWidth="1"/>
    <col min="11270" max="11270" width="17.26953125" style="512" customWidth="1"/>
    <col min="11271" max="11271" width="16.54296875" style="512" bestFit="1" customWidth="1"/>
    <col min="11272" max="11272" width="15" style="512" bestFit="1" customWidth="1"/>
    <col min="11273" max="11273" width="46" style="512" customWidth="1"/>
    <col min="11274" max="11274" width="13.453125" style="512" bestFit="1" customWidth="1"/>
    <col min="11275" max="11519" width="9.54296875" style="512"/>
    <col min="11520" max="11520" width="6.7265625" style="512" customWidth="1"/>
    <col min="11521" max="11521" width="9.54296875" style="512"/>
    <col min="11522" max="11522" width="86.1796875" style="512" customWidth="1"/>
    <col min="11523" max="11523" width="7.1796875" style="512" customWidth="1"/>
    <col min="11524" max="11524" width="7.54296875" style="512" bestFit="1" customWidth="1"/>
    <col min="11525" max="11525" width="15.81640625" style="512" customWidth="1"/>
    <col min="11526" max="11526" width="17.26953125" style="512" customWidth="1"/>
    <col min="11527" max="11527" width="16.54296875" style="512" bestFit="1" customWidth="1"/>
    <col min="11528" max="11528" width="15" style="512" bestFit="1" customWidth="1"/>
    <col min="11529" max="11529" width="46" style="512" customWidth="1"/>
    <col min="11530" max="11530" width="13.453125" style="512" bestFit="1" customWidth="1"/>
    <col min="11531" max="11775" width="9.54296875" style="512"/>
    <col min="11776" max="11776" width="6.7265625" style="512" customWidth="1"/>
    <col min="11777" max="11777" width="9.54296875" style="512"/>
    <col min="11778" max="11778" width="86.1796875" style="512" customWidth="1"/>
    <col min="11779" max="11779" width="7.1796875" style="512" customWidth="1"/>
    <col min="11780" max="11780" width="7.54296875" style="512" bestFit="1" customWidth="1"/>
    <col min="11781" max="11781" width="15.81640625" style="512" customWidth="1"/>
    <col min="11782" max="11782" width="17.26953125" style="512" customWidth="1"/>
    <col min="11783" max="11783" width="16.54296875" style="512" bestFit="1" customWidth="1"/>
    <col min="11784" max="11784" width="15" style="512" bestFit="1" customWidth="1"/>
    <col min="11785" max="11785" width="46" style="512" customWidth="1"/>
    <col min="11786" max="11786" width="13.453125" style="512" bestFit="1" customWidth="1"/>
    <col min="11787" max="12031" width="9.54296875" style="512"/>
    <col min="12032" max="12032" width="6.7265625" style="512" customWidth="1"/>
    <col min="12033" max="12033" width="9.54296875" style="512"/>
    <col min="12034" max="12034" width="86.1796875" style="512" customWidth="1"/>
    <col min="12035" max="12035" width="7.1796875" style="512" customWidth="1"/>
    <col min="12036" max="12036" width="7.54296875" style="512" bestFit="1" customWidth="1"/>
    <col min="12037" max="12037" width="15.81640625" style="512" customWidth="1"/>
    <col min="12038" max="12038" width="17.26953125" style="512" customWidth="1"/>
    <col min="12039" max="12039" width="16.54296875" style="512" bestFit="1" customWidth="1"/>
    <col min="12040" max="12040" width="15" style="512" bestFit="1" customWidth="1"/>
    <col min="12041" max="12041" width="46" style="512" customWidth="1"/>
    <col min="12042" max="12042" width="13.453125" style="512" bestFit="1" customWidth="1"/>
    <col min="12043" max="12287" width="9.54296875" style="512"/>
    <col min="12288" max="12288" width="6.7265625" style="512" customWidth="1"/>
    <col min="12289" max="12289" width="9.54296875" style="512"/>
    <col min="12290" max="12290" width="86.1796875" style="512" customWidth="1"/>
    <col min="12291" max="12291" width="7.1796875" style="512" customWidth="1"/>
    <col min="12292" max="12292" width="7.54296875" style="512" bestFit="1" customWidth="1"/>
    <col min="12293" max="12293" width="15.81640625" style="512" customWidth="1"/>
    <col min="12294" max="12294" width="17.26953125" style="512" customWidth="1"/>
    <col min="12295" max="12295" width="16.54296875" style="512" bestFit="1" customWidth="1"/>
    <col min="12296" max="12296" width="15" style="512" bestFit="1" customWidth="1"/>
    <col min="12297" max="12297" width="46" style="512" customWidth="1"/>
    <col min="12298" max="12298" width="13.453125" style="512" bestFit="1" customWidth="1"/>
    <col min="12299" max="12543" width="9.54296875" style="512"/>
    <col min="12544" max="12544" width="6.7265625" style="512" customWidth="1"/>
    <col min="12545" max="12545" width="9.54296875" style="512"/>
    <col min="12546" max="12546" width="86.1796875" style="512" customWidth="1"/>
    <col min="12547" max="12547" width="7.1796875" style="512" customWidth="1"/>
    <col min="12548" max="12548" width="7.54296875" style="512" bestFit="1" customWidth="1"/>
    <col min="12549" max="12549" width="15.81640625" style="512" customWidth="1"/>
    <col min="12550" max="12550" width="17.26953125" style="512" customWidth="1"/>
    <col min="12551" max="12551" width="16.54296875" style="512" bestFit="1" customWidth="1"/>
    <col min="12552" max="12552" width="15" style="512" bestFit="1" customWidth="1"/>
    <col min="12553" max="12553" width="46" style="512" customWidth="1"/>
    <col min="12554" max="12554" width="13.453125" style="512" bestFit="1" customWidth="1"/>
    <col min="12555" max="12799" width="9.54296875" style="512"/>
    <col min="12800" max="12800" width="6.7265625" style="512" customWidth="1"/>
    <col min="12801" max="12801" width="9.54296875" style="512"/>
    <col min="12802" max="12802" width="86.1796875" style="512" customWidth="1"/>
    <col min="12803" max="12803" width="7.1796875" style="512" customWidth="1"/>
    <col min="12804" max="12804" width="7.54296875" style="512" bestFit="1" customWidth="1"/>
    <col min="12805" max="12805" width="15.81640625" style="512" customWidth="1"/>
    <col min="12806" max="12806" width="17.26953125" style="512" customWidth="1"/>
    <col min="12807" max="12807" width="16.54296875" style="512" bestFit="1" customWidth="1"/>
    <col min="12808" max="12808" width="15" style="512" bestFit="1" customWidth="1"/>
    <col min="12809" max="12809" width="46" style="512" customWidth="1"/>
    <col min="12810" max="12810" width="13.453125" style="512" bestFit="1" customWidth="1"/>
    <col min="12811" max="13055" width="9.54296875" style="512"/>
    <col min="13056" max="13056" width="6.7265625" style="512" customWidth="1"/>
    <col min="13057" max="13057" width="9.54296875" style="512"/>
    <col min="13058" max="13058" width="86.1796875" style="512" customWidth="1"/>
    <col min="13059" max="13059" width="7.1796875" style="512" customWidth="1"/>
    <col min="13060" max="13060" width="7.54296875" style="512" bestFit="1" customWidth="1"/>
    <col min="13061" max="13061" width="15.81640625" style="512" customWidth="1"/>
    <col min="13062" max="13062" width="17.26953125" style="512" customWidth="1"/>
    <col min="13063" max="13063" width="16.54296875" style="512" bestFit="1" customWidth="1"/>
    <col min="13064" max="13064" width="15" style="512" bestFit="1" customWidth="1"/>
    <col min="13065" max="13065" width="46" style="512" customWidth="1"/>
    <col min="13066" max="13066" width="13.453125" style="512" bestFit="1" customWidth="1"/>
    <col min="13067" max="13311" width="9.54296875" style="512"/>
    <col min="13312" max="13312" width="6.7265625" style="512" customWidth="1"/>
    <col min="13313" max="13313" width="9.54296875" style="512"/>
    <col min="13314" max="13314" width="86.1796875" style="512" customWidth="1"/>
    <col min="13315" max="13315" width="7.1796875" style="512" customWidth="1"/>
    <col min="13316" max="13316" width="7.54296875" style="512" bestFit="1" customWidth="1"/>
    <col min="13317" max="13317" width="15.81640625" style="512" customWidth="1"/>
    <col min="13318" max="13318" width="17.26953125" style="512" customWidth="1"/>
    <col min="13319" max="13319" width="16.54296875" style="512" bestFit="1" customWidth="1"/>
    <col min="13320" max="13320" width="15" style="512" bestFit="1" customWidth="1"/>
    <col min="13321" max="13321" width="46" style="512" customWidth="1"/>
    <col min="13322" max="13322" width="13.453125" style="512" bestFit="1" customWidth="1"/>
    <col min="13323" max="13567" width="9.54296875" style="512"/>
    <col min="13568" max="13568" width="6.7265625" style="512" customWidth="1"/>
    <col min="13569" max="13569" width="9.54296875" style="512"/>
    <col min="13570" max="13570" width="86.1796875" style="512" customWidth="1"/>
    <col min="13571" max="13571" width="7.1796875" style="512" customWidth="1"/>
    <col min="13572" max="13572" width="7.54296875" style="512" bestFit="1" customWidth="1"/>
    <col min="13573" max="13573" width="15.81640625" style="512" customWidth="1"/>
    <col min="13574" max="13574" width="17.26953125" style="512" customWidth="1"/>
    <col min="13575" max="13575" width="16.54296875" style="512" bestFit="1" customWidth="1"/>
    <col min="13576" max="13576" width="15" style="512" bestFit="1" customWidth="1"/>
    <col min="13577" max="13577" width="46" style="512" customWidth="1"/>
    <col min="13578" max="13578" width="13.453125" style="512" bestFit="1" customWidth="1"/>
    <col min="13579" max="13823" width="9.54296875" style="512"/>
    <col min="13824" max="13824" width="6.7265625" style="512" customWidth="1"/>
    <col min="13825" max="13825" width="9.54296875" style="512"/>
    <col min="13826" max="13826" width="86.1796875" style="512" customWidth="1"/>
    <col min="13827" max="13827" width="7.1796875" style="512" customWidth="1"/>
    <col min="13828" max="13828" width="7.54296875" style="512" bestFit="1" customWidth="1"/>
    <col min="13829" max="13829" width="15.81640625" style="512" customWidth="1"/>
    <col min="13830" max="13830" width="17.26953125" style="512" customWidth="1"/>
    <col min="13831" max="13831" width="16.54296875" style="512" bestFit="1" customWidth="1"/>
    <col min="13832" max="13832" width="15" style="512" bestFit="1" customWidth="1"/>
    <col min="13833" max="13833" width="46" style="512" customWidth="1"/>
    <col min="13834" max="13834" width="13.453125" style="512" bestFit="1" customWidth="1"/>
    <col min="13835" max="14079" width="9.54296875" style="512"/>
    <col min="14080" max="14080" width="6.7265625" style="512" customWidth="1"/>
    <col min="14081" max="14081" width="9.54296875" style="512"/>
    <col min="14082" max="14082" width="86.1796875" style="512" customWidth="1"/>
    <col min="14083" max="14083" width="7.1796875" style="512" customWidth="1"/>
    <col min="14084" max="14084" width="7.54296875" style="512" bestFit="1" customWidth="1"/>
    <col min="14085" max="14085" width="15.81640625" style="512" customWidth="1"/>
    <col min="14086" max="14086" width="17.26953125" style="512" customWidth="1"/>
    <col min="14087" max="14087" width="16.54296875" style="512" bestFit="1" customWidth="1"/>
    <col min="14088" max="14088" width="15" style="512" bestFit="1" customWidth="1"/>
    <col min="14089" max="14089" width="46" style="512" customWidth="1"/>
    <col min="14090" max="14090" width="13.453125" style="512" bestFit="1" customWidth="1"/>
    <col min="14091" max="14335" width="9.54296875" style="512"/>
    <col min="14336" max="14336" width="6.7265625" style="512" customWidth="1"/>
    <col min="14337" max="14337" width="9.54296875" style="512"/>
    <col min="14338" max="14338" width="86.1796875" style="512" customWidth="1"/>
    <col min="14339" max="14339" width="7.1796875" style="512" customWidth="1"/>
    <col min="14340" max="14340" width="7.54296875" style="512" bestFit="1" customWidth="1"/>
    <col min="14341" max="14341" width="15.81640625" style="512" customWidth="1"/>
    <col min="14342" max="14342" width="17.26953125" style="512" customWidth="1"/>
    <col min="14343" max="14343" width="16.54296875" style="512" bestFit="1" customWidth="1"/>
    <col min="14344" max="14344" width="15" style="512" bestFit="1" customWidth="1"/>
    <col min="14345" max="14345" width="46" style="512" customWidth="1"/>
    <col min="14346" max="14346" width="13.453125" style="512" bestFit="1" customWidth="1"/>
    <col min="14347" max="14591" width="9.54296875" style="512"/>
    <col min="14592" max="14592" width="6.7265625" style="512" customWidth="1"/>
    <col min="14593" max="14593" width="9.54296875" style="512"/>
    <col min="14594" max="14594" width="86.1796875" style="512" customWidth="1"/>
    <col min="14595" max="14595" width="7.1796875" style="512" customWidth="1"/>
    <col min="14596" max="14596" width="7.54296875" style="512" bestFit="1" customWidth="1"/>
    <col min="14597" max="14597" width="15.81640625" style="512" customWidth="1"/>
    <col min="14598" max="14598" width="17.26953125" style="512" customWidth="1"/>
    <col min="14599" max="14599" width="16.54296875" style="512" bestFit="1" customWidth="1"/>
    <col min="14600" max="14600" width="15" style="512" bestFit="1" customWidth="1"/>
    <col min="14601" max="14601" width="46" style="512" customWidth="1"/>
    <col min="14602" max="14602" width="13.453125" style="512" bestFit="1" customWidth="1"/>
    <col min="14603" max="14847" width="9.54296875" style="512"/>
    <col min="14848" max="14848" width="6.7265625" style="512" customWidth="1"/>
    <col min="14849" max="14849" width="9.54296875" style="512"/>
    <col min="14850" max="14850" width="86.1796875" style="512" customWidth="1"/>
    <col min="14851" max="14851" width="7.1796875" style="512" customWidth="1"/>
    <col min="14852" max="14852" width="7.54296875" style="512" bestFit="1" customWidth="1"/>
    <col min="14853" max="14853" width="15.81640625" style="512" customWidth="1"/>
    <col min="14854" max="14854" width="17.26953125" style="512" customWidth="1"/>
    <col min="14855" max="14855" width="16.54296875" style="512" bestFit="1" customWidth="1"/>
    <col min="14856" max="14856" width="15" style="512" bestFit="1" customWidth="1"/>
    <col min="14857" max="14857" width="46" style="512" customWidth="1"/>
    <col min="14858" max="14858" width="13.453125" style="512" bestFit="1" customWidth="1"/>
    <col min="14859" max="15103" width="9.54296875" style="512"/>
    <col min="15104" max="15104" width="6.7265625" style="512" customWidth="1"/>
    <col min="15105" max="15105" width="9.54296875" style="512"/>
    <col min="15106" max="15106" width="86.1796875" style="512" customWidth="1"/>
    <col min="15107" max="15107" width="7.1796875" style="512" customWidth="1"/>
    <col min="15108" max="15108" width="7.54296875" style="512" bestFit="1" customWidth="1"/>
    <col min="15109" max="15109" width="15.81640625" style="512" customWidth="1"/>
    <col min="15110" max="15110" width="17.26953125" style="512" customWidth="1"/>
    <col min="15111" max="15111" width="16.54296875" style="512" bestFit="1" customWidth="1"/>
    <col min="15112" max="15112" width="15" style="512" bestFit="1" customWidth="1"/>
    <col min="15113" max="15113" width="46" style="512" customWidth="1"/>
    <col min="15114" max="15114" width="13.453125" style="512" bestFit="1" customWidth="1"/>
    <col min="15115" max="15359" width="9.54296875" style="512"/>
    <col min="15360" max="15360" width="6.7265625" style="512" customWidth="1"/>
    <col min="15361" max="15361" width="9.54296875" style="512"/>
    <col min="15362" max="15362" width="86.1796875" style="512" customWidth="1"/>
    <col min="15363" max="15363" width="7.1796875" style="512" customWidth="1"/>
    <col min="15364" max="15364" width="7.54296875" style="512" bestFit="1" customWidth="1"/>
    <col min="15365" max="15365" width="15.81640625" style="512" customWidth="1"/>
    <col min="15366" max="15366" width="17.26953125" style="512" customWidth="1"/>
    <col min="15367" max="15367" width="16.54296875" style="512" bestFit="1" customWidth="1"/>
    <col min="15368" max="15368" width="15" style="512" bestFit="1" customWidth="1"/>
    <col min="15369" max="15369" width="46" style="512" customWidth="1"/>
    <col min="15370" max="15370" width="13.453125" style="512" bestFit="1" customWidth="1"/>
    <col min="15371" max="15615" width="9.54296875" style="512"/>
    <col min="15616" max="15616" width="6.7265625" style="512" customWidth="1"/>
    <col min="15617" max="15617" width="9.54296875" style="512"/>
    <col min="15618" max="15618" width="86.1796875" style="512" customWidth="1"/>
    <col min="15619" max="15619" width="7.1796875" style="512" customWidth="1"/>
    <col min="15620" max="15620" width="7.54296875" style="512" bestFit="1" customWidth="1"/>
    <col min="15621" max="15621" width="15.81640625" style="512" customWidth="1"/>
    <col min="15622" max="15622" width="17.26953125" style="512" customWidth="1"/>
    <col min="15623" max="15623" width="16.54296875" style="512" bestFit="1" customWidth="1"/>
    <col min="15624" max="15624" width="15" style="512" bestFit="1" customWidth="1"/>
    <col min="15625" max="15625" width="46" style="512" customWidth="1"/>
    <col min="15626" max="15626" width="13.453125" style="512" bestFit="1" customWidth="1"/>
    <col min="15627" max="15871" width="9.54296875" style="512"/>
    <col min="15872" max="15872" width="6.7265625" style="512" customWidth="1"/>
    <col min="15873" max="15873" width="9.54296875" style="512"/>
    <col min="15874" max="15874" width="86.1796875" style="512" customWidth="1"/>
    <col min="15875" max="15875" width="7.1796875" style="512" customWidth="1"/>
    <col min="15876" max="15876" width="7.54296875" style="512" bestFit="1" customWidth="1"/>
    <col min="15877" max="15877" width="15.81640625" style="512" customWidth="1"/>
    <col min="15878" max="15878" width="17.26953125" style="512" customWidth="1"/>
    <col min="15879" max="15879" width="16.54296875" style="512" bestFit="1" customWidth="1"/>
    <col min="15880" max="15880" width="15" style="512" bestFit="1" customWidth="1"/>
    <col min="15881" max="15881" width="46" style="512" customWidth="1"/>
    <col min="15882" max="15882" width="13.453125" style="512" bestFit="1" customWidth="1"/>
    <col min="15883" max="16127" width="9.54296875" style="512"/>
    <col min="16128" max="16128" width="6.7265625" style="512" customWidth="1"/>
    <col min="16129" max="16129" width="9.54296875" style="512"/>
    <col min="16130" max="16130" width="86.1796875" style="512" customWidth="1"/>
    <col min="16131" max="16131" width="7.1796875" style="512" customWidth="1"/>
    <col min="16132" max="16132" width="7.54296875" style="512" bestFit="1" customWidth="1"/>
    <col min="16133" max="16133" width="15.81640625" style="512" customWidth="1"/>
    <col min="16134" max="16134" width="17.26953125" style="512" customWidth="1"/>
    <col min="16135" max="16135" width="16.54296875" style="512" bestFit="1" customWidth="1"/>
    <col min="16136" max="16136" width="15" style="512" bestFit="1" customWidth="1"/>
    <col min="16137" max="16137" width="46" style="512" customWidth="1"/>
    <col min="16138" max="16138" width="13.453125" style="512" bestFit="1" customWidth="1"/>
    <col min="16139" max="16384" width="9.54296875" style="512"/>
  </cols>
  <sheetData>
    <row r="1" spans="1:7" s="523" customFormat="1" ht="13" x14ac:dyDescent="0.25">
      <c r="A1" s="2412" t="s">
        <v>0</v>
      </c>
      <c r="B1" s="2412"/>
      <c r="C1" s="2412"/>
      <c r="D1" s="2412"/>
      <c r="E1" s="2412"/>
      <c r="F1" s="2412"/>
      <c r="G1" s="522"/>
    </row>
    <row r="2" spans="1:7" s="480" customFormat="1" ht="13" x14ac:dyDescent="0.25">
      <c r="A2" s="2372" t="s">
        <v>2561</v>
      </c>
      <c r="B2" s="2372"/>
      <c r="C2" s="2372"/>
      <c r="D2" s="2372"/>
      <c r="E2" s="2372"/>
      <c r="F2" s="2372"/>
      <c r="G2" s="479"/>
    </row>
    <row r="3" spans="1:7" s="480" customFormat="1" ht="13" x14ac:dyDescent="0.25">
      <c r="A3" s="2386" t="s">
        <v>2077</v>
      </c>
      <c r="B3" s="2386"/>
      <c r="C3" s="2386"/>
      <c r="D3" s="2386"/>
      <c r="E3" s="2386"/>
      <c r="F3" s="2386"/>
      <c r="G3" s="479"/>
    </row>
    <row r="4" spans="1:7" s="480" customFormat="1" ht="13" x14ac:dyDescent="0.25">
      <c r="A4" s="227" t="s">
        <v>2537</v>
      </c>
      <c r="B4" s="482"/>
      <c r="C4" s="483"/>
      <c r="D4" s="483"/>
      <c r="E4" s="484"/>
      <c r="F4" s="485"/>
      <c r="G4" s="479"/>
    </row>
    <row r="5" spans="1:7" s="480" customFormat="1" ht="13" x14ac:dyDescent="0.25">
      <c r="A5" s="486" t="s">
        <v>741</v>
      </c>
      <c r="B5" s="486" t="s">
        <v>742</v>
      </c>
      <c r="C5" s="486" t="s">
        <v>743</v>
      </c>
      <c r="D5" s="486" t="s">
        <v>744</v>
      </c>
      <c r="E5" s="486" t="s">
        <v>745</v>
      </c>
      <c r="F5" s="486" t="s">
        <v>746</v>
      </c>
      <c r="G5" s="479"/>
    </row>
    <row r="6" spans="1:7" s="378" customFormat="1" ht="13.5" customHeight="1" x14ac:dyDescent="0.25">
      <c r="A6" s="1136"/>
      <c r="B6" s="1137" t="s">
        <v>84</v>
      </c>
      <c r="C6" s="1138"/>
      <c r="D6" s="1139"/>
      <c r="E6" s="1140"/>
      <c r="F6" s="1141"/>
      <c r="G6" s="470"/>
    </row>
    <row r="7" spans="1:7" s="378" customFormat="1" ht="37.5" x14ac:dyDescent="0.25">
      <c r="A7" s="1138"/>
      <c r="B7" s="1142" t="s">
        <v>1662</v>
      </c>
      <c r="C7" s="1138"/>
      <c r="D7" s="1139"/>
      <c r="E7" s="1140"/>
      <c r="F7" s="1141"/>
      <c r="G7" s="470"/>
    </row>
    <row r="8" spans="1:7" s="378" customFormat="1" ht="13" x14ac:dyDescent="0.25">
      <c r="A8" s="1138"/>
      <c r="B8" s="1142"/>
      <c r="C8" s="1138"/>
      <c r="D8" s="1139"/>
      <c r="E8" s="1140"/>
      <c r="F8" s="1141"/>
      <c r="G8" s="470"/>
    </row>
    <row r="9" spans="1:7" s="378" customFormat="1" ht="13" x14ac:dyDescent="0.25">
      <c r="A9" s="708"/>
      <c r="B9" s="1143" t="s">
        <v>226</v>
      </c>
      <c r="C9" s="708"/>
      <c r="D9" s="1144"/>
      <c r="E9" s="1145"/>
      <c r="F9" s="1141"/>
      <c r="G9" s="470"/>
    </row>
    <row r="10" spans="1:7" s="378" customFormat="1" x14ac:dyDescent="0.25">
      <c r="A10" s="708"/>
      <c r="B10" s="1146"/>
      <c r="C10" s="708"/>
      <c r="D10" s="1144"/>
      <c r="E10" s="1145"/>
      <c r="F10" s="1141"/>
      <c r="G10" s="470"/>
    </row>
    <row r="11" spans="1:7" s="378" customFormat="1" ht="13" x14ac:dyDescent="0.25">
      <c r="A11" s="708"/>
      <c r="B11" s="1143" t="s">
        <v>157</v>
      </c>
      <c r="C11" s="708"/>
      <c r="D11" s="1144"/>
      <c r="E11" s="1145"/>
      <c r="F11" s="1141"/>
      <c r="G11" s="470"/>
    </row>
    <row r="12" spans="1:7" s="378" customFormat="1" x14ac:dyDescent="0.25">
      <c r="A12" s="708" t="s">
        <v>158</v>
      </c>
      <c r="B12" s="1146" t="s">
        <v>1139</v>
      </c>
      <c r="C12" s="708" t="s">
        <v>796</v>
      </c>
      <c r="D12" s="1147">
        <v>7.0000000000000001E-3</v>
      </c>
      <c r="E12" s="496"/>
      <c r="F12" s="496">
        <f>D12*E12</f>
        <v>0</v>
      </c>
      <c r="G12" s="470"/>
    </row>
    <row r="13" spans="1:7" s="378" customFormat="1" x14ac:dyDescent="0.25">
      <c r="A13" s="708"/>
      <c r="B13" s="1146"/>
      <c r="C13" s="708"/>
      <c r="D13" s="1144"/>
      <c r="E13" s="1148"/>
      <c r="F13" s="1149"/>
      <c r="G13" s="470"/>
    </row>
    <row r="14" spans="1:7" s="378" customFormat="1" ht="13" x14ac:dyDescent="0.25">
      <c r="A14" s="1150"/>
      <c r="B14" s="1151" t="s">
        <v>160</v>
      </c>
      <c r="C14" s="1150"/>
      <c r="D14" s="1152"/>
      <c r="E14" s="1153"/>
      <c r="F14" s="1153"/>
      <c r="G14" s="470"/>
    </row>
    <row r="15" spans="1:7" s="378" customFormat="1" ht="25" x14ac:dyDescent="0.25">
      <c r="A15" s="1150"/>
      <c r="B15" s="1154" t="s">
        <v>228</v>
      </c>
      <c r="C15" s="1150"/>
      <c r="D15" s="1152"/>
      <c r="E15" s="1153"/>
      <c r="F15" s="1153"/>
      <c r="G15" s="470"/>
    </row>
    <row r="16" spans="1:7" s="378" customFormat="1" x14ac:dyDescent="0.25">
      <c r="A16" s="1150" t="s">
        <v>162</v>
      </c>
      <c r="B16" s="1155" t="s">
        <v>163</v>
      </c>
      <c r="C16" s="1150" t="s">
        <v>19</v>
      </c>
      <c r="D16" s="1152">
        <v>1</v>
      </c>
      <c r="E16" s="496"/>
      <c r="F16" s="496">
        <f>D16*E16</f>
        <v>0</v>
      </c>
      <c r="G16" s="470"/>
    </row>
    <row r="17" spans="1:7" s="378" customFormat="1" x14ac:dyDescent="0.25">
      <c r="A17" s="1150"/>
      <c r="B17" s="1156"/>
      <c r="C17" s="1150"/>
      <c r="D17" s="1152"/>
      <c r="E17" s="496"/>
      <c r="F17" s="496"/>
      <c r="G17" s="470"/>
    </row>
    <row r="18" spans="1:7" s="378" customFormat="1" ht="13" x14ac:dyDescent="0.25">
      <c r="A18" s="1150"/>
      <c r="B18" s="1151" t="s">
        <v>164</v>
      </c>
      <c r="C18" s="1150"/>
      <c r="D18" s="1152"/>
      <c r="E18" s="496"/>
      <c r="F18" s="496"/>
      <c r="G18" s="470"/>
    </row>
    <row r="19" spans="1:7" s="378" customFormat="1" ht="25" x14ac:dyDescent="0.25">
      <c r="A19" s="1150"/>
      <c r="B19" s="1154" t="s">
        <v>165</v>
      </c>
      <c r="C19" s="1150"/>
      <c r="D19" s="1157"/>
      <c r="E19" s="496"/>
      <c r="F19" s="496"/>
      <c r="G19" s="470"/>
    </row>
    <row r="20" spans="1:7" s="378" customFormat="1" x14ac:dyDescent="0.25">
      <c r="A20" s="1150" t="s">
        <v>166</v>
      </c>
      <c r="B20" s="1155" t="s">
        <v>167</v>
      </c>
      <c r="C20" s="1150" t="s">
        <v>19</v>
      </c>
      <c r="D20" s="1152">
        <v>1</v>
      </c>
      <c r="E20" s="496"/>
      <c r="F20" s="496">
        <f>D20*E20</f>
        <v>0</v>
      </c>
      <c r="G20" s="470"/>
    </row>
    <row r="21" spans="1:7" s="378" customFormat="1" ht="13" x14ac:dyDescent="0.25">
      <c r="A21" s="1138"/>
      <c r="B21" s="1136"/>
      <c r="C21" s="1138"/>
      <c r="D21" s="1158"/>
      <c r="E21" s="496"/>
      <c r="F21" s="496"/>
      <c r="G21" s="470"/>
    </row>
    <row r="22" spans="1:7" s="378" customFormat="1" ht="13" x14ac:dyDescent="0.25">
      <c r="A22" s="1146"/>
      <c r="B22" s="1143" t="s">
        <v>85</v>
      </c>
      <c r="C22" s="708"/>
      <c r="D22" s="1159"/>
      <c r="E22" s="496"/>
      <c r="F22" s="496"/>
      <c r="G22" s="470"/>
    </row>
    <row r="23" spans="1:7" s="378" customFormat="1" x14ac:dyDescent="0.25">
      <c r="A23" s="1146"/>
      <c r="B23" s="1146"/>
      <c r="C23" s="708"/>
      <c r="D23" s="1159"/>
      <c r="E23" s="496"/>
      <c r="F23" s="496"/>
      <c r="G23" s="470"/>
    </row>
    <row r="24" spans="1:7" s="378" customFormat="1" ht="13" x14ac:dyDescent="0.25">
      <c r="A24" s="708"/>
      <c r="B24" s="1143" t="s">
        <v>534</v>
      </c>
      <c r="C24" s="708"/>
      <c r="D24" s="1159"/>
      <c r="E24" s="496"/>
      <c r="F24" s="496"/>
      <c r="G24" s="470"/>
    </row>
    <row r="25" spans="1:7" s="378" customFormat="1" ht="13" x14ac:dyDescent="0.25">
      <c r="A25" s="708"/>
      <c r="B25" s="1143"/>
      <c r="C25" s="708"/>
      <c r="D25" s="1159"/>
      <c r="E25" s="496"/>
      <c r="F25" s="496"/>
      <c r="G25" s="470"/>
    </row>
    <row r="26" spans="1:7" s="378" customFormat="1" ht="13" x14ac:dyDescent="0.25">
      <c r="A26" s="1160"/>
      <c r="B26" s="1137" t="s">
        <v>232</v>
      </c>
      <c r="C26" s="708"/>
      <c r="D26" s="1159"/>
      <c r="E26" s="496"/>
      <c r="F26" s="496"/>
      <c r="G26" s="470"/>
    </row>
    <row r="27" spans="1:7" s="378" customFormat="1" x14ac:dyDescent="0.25">
      <c r="A27" s="708" t="s">
        <v>981</v>
      </c>
      <c r="B27" s="1161" t="s">
        <v>1140</v>
      </c>
      <c r="C27" s="708" t="s">
        <v>42</v>
      </c>
      <c r="D27" s="1159">
        <v>9.4499999999999993</v>
      </c>
      <c r="E27" s="496"/>
      <c r="F27" s="496">
        <f>D27*E27</f>
        <v>0</v>
      </c>
      <c r="G27" s="470"/>
    </row>
    <row r="28" spans="1:7" s="378" customFormat="1" ht="13" x14ac:dyDescent="0.25">
      <c r="A28" s="708"/>
      <c r="B28" s="1143"/>
      <c r="C28" s="708"/>
      <c r="D28" s="1159"/>
      <c r="E28" s="496"/>
      <c r="F28" s="496"/>
      <c r="G28" s="470"/>
    </row>
    <row r="29" spans="1:7" s="378" customFormat="1" ht="13" x14ac:dyDescent="0.25">
      <c r="A29" s="708"/>
      <c r="B29" s="1136" t="s">
        <v>983</v>
      </c>
      <c r="C29" s="708"/>
      <c r="D29" s="1159"/>
      <c r="E29" s="496"/>
      <c r="F29" s="496"/>
      <c r="G29" s="470"/>
    </row>
    <row r="30" spans="1:7" s="378" customFormat="1" ht="25" x14ac:dyDescent="0.25">
      <c r="A30" s="708"/>
      <c r="B30" s="1162" t="s">
        <v>1141</v>
      </c>
      <c r="C30" s="708"/>
      <c r="D30" s="1159"/>
      <c r="E30" s="496"/>
      <c r="F30" s="496"/>
      <c r="G30" s="470"/>
    </row>
    <row r="31" spans="1:7" s="378" customFormat="1" ht="20.25" customHeight="1" x14ac:dyDescent="0.25">
      <c r="A31" s="708" t="s">
        <v>985</v>
      </c>
      <c r="B31" s="1146" t="s">
        <v>1142</v>
      </c>
      <c r="C31" s="708" t="s">
        <v>42</v>
      </c>
      <c r="D31" s="1144">
        <v>2</v>
      </c>
      <c r="E31" s="1163"/>
      <c r="F31" s="496">
        <f>D31*E31</f>
        <v>0</v>
      </c>
      <c r="G31" s="470"/>
    </row>
    <row r="32" spans="1:7" s="378" customFormat="1" ht="20.25" customHeight="1" x14ac:dyDescent="0.25">
      <c r="A32" s="708" t="s">
        <v>535</v>
      </c>
      <c r="B32" s="1161" t="s">
        <v>1143</v>
      </c>
      <c r="C32" s="708" t="s">
        <v>42</v>
      </c>
      <c r="D32" s="1144">
        <v>4</v>
      </c>
      <c r="E32" s="1163"/>
      <c r="F32" s="496">
        <f>D32*E32</f>
        <v>0</v>
      </c>
      <c r="G32" s="470"/>
    </row>
    <row r="33" spans="1:7" s="378" customFormat="1" ht="20.25" customHeight="1" x14ac:dyDescent="0.25">
      <c r="A33" s="708" t="s">
        <v>87</v>
      </c>
      <c r="B33" s="1161" t="s">
        <v>1144</v>
      </c>
      <c r="C33" s="708" t="s">
        <v>42</v>
      </c>
      <c r="D33" s="1144">
        <v>18</v>
      </c>
      <c r="E33" s="1163"/>
      <c r="F33" s="496">
        <f>D33*E33</f>
        <v>0</v>
      </c>
      <c r="G33" s="470"/>
    </row>
    <row r="34" spans="1:7" s="378" customFormat="1" ht="20.25" customHeight="1" x14ac:dyDescent="0.25">
      <c r="A34" s="708" t="s">
        <v>1145</v>
      </c>
      <c r="B34" s="1161" t="s">
        <v>1146</v>
      </c>
      <c r="C34" s="708" t="s">
        <v>42</v>
      </c>
      <c r="D34" s="1144">
        <v>20.5</v>
      </c>
      <c r="E34" s="1163"/>
      <c r="F34" s="496">
        <f>D34*E34</f>
        <v>0</v>
      </c>
      <c r="G34" s="470"/>
    </row>
    <row r="35" spans="1:7" s="378" customFormat="1" x14ac:dyDescent="0.25">
      <c r="A35" s="708"/>
      <c r="B35" s="1161"/>
      <c r="C35" s="708"/>
      <c r="D35" s="1144"/>
      <c r="E35" s="496"/>
      <c r="F35" s="496"/>
      <c r="G35" s="470"/>
    </row>
    <row r="36" spans="1:7" s="378" customFormat="1" ht="13" x14ac:dyDescent="0.25">
      <c r="A36" s="708"/>
      <c r="B36" s="1136" t="s">
        <v>988</v>
      </c>
      <c r="C36" s="708"/>
      <c r="D36" s="1144"/>
      <c r="E36" s="496"/>
      <c r="F36" s="496"/>
      <c r="G36" s="470"/>
    </row>
    <row r="37" spans="1:7" s="378" customFormat="1" ht="25" x14ac:dyDescent="0.25">
      <c r="A37" s="708"/>
      <c r="B37" s="1164" t="s">
        <v>989</v>
      </c>
      <c r="C37" s="708"/>
      <c r="D37" s="1144"/>
      <c r="E37" s="496"/>
      <c r="F37" s="496"/>
      <c r="G37" s="470"/>
    </row>
    <row r="38" spans="1:7" s="378" customFormat="1" ht="21" customHeight="1" x14ac:dyDescent="0.25">
      <c r="A38" s="708" t="s">
        <v>990</v>
      </c>
      <c r="B38" s="1161" t="s">
        <v>987</v>
      </c>
      <c r="C38" s="708" t="s">
        <v>42</v>
      </c>
      <c r="D38" s="1144">
        <v>1</v>
      </c>
      <c r="E38" s="1163"/>
      <c r="F38" s="496">
        <f>D38*E38</f>
        <v>0</v>
      </c>
      <c r="G38" s="470"/>
    </row>
    <row r="39" spans="1:7" s="378" customFormat="1" ht="21" customHeight="1" x14ac:dyDescent="0.25">
      <c r="A39" s="708" t="s">
        <v>89</v>
      </c>
      <c r="B39" s="1161" t="s">
        <v>1144</v>
      </c>
      <c r="C39" s="708" t="s">
        <v>42</v>
      </c>
      <c r="D39" s="1144">
        <v>1</v>
      </c>
      <c r="E39" s="1163"/>
      <c r="F39" s="496">
        <f>D39*E39</f>
        <v>0</v>
      </c>
      <c r="G39" s="470"/>
    </row>
    <row r="40" spans="1:7" s="378" customFormat="1" ht="21" customHeight="1" x14ac:dyDescent="0.25">
      <c r="A40" s="708" t="s">
        <v>1147</v>
      </c>
      <c r="B40" s="1161" t="s">
        <v>1146</v>
      </c>
      <c r="C40" s="708" t="s">
        <v>42</v>
      </c>
      <c r="D40" s="1144">
        <v>1</v>
      </c>
      <c r="E40" s="1163"/>
      <c r="F40" s="496">
        <f>D40*E40</f>
        <v>0</v>
      </c>
      <c r="G40" s="470"/>
    </row>
    <row r="41" spans="1:7" s="378" customFormat="1" x14ac:dyDescent="0.25">
      <c r="A41" s="708"/>
      <c r="B41" s="1161"/>
      <c r="C41" s="708"/>
      <c r="D41" s="1159"/>
      <c r="E41" s="496"/>
      <c r="F41" s="496"/>
      <c r="G41" s="470"/>
    </row>
    <row r="42" spans="1:7" s="378" customFormat="1" ht="13" x14ac:dyDescent="0.25">
      <c r="A42" s="708"/>
      <c r="B42" s="1165" t="s">
        <v>757</v>
      </c>
      <c r="C42" s="708"/>
      <c r="D42" s="1159"/>
      <c r="E42" s="496"/>
      <c r="F42" s="494"/>
      <c r="G42" s="470"/>
    </row>
    <row r="43" spans="1:7" s="378" customFormat="1" x14ac:dyDescent="0.25">
      <c r="A43" s="708"/>
      <c r="B43" s="1161"/>
      <c r="C43" s="708"/>
      <c r="D43" s="1159"/>
      <c r="E43" s="496"/>
      <c r="F43" s="494"/>
      <c r="G43" s="470"/>
    </row>
    <row r="44" spans="1:7" s="378" customFormat="1" ht="13" x14ac:dyDescent="0.25">
      <c r="A44" s="708"/>
      <c r="B44" s="1137" t="s">
        <v>1007</v>
      </c>
      <c r="C44" s="708"/>
      <c r="D44" s="1159"/>
      <c r="E44" s="496"/>
      <c r="F44" s="494"/>
      <c r="G44" s="470"/>
    </row>
    <row r="45" spans="1:7" s="378" customFormat="1" x14ac:dyDescent="0.25">
      <c r="A45" s="708"/>
      <c r="B45" s="1161"/>
      <c r="C45" s="708"/>
      <c r="D45" s="1159"/>
      <c r="E45" s="496"/>
      <c r="F45" s="494"/>
      <c r="G45" s="470"/>
    </row>
    <row r="46" spans="1:7" s="378" customFormat="1" ht="25" x14ac:dyDescent="0.25">
      <c r="A46" s="708"/>
      <c r="B46" s="1162" t="s">
        <v>1148</v>
      </c>
      <c r="C46" s="708"/>
      <c r="D46" s="1159"/>
      <c r="E46" s="496"/>
      <c r="F46" s="494"/>
      <c r="G46" s="470"/>
    </row>
    <row r="47" spans="1:7" s="378" customFormat="1" ht="33.75" customHeight="1" x14ac:dyDescent="0.25">
      <c r="A47" s="706" t="s">
        <v>1149</v>
      </c>
      <c r="B47" s="1161" t="s">
        <v>994</v>
      </c>
      <c r="C47" s="708" t="s">
        <v>48</v>
      </c>
      <c r="D47" s="1159">
        <v>48</v>
      </c>
      <c r="E47" s="496"/>
      <c r="F47" s="496">
        <f>D47*E47</f>
        <v>0</v>
      </c>
      <c r="G47" s="470"/>
    </row>
    <row r="48" spans="1:7" s="378" customFormat="1" ht="25" x14ac:dyDescent="0.25">
      <c r="A48" s="706" t="s">
        <v>1150</v>
      </c>
      <c r="B48" s="1161" t="s">
        <v>995</v>
      </c>
      <c r="C48" s="708" t="s">
        <v>48</v>
      </c>
      <c r="D48" s="1159">
        <v>6.5</v>
      </c>
      <c r="E48" s="496"/>
      <c r="F48" s="496">
        <f>D48*E48</f>
        <v>0</v>
      </c>
      <c r="G48" s="470"/>
    </row>
    <row r="49" spans="1:7" s="378" customFormat="1" x14ac:dyDescent="0.25">
      <c r="A49" s="708"/>
      <c r="B49" s="1161"/>
      <c r="C49" s="1166"/>
      <c r="D49" s="1159"/>
      <c r="E49" s="496"/>
      <c r="F49" s="496"/>
      <c r="G49" s="470"/>
    </row>
    <row r="50" spans="1:7" s="378" customFormat="1" ht="13" x14ac:dyDescent="0.25">
      <c r="A50" s="708"/>
      <c r="B50" s="1137" t="s">
        <v>992</v>
      </c>
      <c r="C50" s="708"/>
      <c r="D50" s="1159"/>
      <c r="E50" s="496"/>
      <c r="F50" s="496"/>
      <c r="G50" s="470"/>
    </row>
    <row r="51" spans="1:7" s="378" customFormat="1" ht="25" x14ac:dyDescent="0.25">
      <c r="A51" s="708"/>
      <c r="B51" s="1164" t="s">
        <v>993</v>
      </c>
      <c r="C51" s="708"/>
      <c r="D51" s="1159"/>
      <c r="E51" s="496"/>
      <c r="F51" s="496"/>
      <c r="G51" s="470"/>
    </row>
    <row r="52" spans="1:7" s="378" customFormat="1" ht="25" x14ac:dyDescent="0.25">
      <c r="A52" s="706" t="s">
        <v>527</v>
      </c>
      <c r="B52" s="1161" t="s">
        <v>994</v>
      </c>
      <c r="C52" s="708" t="s">
        <v>48</v>
      </c>
      <c r="D52" s="1159">
        <v>34.5</v>
      </c>
      <c r="E52" s="496"/>
      <c r="F52" s="496">
        <f>D52*E52</f>
        <v>0</v>
      </c>
      <c r="G52" s="470"/>
    </row>
    <row r="53" spans="1:7" s="378" customFormat="1" ht="25" x14ac:dyDescent="0.25">
      <c r="A53" s="706" t="s">
        <v>525</v>
      </c>
      <c r="B53" s="1161" t="s">
        <v>995</v>
      </c>
      <c r="C53" s="708" t="s">
        <v>48</v>
      </c>
      <c r="D53" s="1159">
        <v>6</v>
      </c>
      <c r="E53" s="496"/>
      <c r="F53" s="496">
        <f>D53*E53</f>
        <v>0</v>
      </c>
      <c r="G53" s="470"/>
    </row>
    <row r="54" spans="1:7" s="378" customFormat="1" x14ac:dyDescent="0.25">
      <c r="A54" s="706"/>
      <c r="B54" s="1161"/>
      <c r="C54" s="708"/>
      <c r="D54" s="1159"/>
      <c r="E54" s="496"/>
      <c r="F54" s="496"/>
      <c r="G54" s="470"/>
    </row>
    <row r="55" spans="1:7" s="378" customFormat="1" x14ac:dyDescent="0.25">
      <c r="A55" s="706"/>
      <c r="B55" s="1161"/>
      <c r="C55" s="708"/>
      <c r="D55" s="1159"/>
      <c r="E55" s="496"/>
      <c r="F55" s="496"/>
      <c r="G55" s="470"/>
    </row>
    <row r="56" spans="1:7" s="378" customFormat="1" x14ac:dyDescent="0.25">
      <c r="A56" s="706"/>
      <c r="B56" s="1161"/>
      <c r="C56" s="708"/>
      <c r="D56" s="1159"/>
      <c r="E56" s="496"/>
      <c r="F56" s="496"/>
      <c r="G56" s="470"/>
    </row>
    <row r="57" spans="1:7" s="378" customFormat="1" x14ac:dyDescent="0.25">
      <c r="A57" s="706"/>
      <c r="B57" s="1161"/>
      <c r="C57" s="708"/>
      <c r="D57" s="1159"/>
      <c r="E57" s="496"/>
      <c r="F57" s="496"/>
      <c r="G57" s="470"/>
    </row>
    <row r="58" spans="1:7" s="378" customFormat="1" ht="13" thickBot="1" x14ac:dyDescent="0.3">
      <c r="A58" s="706"/>
      <c r="B58" s="1161"/>
      <c r="C58" s="708"/>
      <c r="D58" s="1159"/>
      <c r="E58" s="496"/>
      <c r="F58" s="496"/>
      <c r="G58" s="470"/>
    </row>
    <row r="59" spans="1:7" s="378" customFormat="1" ht="18.75" customHeight="1" thickTop="1" x14ac:dyDescent="0.25">
      <c r="A59" s="2480" t="s">
        <v>102</v>
      </c>
      <c r="B59" s="2480"/>
      <c r="C59" s="2480"/>
      <c r="D59" s="2480"/>
      <c r="E59" s="2480"/>
      <c r="F59" s="1301">
        <f>SUM(F7:F58)</f>
        <v>0</v>
      </c>
      <c r="G59" s="470"/>
    </row>
    <row r="60" spans="1:7" s="378" customFormat="1" ht="13" x14ac:dyDescent="0.25">
      <c r="A60" s="708"/>
      <c r="B60" s="1137" t="s">
        <v>90</v>
      </c>
      <c r="C60" s="1166"/>
      <c r="D60" s="1159"/>
      <c r="E60" s="496"/>
      <c r="F60" s="496"/>
      <c r="G60" s="470"/>
    </row>
    <row r="61" spans="1:7" s="378" customFormat="1" ht="25" x14ac:dyDescent="0.25">
      <c r="A61" s="708"/>
      <c r="B61" s="1162" t="s">
        <v>1151</v>
      </c>
      <c r="C61" s="708"/>
      <c r="D61" s="1159"/>
      <c r="E61" s="496"/>
      <c r="F61" s="496"/>
      <c r="G61" s="470"/>
    </row>
    <row r="62" spans="1:7" s="378" customFormat="1" x14ac:dyDescent="0.25">
      <c r="A62" s="708" t="s">
        <v>539</v>
      </c>
      <c r="B62" s="1142" t="s">
        <v>997</v>
      </c>
      <c r="C62" s="708" t="s">
        <v>42</v>
      </c>
      <c r="D62" s="1159">
        <f>D34+D33</f>
        <v>38.5</v>
      </c>
      <c r="E62" s="496"/>
      <c r="F62" s="496">
        <f>D62*E62</f>
        <v>0</v>
      </c>
      <c r="G62" s="470"/>
    </row>
    <row r="63" spans="1:7" s="378" customFormat="1" x14ac:dyDescent="0.25">
      <c r="A63" s="708" t="s">
        <v>998</v>
      </c>
      <c r="B63" s="1161" t="s">
        <v>988</v>
      </c>
      <c r="C63" s="708" t="s">
        <v>42</v>
      </c>
      <c r="D63" s="1159">
        <v>3</v>
      </c>
      <c r="E63" s="496"/>
      <c r="F63" s="496">
        <f>D63*E63</f>
        <v>0</v>
      </c>
      <c r="G63" s="470"/>
    </row>
    <row r="64" spans="1:7" s="378" customFormat="1" x14ac:dyDescent="0.25">
      <c r="A64" s="708"/>
      <c r="B64" s="1161"/>
      <c r="C64" s="708"/>
      <c r="D64" s="1159"/>
      <c r="E64" s="1167"/>
      <c r="F64" s="496"/>
      <c r="G64" s="470"/>
    </row>
    <row r="65" spans="1:7" s="378" customFormat="1" ht="13" x14ac:dyDescent="0.25">
      <c r="A65" s="1150"/>
      <c r="B65" s="1151" t="s">
        <v>1152</v>
      </c>
      <c r="C65" s="1150"/>
      <c r="D65" s="1168"/>
      <c r="E65" s="1169"/>
      <c r="F65" s="496"/>
      <c r="G65" s="470"/>
    </row>
    <row r="66" spans="1:7" s="378" customFormat="1" x14ac:dyDescent="0.25">
      <c r="A66" s="1150"/>
      <c r="B66" s="1155"/>
      <c r="C66" s="1150"/>
      <c r="D66" s="1168"/>
      <c r="E66" s="1169"/>
      <c r="F66" s="496"/>
      <c r="G66" s="470"/>
    </row>
    <row r="67" spans="1:7" s="378" customFormat="1" ht="13" x14ac:dyDescent="0.25">
      <c r="A67" s="1150"/>
      <c r="B67" s="1151" t="s">
        <v>1153</v>
      </c>
      <c r="C67" s="1150"/>
      <c r="D67" s="1168"/>
      <c r="E67" s="1169"/>
      <c r="F67" s="496"/>
      <c r="G67" s="470"/>
    </row>
    <row r="68" spans="1:7" s="378" customFormat="1" ht="25" x14ac:dyDescent="0.25">
      <c r="A68" s="1150"/>
      <c r="B68" s="1170" t="s">
        <v>1154</v>
      </c>
      <c r="C68" s="1150"/>
      <c r="D68" s="1168"/>
      <c r="E68" s="1169"/>
      <c r="F68" s="496"/>
      <c r="G68" s="470"/>
    </row>
    <row r="69" spans="1:7" s="378" customFormat="1" ht="25" x14ac:dyDescent="0.25">
      <c r="A69" s="1150" t="s">
        <v>528</v>
      </c>
      <c r="B69" s="1155" t="s">
        <v>1155</v>
      </c>
      <c r="C69" s="1150" t="s">
        <v>42</v>
      </c>
      <c r="D69" s="1171">
        <v>4.8</v>
      </c>
      <c r="E69" s="496"/>
      <c r="F69" s="496">
        <f>D69*E69</f>
        <v>0</v>
      </c>
      <c r="G69" s="470"/>
    </row>
    <row r="70" spans="1:7" s="378" customFormat="1" ht="25" x14ac:dyDescent="0.25">
      <c r="A70" s="1150" t="s">
        <v>430</v>
      </c>
      <c r="B70" s="1155" t="s">
        <v>1156</v>
      </c>
      <c r="C70" s="1150" t="s">
        <v>42</v>
      </c>
      <c r="D70" s="1171">
        <v>3.8</v>
      </c>
      <c r="E70" s="496"/>
      <c r="F70" s="496">
        <f>D70*E70</f>
        <v>0</v>
      </c>
      <c r="G70" s="470"/>
    </row>
    <row r="71" spans="1:7" s="378" customFormat="1" x14ac:dyDescent="0.25">
      <c r="A71" s="1150"/>
      <c r="B71" s="1155"/>
      <c r="C71" s="1150"/>
      <c r="D71" s="1171"/>
      <c r="E71" s="1169"/>
      <c r="F71" s="496"/>
      <c r="G71" s="470"/>
    </row>
    <row r="72" spans="1:7" s="378" customFormat="1" ht="13" x14ac:dyDescent="0.25">
      <c r="A72" s="1146"/>
      <c r="B72" s="1143" t="s">
        <v>1012</v>
      </c>
      <c r="C72" s="708"/>
      <c r="D72" s="1144"/>
      <c r="E72" s="496"/>
      <c r="F72" s="496"/>
      <c r="G72" s="470"/>
    </row>
    <row r="73" spans="1:7" s="378" customFormat="1" ht="25" x14ac:dyDescent="0.25">
      <c r="A73" s="708" t="s">
        <v>1157</v>
      </c>
      <c r="B73" s="1142" t="s">
        <v>1158</v>
      </c>
      <c r="C73" s="708" t="s">
        <v>48</v>
      </c>
      <c r="D73" s="1144">
        <v>48.5</v>
      </c>
      <c r="E73" s="496"/>
      <c r="F73" s="496">
        <f>D73*E73</f>
        <v>0</v>
      </c>
      <c r="G73" s="470"/>
    </row>
    <row r="74" spans="1:7" s="378" customFormat="1" x14ac:dyDescent="0.25">
      <c r="A74" s="1150"/>
      <c r="B74" s="1155"/>
      <c r="C74" s="1150"/>
      <c r="D74" s="1171"/>
      <c r="E74" s="1169"/>
      <c r="F74" s="1169"/>
      <c r="G74" s="470"/>
    </row>
    <row r="75" spans="1:7" s="378" customFormat="1" ht="13" x14ac:dyDescent="0.25">
      <c r="A75" s="708"/>
      <c r="B75" s="1165" t="s">
        <v>95</v>
      </c>
      <c r="C75" s="708"/>
      <c r="D75" s="1144"/>
      <c r="E75" s="496"/>
      <c r="F75" s="496"/>
      <c r="G75" s="470"/>
    </row>
    <row r="76" spans="1:7" s="378" customFormat="1" x14ac:dyDescent="0.25">
      <c r="A76" s="708"/>
      <c r="B76" s="1161"/>
      <c r="C76" s="708"/>
      <c r="D76" s="1144"/>
      <c r="E76" s="496"/>
      <c r="F76" s="496"/>
      <c r="G76" s="470"/>
    </row>
    <row r="77" spans="1:7" s="378" customFormat="1" ht="13" x14ac:dyDescent="0.25">
      <c r="A77" s="708"/>
      <c r="B77" s="1165" t="s">
        <v>96</v>
      </c>
      <c r="C77" s="708"/>
      <c r="D77" s="1144"/>
      <c r="E77" s="496"/>
      <c r="F77" s="496"/>
      <c r="G77" s="470"/>
    </row>
    <row r="78" spans="1:7" s="378" customFormat="1" x14ac:dyDescent="0.25">
      <c r="A78" s="708"/>
      <c r="B78" s="1161"/>
      <c r="C78" s="708"/>
      <c r="D78" s="1144"/>
      <c r="E78" s="496"/>
      <c r="F78" s="496"/>
      <c r="G78" s="470"/>
    </row>
    <row r="79" spans="1:7" s="378" customFormat="1" ht="13" x14ac:dyDescent="0.25">
      <c r="A79" s="708"/>
      <c r="B79" s="1137" t="s">
        <v>554</v>
      </c>
      <c r="C79" s="708"/>
      <c r="D79" s="1144"/>
      <c r="E79" s="496"/>
      <c r="F79" s="496"/>
      <c r="G79" s="470"/>
    </row>
    <row r="80" spans="1:7" s="378" customFormat="1" ht="13" x14ac:dyDescent="0.25">
      <c r="A80" s="708"/>
      <c r="B80" s="1137"/>
      <c r="C80" s="708"/>
      <c r="D80" s="1144"/>
      <c r="E80" s="496"/>
      <c r="F80" s="496"/>
      <c r="G80" s="470"/>
    </row>
    <row r="81" spans="1:7" s="378" customFormat="1" ht="13" x14ac:dyDescent="0.25">
      <c r="A81" s="708"/>
      <c r="B81" s="1136" t="s">
        <v>98</v>
      </c>
      <c r="C81" s="708"/>
      <c r="D81" s="1144"/>
      <c r="E81" s="496"/>
      <c r="F81" s="496"/>
      <c r="G81" s="470"/>
    </row>
    <row r="82" spans="1:7" s="378" customFormat="1" x14ac:dyDescent="0.25">
      <c r="A82" s="708"/>
      <c r="B82" s="1161"/>
      <c r="C82" s="708"/>
      <c r="D82" s="1144"/>
      <c r="E82" s="496"/>
      <c r="F82" s="496"/>
      <c r="G82" s="470"/>
    </row>
    <row r="83" spans="1:7" s="378" customFormat="1" ht="25" x14ac:dyDescent="0.25">
      <c r="A83" s="708"/>
      <c r="B83" s="1162" t="s">
        <v>1159</v>
      </c>
      <c r="C83" s="708"/>
      <c r="D83" s="1144"/>
      <c r="E83" s="496"/>
      <c r="F83" s="496"/>
      <c r="G83" s="470"/>
    </row>
    <row r="84" spans="1:7" s="378" customFormat="1" x14ac:dyDescent="0.25">
      <c r="A84" s="708" t="s">
        <v>1422</v>
      </c>
      <c r="B84" s="1161" t="s">
        <v>101</v>
      </c>
      <c r="C84" s="708" t="s">
        <v>42</v>
      </c>
      <c r="D84" s="1144">
        <v>0.5</v>
      </c>
      <c r="E84" s="496"/>
      <c r="F84" s="496">
        <f>D84*E84</f>
        <v>0</v>
      </c>
      <c r="G84" s="470"/>
    </row>
    <row r="85" spans="1:7" s="378" customFormat="1" x14ac:dyDescent="0.25">
      <c r="A85" s="708"/>
      <c r="B85" s="1146"/>
      <c r="C85" s="708"/>
      <c r="D85" s="1144"/>
      <c r="E85" s="496"/>
      <c r="F85" s="496"/>
      <c r="G85" s="470"/>
    </row>
    <row r="86" spans="1:7" s="378" customFormat="1" ht="13" x14ac:dyDescent="0.25">
      <c r="A86" s="708"/>
      <c r="B86" s="1136" t="s">
        <v>103</v>
      </c>
      <c r="C86" s="708"/>
      <c r="D86" s="1144"/>
      <c r="E86" s="494"/>
      <c r="F86" s="494"/>
      <c r="G86" s="470"/>
    </row>
    <row r="87" spans="1:7" s="378" customFormat="1" x14ac:dyDescent="0.25">
      <c r="A87" s="708"/>
      <c r="B87" s="1161"/>
      <c r="C87" s="708"/>
      <c r="D87" s="1144"/>
      <c r="E87" s="494"/>
      <c r="F87" s="494"/>
      <c r="G87" s="470"/>
    </row>
    <row r="88" spans="1:7" s="378" customFormat="1" ht="25" x14ac:dyDescent="0.25">
      <c r="A88" s="708"/>
      <c r="B88" s="1162" t="s">
        <v>1016</v>
      </c>
      <c r="C88" s="708"/>
      <c r="D88" s="1144"/>
      <c r="E88" s="494"/>
      <c r="F88" s="494"/>
      <c r="G88" s="470"/>
    </row>
    <row r="89" spans="1:7" s="378" customFormat="1" x14ac:dyDescent="0.25">
      <c r="A89" s="708" t="s">
        <v>719</v>
      </c>
      <c r="B89" s="1161" t="s">
        <v>101</v>
      </c>
      <c r="C89" s="708" t="s">
        <v>42</v>
      </c>
      <c r="D89" s="1144"/>
      <c r="E89" s="494"/>
      <c r="F89" s="494">
        <f>D89*E89</f>
        <v>0</v>
      </c>
      <c r="G89" s="470"/>
    </row>
    <row r="90" spans="1:7" s="378" customFormat="1" x14ac:dyDescent="0.25">
      <c r="A90" s="708"/>
      <c r="B90" s="1146"/>
      <c r="C90" s="708"/>
      <c r="D90" s="1144"/>
      <c r="E90" s="496"/>
      <c r="F90" s="496"/>
      <c r="G90" s="470"/>
    </row>
    <row r="91" spans="1:7" s="378" customFormat="1" ht="13" x14ac:dyDescent="0.25">
      <c r="A91" s="708"/>
      <c r="B91" s="1136" t="s">
        <v>107</v>
      </c>
      <c r="C91" s="708"/>
      <c r="D91" s="1144"/>
      <c r="E91" s="494"/>
      <c r="F91" s="494"/>
      <c r="G91" s="470"/>
    </row>
    <row r="92" spans="1:7" s="378" customFormat="1" x14ac:dyDescent="0.25">
      <c r="A92" s="708"/>
      <c r="B92" s="1161"/>
      <c r="C92" s="708"/>
      <c r="D92" s="1144"/>
      <c r="E92" s="494"/>
      <c r="F92" s="494"/>
      <c r="G92" s="470"/>
    </row>
    <row r="93" spans="1:7" s="378" customFormat="1" ht="25" x14ac:dyDescent="0.25">
      <c r="A93" s="708"/>
      <c r="B93" s="1162" t="s">
        <v>1016</v>
      </c>
      <c r="C93" s="708"/>
      <c r="D93" s="1144"/>
      <c r="E93" s="494"/>
      <c r="F93" s="494"/>
      <c r="G93" s="470"/>
    </row>
    <row r="94" spans="1:7" s="378" customFormat="1" x14ac:dyDescent="0.25">
      <c r="A94" s="708" t="s">
        <v>720</v>
      </c>
      <c r="B94" s="1161" t="s">
        <v>101</v>
      </c>
      <c r="C94" s="708" t="s">
        <v>42</v>
      </c>
      <c r="D94" s="1144">
        <f>D104+D106+D111+D119</f>
        <v>12.399999999999999</v>
      </c>
      <c r="E94" s="494"/>
      <c r="F94" s="494">
        <f>D94*E94</f>
        <v>0</v>
      </c>
      <c r="G94" s="470"/>
    </row>
    <row r="95" spans="1:7" s="378" customFormat="1" x14ac:dyDescent="0.25">
      <c r="A95" s="708"/>
      <c r="B95" s="1146"/>
      <c r="C95" s="708"/>
      <c r="D95" s="1144"/>
      <c r="E95" s="494"/>
      <c r="F95" s="494"/>
      <c r="G95" s="470"/>
    </row>
    <row r="96" spans="1:7" s="378" customFormat="1" ht="13" x14ac:dyDescent="0.25">
      <c r="A96" s="708"/>
      <c r="B96" s="1143" t="s">
        <v>557</v>
      </c>
      <c r="C96" s="708"/>
      <c r="D96" s="1144"/>
      <c r="E96" s="496"/>
      <c r="F96" s="496"/>
      <c r="G96" s="470"/>
    </row>
    <row r="97" spans="1:7" s="378" customFormat="1" x14ac:dyDescent="0.25">
      <c r="A97" s="708"/>
      <c r="B97" s="1146"/>
      <c r="C97" s="708"/>
      <c r="D97" s="1144"/>
      <c r="E97" s="496"/>
      <c r="F97" s="496"/>
      <c r="G97" s="470"/>
    </row>
    <row r="98" spans="1:7" s="378" customFormat="1" ht="13" x14ac:dyDescent="0.25">
      <c r="A98" s="708"/>
      <c r="B98" s="1136" t="s">
        <v>111</v>
      </c>
      <c r="C98" s="708"/>
      <c r="D98" s="1144"/>
      <c r="E98" s="496"/>
      <c r="F98" s="496"/>
      <c r="G98" s="470"/>
    </row>
    <row r="99" spans="1:7" s="378" customFormat="1" ht="25" x14ac:dyDescent="0.25">
      <c r="A99" s="708"/>
      <c r="B99" s="1164" t="s">
        <v>1657</v>
      </c>
      <c r="C99" s="708"/>
      <c r="D99" s="1144"/>
      <c r="E99" s="496"/>
      <c r="F99" s="496"/>
      <c r="G99" s="470"/>
    </row>
    <row r="100" spans="1:7" s="378" customFormat="1" x14ac:dyDescent="0.25">
      <c r="A100" s="706" t="s">
        <v>113</v>
      </c>
      <c r="B100" s="1161" t="s">
        <v>114</v>
      </c>
      <c r="C100" s="708" t="s">
        <v>42</v>
      </c>
      <c r="D100" s="1144">
        <v>0.5</v>
      </c>
      <c r="E100" s="496"/>
      <c r="F100" s="496">
        <f>D100*E100</f>
        <v>0</v>
      </c>
      <c r="G100" s="470"/>
    </row>
    <row r="101" spans="1:7" s="378" customFormat="1" x14ac:dyDescent="0.25">
      <c r="A101" s="706"/>
      <c r="B101" s="1161"/>
      <c r="C101" s="708"/>
      <c r="D101" s="1144"/>
      <c r="E101" s="496"/>
      <c r="F101" s="496"/>
      <c r="G101" s="470"/>
    </row>
    <row r="102" spans="1:7" s="378" customFormat="1" ht="13" x14ac:dyDescent="0.25">
      <c r="A102" s="708"/>
      <c r="B102" s="1137" t="s">
        <v>116</v>
      </c>
      <c r="C102" s="708"/>
      <c r="D102" s="1144"/>
      <c r="E102" s="496"/>
      <c r="F102" s="496"/>
      <c r="G102" s="470"/>
    </row>
    <row r="103" spans="1:7" s="378" customFormat="1" ht="30.75" customHeight="1" x14ac:dyDescent="0.25">
      <c r="A103" s="708"/>
      <c r="B103" s="1170" t="s">
        <v>1659</v>
      </c>
      <c r="C103" s="708"/>
      <c r="D103" s="1144"/>
      <c r="E103" s="496"/>
      <c r="F103" s="496"/>
      <c r="G103" s="497"/>
    </row>
    <row r="104" spans="1:7" s="378" customFormat="1" ht="18" customHeight="1" x14ac:dyDescent="0.25">
      <c r="A104" s="1172" t="s">
        <v>1162</v>
      </c>
      <c r="B104" s="1161" t="s">
        <v>1018</v>
      </c>
      <c r="C104" s="708" t="s">
        <v>42</v>
      </c>
      <c r="D104" s="1144">
        <v>3.7</v>
      </c>
      <c r="E104" s="496"/>
      <c r="F104" s="496">
        <f>D104*E104</f>
        <v>0</v>
      </c>
      <c r="G104" s="470"/>
    </row>
    <row r="105" spans="1:7" s="378" customFormat="1" ht="25" x14ac:dyDescent="0.25">
      <c r="A105" s="708"/>
      <c r="B105" s="1170" t="s">
        <v>1724</v>
      </c>
      <c r="C105" s="708"/>
      <c r="D105" s="1144"/>
      <c r="E105" s="496"/>
      <c r="F105" s="496"/>
      <c r="G105" s="470"/>
    </row>
    <row r="106" spans="1:7" s="378" customFormat="1" x14ac:dyDescent="0.25">
      <c r="A106" s="1172" t="s">
        <v>1164</v>
      </c>
      <c r="B106" s="1161" t="s">
        <v>1018</v>
      </c>
      <c r="C106" s="708" t="s">
        <v>42</v>
      </c>
      <c r="D106" s="1144">
        <v>5</v>
      </c>
      <c r="E106" s="496"/>
      <c r="F106" s="496">
        <f>D106*E106</f>
        <v>0</v>
      </c>
      <c r="G106" s="470"/>
    </row>
    <row r="107" spans="1:7" s="378" customFormat="1" x14ac:dyDescent="0.25">
      <c r="A107" s="708"/>
      <c r="B107" s="1146"/>
      <c r="C107" s="708"/>
      <c r="D107" s="1144"/>
      <c r="E107" s="496"/>
      <c r="F107" s="496"/>
      <c r="G107" s="470"/>
    </row>
    <row r="108" spans="1:7" s="378" customFormat="1" ht="13" x14ac:dyDescent="0.25">
      <c r="A108" s="1173"/>
      <c r="B108" s="1165" t="s">
        <v>561</v>
      </c>
      <c r="C108" s="1150"/>
      <c r="D108" s="1171"/>
      <c r="E108" s="496"/>
      <c r="F108" s="496"/>
      <c r="G108" s="470"/>
    </row>
    <row r="109" spans="1:7" s="378" customFormat="1" ht="15" customHeight="1" x14ac:dyDescent="0.25">
      <c r="A109" s="708"/>
      <c r="B109" s="1137" t="s">
        <v>116</v>
      </c>
      <c r="C109" s="708"/>
      <c r="D109" s="1144"/>
      <c r="E109" s="496"/>
      <c r="F109" s="496"/>
      <c r="G109" s="470"/>
    </row>
    <row r="110" spans="1:7" s="378" customFormat="1" x14ac:dyDescent="0.25">
      <c r="A110" s="708"/>
      <c r="B110" s="1164" t="s">
        <v>1165</v>
      </c>
      <c r="C110" s="708"/>
      <c r="D110" s="1144"/>
      <c r="E110" s="496"/>
      <c r="F110" s="496"/>
      <c r="G110" s="497"/>
    </row>
    <row r="111" spans="1:7" s="378" customFormat="1" x14ac:dyDescent="0.25">
      <c r="A111" s="1150" t="s">
        <v>117</v>
      </c>
      <c r="B111" s="1161" t="s">
        <v>1018</v>
      </c>
      <c r="C111" s="708" t="s">
        <v>42</v>
      </c>
      <c r="D111" s="1144">
        <v>1.7</v>
      </c>
      <c r="E111" s="496"/>
      <c r="F111" s="496">
        <f>D111*E111</f>
        <v>0</v>
      </c>
      <c r="G111" s="470"/>
    </row>
    <row r="112" spans="1:7" s="378" customFormat="1" x14ac:dyDescent="0.25">
      <c r="A112" s="1150"/>
      <c r="B112" s="1161"/>
      <c r="C112" s="708"/>
      <c r="D112" s="1144"/>
      <c r="E112" s="496"/>
      <c r="F112" s="496"/>
      <c r="G112" s="470"/>
    </row>
    <row r="113" spans="1:7" s="378" customFormat="1" x14ac:dyDescent="0.25">
      <c r="A113" s="1150"/>
      <c r="B113" s="1161"/>
      <c r="C113" s="708"/>
      <c r="D113" s="1144"/>
      <c r="E113" s="496"/>
      <c r="F113" s="496"/>
      <c r="G113" s="470"/>
    </row>
    <row r="114" spans="1:7" s="378" customFormat="1" x14ac:dyDescent="0.25">
      <c r="A114" s="1150"/>
      <c r="B114" s="1161"/>
      <c r="C114" s="708"/>
      <c r="D114" s="1144"/>
      <c r="E114" s="496"/>
      <c r="F114" s="496"/>
      <c r="G114" s="470"/>
    </row>
    <row r="115" spans="1:7" s="378" customFormat="1" ht="13" thickBot="1" x14ac:dyDescent="0.3">
      <c r="A115" s="1150"/>
      <c r="B115" s="1161"/>
      <c r="C115" s="708"/>
      <c r="D115" s="1144"/>
      <c r="E115" s="496"/>
      <c r="F115" s="496"/>
      <c r="G115" s="470"/>
    </row>
    <row r="116" spans="1:7" s="378" customFormat="1" ht="21" customHeight="1" thickTop="1" x14ac:dyDescent="0.25">
      <c r="A116" s="2480" t="s">
        <v>102</v>
      </c>
      <c r="B116" s="2480"/>
      <c r="C116" s="2480"/>
      <c r="D116" s="2480"/>
      <c r="E116" s="2480"/>
      <c r="F116" s="1301">
        <f>SUM(F61:F115)</f>
        <v>0</v>
      </c>
      <c r="G116" s="470"/>
    </row>
    <row r="117" spans="1:7" s="378" customFormat="1" ht="13" x14ac:dyDescent="0.25">
      <c r="A117" s="1173"/>
      <c r="B117" s="1174" t="s">
        <v>1019</v>
      </c>
      <c r="C117" s="1150"/>
      <c r="D117" s="1168"/>
      <c r="E117" s="496"/>
      <c r="F117" s="496"/>
      <c r="G117" s="470"/>
    </row>
    <row r="118" spans="1:7" s="378" customFormat="1" ht="25" x14ac:dyDescent="0.25">
      <c r="A118" s="1150"/>
      <c r="B118" s="1170" t="s">
        <v>1166</v>
      </c>
      <c r="C118" s="1150"/>
      <c r="D118" s="1168"/>
      <c r="E118" s="496"/>
      <c r="F118" s="496"/>
      <c r="G118" s="470"/>
    </row>
    <row r="119" spans="1:7" s="378" customFormat="1" ht="14.5" x14ac:dyDescent="0.25">
      <c r="A119" s="1150" t="s">
        <v>724</v>
      </c>
      <c r="B119" s="1155" t="s">
        <v>1167</v>
      </c>
      <c r="C119" s="1150" t="s">
        <v>42</v>
      </c>
      <c r="D119" s="1171">
        <v>2</v>
      </c>
      <c r="E119" s="496"/>
      <c r="F119" s="496">
        <f>D119*E119</f>
        <v>0</v>
      </c>
      <c r="G119" s="470"/>
    </row>
    <row r="120" spans="1:7" s="378" customFormat="1" x14ac:dyDescent="0.25">
      <c r="A120" s="708"/>
      <c r="B120" s="1161"/>
      <c r="C120" s="708"/>
      <c r="D120" s="1175"/>
      <c r="E120" s="496"/>
      <c r="F120" s="496"/>
      <c r="G120" s="470"/>
    </row>
    <row r="121" spans="1:7" s="378" customFormat="1" ht="13" x14ac:dyDescent="0.25">
      <c r="A121" s="708"/>
      <c r="B121" s="1143" t="s">
        <v>120</v>
      </c>
      <c r="C121" s="708"/>
      <c r="D121" s="1159"/>
      <c r="E121" s="496"/>
      <c r="F121" s="496"/>
      <c r="G121" s="470"/>
    </row>
    <row r="122" spans="1:7" s="378" customFormat="1" x14ac:dyDescent="0.25">
      <c r="A122" s="708"/>
      <c r="B122" s="1146"/>
      <c r="C122" s="708"/>
      <c r="D122" s="1159"/>
      <c r="E122" s="496"/>
      <c r="F122" s="496"/>
      <c r="G122" s="470"/>
    </row>
    <row r="123" spans="1:7" s="378" customFormat="1" ht="13" x14ac:dyDescent="0.25">
      <c r="A123" s="1172"/>
      <c r="B123" s="1176" t="s">
        <v>567</v>
      </c>
      <c r="C123" s="1150"/>
      <c r="D123" s="1157"/>
      <c r="E123" s="496"/>
      <c r="F123" s="496"/>
      <c r="G123" s="470"/>
    </row>
    <row r="124" spans="1:7" s="378" customFormat="1" x14ac:dyDescent="0.25">
      <c r="A124" s="708"/>
      <c r="B124" s="1161"/>
      <c r="C124" s="708"/>
      <c r="D124" s="1175"/>
      <c r="E124" s="496"/>
      <c r="F124" s="496"/>
      <c r="G124" s="470"/>
    </row>
    <row r="125" spans="1:7" s="378" customFormat="1" ht="13" x14ac:dyDescent="0.25">
      <c r="A125" s="708"/>
      <c r="B125" s="1136" t="s">
        <v>1021</v>
      </c>
      <c r="C125" s="708"/>
      <c r="D125" s="1159"/>
      <c r="E125" s="494"/>
      <c r="F125" s="494"/>
      <c r="G125" s="470"/>
    </row>
    <row r="126" spans="1:7" s="378" customFormat="1" x14ac:dyDescent="0.25">
      <c r="A126" s="1160"/>
      <c r="B126" s="1162" t="s">
        <v>1168</v>
      </c>
      <c r="C126" s="708"/>
      <c r="D126" s="1144"/>
      <c r="E126" s="494"/>
      <c r="F126" s="494"/>
      <c r="G126" s="470"/>
    </row>
    <row r="127" spans="1:7" s="378" customFormat="1" ht="19.5" customHeight="1" x14ac:dyDescent="0.25">
      <c r="A127" s="708" t="s">
        <v>1025</v>
      </c>
      <c r="B127" s="1161" t="s">
        <v>413</v>
      </c>
      <c r="C127" s="708" t="s">
        <v>48</v>
      </c>
      <c r="D127" s="1144">
        <v>1.3</v>
      </c>
      <c r="E127" s="496"/>
      <c r="F127" s="496">
        <f>D127*E127</f>
        <v>0</v>
      </c>
      <c r="G127" s="470"/>
    </row>
    <row r="128" spans="1:7" s="378" customFormat="1" x14ac:dyDescent="0.25">
      <c r="A128" s="708" t="s">
        <v>322</v>
      </c>
      <c r="B128" s="1161" t="s">
        <v>129</v>
      </c>
      <c r="C128" s="708" t="s">
        <v>48</v>
      </c>
      <c r="D128" s="1144">
        <v>13.5</v>
      </c>
      <c r="E128" s="496"/>
      <c r="F128" s="496">
        <f>D128*E128</f>
        <v>0</v>
      </c>
      <c r="G128" s="470"/>
    </row>
    <row r="129" spans="1:7" s="378" customFormat="1" x14ac:dyDescent="0.25">
      <c r="A129" s="1150"/>
      <c r="B129" s="1155"/>
      <c r="C129" s="1150"/>
      <c r="D129" s="1171"/>
      <c r="E129" s="496"/>
      <c r="F129" s="496"/>
      <c r="G129" s="470"/>
    </row>
    <row r="130" spans="1:7" s="378" customFormat="1" ht="13" x14ac:dyDescent="0.25">
      <c r="A130" s="1150"/>
      <c r="B130" s="1177" t="s">
        <v>1026</v>
      </c>
      <c r="C130" s="1150"/>
      <c r="D130" s="1171"/>
      <c r="E130" s="496"/>
      <c r="F130" s="496"/>
      <c r="G130" s="470"/>
    </row>
    <row r="131" spans="1:7" s="378" customFormat="1" x14ac:dyDescent="0.25">
      <c r="A131" s="1150"/>
      <c r="B131" s="1154" t="s">
        <v>1027</v>
      </c>
      <c r="C131" s="1150"/>
      <c r="D131" s="1171"/>
      <c r="E131" s="496"/>
      <c r="F131" s="496"/>
      <c r="G131" s="470"/>
    </row>
    <row r="132" spans="1:7" s="378" customFormat="1" x14ac:dyDescent="0.25">
      <c r="A132" s="708" t="s">
        <v>126</v>
      </c>
      <c r="B132" s="1161" t="s">
        <v>413</v>
      </c>
      <c r="C132" s="708" t="s">
        <v>48</v>
      </c>
      <c r="D132" s="1144">
        <v>46.7</v>
      </c>
      <c r="E132" s="496"/>
      <c r="F132" s="496">
        <f>D132*E132</f>
        <v>0</v>
      </c>
      <c r="G132" s="470"/>
    </row>
    <row r="133" spans="1:7" s="378" customFormat="1" x14ac:dyDescent="0.25">
      <c r="A133" s="1172"/>
      <c r="B133" s="1178"/>
      <c r="C133" s="1150"/>
      <c r="D133" s="1171"/>
      <c r="E133" s="496"/>
      <c r="F133" s="496"/>
      <c r="G133" s="470"/>
    </row>
    <row r="134" spans="1:7" s="378" customFormat="1" ht="13" x14ac:dyDescent="0.25">
      <c r="A134" s="1172"/>
      <c r="B134" s="1151" t="s">
        <v>130</v>
      </c>
      <c r="C134" s="1150"/>
      <c r="D134" s="1171"/>
      <c r="E134" s="496"/>
      <c r="F134" s="496"/>
      <c r="G134" s="470"/>
    </row>
    <row r="135" spans="1:7" s="378" customFormat="1" x14ac:dyDescent="0.25">
      <c r="A135" s="1172"/>
      <c r="B135" s="1156"/>
      <c r="C135" s="1150"/>
      <c r="D135" s="1171"/>
      <c r="E135" s="496"/>
      <c r="F135" s="496"/>
      <c r="G135" s="470"/>
    </row>
    <row r="136" spans="1:7" s="378" customFormat="1" ht="13" x14ac:dyDescent="0.25">
      <c r="A136" s="1172"/>
      <c r="B136" s="1179" t="s">
        <v>571</v>
      </c>
      <c r="C136" s="1150"/>
      <c r="D136" s="1171"/>
      <c r="E136" s="496"/>
      <c r="F136" s="496"/>
      <c r="G136" s="470"/>
    </row>
    <row r="137" spans="1:7" s="378" customFormat="1" x14ac:dyDescent="0.25">
      <c r="A137" s="1172"/>
      <c r="B137" s="1162" t="s">
        <v>1169</v>
      </c>
      <c r="C137" s="1150"/>
      <c r="D137" s="1157"/>
      <c r="E137" s="496"/>
      <c r="F137" s="496"/>
      <c r="G137" s="470"/>
    </row>
    <row r="138" spans="1:7" s="378" customFormat="1" x14ac:dyDescent="0.25">
      <c r="A138" s="1172" t="s">
        <v>133</v>
      </c>
      <c r="B138" s="1156" t="s">
        <v>1170</v>
      </c>
      <c r="C138" s="1150" t="s">
        <v>40</v>
      </c>
      <c r="D138" s="1157">
        <v>0.26</v>
      </c>
      <c r="E138" s="496"/>
      <c r="F138" s="496">
        <f>D138*E138</f>
        <v>0</v>
      </c>
      <c r="G138" s="470"/>
    </row>
    <row r="139" spans="1:7" s="378" customFormat="1" x14ac:dyDescent="0.25">
      <c r="A139" s="1172"/>
      <c r="B139" s="1156"/>
      <c r="C139" s="1150"/>
      <c r="D139" s="1157"/>
      <c r="E139" s="496"/>
      <c r="F139" s="496"/>
      <c r="G139" s="470"/>
    </row>
    <row r="140" spans="1:7" s="378" customFormat="1" ht="13" x14ac:dyDescent="0.25">
      <c r="A140" s="1150"/>
      <c r="B140" s="1151" t="s">
        <v>574</v>
      </c>
      <c r="C140" s="1150"/>
      <c r="D140" s="1180"/>
      <c r="E140" s="496"/>
      <c r="F140" s="496"/>
      <c r="G140" s="470"/>
    </row>
    <row r="141" spans="1:7" s="378" customFormat="1" x14ac:dyDescent="0.25">
      <c r="A141" s="1150"/>
      <c r="B141" s="1156"/>
      <c r="C141" s="1150"/>
      <c r="D141" s="1180"/>
      <c r="E141" s="496"/>
      <c r="F141" s="496"/>
      <c r="G141" s="470"/>
    </row>
    <row r="142" spans="1:7" s="378" customFormat="1" ht="25" x14ac:dyDescent="0.25">
      <c r="A142" s="1150"/>
      <c r="B142" s="1154" t="s">
        <v>1171</v>
      </c>
      <c r="C142" s="1150"/>
      <c r="D142" s="1180"/>
      <c r="E142" s="496"/>
      <c r="F142" s="496"/>
      <c r="G142" s="470"/>
    </row>
    <row r="143" spans="1:7" s="378" customFormat="1" x14ac:dyDescent="0.25">
      <c r="A143" s="1150" t="s">
        <v>1172</v>
      </c>
      <c r="B143" s="1156" t="s">
        <v>1173</v>
      </c>
      <c r="C143" s="1150" t="s">
        <v>48</v>
      </c>
      <c r="D143" s="1157">
        <v>21.5</v>
      </c>
      <c r="E143" s="496"/>
      <c r="F143" s="496">
        <f>D143*E143</f>
        <v>0</v>
      </c>
      <c r="G143" s="470"/>
    </row>
    <row r="144" spans="1:7" s="378" customFormat="1" x14ac:dyDescent="0.25">
      <c r="A144" s="708"/>
      <c r="B144" s="1181"/>
      <c r="C144" s="708"/>
      <c r="D144" s="1159"/>
      <c r="E144" s="496"/>
      <c r="F144" s="496"/>
      <c r="G144" s="470"/>
    </row>
    <row r="145" spans="1:7" s="378" customFormat="1" ht="13" x14ac:dyDescent="0.25">
      <c r="A145" s="1182"/>
      <c r="B145" s="1183" t="s">
        <v>447</v>
      </c>
      <c r="C145" s="1182"/>
      <c r="D145" s="1184"/>
      <c r="E145" s="496"/>
      <c r="F145" s="496"/>
      <c r="G145" s="470"/>
    </row>
    <row r="146" spans="1:7" s="378" customFormat="1" ht="13" x14ac:dyDescent="0.25">
      <c r="A146" s="708"/>
      <c r="B146" s="1185" t="s">
        <v>1174</v>
      </c>
      <c r="C146" s="708"/>
      <c r="D146" s="1159"/>
      <c r="E146" s="496"/>
      <c r="F146" s="496"/>
      <c r="G146" s="470"/>
    </row>
    <row r="147" spans="1:7" s="378" customFormat="1" x14ac:dyDescent="0.25">
      <c r="A147" s="708"/>
      <c r="B147" s="1154" t="s">
        <v>1038</v>
      </c>
      <c r="C147" s="708"/>
      <c r="D147" s="1159"/>
      <c r="E147" s="496"/>
      <c r="F147" s="496"/>
      <c r="G147" s="470"/>
    </row>
    <row r="148" spans="1:7" s="378" customFormat="1" x14ac:dyDescent="0.25">
      <c r="A148" s="708" t="s">
        <v>448</v>
      </c>
      <c r="B148" s="1181" t="s">
        <v>1175</v>
      </c>
      <c r="C148" s="1150" t="s">
        <v>48</v>
      </c>
      <c r="D148" s="1159">
        <v>21.5</v>
      </c>
      <c r="E148" s="496"/>
      <c r="F148" s="496">
        <f>D148*E148</f>
        <v>0</v>
      </c>
      <c r="G148" s="470"/>
    </row>
    <row r="149" spans="1:7" s="378" customFormat="1" x14ac:dyDescent="0.25">
      <c r="A149" s="708"/>
      <c r="B149" s="1181"/>
      <c r="C149" s="708"/>
      <c r="D149" s="1159"/>
      <c r="E149" s="496"/>
      <c r="F149" s="496"/>
      <c r="G149" s="470"/>
    </row>
    <row r="150" spans="1:7" s="378" customFormat="1" ht="13" x14ac:dyDescent="0.25">
      <c r="A150" s="1182"/>
      <c r="B150" s="1186" t="s">
        <v>398</v>
      </c>
      <c r="C150" s="1182"/>
      <c r="D150" s="1157"/>
      <c r="E150" s="496"/>
      <c r="F150" s="496"/>
      <c r="G150" s="470"/>
    </row>
    <row r="151" spans="1:7" s="378" customFormat="1" x14ac:dyDescent="0.25">
      <c r="A151" s="1182"/>
      <c r="B151" s="1187"/>
      <c r="C151" s="1182"/>
      <c r="D151" s="1157"/>
      <c r="E151" s="496"/>
      <c r="F151" s="496"/>
      <c r="G151" s="470"/>
    </row>
    <row r="152" spans="1:7" s="378" customFormat="1" ht="13" x14ac:dyDescent="0.25">
      <c r="A152" s="1182"/>
      <c r="B152" s="1143" t="s">
        <v>1176</v>
      </c>
      <c r="C152" s="1182"/>
      <c r="D152" s="1157"/>
      <c r="E152" s="496"/>
      <c r="F152" s="496"/>
      <c r="G152" s="470"/>
    </row>
    <row r="153" spans="1:7" s="378" customFormat="1" ht="13" x14ac:dyDescent="0.25">
      <c r="A153" s="1182"/>
      <c r="B153" s="1186"/>
      <c r="C153" s="1182"/>
      <c r="D153" s="1157"/>
      <c r="E153" s="496"/>
      <c r="F153" s="496"/>
      <c r="G153" s="470"/>
    </row>
    <row r="154" spans="1:7" s="378" customFormat="1" ht="25" x14ac:dyDescent="0.25">
      <c r="A154" s="1160"/>
      <c r="B154" s="1188" t="s">
        <v>1177</v>
      </c>
      <c r="C154" s="708"/>
      <c r="D154" s="1159"/>
      <c r="E154" s="496"/>
      <c r="F154" s="496"/>
      <c r="G154" s="470"/>
    </row>
    <row r="155" spans="1:7" s="378" customFormat="1" x14ac:dyDescent="0.25">
      <c r="A155" s="708" t="s">
        <v>1413</v>
      </c>
      <c r="B155" s="1146" t="s">
        <v>1179</v>
      </c>
      <c r="C155" s="708" t="s">
        <v>48</v>
      </c>
      <c r="D155" s="1159">
        <v>87</v>
      </c>
      <c r="E155" s="496"/>
      <c r="F155" s="496">
        <f>D155*E155</f>
        <v>0</v>
      </c>
      <c r="G155" s="470"/>
    </row>
    <row r="156" spans="1:7" s="378" customFormat="1" x14ac:dyDescent="0.25">
      <c r="A156" s="708"/>
      <c r="B156" s="1146"/>
      <c r="C156" s="708"/>
      <c r="D156" s="1159"/>
      <c r="E156" s="496"/>
      <c r="F156" s="496"/>
      <c r="G156" s="470"/>
    </row>
    <row r="157" spans="1:7" s="378" customFormat="1" ht="25" x14ac:dyDescent="0.25">
      <c r="A157" s="1160"/>
      <c r="B157" s="1188" t="s">
        <v>1177</v>
      </c>
      <c r="C157" s="708"/>
      <c r="D157" s="1159"/>
      <c r="E157" s="496"/>
      <c r="F157" s="496"/>
      <c r="G157" s="470"/>
    </row>
    <row r="158" spans="1:7" s="378" customFormat="1" x14ac:dyDescent="0.25">
      <c r="A158" s="708" t="s">
        <v>1414</v>
      </c>
      <c r="B158" s="1146" t="s">
        <v>1061</v>
      </c>
      <c r="C158" s="708" t="s">
        <v>48</v>
      </c>
      <c r="D158" s="1159">
        <v>48</v>
      </c>
      <c r="E158" s="496"/>
      <c r="F158" s="496">
        <f>D158*E158</f>
        <v>0</v>
      </c>
      <c r="G158" s="470"/>
    </row>
    <row r="159" spans="1:7" s="378" customFormat="1" x14ac:dyDescent="0.25">
      <c r="A159" s="708"/>
      <c r="B159" s="1146"/>
      <c r="C159" s="708"/>
      <c r="D159" s="1166"/>
      <c r="E159" s="1189"/>
      <c r="F159" s="1190"/>
      <c r="G159" s="470"/>
    </row>
    <row r="160" spans="1:7" s="378" customFormat="1" ht="37.5" x14ac:dyDescent="0.25">
      <c r="A160" s="708"/>
      <c r="B160" s="1191" t="s">
        <v>1181</v>
      </c>
      <c r="C160" s="708"/>
      <c r="D160" s="1159"/>
      <c r="E160" s="496"/>
      <c r="F160" s="496"/>
      <c r="G160" s="470"/>
    </row>
    <row r="161" spans="1:7" s="378" customFormat="1" x14ac:dyDescent="0.25">
      <c r="A161" s="708" t="s">
        <v>1415</v>
      </c>
      <c r="B161" s="1146" t="s">
        <v>1183</v>
      </c>
      <c r="C161" s="708" t="s">
        <v>48</v>
      </c>
      <c r="D161" s="1159">
        <v>5</v>
      </c>
      <c r="E161" s="496"/>
      <c r="F161" s="496">
        <f>D161*E161</f>
        <v>0</v>
      </c>
      <c r="G161" s="470"/>
    </row>
    <row r="162" spans="1:7" s="378" customFormat="1" x14ac:dyDescent="0.25">
      <c r="A162" s="708"/>
      <c r="B162" s="1146"/>
      <c r="C162" s="708"/>
      <c r="D162" s="1159"/>
      <c r="E162" s="1189"/>
      <c r="F162" s="496"/>
      <c r="G162" s="470"/>
    </row>
    <row r="163" spans="1:7" s="378" customFormat="1" ht="13" x14ac:dyDescent="0.25">
      <c r="A163" s="1150"/>
      <c r="B163" s="1151" t="s">
        <v>454</v>
      </c>
      <c r="C163" s="1150"/>
      <c r="D163" s="1157"/>
      <c r="E163" s="1169"/>
      <c r="F163" s="1190"/>
      <c r="G163" s="470"/>
    </row>
    <row r="164" spans="1:7" s="378" customFormat="1" x14ac:dyDescent="0.25">
      <c r="A164" s="1150"/>
      <c r="B164" s="1156"/>
      <c r="C164" s="1150"/>
      <c r="D164" s="1157"/>
      <c r="E164" s="1169"/>
      <c r="F164" s="1190"/>
      <c r="G164" s="470"/>
    </row>
    <row r="165" spans="1:7" s="378" customFormat="1" ht="13" x14ac:dyDescent="0.25">
      <c r="A165" s="1150"/>
      <c r="B165" s="1176" t="s">
        <v>592</v>
      </c>
      <c r="C165" s="1150"/>
      <c r="D165" s="1180"/>
      <c r="E165" s="1169"/>
      <c r="F165" s="1190"/>
      <c r="G165" s="470"/>
    </row>
    <row r="166" spans="1:7" s="378" customFormat="1" x14ac:dyDescent="0.25">
      <c r="A166" s="1150"/>
      <c r="B166" s="1155"/>
      <c r="C166" s="1150"/>
      <c r="D166" s="1157"/>
      <c r="E166" s="1169"/>
      <c r="F166" s="1169"/>
      <c r="G166" s="470"/>
    </row>
    <row r="167" spans="1:7" s="378" customFormat="1" ht="13" x14ac:dyDescent="0.25">
      <c r="A167" s="1150"/>
      <c r="B167" s="1174" t="s">
        <v>593</v>
      </c>
      <c r="C167" s="1150"/>
      <c r="D167" s="1157"/>
      <c r="E167" s="1169"/>
      <c r="F167" s="1169"/>
      <c r="G167" s="470"/>
    </row>
    <row r="168" spans="1:7" s="378" customFormat="1" ht="13" x14ac:dyDescent="0.25">
      <c r="A168" s="1150"/>
      <c r="B168" s="1174"/>
      <c r="C168" s="1150"/>
      <c r="D168" s="1157"/>
      <c r="E168" s="1169"/>
      <c r="F168" s="1169"/>
      <c r="G168" s="470"/>
    </row>
    <row r="169" spans="1:7" s="378" customFormat="1" ht="25" x14ac:dyDescent="0.25">
      <c r="A169" s="708"/>
      <c r="B169" s="1162" t="s">
        <v>1184</v>
      </c>
      <c r="C169" s="1150"/>
      <c r="D169" s="1157"/>
      <c r="E169" s="1169"/>
      <c r="F169" s="1169"/>
      <c r="G169" s="470"/>
    </row>
    <row r="170" spans="1:7" s="378" customFormat="1" ht="25" x14ac:dyDescent="0.25">
      <c r="A170" s="708" t="s">
        <v>595</v>
      </c>
      <c r="B170" s="1142" t="s">
        <v>1067</v>
      </c>
      <c r="C170" s="1150" t="s">
        <v>48</v>
      </c>
      <c r="D170" s="1157">
        <v>7</v>
      </c>
      <c r="E170" s="496"/>
      <c r="F170" s="496">
        <f>D170*E170</f>
        <v>0</v>
      </c>
      <c r="G170" s="470"/>
    </row>
    <row r="171" spans="1:7" s="378" customFormat="1" x14ac:dyDescent="0.25">
      <c r="A171" s="708"/>
      <c r="B171" s="1142"/>
      <c r="C171" s="1150"/>
      <c r="D171" s="1157"/>
      <c r="E171" s="496"/>
      <c r="F171" s="496"/>
      <c r="G171" s="470"/>
    </row>
    <row r="172" spans="1:7" s="378" customFormat="1" x14ac:dyDescent="0.25">
      <c r="A172" s="708"/>
      <c r="B172" s="1142"/>
      <c r="C172" s="1150"/>
      <c r="D172" s="1157"/>
      <c r="E172" s="496"/>
      <c r="F172" s="496"/>
      <c r="G172" s="470"/>
    </row>
    <row r="173" spans="1:7" s="378" customFormat="1" x14ac:dyDescent="0.25">
      <c r="A173" s="708"/>
      <c r="B173" s="1142"/>
      <c r="C173" s="1150"/>
      <c r="D173" s="1157"/>
      <c r="E173" s="496"/>
      <c r="F173" s="496"/>
      <c r="G173" s="470"/>
    </row>
    <row r="174" spans="1:7" s="378" customFormat="1" x14ac:dyDescent="0.25">
      <c r="A174" s="708"/>
      <c r="B174" s="1142"/>
      <c r="C174" s="1150"/>
      <c r="D174" s="1157"/>
      <c r="E174" s="496"/>
      <c r="F174" s="496"/>
      <c r="G174" s="470"/>
    </row>
    <row r="175" spans="1:7" s="378" customFormat="1" x14ac:dyDescent="0.25">
      <c r="A175" s="708"/>
      <c r="B175" s="1142"/>
      <c r="C175" s="1150"/>
      <c r="D175" s="1157"/>
      <c r="E175" s="496"/>
      <c r="F175" s="496"/>
      <c r="G175" s="470"/>
    </row>
    <row r="176" spans="1:7" s="378" customFormat="1" ht="13" thickBot="1" x14ac:dyDescent="0.3">
      <c r="A176" s="708"/>
      <c r="B176" s="1142"/>
      <c r="C176" s="1150"/>
      <c r="D176" s="1157"/>
      <c r="E176" s="496"/>
      <c r="F176" s="496"/>
      <c r="G176" s="470"/>
    </row>
    <row r="177" spans="1:7" s="378" customFormat="1" ht="18" customHeight="1" thickTop="1" x14ac:dyDescent="0.25">
      <c r="A177" s="2480" t="s">
        <v>102</v>
      </c>
      <c r="B177" s="2480"/>
      <c r="C177" s="2480"/>
      <c r="D177" s="2480"/>
      <c r="E177" s="2480"/>
      <c r="F177" s="1301">
        <f>SUM(F118:F176)</f>
        <v>0</v>
      </c>
      <c r="G177" s="470"/>
    </row>
    <row r="178" spans="1:7" s="378" customFormat="1" ht="13" x14ac:dyDescent="0.25">
      <c r="A178" s="1150"/>
      <c r="B178" s="1174" t="s">
        <v>597</v>
      </c>
      <c r="C178" s="1150"/>
      <c r="D178" s="1157"/>
      <c r="E178" s="496"/>
      <c r="F178" s="496"/>
      <c r="G178" s="470"/>
    </row>
    <row r="179" spans="1:7" s="378" customFormat="1" ht="13" x14ac:dyDescent="0.25">
      <c r="A179" s="1150"/>
      <c r="B179" s="1174"/>
      <c r="C179" s="1150"/>
      <c r="D179" s="1157"/>
      <c r="E179" s="496"/>
      <c r="F179" s="496"/>
      <c r="G179" s="470"/>
    </row>
    <row r="180" spans="1:7" s="378" customFormat="1" ht="25" x14ac:dyDescent="0.25">
      <c r="A180" s="1150"/>
      <c r="B180" s="1164" t="s">
        <v>1185</v>
      </c>
      <c r="C180" s="1150"/>
      <c r="D180" s="1157"/>
      <c r="E180" s="496"/>
      <c r="F180" s="496"/>
      <c r="G180" s="470"/>
    </row>
    <row r="181" spans="1:7" s="378" customFormat="1" ht="25" x14ac:dyDescent="0.25">
      <c r="A181" s="1150" t="s">
        <v>458</v>
      </c>
      <c r="B181" s="1192" t="s">
        <v>600</v>
      </c>
      <c r="C181" s="1150" t="s">
        <v>48</v>
      </c>
      <c r="D181" s="1157">
        <v>52</v>
      </c>
      <c r="E181" s="496"/>
      <c r="F181" s="496">
        <f>D181*E181</f>
        <v>0</v>
      </c>
      <c r="G181" s="470"/>
    </row>
    <row r="182" spans="1:7" s="378" customFormat="1" ht="7.5" customHeight="1" x14ac:dyDescent="0.25">
      <c r="A182" s="1150"/>
      <c r="B182" s="1192"/>
      <c r="C182" s="1150"/>
      <c r="D182" s="1157"/>
      <c r="E182" s="496"/>
      <c r="F182" s="496"/>
      <c r="G182" s="470"/>
    </row>
    <row r="183" spans="1:7" s="378" customFormat="1" ht="13" x14ac:dyDescent="0.25">
      <c r="A183" s="1150"/>
      <c r="B183" s="1176" t="s">
        <v>460</v>
      </c>
      <c r="C183" s="1150"/>
      <c r="D183" s="1180"/>
      <c r="E183" s="496"/>
      <c r="F183" s="496"/>
      <c r="G183" s="470"/>
    </row>
    <row r="184" spans="1:7" s="378" customFormat="1" ht="6" customHeight="1" x14ac:dyDescent="0.25">
      <c r="A184" s="1150"/>
      <c r="B184" s="1155"/>
      <c r="C184" s="1150"/>
      <c r="D184" s="1180"/>
      <c r="E184" s="496"/>
      <c r="F184" s="496"/>
      <c r="G184" s="470"/>
    </row>
    <row r="185" spans="1:7" s="378" customFormat="1" ht="13" x14ac:dyDescent="0.25">
      <c r="A185" s="1150"/>
      <c r="B185" s="1174" t="s">
        <v>597</v>
      </c>
      <c r="C185" s="1150"/>
      <c r="D185" s="1180"/>
      <c r="E185" s="496"/>
      <c r="F185" s="496"/>
      <c r="G185" s="470"/>
    </row>
    <row r="186" spans="1:7" s="378" customFormat="1" ht="25" x14ac:dyDescent="0.25">
      <c r="A186" s="1150"/>
      <c r="B186" s="1164" t="s">
        <v>1186</v>
      </c>
      <c r="C186" s="1150"/>
      <c r="D186" s="1180"/>
      <c r="E186" s="496"/>
      <c r="F186" s="496"/>
      <c r="G186" s="470"/>
    </row>
    <row r="187" spans="1:7" s="378" customFormat="1" ht="25" x14ac:dyDescent="0.25">
      <c r="A187" s="1150" t="s">
        <v>599</v>
      </c>
      <c r="B187" s="1192" t="s">
        <v>600</v>
      </c>
      <c r="C187" s="1150" t="s">
        <v>48</v>
      </c>
      <c r="D187" s="1157">
        <v>85</v>
      </c>
      <c r="E187" s="496"/>
      <c r="F187" s="496">
        <f>D187*E187</f>
        <v>0</v>
      </c>
      <c r="G187" s="470"/>
    </row>
    <row r="188" spans="1:7" s="378" customFormat="1" ht="8.25" customHeight="1" x14ac:dyDescent="0.25">
      <c r="A188" s="708"/>
      <c r="B188" s="1161"/>
      <c r="C188" s="708"/>
      <c r="D188" s="1144"/>
      <c r="E188" s="496"/>
      <c r="F188" s="496"/>
      <c r="G188" s="470"/>
    </row>
    <row r="189" spans="1:7" s="378" customFormat="1" ht="13" x14ac:dyDescent="0.25">
      <c r="A189" s="1193"/>
      <c r="B189" s="1151" t="s">
        <v>465</v>
      </c>
      <c r="C189" s="1150"/>
      <c r="D189" s="1157"/>
      <c r="E189" s="496"/>
      <c r="F189" s="496"/>
      <c r="G189" s="470"/>
    </row>
    <row r="190" spans="1:7" s="378" customFormat="1" ht="7.5" customHeight="1" x14ac:dyDescent="0.25">
      <c r="A190" s="1193"/>
      <c r="B190" s="1151"/>
      <c r="C190" s="1150"/>
      <c r="D190" s="1157"/>
      <c r="E190" s="496"/>
      <c r="F190" s="496"/>
      <c r="G190" s="470"/>
    </row>
    <row r="191" spans="1:7" s="378" customFormat="1" ht="13" x14ac:dyDescent="0.25">
      <c r="A191" s="1150"/>
      <c r="B191" s="1176" t="s">
        <v>1187</v>
      </c>
      <c r="C191" s="1150"/>
      <c r="D191" s="1157"/>
      <c r="E191" s="496"/>
      <c r="F191" s="496"/>
      <c r="G191" s="470"/>
    </row>
    <row r="192" spans="1:7" s="378" customFormat="1" ht="13" x14ac:dyDescent="0.25">
      <c r="A192" s="1150"/>
      <c r="B192" s="1176"/>
      <c r="C192" s="1150"/>
      <c r="D192" s="1157"/>
      <c r="E192" s="496"/>
      <c r="F192" s="496"/>
      <c r="G192" s="470"/>
    </row>
    <row r="193" spans="1:7" s="378" customFormat="1" ht="25" x14ac:dyDescent="0.25">
      <c r="A193" s="1160"/>
      <c r="B193" s="1162" t="s">
        <v>588</v>
      </c>
      <c r="C193" s="708"/>
      <c r="D193" s="1159"/>
      <c r="E193" s="1189"/>
      <c r="F193" s="496"/>
      <c r="G193" s="470"/>
    </row>
    <row r="194" spans="1:7" s="378" customFormat="1" x14ac:dyDescent="0.25">
      <c r="A194" s="708" t="s">
        <v>1416</v>
      </c>
      <c r="B194" s="1146" t="s">
        <v>1417</v>
      </c>
      <c r="C194" s="708" t="s">
        <v>125</v>
      </c>
      <c r="D194" s="1159">
        <v>40</v>
      </c>
      <c r="E194" s="496"/>
      <c r="F194" s="496">
        <f>D194*E194</f>
        <v>0</v>
      </c>
      <c r="G194" s="470"/>
    </row>
    <row r="195" spans="1:7" s="378" customFormat="1" ht="13" x14ac:dyDescent="0.25">
      <c r="A195" s="1150"/>
      <c r="B195" s="1176"/>
      <c r="C195" s="1150"/>
      <c r="D195" s="1157"/>
      <c r="E195" s="496"/>
      <c r="F195" s="496"/>
      <c r="G195" s="470"/>
    </row>
    <row r="196" spans="1:7" s="378" customFormat="1" ht="13" x14ac:dyDescent="0.25">
      <c r="A196" s="1150"/>
      <c r="B196" s="1174" t="s">
        <v>470</v>
      </c>
      <c r="C196" s="1150"/>
      <c r="D196" s="1157"/>
      <c r="E196" s="496"/>
      <c r="F196" s="496"/>
      <c r="G196" s="470"/>
    </row>
    <row r="197" spans="1:7" s="378" customFormat="1" ht="37.5" x14ac:dyDescent="0.25">
      <c r="A197" s="1150" t="s">
        <v>400</v>
      </c>
      <c r="B197" s="1161" t="s">
        <v>1188</v>
      </c>
      <c r="C197" s="1150" t="s">
        <v>48</v>
      </c>
      <c r="D197" s="1157">
        <v>58.3</v>
      </c>
      <c r="E197" s="496"/>
      <c r="F197" s="496">
        <f>D197*E197</f>
        <v>0</v>
      </c>
      <c r="G197" s="470"/>
    </row>
    <row r="198" spans="1:7" s="378" customFormat="1" ht="7.5" customHeight="1" x14ac:dyDescent="0.25">
      <c r="A198" s="1150"/>
      <c r="B198" s="1155"/>
      <c r="C198" s="1150"/>
      <c r="D198" s="1157"/>
      <c r="E198" s="496"/>
      <c r="F198" s="496"/>
      <c r="G198" s="470"/>
    </row>
    <row r="199" spans="1:7" s="378" customFormat="1" ht="13" x14ac:dyDescent="0.25">
      <c r="A199" s="1160"/>
      <c r="B199" s="1137" t="s">
        <v>1189</v>
      </c>
      <c r="C199" s="708"/>
      <c r="D199" s="1159"/>
      <c r="E199" s="496"/>
      <c r="F199" s="496"/>
      <c r="G199" s="470"/>
    </row>
    <row r="200" spans="1:7" s="378" customFormat="1" x14ac:dyDescent="0.25">
      <c r="A200" s="708" t="s">
        <v>1190</v>
      </c>
      <c r="B200" s="1161" t="s">
        <v>1191</v>
      </c>
      <c r="C200" s="708" t="s">
        <v>48</v>
      </c>
      <c r="D200" s="1159">
        <v>49</v>
      </c>
      <c r="E200" s="496"/>
      <c r="F200" s="496">
        <f>D200*E200</f>
        <v>0</v>
      </c>
      <c r="G200" s="470"/>
    </row>
    <row r="201" spans="1:7" s="378" customFormat="1" ht="9.75" customHeight="1" x14ac:dyDescent="0.25">
      <c r="A201" s="1193"/>
      <c r="B201" s="1151"/>
      <c r="C201" s="1150"/>
      <c r="D201" s="1157"/>
      <c r="E201" s="496"/>
      <c r="F201" s="496"/>
      <c r="G201" s="470"/>
    </row>
    <row r="202" spans="1:7" s="378" customFormat="1" ht="13" x14ac:dyDescent="0.25">
      <c r="A202" s="1193"/>
      <c r="B202" s="1151" t="s">
        <v>478</v>
      </c>
      <c r="C202" s="1150"/>
      <c r="D202" s="1157"/>
      <c r="E202" s="496"/>
      <c r="F202" s="496"/>
      <c r="G202" s="470"/>
    </row>
    <row r="203" spans="1:7" s="378" customFormat="1" ht="13" x14ac:dyDescent="0.25">
      <c r="A203" s="1193"/>
      <c r="B203" s="1151"/>
      <c r="C203" s="1150"/>
      <c r="D203" s="1157"/>
      <c r="E203" s="496"/>
      <c r="F203" s="496"/>
      <c r="G203" s="470"/>
    </row>
    <row r="204" spans="1:7" s="378" customFormat="1" ht="13" x14ac:dyDescent="0.25">
      <c r="A204" s="1193"/>
      <c r="B204" s="1177" t="s">
        <v>1077</v>
      </c>
      <c r="C204" s="1150"/>
      <c r="D204" s="1157"/>
      <c r="E204" s="496"/>
      <c r="F204" s="496"/>
      <c r="G204" s="470"/>
    </row>
    <row r="205" spans="1:7" s="378" customFormat="1" ht="25" x14ac:dyDescent="0.25">
      <c r="A205" s="1150"/>
      <c r="B205" s="1154" t="s">
        <v>1192</v>
      </c>
      <c r="C205" s="1150"/>
      <c r="D205" s="1157"/>
      <c r="E205" s="496"/>
      <c r="F205" s="496"/>
      <c r="G205" s="470"/>
    </row>
    <row r="206" spans="1:7" s="378" customFormat="1" ht="25" x14ac:dyDescent="0.25">
      <c r="A206" s="1150" t="s">
        <v>479</v>
      </c>
      <c r="B206" s="1192" t="s">
        <v>1080</v>
      </c>
      <c r="C206" s="1150" t="s">
        <v>48</v>
      </c>
      <c r="D206" s="1157">
        <v>11</v>
      </c>
      <c r="E206" s="496"/>
      <c r="F206" s="496">
        <f>D206*E206</f>
        <v>0</v>
      </c>
      <c r="G206" s="470"/>
    </row>
    <row r="207" spans="1:7" s="378" customFormat="1" x14ac:dyDescent="0.25">
      <c r="A207" s="1150"/>
      <c r="B207" s="1192"/>
      <c r="C207" s="1150"/>
      <c r="D207" s="1157"/>
      <c r="E207" s="496"/>
      <c r="F207" s="496"/>
      <c r="G207" s="470"/>
    </row>
    <row r="208" spans="1:7" s="378" customFormat="1" ht="13" x14ac:dyDescent="0.25">
      <c r="A208" s="1150"/>
      <c r="B208" s="1177" t="s">
        <v>636</v>
      </c>
      <c r="C208" s="1150"/>
      <c r="D208" s="1157"/>
      <c r="E208" s="1169"/>
      <c r="F208" s="1169"/>
      <c r="G208" s="470"/>
    </row>
    <row r="209" spans="1:7" s="378" customFormat="1" ht="37.5" x14ac:dyDescent="0.25">
      <c r="A209" s="1150"/>
      <c r="B209" s="1170" t="s">
        <v>1083</v>
      </c>
      <c r="C209" s="1150"/>
      <c r="D209" s="1157"/>
      <c r="E209" s="1169"/>
      <c r="F209" s="1169"/>
      <c r="G209" s="470"/>
    </row>
    <row r="210" spans="1:7" s="378" customFormat="1" ht="25" x14ac:dyDescent="0.25">
      <c r="A210" s="1150" t="s">
        <v>481</v>
      </c>
      <c r="B210" s="1192" t="s">
        <v>638</v>
      </c>
      <c r="C210" s="1150" t="s">
        <v>48</v>
      </c>
      <c r="D210" s="1157">
        <v>18</v>
      </c>
      <c r="E210" s="496"/>
      <c r="F210" s="496">
        <f>D210*E210</f>
        <v>0</v>
      </c>
      <c r="G210" s="470"/>
    </row>
    <row r="211" spans="1:7" s="378" customFormat="1" x14ac:dyDescent="0.25">
      <c r="A211" s="1150"/>
      <c r="B211" s="1192"/>
      <c r="C211" s="1150"/>
      <c r="D211" s="1157"/>
      <c r="E211" s="496"/>
      <c r="F211" s="496"/>
      <c r="G211" s="470"/>
    </row>
    <row r="212" spans="1:7" s="378" customFormat="1" ht="13" x14ac:dyDescent="0.25">
      <c r="A212" s="1194"/>
      <c r="B212" s="1176" t="s">
        <v>150</v>
      </c>
      <c r="C212" s="1182"/>
      <c r="D212" s="1184"/>
      <c r="E212" s="496"/>
      <c r="F212" s="496"/>
      <c r="G212" s="470"/>
    </row>
    <row r="213" spans="1:7" s="378" customFormat="1" ht="13" x14ac:dyDescent="0.25">
      <c r="A213" s="1194"/>
      <c r="B213" s="1176"/>
      <c r="C213" s="1182"/>
      <c r="D213" s="1184"/>
      <c r="E213" s="496"/>
      <c r="F213" s="496"/>
      <c r="G213" s="470"/>
    </row>
    <row r="214" spans="1:7" s="378" customFormat="1" ht="13" x14ac:dyDescent="0.25">
      <c r="A214" s="1194"/>
      <c r="B214" s="1176" t="s">
        <v>1193</v>
      </c>
      <c r="C214" s="1182"/>
      <c r="D214" s="1184"/>
      <c r="E214" s="496"/>
      <c r="F214" s="496"/>
      <c r="G214" s="470"/>
    </row>
    <row r="215" spans="1:7" s="378" customFormat="1" ht="13" x14ac:dyDescent="0.25">
      <c r="A215" s="1195"/>
      <c r="B215" s="1196" t="s">
        <v>490</v>
      </c>
      <c r="C215" s="1195"/>
      <c r="D215" s="1197"/>
      <c r="E215" s="496"/>
      <c r="F215" s="496"/>
      <c r="G215" s="470"/>
    </row>
    <row r="216" spans="1:7" s="378" customFormat="1" ht="75" x14ac:dyDescent="0.25">
      <c r="A216" s="1195"/>
      <c r="B216" s="1162" t="s">
        <v>1194</v>
      </c>
      <c r="C216" s="1195"/>
      <c r="D216" s="1197"/>
      <c r="E216" s="496"/>
      <c r="F216" s="496"/>
      <c r="G216" s="470"/>
    </row>
    <row r="217" spans="1:7" s="378" customFormat="1" x14ac:dyDescent="0.25">
      <c r="A217" s="1150" t="s">
        <v>1703</v>
      </c>
      <c r="B217" s="1155" t="s">
        <v>1195</v>
      </c>
      <c r="C217" s="1150" t="s">
        <v>19</v>
      </c>
      <c r="D217" s="1152">
        <v>6</v>
      </c>
      <c r="E217" s="496"/>
      <c r="F217" s="496">
        <f>D217*E217</f>
        <v>0</v>
      </c>
      <c r="G217" s="470"/>
    </row>
    <row r="218" spans="1:7" s="378" customFormat="1" x14ac:dyDescent="0.25">
      <c r="A218" s="1150"/>
      <c r="B218" s="1155"/>
      <c r="C218" s="1150"/>
      <c r="D218" s="1152"/>
      <c r="E218" s="496"/>
      <c r="F218" s="496"/>
      <c r="G218" s="470"/>
    </row>
    <row r="219" spans="1:7" s="378" customFormat="1" ht="50" x14ac:dyDescent="0.25">
      <c r="A219" s="1195"/>
      <c r="B219" s="1198" t="s">
        <v>1196</v>
      </c>
      <c r="C219" s="1195"/>
      <c r="D219" s="1199"/>
      <c r="E219" s="496"/>
      <c r="F219" s="496"/>
      <c r="G219" s="470"/>
    </row>
    <row r="220" spans="1:7" s="378" customFormat="1" x14ac:dyDescent="0.25">
      <c r="A220" s="1150" t="s">
        <v>1704</v>
      </c>
      <c r="B220" s="777" t="s">
        <v>1197</v>
      </c>
      <c r="C220" s="1150" t="s">
        <v>19</v>
      </c>
      <c r="D220" s="1152">
        <v>1</v>
      </c>
      <c r="E220" s="496"/>
      <c r="F220" s="496">
        <f>D220*E220</f>
        <v>0</v>
      </c>
      <c r="G220" s="470"/>
    </row>
    <row r="221" spans="1:7" s="378" customFormat="1" x14ac:dyDescent="0.25">
      <c r="A221" s="1150"/>
      <c r="B221" s="1156"/>
      <c r="C221" s="1150"/>
      <c r="D221" s="1152"/>
      <c r="E221" s="496"/>
      <c r="F221" s="496"/>
      <c r="G221" s="470"/>
    </row>
    <row r="222" spans="1:7" s="378" customFormat="1" ht="13" x14ac:dyDescent="0.25">
      <c r="A222" s="1195"/>
      <c r="B222" s="1196" t="s">
        <v>1198</v>
      </c>
      <c r="C222" s="1195"/>
      <c r="D222" s="1199"/>
      <c r="E222" s="496"/>
      <c r="F222" s="496"/>
      <c r="G222" s="470"/>
    </row>
    <row r="223" spans="1:7" s="378" customFormat="1" ht="25" x14ac:dyDescent="0.25">
      <c r="A223" s="1150"/>
      <c r="B223" s="1200" t="s">
        <v>1199</v>
      </c>
      <c r="C223" s="1150"/>
      <c r="D223" s="1152"/>
      <c r="E223" s="496"/>
      <c r="F223" s="496"/>
      <c r="G223" s="470"/>
    </row>
    <row r="224" spans="1:7" s="378" customFormat="1" x14ac:dyDescent="0.25">
      <c r="A224" s="1150" t="s">
        <v>1705</v>
      </c>
      <c r="B224" s="1155" t="s">
        <v>1200</v>
      </c>
      <c r="C224" s="1150" t="s">
        <v>19</v>
      </c>
      <c r="D224" s="1152">
        <v>5</v>
      </c>
      <c r="E224" s="496"/>
      <c r="F224" s="496">
        <f>D224*E224</f>
        <v>0</v>
      </c>
      <c r="G224" s="470"/>
    </row>
    <row r="225" spans="1:7" s="378" customFormat="1" ht="25" x14ac:dyDescent="0.25">
      <c r="A225" s="1150" t="s">
        <v>1706</v>
      </c>
      <c r="B225" s="1201" t="s">
        <v>1201</v>
      </c>
      <c r="C225" s="1182" t="s">
        <v>19</v>
      </c>
      <c r="D225" s="1202">
        <v>2</v>
      </c>
      <c r="E225" s="496"/>
      <c r="F225" s="496">
        <f>D225*E225</f>
        <v>0</v>
      </c>
      <c r="G225" s="470"/>
    </row>
    <row r="226" spans="1:7" s="378" customFormat="1" x14ac:dyDescent="0.25">
      <c r="A226" s="1150"/>
      <c r="B226" s="1201"/>
      <c r="C226" s="1182"/>
      <c r="D226" s="1202"/>
      <c r="E226" s="496"/>
      <c r="F226" s="496"/>
      <c r="G226" s="470"/>
    </row>
    <row r="227" spans="1:7" s="378" customFormat="1" ht="18.75" customHeight="1" x14ac:dyDescent="0.25">
      <c r="A227" s="2526" t="s">
        <v>102</v>
      </c>
      <c r="B227" s="2526"/>
      <c r="C227" s="2526"/>
      <c r="D227" s="2526"/>
      <c r="E227" s="2526"/>
      <c r="F227" s="349">
        <f>SUM(F178:F226)</f>
        <v>0</v>
      </c>
      <c r="G227" s="470"/>
    </row>
    <row r="228" spans="1:7" s="378" customFormat="1" ht="13" x14ac:dyDescent="0.25">
      <c r="A228" s="1195"/>
      <c r="B228" s="1196" t="s">
        <v>475</v>
      </c>
      <c r="C228" s="1195"/>
      <c r="D228" s="1197"/>
      <c r="E228" s="496"/>
      <c r="F228" s="496"/>
      <c r="G228" s="470"/>
    </row>
    <row r="229" spans="1:7" s="378" customFormat="1" ht="50" x14ac:dyDescent="0.25">
      <c r="A229" s="1150" t="s">
        <v>1708</v>
      </c>
      <c r="B229" s="1203" t="s">
        <v>1202</v>
      </c>
      <c r="C229" s="1150" t="s">
        <v>48</v>
      </c>
      <c r="D229" s="1157">
        <v>18.399999999999999</v>
      </c>
      <c r="E229" s="496"/>
      <c r="F229" s="496">
        <f>D229*E229</f>
        <v>0</v>
      </c>
      <c r="G229" s="470"/>
    </row>
    <row r="230" spans="1:7" s="378" customFormat="1" x14ac:dyDescent="0.25">
      <c r="A230" s="1150"/>
      <c r="B230" s="1203"/>
      <c r="C230" s="1150"/>
      <c r="D230" s="1157"/>
      <c r="E230" s="496"/>
      <c r="F230" s="496"/>
      <c r="G230" s="470"/>
    </row>
    <row r="231" spans="1:7" s="378" customFormat="1" ht="13" x14ac:dyDescent="0.25">
      <c r="A231" s="1150"/>
      <c r="B231" s="1176" t="s">
        <v>1203</v>
      </c>
      <c r="C231" s="1150"/>
      <c r="D231" s="1157"/>
      <c r="E231" s="496"/>
      <c r="F231" s="496"/>
      <c r="G231" s="470"/>
    </row>
    <row r="232" spans="1:7" s="378" customFormat="1" ht="20.25" customHeight="1" x14ac:dyDescent="0.25">
      <c r="A232" s="1150" t="s">
        <v>1713</v>
      </c>
      <c r="B232" s="1181" t="s">
        <v>1204</v>
      </c>
      <c r="C232" s="708" t="s">
        <v>667</v>
      </c>
      <c r="D232" s="708">
        <v>1</v>
      </c>
      <c r="E232" s="496"/>
      <c r="F232" s="496">
        <f t="shared" ref="F232:F237" si="0">D232*E232</f>
        <v>0</v>
      </c>
      <c r="G232" s="470"/>
    </row>
    <row r="233" spans="1:7" s="378" customFormat="1" ht="45" customHeight="1" x14ac:dyDescent="0.25">
      <c r="A233" s="1150" t="s">
        <v>1714</v>
      </c>
      <c r="B233" s="1181" t="s">
        <v>1205</v>
      </c>
      <c r="C233" s="708" t="s">
        <v>19</v>
      </c>
      <c r="D233" s="708">
        <v>2</v>
      </c>
      <c r="E233" s="496"/>
      <c r="F233" s="496">
        <f t="shared" si="0"/>
        <v>0</v>
      </c>
      <c r="G233" s="470"/>
    </row>
    <row r="234" spans="1:7" s="378" customFormat="1" ht="35.25" customHeight="1" x14ac:dyDescent="0.25">
      <c r="A234" s="1150" t="s">
        <v>1715</v>
      </c>
      <c r="B234" s="1204" t="s">
        <v>1206</v>
      </c>
      <c r="C234" s="708" t="s">
        <v>125</v>
      </c>
      <c r="D234" s="1159">
        <v>25</v>
      </c>
      <c r="E234" s="496"/>
      <c r="F234" s="496">
        <f t="shared" si="0"/>
        <v>0</v>
      </c>
      <c r="G234" s="470"/>
    </row>
    <row r="235" spans="1:7" s="378" customFormat="1" ht="59.25" customHeight="1" x14ac:dyDescent="0.25">
      <c r="A235" s="1150" t="s">
        <v>1716</v>
      </c>
      <c r="B235" s="1205" t="s">
        <v>1207</v>
      </c>
      <c r="C235" s="708" t="s">
        <v>667</v>
      </c>
      <c r="D235" s="1206">
        <v>1</v>
      </c>
      <c r="E235" s="496"/>
      <c r="F235" s="496">
        <f t="shared" si="0"/>
        <v>0</v>
      </c>
      <c r="G235" s="470"/>
    </row>
    <row r="236" spans="1:7" s="378" customFormat="1" ht="24.75" customHeight="1" x14ac:dyDescent="0.25">
      <c r="A236" s="1150" t="s">
        <v>1725</v>
      </c>
      <c r="B236" s="1207" t="s">
        <v>1208</v>
      </c>
      <c r="C236" s="1208" t="s">
        <v>19</v>
      </c>
      <c r="D236" s="1209">
        <v>5</v>
      </c>
      <c r="E236" s="494"/>
      <c r="F236" s="496">
        <f t="shared" si="0"/>
        <v>0</v>
      </c>
      <c r="G236" s="470"/>
    </row>
    <row r="237" spans="1:7" s="378" customFormat="1" x14ac:dyDescent="0.25">
      <c r="A237" s="1150" t="s">
        <v>1726</v>
      </c>
      <c r="B237" s="1207" t="s">
        <v>1209</v>
      </c>
      <c r="C237" s="1208" t="s">
        <v>19</v>
      </c>
      <c r="D237" s="1209">
        <v>1</v>
      </c>
      <c r="E237" s="494"/>
      <c r="F237" s="496">
        <f t="shared" si="0"/>
        <v>0</v>
      </c>
      <c r="G237" s="470"/>
    </row>
    <row r="238" spans="1:7" s="378" customFormat="1" x14ac:dyDescent="0.25">
      <c r="A238" s="1150"/>
      <c r="B238" s="1181"/>
      <c r="C238" s="708"/>
      <c r="D238" s="1159"/>
      <c r="E238" s="496"/>
      <c r="F238" s="496"/>
      <c r="G238" s="470"/>
    </row>
    <row r="239" spans="1:7" s="378" customFormat="1" ht="13" x14ac:dyDescent="0.25">
      <c r="A239" s="1150"/>
      <c r="B239" s="1176" t="s">
        <v>1210</v>
      </c>
      <c r="C239" s="1150"/>
      <c r="D239" s="1157"/>
      <c r="E239" s="496"/>
      <c r="F239" s="496"/>
      <c r="G239" s="470"/>
    </row>
    <row r="240" spans="1:7" s="378" customFormat="1" ht="45.75" customHeight="1" x14ac:dyDescent="0.25">
      <c r="A240" s="1150" t="s">
        <v>1727</v>
      </c>
      <c r="B240" s="268" t="s">
        <v>1211</v>
      </c>
      <c r="C240" s="275" t="s">
        <v>667</v>
      </c>
      <c r="D240" s="275">
        <v>1</v>
      </c>
      <c r="E240" s="496"/>
      <c r="F240" s="496">
        <f>D240*E240</f>
        <v>0</v>
      </c>
      <c r="G240" s="470"/>
    </row>
    <row r="241" spans="1:8" s="378" customFormat="1" ht="102" customHeight="1" x14ac:dyDescent="0.25">
      <c r="A241" s="1150" t="s">
        <v>1728</v>
      </c>
      <c r="B241" s="1210" t="s">
        <v>1212</v>
      </c>
      <c r="C241" s="275" t="s">
        <v>19</v>
      </c>
      <c r="D241" s="338">
        <v>2</v>
      </c>
      <c r="E241" s="496"/>
      <c r="F241" s="496">
        <f>D241*E241</f>
        <v>0</v>
      </c>
      <c r="G241" s="470"/>
    </row>
    <row r="242" spans="1:8" s="378" customFormat="1" ht="48.75" customHeight="1" x14ac:dyDescent="0.25">
      <c r="A242" s="1150" t="s">
        <v>1729</v>
      </c>
      <c r="B242" s="1211" t="s">
        <v>1213</v>
      </c>
      <c r="C242" s="275" t="s">
        <v>19</v>
      </c>
      <c r="D242" s="338">
        <v>1</v>
      </c>
      <c r="E242" s="496"/>
      <c r="F242" s="496">
        <f>D242*E242</f>
        <v>0</v>
      </c>
      <c r="G242" s="470"/>
    </row>
    <row r="243" spans="1:8" s="378" customFormat="1" ht="25" x14ac:dyDescent="0.25">
      <c r="A243" s="1150" t="s">
        <v>1730</v>
      </c>
      <c r="B243" s="1204" t="s">
        <v>1214</v>
      </c>
      <c r="C243" s="708" t="s">
        <v>19</v>
      </c>
      <c r="D243" s="709">
        <v>5</v>
      </c>
      <c r="E243" s="1163"/>
      <c r="F243" s="496">
        <f>D243*E243</f>
        <v>0</v>
      </c>
      <c r="G243" s="470"/>
    </row>
    <row r="244" spans="1:8" s="378" customFormat="1" x14ac:dyDescent="0.25">
      <c r="A244" s="1150"/>
      <c r="B244" s="1156"/>
      <c r="C244" s="1150"/>
      <c r="D244" s="1157"/>
      <c r="E244" s="1169"/>
      <c r="F244" s="1169"/>
      <c r="G244" s="470"/>
    </row>
    <row r="245" spans="1:8" s="378" customFormat="1" ht="13" x14ac:dyDescent="0.25">
      <c r="A245" s="708"/>
      <c r="B245" s="1165" t="s">
        <v>1215</v>
      </c>
      <c r="C245" s="708"/>
      <c r="D245" s="1212"/>
      <c r="E245" s="1153"/>
      <c r="F245" s="1153"/>
      <c r="G245" s="470"/>
    </row>
    <row r="246" spans="1:8" s="378" customFormat="1" ht="13" x14ac:dyDescent="0.25">
      <c r="A246" s="1160"/>
      <c r="B246" s="1196" t="s">
        <v>1216</v>
      </c>
      <c r="C246" s="708"/>
      <c r="D246" s="1166"/>
      <c r="E246" s="496"/>
      <c r="F246" s="496"/>
      <c r="G246" s="470"/>
    </row>
    <row r="247" spans="1:8" s="378" customFormat="1" ht="38.25" customHeight="1" x14ac:dyDescent="0.25">
      <c r="A247" s="1150" t="s">
        <v>1731</v>
      </c>
      <c r="B247" s="1161" t="s">
        <v>1217</v>
      </c>
      <c r="C247" s="708" t="s">
        <v>667</v>
      </c>
      <c r="D247" s="708" t="s">
        <v>558</v>
      </c>
      <c r="E247" s="1163"/>
      <c r="F247" s="496">
        <v>0</v>
      </c>
      <c r="G247" s="470"/>
    </row>
    <row r="248" spans="1:8" s="378" customFormat="1" ht="51" customHeight="1" x14ac:dyDescent="0.25">
      <c r="A248" s="1150" t="s">
        <v>1732</v>
      </c>
      <c r="B248" s="1124" t="s">
        <v>1218</v>
      </c>
      <c r="C248" s="1182" t="s">
        <v>667</v>
      </c>
      <c r="D248" s="708" t="s">
        <v>558</v>
      </c>
      <c r="E248" s="1163"/>
      <c r="F248" s="496">
        <v>0</v>
      </c>
      <c r="G248" s="470"/>
    </row>
    <row r="249" spans="1:8" s="378" customFormat="1" ht="75.75" customHeight="1" x14ac:dyDescent="0.25">
      <c r="A249" s="1150" t="s">
        <v>1733</v>
      </c>
      <c r="B249" s="1124" t="s">
        <v>1219</v>
      </c>
      <c r="C249" s="1182" t="s">
        <v>667</v>
      </c>
      <c r="D249" s="708" t="s">
        <v>558</v>
      </c>
      <c r="E249" s="1213"/>
      <c r="F249" s="496">
        <v>0</v>
      </c>
      <c r="G249" s="470"/>
    </row>
    <row r="250" spans="1:8" s="506" customFormat="1" x14ac:dyDescent="0.25">
      <c r="A250" s="1215"/>
      <c r="B250" s="1216"/>
      <c r="C250" s="1215"/>
      <c r="D250" s="1217"/>
      <c r="E250" s="1218"/>
      <c r="F250" s="1219"/>
      <c r="G250" s="504"/>
      <c r="H250" s="505"/>
    </row>
    <row r="251" spans="1:8" s="506" customFormat="1" x14ac:dyDescent="0.25">
      <c r="A251" s="1215"/>
      <c r="B251" s="365"/>
      <c r="C251" s="357"/>
      <c r="D251" s="359"/>
      <c r="E251" s="360"/>
      <c r="F251" s="364"/>
      <c r="G251" s="504"/>
      <c r="H251" s="505"/>
    </row>
    <row r="252" spans="1:8" s="506" customFormat="1" x14ac:dyDescent="0.25">
      <c r="A252" s="1215"/>
      <c r="B252" s="365"/>
      <c r="C252" s="357"/>
      <c r="D252" s="359"/>
      <c r="E252" s="360"/>
      <c r="F252" s="364"/>
      <c r="G252" s="504"/>
      <c r="H252" s="505"/>
    </row>
    <row r="253" spans="1:8" s="506" customFormat="1" x14ac:dyDescent="0.25">
      <c r="A253" s="1215"/>
      <c r="B253" s="365"/>
      <c r="C253" s="357"/>
      <c r="D253" s="359"/>
      <c r="E253" s="360"/>
      <c r="F253" s="364"/>
      <c r="G253" s="504"/>
      <c r="H253" s="505"/>
    </row>
    <row r="254" spans="1:8" s="506" customFormat="1" x14ac:dyDescent="0.25">
      <c r="A254" s="1215"/>
      <c r="B254" s="365"/>
      <c r="C254" s="357"/>
      <c r="D254" s="359"/>
      <c r="E254" s="360"/>
      <c r="F254" s="364"/>
      <c r="G254" s="504"/>
      <c r="H254" s="505"/>
    </row>
    <row r="255" spans="1:8" s="506" customFormat="1" x14ac:dyDescent="0.25">
      <c r="A255" s="1215"/>
      <c r="B255" s="365"/>
      <c r="C255" s="357"/>
      <c r="D255" s="359"/>
      <c r="E255" s="360"/>
      <c r="F255" s="364"/>
      <c r="G255" s="504"/>
      <c r="H255" s="505"/>
    </row>
    <row r="256" spans="1:8" s="506" customFormat="1" x14ac:dyDescent="0.25">
      <c r="A256" s="1215"/>
      <c r="B256" s="365"/>
      <c r="C256" s="357"/>
      <c r="D256" s="359"/>
      <c r="E256" s="360"/>
      <c r="F256" s="364"/>
      <c r="G256" s="504"/>
      <c r="H256" s="505"/>
    </row>
    <row r="257" spans="1:8" s="506" customFormat="1" x14ac:dyDescent="0.25">
      <c r="A257" s="1215"/>
      <c r="B257" s="365"/>
      <c r="C257" s="357"/>
      <c r="D257" s="359"/>
      <c r="E257" s="360"/>
      <c r="F257" s="364"/>
      <c r="G257" s="504"/>
      <c r="H257" s="505"/>
    </row>
    <row r="258" spans="1:8" s="506" customFormat="1" x14ac:dyDescent="0.25">
      <c r="A258" s="1215"/>
      <c r="B258" s="365"/>
      <c r="C258" s="357"/>
      <c r="D258" s="359"/>
      <c r="E258" s="360"/>
      <c r="F258" s="364"/>
      <c r="G258" s="504"/>
      <c r="H258" s="505"/>
    </row>
    <row r="259" spans="1:8" s="506" customFormat="1" x14ac:dyDescent="0.25">
      <c r="A259" s="1215"/>
      <c r="B259" s="365"/>
      <c r="C259" s="357"/>
      <c r="D259" s="359"/>
      <c r="E259" s="360"/>
      <c r="F259" s="364"/>
      <c r="G259" s="504"/>
      <c r="H259" s="505"/>
    </row>
    <row r="260" spans="1:8" s="506" customFormat="1" x14ac:dyDescent="0.25">
      <c r="A260" s="1215"/>
      <c r="B260" s="365"/>
      <c r="C260" s="357"/>
      <c r="D260" s="359"/>
      <c r="E260" s="360"/>
      <c r="F260" s="364"/>
      <c r="G260" s="504"/>
      <c r="H260" s="505"/>
    </row>
    <row r="261" spans="1:8" s="506" customFormat="1" x14ac:dyDescent="0.25">
      <c r="A261" s="1215"/>
      <c r="B261" s="365"/>
      <c r="C261" s="357"/>
      <c r="D261" s="359"/>
      <c r="E261" s="360"/>
      <c r="F261" s="364"/>
      <c r="G261" s="504"/>
      <c r="H261" s="505"/>
    </row>
    <row r="262" spans="1:8" s="506" customFormat="1" ht="13" thickBot="1" x14ac:dyDescent="0.3">
      <c r="A262" s="1215"/>
      <c r="B262" s="365"/>
      <c r="C262" s="357"/>
      <c r="D262" s="359"/>
      <c r="E262" s="360"/>
      <c r="F262" s="364"/>
      <c r="G262" s="504"/>
      <c r="H262" s="505"/>
    </row>
    <row r="263" spans="1:8" s="506" customFormat="1" ht="20.25" customHeight="1" thickTop="1" x14ac:dyDescent="0.25">
      <c r="A263" s="2480" t="s">
        <v>102</v>
      </c>
      <c r="B263" s="2480"/>
      <c r="C263" s="2480"/>
      <c r="D263" s="2480"/>
      <c r="E263" s="2480"/>
      <c r="F263" s="1301">
        <f>SUM(F228:F262)</f>
        <v>0</v>
      </c>
      <c r="G263" s="504"/>
      <c r="H263" s="505"/>
    </row>
    <row r="264" spans="1:8" s="506" customFormat="1" x14ac:dyDescent="0.25">
      <c r="A264" s="1215"/>
      <c r="B264" s="365"/>
      <c r="C264" s="357"/>
      <c r="D264" s="359"/>
      <c r="E264" s="360"/>
      <c r="F264" s="364"/>
      <c r="G264" s="504"/>
      <c r="H264" s="505"/>
    </row>
    <row r="265" spans="1:8" s="506" customFormat="1" x14ac:dyDescent="0.25">
      <c r="A265" s="1215"/>
      <c r="B265" s="365"/>
      <c r="C265" s="357"/>
      <c r="D265" s="359"/>
      <c r="E265" s="360"/>
      <c r="F265" s="364"/>
      <c r="G265" s="504"/>
      <c r="H265" s="505"/>
    </row>
    <row r="266" spans="1:8" s="506" customFormat="1" x14ac:dyDescent="0.25">
      <c r="A266" s="1215"/>
      <c r="B266" s="365"/>
      <c r="C266" s="357"/>
      <c r="D266" s="359"/>
      <c r="E266" s="360"/>
      <c r="F266" s="364"/>
      <c r="G266" s="504"/>
      <c r="H266" s="505"/>
    </row>
    <row r="267" spans="1:8" s="506" customFormat="1" x14ac:dyDescent="0.25">
      <c r="A267" s="1215"/>
      <c r="B267" s="365"/>
      <c r="C267" s="357"/>
      <c r="D267" s="359"/>
      <c r="E267" s="360"/>
      <c r="F267" s="364"/>
      <c r="G267" s="504"/>
      <c r="H267" s="505"/>
    </row>
    <row r="268" spans="1:8" s="506" customFormat="1" x14ac:dyDescent="0.25">
      <c r="A268" s="1215"/>
      <c r="B268" s="365"/>
      <c r="C268" s="357"/>
      <c r="D268" s="359"/>
      <c r="E268" s="360"/>
      <c r="F268" s="364"/>
      <c r="G268" s="504"/>
      <c r="H268" s="505"/>
    </row>
    <row r="269" spans="1:8" s="506" customFormat="1" ht="13" x14ac:dyDescent="0.25">
      <c r="A269" s="1215"/>
      <c r="B269" s="362" t="s">
        <v>792</v>
      </c>
      <c r="C269" s="357"/>
      <c r="D269" s="359"/>
      <c r="E269" s="360"/>
      <c r="F269" s="360"/>
      <c r="G269" s="504"/>
      <c r="H269" s="505"/>
    </row>
    <row r="270" spans="1:8" s="506" customFormat="1" x14ac:dyDescent="0.25">
      <c r="A270" s="1215"/>
      <c r="B270" s="363"/>
      <c r="C270" s="357"/>
      <c r="D270" s="359"/>
      <c r="E270" s="360"/>
      <c r="F270" s="364"/>
      <c r="G270" s="504"/>
      <c r="H270" s="505"/>
    </row>
    <row r="271" spans="1:8" s="506" customFormat="1" x14ac:dyDescent="0.25">
      <c r="A271" s="1215"/>
      <c r="B271" s="365" t="s">
        <v>2094</v>
      </c>
      <c r="C271" s="357"/>
      <c r="D271" s="359"/>
      <c r="E271" s="360"/>
      <c r="F271" s="364">
        <f>+F59</f>
        <v>0</v>
      </c>
      <c r="G271" s="504"/>
      <c r="H271" s="505"/>
    </row>
    <row r="272" spans="1:8" s="506" customFormat="1" x14ac:dyDescent="0.25">
      <c r="A272" s="1215"/>
      <c r="B272" s="365"/>
      <c r="C272" s="357"/>
      <c r="D272" s="359"/>
      <c r="E272" s="360"/>
      <c r="F272" s="364"/>
      <c r="G272" s="504"/>
      <c r="H272" s="505"/>
    </row>
    <row r="273" spans="1:8" s="506" customFormat="1" x14ac:dyDescent="0.25">
      <c r="A273" s="1215"/>
      <c r="B273" s="365" t="s">
        <v>2095</v>
      </c>
      <c r="C273" s="357"/>
      <c r="D273" s="359"/>
      <c r="E273" s="360"/>
      <c r="F273" s="364">
        <f>+F116</f>
        <v>0</v>
      </c>
      <c r="G273" s="504"/>
      <c r="H273" s="505"/>
    </row>
    <row r="274" spans="1:8" s="506" customFormat="1" x14ac:dyDescent="0.25">
      <c r="A274" s="1215"/>
      <c r="B274" s="365"/>
      <c r="C274" s="357"/>
      <c r="D274" s="359"/>
      <c r="E274" s="360"/>
      <c r="F274" s="364"/>
      <c r="G274" s="504"/>
      <c r="H274" s="505"/>
    </row>
    <row r="275" spans="1:8" s="506" customFormat="1" x14ac:dyDescent="0.25">
      <c r="A275" s="1215"/>
      <c r="B275" s="365" t="s">
        <v>2096</v>
      </c>
      <c r="C275" s="357"/>
      <c r="D275" s="359"/>
      <c r="E275" s="360"/>
      <c r="F275" s="364">
        <f>+F177</f>
        <v>0</v>
      </c>
      <c r="G275" s="504"/>
      <c r="H275" s="505"/>
    </row>
    <row r="276" spans="1:8" s="506" customFormat="1" x14ac:dyDescent="0.25">
      <c r="A276" s="1215"/>
      <c r="B276" s="365"/>
      <c r="C276" s="357"/>
      <c r="D276" s="359"/>
      <c r="E276" s="360"/>
      <c r="F276" s="364"/>
      <c r="G276" s="504"/>
      <c r="H276" s="505"/>
    </row>
    <row r="277" spans="1:8" s="506" customFormat="1" x14ac:dyDescent="0.25">
      <c r="A277" s="1215"/>
      <c r="B277" s="365" t="s">
        <v>2097</v>
      </c>
      <c r="C277" s="357"/>
      <c r="D277" s="359"/>
      <c r="E277" s="360"/>
      <c r="F277" s="364">
        <f>+F227</f>
        <v>0</v>
      </c>
      <c r="G277" s="504"/>
      <c r="H277" s="505"/>
    </row>
    <row r="278" spans="1:8" s="506" customFormat="1" x14ac:dyDescent="0.25">
      <c r="A278" s="1215"/>
      <c r="B278" s="365"/>
      <c r="C278" s="357"/>
      <c r="D278" s="359"/>
      <c r="E278" s="360"/>
      <c r="F278" s="364"/>
      <c r="G278" s="504"/>
      <c r="H278" s="505"/>
    </row>
    <row r="279" spans="1:8" s="506" customFormat="1" x14ac:dyDescent="0.25">
      <c r="A279" s="1215"/>
      <c r="B279" s="365" t="s">
        <v>2098</v>
      </c>
      <c r="C279" s="357"/>
      <c r="D279" s="359"/>
      <c r="E279" s="360"/>
      <c r="F279" s="364">
        <f>+F263</f>
        <v>0</v>
      </c>
      <c r="G279" s="504"/>
      <c r="H279" s="505"/>
    </row>
    <row r="280" spans="1:8" s="506" customFormat="1" x14ac:dyDescent="0.25">
      <c r="A280" s="1215"/>
      <c r="B280" s="365"/>
      <c r="C280" s="357"/>
      <c r="D280" s="359"/>
      <c r="E280" s="360"/>
      <c r="F280" s="364"/>
      <c r="G280" s="504"/>
      <c r="H280" s="505"/>
    </row>
    <row r="281" spans="1:8" s="506" customFormat="1" x14ac:dyDescent="0.25">
      <c r="A281" s="1215"/>
      <c r="B281" s="365"/>
      <c r="C281" s="357"/>
      <c r="D281" s="359"/>
      <c r="E281" s="360"/>
      <c r="F281" s="364"/>
      <c r="G281" s="504"/>
      <c r="H281" s="505"/>
    </row>
    <row r="282" spans="1:8" s="506" customFormat="1" x14ac:dyDescent="0.25">
      <c r="A282" s="1215"/>
      <c r="B282" s="365"/>
      <c r="C282" s="357"/>
      <c r="D282" s="359"/>
      <c r="E282" s="360"/>
      <c r="F282" s="364"/>
      <c r="G282" s="504"/>
      <c r="H282" s="505"/>
    </row>
    <row r="283" spans="1:8" s="506" customFormat="1" x14ac:dyDescent="0.25">
      <c r="A283" s="1215"/>
      <c r="B283" s="365"/>
      <c r="C283" s="357"/>
      <c r="D283" s="359"/>
      <c r="E283" s="360"/>
      <c r="F283" s="364"/>
      <c r="G283" s="504"/>
      <c r="H283" s="505"/>
    </row>
    <row r="284" spans="1:8" s="506" customFormat="1" ht="13" x14ac:dyDescent="0.25">
      <c r="A284" s="1215"/>
      <c r="B284" s="1131"/>
      <c r="C284" s="357"/>
      <c r="D284" s="359"/>
      <c r="E284" s="360"/>
      <c r="F284" s="364"/>
      <c r="G284" s="504"/>
      <c r="H284" s="505"/>
    </row>
    <row r="285" spans="1:8" s="506" customFormat="1" x14ac:dyDescent="0.25">
      <c r="A285" s="1215"/>
      <c r="B285" s="365"/>
      <c r="C285" s="357"/>
      <c r="D285" s="359"/>
      <c r="E285" s="360"/>
      <c r="F285" s="364"/>
      <c r="G285" s="504"/>
      <c r="H285" s="505"/>
    </row>
    <row r="286" spans="1:8" s="506" customFormat="1" x14ac:dyDescent="0.25">
      <c r="A286" s="1215"/>
      <c r="B286" s="365"/>
      <c r="C286" s="357"/>
      <c r="D286" s="359"/>
      <c r="E286" s="360"/>
      <c r="F286" s="364"/>
      <c r="G286" s="504"/>
      <c r="H286" s="505"/>
    </row>
    <row r="287" spans="1:8" s="506" customFormat="1" x14ac:dyDescent="0.25">
      <c r="A287" s="1215"/>
      <c r="B287" s="365"/>
      <c r="C287" s="357"/>
      <c r="D287" s="359"/>
      <c r="E287" s="360"/>
      <c r="F287" s="364"/>
      <c r="G287" s="504"/>
      <c r="H287" s="505"/>
    </row>
    <row r="288" spans="1:8" s="506" customFormat="1" x14ac:dyDescent="0.25">
      <c r="A288" s="1215"/>
      <c r="B288" s="365"/>
      <c r="C288" s="357"/>
      <c r="D288" s="359"/>
      <c r="E288" s="360"/>
      <c r="F288" s="364"/>
      <c r="G288" s="504"/>
      <c r="H288" s="505"/>
    </row>
    <row r="289" spans="1:8" s="506" customFormat="1" x14ac:dyDescent="0.25">
      <c r="A289" s="1215"/>
      <c r="B289" s="365"/>
      <c r="C289" s="357"/>
      <c r="D289" s="359"/>
      <c r="E289" s="360"/>
      <c r="F289" s="364"/>
      <c r="G289" s="504"/>
      <c r="H289" s="505"/>
    </row>
    <row r="290" spans="1:8" s="506" customFormat="1" x14ac:dyDescent="0.25">
      <c r="A290" s="1215"/>
      <c r="B290" s="365"/>
      <c r="C290" s="357"/>
      <c r="D290" s="359"/>
      <c r="E290" s="360"/>
      <c r="F290" s="364"/>
      <c r="G290" s="504"/>
      <c r="H290" s="505"/>
    </row>
    <row r="291" spans="1:8" s="506" customFormat="1" x14ac:dyDescent="0.25">
      <c r="A291" s="1215"/>
      <c r="B291" s="365"/>
      <c r="C291" s="357"/>
      <c r="D291" s="359"/>
      <c r="E291" s="360"/>
      <c r="F291" s="364"/>
      <c r="G291" s="504"/>
      <c r="H291" s="505"/>
    </row>
    <row r="292" spans="1:8" s="506" customFormat="1" x14ac:dyDescent="0.25">
      <c r="A292" s="1215"/>
      <c r="B292" s="365"/>
      <c r="C292" s="357"/>
      <c r="D292" s="359"/>
      <c r="E292" s="360"/>
      <c r="F292" s="364"/>
      <c r="G292" s="504"/>
      <c r="H292" s="505"/>
    </row>
    <row r="293" spans="1:8" s="506" customFormat="1" x14ac:dyDescent="0.25">
      <c r="A293" s="1215"/>
      <c r="B293" s="365"/>
      <c r="C293" s="357"/>
      <c r="D293" s="359"/>
      <c r="E293" s="360"/>
      <c r="F293" s="364"/>
      <c r="G293" s="504"/>
      <c r="H293" s="505"/>
    </row>
    <row r="294" spans="1:8" s="506" customFormat="1" x14ac:dyDescent="0.25">
      <c r="A294" s="1215"/>
      <c r="B294" s="365"/>
      <c r="C294" s="357"/>
      <c r="D294" s="359"/>
      <c r="E294" s="360"/>
      <c r="F294" s="364"/>
      <c r="G294" s="504"/>
      <c r="H294" s="505"/>
    </row>
    <row r="295" spans="1:8" s="506" customFormat="1" x14ac:dyDescent="0.25">
      <c r="A295" s="1215"/>
      <c r="B295" s="365"/>
      <c r="C295" s="357"/>
      <c r="D295" s="359"/>
      <c r="E295" s="360"/>
      <c r="F295" s="364"/>
      <c r="G295" s="504"/>
      <c r="H295" s="505"/>
    </row>
    <row r="296" spans="1:8" s="506" customFormat="1" x14ac:dyDescent="0.25">
      <c r="A296" s="1215"/>
      <c r="B296" s="365"/>
      <c r="C296" s="357"/>
      <c r="D296" s="359"/>
      <c r="E296" s="360"/>
      <c r="F296" s="364"/>
      <c r="G296" s="504"/>
      <c r="H296" s="505"/>
    </row>
    <row r="297" spans="1:8" s="506" customFormat="1" x14ac:dyDescent="0.25">
      <c r="A297" s="1215"/>
      <c r="B297" s="365"/>
      <c r="C297" s="357"/>
      <c r="D297" s="359"/>
      <c r="E297" s="360"/>
      <c r="F297" s="364"/>
      <c r="G297" s="504"/>
      <c r="H297" s="505"/>
    </row>
    <row r="298" spans="1:8" s="506" customFormat="1" x14ac:dyDescent="0.25">
      <c r="A298" s="1215"/>
      <c r="B298" s="365"/>
      <c r="C298" s="357"/>
      <c r="D298" s="359"/>
      <c r="E298" s="360"/>
      <c r="F298" s="364"/>
      <c r="G298" s="504"/>
      <c r="H298" s="505"/>
    </row>
    <row r="299" spans="1:8" s="506" customFormat="1" x14ac:dyDescent="0.25">
      <c r="A299" s="1215"/>
      <c r="B299" s="365"/>
      <c r="C299" s="357"/>
      <c r="D299" s="359"/>
      <c r="E299" s="360"/>
      <c r="F299" s="364"/>
      <c r="G299" s="504"/>
      <c r="H299" s="505"/>
    </row>
    <row r="300" spans="1:8" s="506" customFormat="1" x14ac:dyDescent="0.25">
      <c r="A300" s="1215"/>
      <c r="B300" s="365"/>
      <c r="C300" s="357"/>
      <c r="D300" s="359"/>
      <c r="E300" s="360"/>
      <c r="F300" s="364"/>
      <c r="G300" s="504"/>
      <c r="H300" s="505"/>
    </row>
    <row r="301" spans="1:8" s="506" customFormat="1" x14ac:dyDescent="0.25">
      <c r="A301" s="1215"/>
      <c r="B301" s="365"/>
      <c r="C301" s="357"/>
      <c r="D301" s="359"/>
      <c r="E301" s="360"/>
      <c r="F301" s="364"/>
      <c r="G301" s="504"/>
      <c r="H301" s="505"/>
    </row>
    <row r="302" spans="1:8" s="506" customFormat="1" x14ac:dyDescent="0.25">
      <c r="A302" s="1215"/>
      <c r="B302" s="365"/>
      <c r="C302" s="357"/>
      <c r="D302" s="359"/>
      <c r="E302" s="360"/>
      <c r="F302" s="364"/>
      <c r="G302" s="504"/>
      <c r="H302" s="505"/>
    </row>
    <row r="303" spans="1:8" s="506" customFormat="1" x14ac:dyDescent="0.25">
      <c r="A303" s="1215"/>
      <c r="B303" s="365"/>
      <c r="C303" s="357"/>
      <c r="D303" s="359"/>
      <c r="E303" s="360"/>
      <c r="F303" s="364"/>
      <c r="G303" s="504"/>
      <c r="H303" s="505"/>
    </row>
    <row r="304" spans="1:8" s="506" customFormat="1" x14ac:dyDescent="0.25">
      <c r="A304" s="1215"/>
      <c r="B304" s="365"/>
      <c r="C304" s="357"/>
      <c r="D304" s="359"/>
      <c r="E304" s="360"/>
      <c r="F304" s="364"/>
      <c r="G304" s="504"/>
      <c r="H304" s="505"/>
    </row>
    <row r="305" spans="1:8" s="506" customFormat="1" x14ac:dyDescent="0.25">
      <c r="A305" s="1215"/>
      <c r="B305" s="365"/>
      <c r="C305" s="357"/>
      <c r="D305" s="359"/>
      <c r="E305" s="360"/>
      <c r="F305" s="364"/>
      <c r="G305" s="504"/>
      <c r="H305" s="505"/>
    </row>
    <row r="306" spans="1:8" s="506" customFormat="1" x14ac:dyDescent="0.25">
      <c r="A306" s="1215"/>
      <c r="B306" s="365"/>
      <c r="C306" s="357"/>
      <c r="D306" s="359"/>
      <c r="E306" s="360"/>
      <c r="F306" s="364"/>
      <c r="G306" s="504"/>
      <c r="H306" s="505"/>
    </row>
    <row r="307" spans="1:8" s="506" customFormat="1" x14ac:dyDescent="0.25">
      <c r="A307" s="1215"/>
      <c r="B307" s="365"/>
      <c r="C307" s="357"/>
      <c r="D307" s="359"/>
      <c r="E307" s="360"/>
      <c r="F307" s="364"/>
      <c r="G307" s="504"/>
      <c r="H307" s="505"/>
    </row>
    <row r="308" spans="1:8" s="506" customFormat="1" x14ac:dyDescent="0.25">
      <c r="A308" s="1215"/>
      <c r="B308" s="365"/>
      <c r="C308" s="357"/>
      <c r="D308" s="359"/>
      <c r="E308" s="360"/>
      <c r="F308" s="364"/>
      <c r="G308" s="504"/>
      <c r="H308" s="505"/>
    </row>
    <row r="309" spans="1:8" s="506" customFormat="1" x14ac:dyDescent="0.25">
      <c r="A309" s="1215"/>
      <c r="B309" s="365"/>
      <c r="C309" s="357"/>
      <c r="D309" s="359"/>
      <c r="E309" s="360"/>
      <c r="F309" s="364"/>
      <c r="G309" s="504"/>
      <c r="H309" s="505"/>
    </row>
    <row r="310" spans="1:8" s="506" customFormat="1" x14ac:dyDescent="0.25">
      <c r="A310" s="1215"/>
      <c r="B310" s="365"/>
      <c r="C310" s="357"/>
      <c r="D310" s="359"/>
      <c r="E310" s="360"/>
      <c r="F310" s="364"/>
      <c r="G310" s="504"/>
      <c r="H310" s="505"/>
    </row>
    <row r="311" spans="1:8" s="506" customFormat="1" x14ac:dyDescent="0.25">
      <c r="A311" s="1215"/>
      <c r="B311" s="365"/>
      <c r="C311" s="357"/>
      <c r="D311" s="359"/>
      <c r="E311" s="360"/>
      <c r="F311" s="364"/>
      <c r="G311" s="504"/>
      <c r="H311" s="505"/>
    </row>
    <row r="312" spans="1:8" s="506" customFormat="1" x14ac:dyDescent="0.25">
      <c r="A312" s="1215"/>
      <c r="B312" s="365"/>
      <c r="C312" s="357"/>
      <c r="D312" s="359"/>
      <c r="E312" s="360"/>
      <c r="F312" s="364"/>
      <c r="G312" s="504"/>
      <c r="H312" s="505"/>
    </row>
    <row r="313" spans="1:8" s="506" customFormat="1" x14ac:dyDescent="0.25">
      <c r="A313" s="1215"/>
      <c r="B313" s="365"/>
      <c r="C313" s="357"/>
      <c r="D313" s="359"/>
      <c r="E313" s="360"/>
      <c r="F313" s="364"/>
      <c r="G313" s="504"/>
      <c r="H313" s="505"/>
    </row>
    <row r="314" spans="1:8" s="506" customFormat="1" x14ac:dyDescent="0.25">
      <c r="A314" s="1215"/>
      <c r="B314" s="365"/>
      <c r="C314" s="357"/>
      <c r="D314" s="359"/>
      <c r="E314" s="360"/>
      <c r="F314" s="364"/>
      <c r="G314" s="504"/>
      <c r="H314" s="505"/>
    </row>
    <row r="315" spans="1:8" s="506" customFormat="1" x14ac:dyDescent="0.25">
      <c r="A315" s="1215"/>
      <c r="B315" s="365"/>
      <c r="C315" s="357"/>
      <c r="D315" s="359"/>
      <c r="E315" s="360"/>
      <c r="F315" s="364"/>
      <c r="G315" s="504"/>
      <c r="H315" s="505"/>
    </row>
    <row r="316" spans="1:8" s="506" customFormat="1" x14ac:dyDescent="0.25">
      <c r="A316" s="1215"/>
      <c r="B316" s="365"/>
      <c r="C316" s="357"/>
      <c r="D316" s="359"/>
      <c r="E316" s="360"/>
      <c r="F316" s="364"/>
      <c r="G316" s="504"/>
      <c r="H316" s="505"/>
    </row>
    <row r="317" spans="1:8" s="506" customFormat="1" x14ac:dyDescent="0.25">
      <c r="A317" s="1215"/>
      <c r="B317" s="365"/>
      <c r="C317" s="357"/>
      <c r="D317" s="359"/>
      <c r="E317" s="360"/>
      <c r="F317" s="364"/>
      <c r="G317" s="504"/>
      <c r="H317" s="505"/>
    </row>
    <row r="318" spans="1:8" s="506" customFormat="1" x14ac:dyDescent="0.25">
      <c r="A318" s="1215"/>
      <c r="B318" s="365"/>
      <c r="C318" s="357"/>
      <c r="D318" s="359"/>
      <c r="E318" s="360"/>
      <c r="F318" s="364"/>
      <c r="G318" s="504"/>
      <c r="H318" s="505"/>
    </row>
    <row r="319" spans="1:8" s="506" customFormat="1" x14ac:dyDescent="0.25">
      <c r="A319" s="1215"/>
      <c r="B319" s="365"/>
      <c r="C319" s="357"/>
      <c r="D319" s="359"/>
      <c r="E319" s="360"/>
      <c r="F319" s="364"/>
      <c r="G319" s="504"/>
      <c r="H319" s="505"/>
    </row>
    <row r="320" spans="1:8" s="506" customFormat="1" x14ac:dyDescent="0.25">
      <c r="A320" s="1215"/>
      <c r="B320" s="365"/>
      <c r="C320" s="357"/>
      <c r="D320" s="359"/>
      <c r="E320" s="360"/>
      <c r="F320" s="364"/>
      <c r="G320" s="504"/>
      <c r="H320" s="505"/>
    </row>
    <row r="321" spans="1:8" s="506" customFormat="1" x14ac:dyDescent="0.25">
      <c r="A321" s="1215"/>
      <c r="B321" s="365"/>
      <c r="C321" s="357"/>
      <c r="D321" s="359"/>
      <c r="E321" s="360"/>
      <c r="F321" s="364"/>
      <c r="G321" s="504"/>
      <c r="H321" s="505"/>
    </row>
    <row r="322" spans="1:8" s="506" customFormat="1" x14ac:dyDescent="0.25">
      <c r="A322" s="1215"/>
      <c r="B322" s="365"/>
      <c r="C322" s="357"/>
      <c r="D322" s="359"/>
      <c r="E322" s="360"/>
      <c r="F322" s="364"/>
      <c r="G322" s="504"/>
      <c r="H322" s="505"/>
    </row>
    <row r="323" spans="1:8" s="506" customFormat="1" x14ac:dyDescent="0.25">
      <c r="A323" s="1215"/>
      <c r="B323" s="365"/>
      <c r="C323" s="357"/>
      <c r="D323" s="359"/>
      <c r="E323" s="360"/>
      <c r="F323" s="364"/>
      <c r="G323" s="504"/>
      <c r="H323" s="505"/>
    </row>
    <row r="324" spans="1:8" s="506" customFormat="1" x14ac:dyDescent="0.25">
      <c r="A324" s="1215"/>
      <c r="B324" s="365"/>
      <c r="C324" s="357"/>
      <c r="D324" s="359"/>
      <c r="E324" s="360"/>
      <c r="F324" s="364"/>
      <c r="G324" s="504"/>
      <c r="H324" s="505"/>
    </row>
    <row r="325" spans="1:8" s="506" customFormat="1" x14ac:dyDescent="0.25">
      <c r="A325" s="1215"/>
      <c r="B325" s="365"/>
      <c r="C325" s="357"/>
      <c r="D325" s="359"/>
      <c r="E325" s="360"/>
      <c r="F325" s="364"/>
      <c r="G325" s="504"/>
      <c r="H325" s="505"/>
    </row>
    <row r="326" spans="1:8" s="506" customFormat="1" x14ac:dyDescent="0.25">
      <c r="A326" s="1215"/>
      <c r="B326" s="365"/>
      <c r="C326" s="357"/>
      <c r="D326" s="359"/>
      <c r="E326" s="360"/>
      <c r="F326" s="364"/>
      <c r="G326" s="504"/>
      <c r="H326" s="505"/>
    </row>
    <row r="327" spans="1:8" s="506" customFormat="1" x14ac:dyDescent="0.25">
      <c r="A327" s="1215"/>
      <c r="B327" s="365"/>
      <c r="C327" s="357"/>
      <c r="D327" s="359"/>
      <c r="E327" s="360"/>
      <c r="F327" s="364"/>
      <c r="G327" s="504"/>
      <c r="H327" s="505"/>
    </row>
    <row r="328" spans="1:8" s="506" customFormat="1" x14ac:dyDescent="0.25">
      <c r="A328" s="1215"/>
      <c r="B328" s="365"/>
      <c r="C328" s="357"/>
      <c r="D328" s="359"/>
      <c r="E328" s="360"/>
      <c r="F328" s="364"/>
      <c r="G328" s="504"/>
      <c r="H328" s="505"/>
    </row>
    <row r="329" spans="1:8" s="506" customFormat="1" x14ac:dyDescent="0.25">
      <c r="A329" s="1215"/>
      <c r="B329" s="365"/>
      <c r="C329" s="357"/>
      <c r="D329" s="359"/>
      <c r="E329" s="360"/>
      <c r="F329" s="364"/>
      <c r="G329" s="504"/>
      <c r="H329" s="505"/>
    </row>
    <row r="330" spans="1:8" s="506" customFormat="1" x14ac:dyDescent="0.25">
      <c r="A330" s="1215"/>
      <c r="B330" s="365"/>
      <c r="C330" s="357"/>
      <c r="D330" s="359"/>
      <c r="E330" s="360"/>
      <c r="F330" s="364"/>
      <c r="G330" s="504"/>
      <c r="H330" s="505"/>
    </row>
    <row r="331" spans="1:8" s="506" customFormat="1" x14ac:dyDescent="0.25">
      <c r="A331" s="1215"/>
      <c r="B331" s="365"/>
      <c r="C331" s="357"/>
      <c r="D331" s="359"/>
      <c r="E331" s="360"/>
      <c r="F331" s="364"/>
      <c r="G331" s="504"/>
      <c r="H331" s="505"/>
    </row>
    <row r="332" spans="1:8" s="506" customFormat="1" x14ac:dyDescent="0.25">
      <c r="A332" s="1215"/>
      <c r="B332" s="365"/>
      <c r="C332" s="357"/>
      <c r="D332" s="359"/>
      <c r="E332" s="360"/>
      <c r="F332" s="364"/>
      <c r="G332" s="504"/>
      <c r="H332" s="505"/>
    </row>
    <row r="333" spans="1:8" s="506" customFormat="1" x14ac:dyDescent="0.25">
      <c r="A333" s="1215"/>
      <c r="B333" s="365"/>
      <c r="C333" s="357"/>
      <c r="D333" s="359"/>
      <c r="E333" s="360"/>
      <c r="F333" s="364"/>
      <c r="G333" s="504"/>
      <c r="H333" s="505"/>
    </row>
    <row r="334" spans="1:8" s="506" customFormat="1" ht="13" thickBot="1" x14ac:dyDescent="0.3">
      <c r="A334" s="1215"/>
      <c r="B334" s="1220"/>
      <c r="C334" s="1215"/>
      <c r="D334" s="1217"/>
      <c r="E334" s="1218"/>
      <c r="F334" s="1296"/>
      <c r="G334" s="504"/>
      <c r="H334" s="505"/>
    </row>
    <row r="335" spans="1:8" s="506" customFormat="1" ht="22.5" customHeight="1" thickTop="1" x14ac:dyDescent="0.25">
      <c r="A335" s="2524" t="s">
        <v>696</v>
      </c>
      <c r="B335" s="2525"/>
      <c r="C335" s="2525"/>
      <c r="D335" s="2525"/>
      <c r="E335" s="2525"/>
      <c r="F335" s="1299">
        <f>SUM(F273:F312)</f>
        <v>0</v>
      </c>
      <c r="G335" s="504"/>
      <c r="H335" s="505"/>
    </row>
    <row r="336" spans="1:8" s="506" customFormat="1" x14ac:dyDescent="0.25">
      <c r="A336" s="507"/>
      <c r="B336" s="508"/>
      <c r="C336" s="507"/>
      <c r="D336" s="507"/>
      <c r="E336" s="509"/>
      <c r="F336" s="509"/>
      <c r="G336" s="504"/>
      <c r="H336" s="505"/>
    </row>
    <row r="337" spans="1:8" s="506" customFormat="1" x14ac:dyDescent="0.25">
      <c r="A337" s="507"/>
      <c r="B337" s="508"/>
      <c r="C337" s="507"/>
      <c r="D337" s="507"/>
      <c r="E337" s="509"/>
      <c r="F337" s="509"/>
      <c r="G337" s="504"/>
      <c r="H337" s="505"/>
    </row>
    <row r="338" spans="1:8" s="506" customFormat="1" x14ac:dyDescent="0.25">
      <c r="A338" s="507"/>
      <c r="B338" s="508"/>
      <c r="C338" s="507"/>
      <c r="D338" s="507"/>
      <c r="E338" s="509"/>
      <c r="F338" s="509"/>
      <c r="G338" s="504"/>
      <c r="H338" s="505"/>
    </row>
    <row r="339" spans="1:8" s="506" customFormat="1" x14ac:dyDescent="0.25">
      <c r="A339" s="507"/>
      <c r="B339" s="508"/>
      <c r="C339" s="507"/>
      <c r="D339" s="507"/>
      <c r="E339" s="509"/>
      <c r="F339" s="509"/>
      <c r="G339" s="504"/>
      <c r="H339" s="505"/>
    </row>
    <row r="340" spans="1:8" s="506" customFormat="1" x14ac:dyDescent="0.25">
      <c r="A340" s="507"/>
      <c r="B340" s="508"/>
      <c r="C340" s="507"/>
      <c r="D340" s="507"/>
      <c r="E340" s="509"/>
      <c r="F340" s="509"/>
      <c r="G340" s="504"/>
      <c r="H340" s="505"/>
    </row>
    <row r="341" spans="1:8" s="506" customFormat="1" x14ac:dyDescent="0.25">
      <c r="A341" s="507"/>
      <c r="B341" s="508"/>
      <c r="C341" s="507"/>
      <c r="D341" s="507"/>
      <c r="E341" s="509"/>
      <c r="F341" s="509"/>
      <c r="G341" s="504"/>
      <c r="H341" s="505"/>
    </row>
  </sheetData>
  <mergeCells count="9">
    <mergeCell ref="A263:E263"/>
    <mergeCell ref="A335:E335"/>
    <mergeCell ref="A1:F1"/>
    <mergeCell ref="A2:F2"/>
    <mergeCell ref="A59:E59"/>
    <mergeCell ref="A116:E116"/>
    <mergeCell ref="A177:E177"/>
    <mergeCell ref="A227:E227"/>
    <mergeCell ref="A3:F3"/>
  </mergeCells>
  <pageMargins left="0.70866141732283505" right="0.47244094488188998" top="0.74803149606299202" bottom="0.511811023622047" header="0.31496062992126" footer="0.31496062992126"/>
  <pageSetup paperSize="9" scale="77" fitToHeight="13" orientation="portrait" r:id="rId1"/>
  <headerFooter>
    <oddFooter>&amp;CALA-ORA. Bill Nr. 14.2 Pg &amp;P of &amp;N</oddFooter>
  </headerFooter>
  <rowBreaks count="4" manualBreakCount="4">
    <brk id="59" max="5" man="1"/>
    <brk id="116" max="5" man="1"/>
    <brk id="177" max="5" man="1"/>
    <brk id="227" max="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9"/>
  <sheetViews>
    <sheetView view="pageBreakPreview" zoomScale="90" zoomScaleNormal="75" zoomScaleSheetLayoutView="90" workbookViewId="0">
      <pane ySplit="5" topLeftCell="A6" activePane="bottomLeft" state="frozen"/>
      <selection activeCell="A3" sqref="A3:E3"/>
      <selection pane="bottomLeft" activeCell="A2" sqref="A2:F2"/>
    </sheetView>
  </sheetViews>
  <sheetFormatPr defaultColWidth="9.54296875" defaultRowHeight="12.5" x14ac:dyDescent="0.25"/>
  <cols>
    <col min="1" max="1" width="9.26953125" style="507" customWidth="1"/>
    <col min="2" max="2" width="61.7265625" style="508" customWidth="1"/>
    <col min="3" max="3" width="7.7265625" style="507" customWidth="1"/>
    <col min="4" max="4" width="10.81640625" style="507" customWidth="1"/>
    <col min="5" max="5" width="14.453125" style="509" customWidth="1"/>
    <col min="6" max="6" width="14.26953125" style="509" customWidth="1"/>
    <col min="7" max="7" width="16.54296875" style="510" bestFit="1" customWidth="1"/>
    <col min="8" max="8" width="15" style="511" bestFit="1" customWidth="1"/>
    <col min="9" max="9" width="46" style="512" customWidth="1"/>
    <col min="10" max="10" width="13.453125" style="512" bestFit="1" customWidth="1"/>
    <col min="11" max="255" width="9.54296875" style="512"/>
    <col min="256" max="256" width="6.7265625" style="512" customWidth="1"/>
    <col min="257" max="257" width="9.54296875" style="512"/>
    <col min="258" max="258" width="86.1796875" style="512" customWidth="1"/>
    <col min="259" max="259" width="7.1796875" style="512" customWidth="1"/>
    <col min="260" max="260" width="7.54296875" style="512" bestFit="1" customWidth="1"/>
    <col min="261" max="261" width="15.81640625" style="512" customWidth="1"/>
    <col min="262" max="262" width="17.26953125" style="512" customWidth="1"/>
    <col min="263" max="263" width="16.54296875" style="512" bestFit="1" customWidth="1"/>
    <col min="264" max="264" width="15" style="512" bestFit="1" customWidth="1"/>
    <col min="265" max="265" width="46" style="512" customWidth="1"/>
    <col min="266" max="266" width="13.453125" style="512" bestFit="1" customWidth="1"/>
    <col min="267" max="511" width="9.54296875" style="512"/>
    <col min="512" max="512" width="6.7265625" style="512" customWidth="1"/>
    <col min="513" max="513" width="9.54296875" style="512"/>
    <col min="514" max="514" width="86.1796875" style="512" customWidth="1"/>
    <col min="515" max="515" width="7.1796875" style="512" customWidth="1"/>
    <col min="516" max="516" width="7.54296875" style="512" bestFit="1" customWidth="1"/>
    <col min="517" max="517" width="15.81640625" style="512" customWidth="1"/>
    <col min="518" max="518" width="17.26953125" style="512" customWidth="1"/>
    <col min="519" max="519" width="16.54296875" style="512" bestFit="1" customWidth="1"/>
    <col min="520" max="520" width="15" style="512" bestFit="1" customWidth="1"/>
    <col min="521" max="521" width="46" style="512" customWidth="1"/>
    <col min="522" max="522" width="13.453125" style="512" bestFit="1" customWidth="1"/>
    <col min="523" max="767" width="9.54296875" style="512"/>
    <col min="768" max="768" width="6.7265625" style="512" customWidth="1"/>
    <col min="769" max="769" width="9.54296875" style="512"/>
    <col min="770" max="770" width="86.1796875" style="512" customWidth="1"/>
    <col min="771" max="771" width="7.1796875" style="512" customWidth="1"/>
    <col min="772" max="772" width="7.54296875" style="512" bestFit="1" customWidth="1"/>
    <col min="773" max="773" width="15.81640625" style="512" customWidth="1"/>
    <col min="774" max="774" width="17.26953125" style="512" customWidth="1"/>
    <col min="775" max="775" width="16.54296875" style="512" bestFit="1" customWidth="1"/>
    <col min="776" max="776" width="15" style="512" bestFit="1" customWidth="1"/>
    <col min="777" max="777" width="46" style="512" customWidth="1"/>
    <col min="778" max="778" width="13.453125" style="512" bestFit="1" customWidth="1"/>
    <col min="779" max="1023" width="9.54296875" style="512"/>
    <col min="1024" max="1024" width="6.7265625" style="512" customWidth="1"/>
    <col min="1025" max="1025" width="9.54296875" style="512"/>
    <col min="1026" max="1026" width="86.1796875" style="512" customWidth="1"/>
    <col min="1027" max="1027" width="7.1796875" style="512" customWidth="1"/>
    <col min="1028" max="1028" width="7.54296875" style="512" bestFit="1" customWidth="1"/>
    <col min="1029" max="1029" width="15.81640625" style="512" customWidth="1"/>
    <col min="1030" max="1030" width="17.26953125" style="512" customWidth="1"/>
    <col min="1031" max="1031" width="16.54296875" style="512" bestFit="1" customWidth="1"/>
    <col min="1032" max="1032" width="15" style="512" bestFit="1" customWidth="1"/>
    <col min="1033" max="1033" width="46" style="512" customWidth="1"/>
    <col min="1034" max="1034" width="13.453125" style="512" bestFit="1" customWidth="1"/>
    <col min="1035" max="1279" width="9.54296875" style="512"/>
    <col min="1280" max="1280" width="6.7265625" style="512" customWidth="1"/>
    <col min="1281" max="1281" width="9.54296875" style="512"/>
    <col min="1282" max="1282" width="86.1796875" style="512" customWidth="1"/>
    <col min="1283" max="1283" width="7.1796875" style="512" customWidth="1"/>
    <col min="1284" max="1284" width="7.54296875" style="512" bestFit="1" customWidth="1"/>
    <col min="1285" max="1285" width="15.81640625" style="512" customWidth="1"/>
    <col min="1286" max="1286" width="17.26953125" style="512" customWidth="1"/>
    <col min="1287" max="1287" width="16.54296875" style="512" bestFit="1" customWidth="1"/>
    <col min="1288" max="1288" width="15" style="512" bestFit="1" customWidth="1"/>
    <col min="1289" max="1289" width="46" style="512" customWidth="1"/>
    <col min="1290" max="1290" width="13.453125" style="512" bestFit="1" customWidth="1"/>
    <col min="1291" max="1535" width="9.54296875" style="512"/>
    <col min="1536" max="1536" width="6.7265625" style="512" customWidth="1"/>
    <col min="1537" max="1537" width="9.54296875" style="512"/>
    <col min="1538" max="1538" width="86.1796875" style="512" customWidth="1"/>
    <col min="1539" max="1539" width="7.1796875" style="512" customWidth="1"/>
    <col min="1540" max="1540" width="7.54296875" style="512" bestFit="1" customWidth="1"/>
    <col min="1541" max="1541" width="15.81640625" style="512" customWidth="1"/>
    <col min="1542" max="1542" width="17.26953125" style="512" customWidth="1"/>
    <col min="1543" max="1543" width="16.54296875" style="512" bestFit="1" customWidth="1"/>
    <col min="1544" max="1544" width="15" style="512" bestFit="1" customWidth="1"/>
    <col min="1545" max="1545" width="46" style="512" customWidth="1"/>
    <col min="1546" max="1546" width="13.453125" style="512" bestFit="1" customWidth="1"/>
    <col min="1547" max="1791" width="9.54296875" style="512"/>
    <col min="1792" max="1792" width="6.7265625" style="512" customWidth="1"/>
    <col min="1793" max="1793" width="9.54296875" style="512"/>
    <col min="1794" max="1794" width="86.1796875" style="512" customWidth="1"/>
    <col min="1795" max="1795" width="7.1796875" style="512" customWidth="1"/>
    <col min="1796" max="1796" width="7.54296875" style="512" bestFit="1" customWidth="1"/>
    <col min="1797" max="1797" width="15.81640625" style="512" customWidth="1"/>
    <col min="1798" max="1798" width="17.26953125" style="512" customWidth="1"/>
    <col min="1799" max="1799" width="16.54296875" style="512" bestFit="1" customWidth="1"/>
    <col min="1800" max="1800" width="15" style="512" bestFit="1" customWidth="1"/>
    <col min="1801" max="1801" width="46" style="512" customWidth="1"/>
    <col min="1802" max="1802" width="13.453125" style="512" bestFit="1" customWidth="1"/>
    <col min="1803" max="2047" width="9.54296875" style="512"/>
    <col min="2048" max="2048" width="6.7265625" style="512" customWidth="1"/>
    <col min="2049" max="2049" width="9.54296875" style="512"/>
    <col min="2050" max="2050" width="86.1796875" style="512" customWidth="1"/>
    <col min="2051" max="2051" width="7.1796875" style="512" customWidth="1"/>
    <col min="2052" max="2052" width="7.54296875" style="512" bestFit="1" customWidth="1"/>
    <col min="2053" max="2053" width="15.81640625" style="512" customWidth="1"/>
    <col min="2054" max="2054" width="17.26953125" style="512" customWidth="1"/>
    <col min="2055" max="2055" width="16.54296875" style="512" bestFit="1" customWidth="1"/>
    <col min="2056" max="2056" width="15" style="512" bestFit="1" customWidth="1"/>
    <col min="2057" max="2057" width="46" style="512" customWidth="1"/>
    <col min="2058" max="2058" width="13.453125" style="512" bestFit="1" customWidth="1"/>
    <col min="2059" max="2303" width="9.54296875" style="512"/>
    <col min="2304" max="2304" width="6.7265625" style="512" customWidth="1"/>
    <col min="2305" max="2305" width="9.54296875" style="512"/>
    <col min="2306" max="2306" width="86.1796875" style="512" customWidth="1"/>
    <col min="2307" max="2307" width="7.1796875" style="512" customWidth="1"/>
    <col min="2308" max="2308" width="7.54296875" style="512" bestFit="1" customWidth="1"/>
    <col min="2309" max="2309" width="15.81640625" style="512" customWidth="1"/>
    <col min="2310" max="2310" width="17.26953125" style="512" customWidth="1"/>
    <col min="2311" max="2311" width="16.54296875" style="512" bestFit="1" customWidth="1"/>
    <col min="2312" max="2312" width="15" style="512" bestFit="1" customWidth="1"/>
    <col min="2313" max="2313" width="46" style="512" customWidth="1"/>
    <col min="2314" max="2314" width="13.453125" style="512" bestFit="1" customWidth="1"/>
    <col min="2315" max="2559" width="9.54296875" style="512"/>
    <col min="2560" max="2560" width="6.7265625" style="512" customWidth="1"/>
    <col min="2561" max="2561" width="9.54296875" style="512"/>
    <col min="2562" max="2562" width="86.1796875" style="512" customWidth="1"/>
    <col min="2563" max="2563" width="7.1796875" style="512" customWidth="1"/>
    <col min="2564" max="2564" width="7.54296875" style="512" bestFit="1" customWidth="1"/>
    <col min="2565" max="2565" width="15.81640625" style="512" customWidth="1"/>
    <col min="2566" max="2566" width="17.26953125" style="512" customWidth="1"/>
    <col min="2567" max="2567" width="16.54296875" style="512" bestFit="1" customWidth="1"/>
    <col min="2568" max="2568" width="15" style="512" bestFit="1" customWidth="1"/>
    <col min="2569" max="2569" width="46" style="512" customWidth="1"/>
    <col min="2570" max="2570" width="13.453125" style="512" bestFit="1" customWidth="1"/>
    <col min="2571" max="2815" width="9.54296875" style="512"/>
    <col min="2816" max="2816" width="6.7265625" style="512" customWidth="1"/>
    <col min="2817" max="2817" width="9.54296875" style="512"/>
    <col min="2818" max="2818" width="86.1796875" style="512" customWidth="1"/>
    <col min="2819" max="2819" width="7.1796875" style="512" customWidth="1"/>
    <col min="2820" max="2820" width="7.54296875" style="512" bestFit="1" customWidth="1"/>
    <col min="2821" max="2821" width="15.81640625" style="512" customWidth="1"/>
    <col min="2822" max="2822" width="17.26953125" style="512" customWidth="1"/>
    <col min="2823" max="2823" width="16.54296875" style="512" bestFit="1" customWidth="1"/>
    <col min="2824" max="2824" width="15" style="512" bestFit="1" customWidth="1"/>
    <col min="2825" max="2825" width="46" style="512" customWidth="1"/>
    <col min="2826" max="2826" width="13.453125" style="512" bestFit="1" customWidth="1"/>
    <col min="2827" max="3071" width="9.54296875" style="512"/>
    <col min="3072" max="3072" width="6.7265625" style="512" customWidth="1"/>
    <col min="3073" max="3073" width="9.54296875" style="512"/>
    <col min="3074" max="3074" width="86.1796875" style="512" customWidth="1"/>
    <col min="3075" max="3075" width="7.1796875" style="512" customWidth="1"/>
    <col min="3076" max="3076" width="7.54296875" style="512" bestFit="1" customWidth="1"/>
    <col min="3077" max="3077" width="15.81640625" style="512" customWidth="1"/>
    <col min="3078" max="3078" width="17.26953125" style="512" customWidth="1"/>
    <col min="3079" max="3079" width="16.54296875" style="512" bestFit="1" customWidth="1"/>
    <col min="3080" max="3080" width="15" style="512" bestFit="1" customWidth="1"/>
    <col min="3081" max="3081" width="46" style="512" customWidth="1"/>
    <col min="3082" max="3082" width="13.453125" style="512" bestFit="1" customWidth="1"/>
    <col min="3083" max="3327" width="9.54296875" style="512"/>
    <col min="3328" max="3328" width="6.7265625" style="512" customWidth="1"/>
    <col min="3329" max="3329" width="9.54296875" style="512"/>
    <col min="3330" max="3330" width="86.1796875" style="512" customWidth="1"/>
    <col min="3331" max="3331" width="7.1796875" style="512" customWidth="1"/>
    <col min="3332" max="3332" width="7.54296875" style="512" bestFit="1" customWidth="1"/>
    <col min="3333" max="3333" width="15.81640625" style="512" customWidth="1"/>
    <col min="3334" max="3334" width="17.26953125" style="512" customWidth="1"/>
    <col min="3335" max="3335" width="16.54296875" style="512" bestFit="1" customWidth="1"/>
    <col min="3336" max="3336" width="15" style="512" bestFit="1" customWidth="1"/>
    <col min="3337" max="3337" width="46" style="512" customWidth="1"/>
    <col min="3338" max="3338" width="13.453125" style="512" bestFit="1" customWidth="1"/>
    <col min="3339" max="3583" width="9.54296875" style="512"/>
    <col min="3584" max="3584" width="6.7265625" style="512" customWidth="1"/>
    <col min="3585" max="3585" width="9.54296875" style="512"/>
    <col min="3586" max="3586" width="86.1796875" style="512" customWidth="1"/>
    <col min="3587" max="3587" width="7.1796875" style="512" customWidth="1"/>
    <col min="3588" max="3588" width="7.54296875" style="512" bestFit="1" customWidth="1"/>
    <col min="3589" max="3589" width="15.81640625" style="512" customWidth="1"/>
    <col min="3590" max="3590" width="17.26953125" style="512" customWidth="1"/>
    <col min="3591" max="3591" width="16.54296875" style="512" bestFit="1" customWidth="1"/>
    <col min="3592" max="3592" width="15" style="512" bestFit="1" customWidth="1"/>
    <col min="3593" max="3593" width="46" style="512" customWidth="1"/>
    <col min="3594" max="3594" width="13.453125" style="512" bestFit="1" customWidth="1"/>
    <col min="3595" max="3839" width="9.54296875" style="512"/>
    <col min="3840" max="3840" width="6.7265625" style="512" customWidth="1"/>
    <col min="3841" max="3841" width="9.54296875" style="512"/>
    <col min="3842" max="3842" width="86.1796875" style="512" customWidth="1"/>
    <col min="3843" max="3843" width="7.1796875" style="512" customWidth="1"/>
    <col min="3844" max="3844" width="7.54296875" style="512" bestFit="1" customWidth="1"/>
    <col min="3845" max="3845" width="15.81640625" style="512" customWidth="1"/>
    <col min="3846" max="3846" width="17.26953125" style="512" customWidth="1"/>
    <col min="3847" max="3847" width="16.54296875" style="512" bestFit="1" customWidth="1"/>
    <col min="3848" max="3848" width="15" style="512" bestFit="1" customWidth="1"/>
    <col min="3849" max="3849" width="46" style="512" customWidth="1"/>
    <col min="3850" max="3850" width="13.453125" style="512" bestFit="1" customWidth="1"/>
    <col min="3851" max="4095" width="9.54296875" style="512"/>
    <col min="4096" max="4096" width="6.7265625" style="512" customWidth="1"/>
    <col min="4097" max="4097" width="9.54296875" style="512"/>
    <col min="4098" max="4098" width="86.1796875" style="512" customWidth="1"/>
    <col min="4099" max="4099" width="7.1796875" style="512" customWidth="1"/>
    <col min="4100" max="4100" width="7.54296875" style="512" bestFit="1" customWidth="1"/>
    <col min="4101" max="4101" width="15.81640625" style="512" customWidth="1"/>
    <col min="4102" max="4102" width="17.26953125" style="512" customWidth="1"/>
    <col min="4103" max="4103" width="16.54296875" style="512" bestFit="1" customWidth="1"/>
    <col min="4104" max="4104" width="15" style="512" bestFit="1" customWidth="1"/>
    <col min="4105" max="4105" width="46" style="512" customWidth="1"/>
    <col min="4106" max="4106" width="13.453125" style="512" bestFit="1" customWidth="1"/>
    <col min="4107" max="4351" width="9.54296875" style="512"/>
    <col min="4352" max="4352" width="6.7265625" style="512" customWidth="1"/>
    <col min="4353" max="4353" width="9.54296875" style="512"/>
    <col min="4354" max="4354" width="86.1796875" style="512" customWidth="1"/>
    <col min="4355" max="4355" width="7.1796875" style="512" customWidth="1"/>
    <col min="4356" max="4356" width="7.54296875" style="512" bestFit="1" customWidth="1"/>
    <col min="4357" max="4357" width="15.81640625" style="512" customWidth="1"/>
    <col min="4358" max="4358" width="17.26953125" style="512" customWidth="1"/>
    <col min="4359" max="4359" width="16.54296875" style="512" bestFit="1" customWidth="1"/>
    <col min="4360" max="4360" width="15" style="512" bestFit="1" customWidth="1"/>
    <col min="4361" max="4361" width="46" style="512" customWidth="1"/>
    <col min="4362" max="4362" width="13.453125" style="512" bestFit="1" customWidth="1"/>
    <col min="4363" max="4607" width="9.54296875" style="512"/>
    <col min="4608" max="4608" width="6.7265625" style="512" customWidth="1"/>
    <col min="4609" max="4609" width="9.54296875" style="512"/>
    <col min="4610" max="4610" width="86.1796875" style="512" customWidth="1"/>
    <col min="4611" max="4611" width="7.1796875" style="512" customWidth="1"/>
    <col min="4612" max="4612" width="7.54296875" style="512" bestFit="1" customWidth="1"/>
    <col min="4613" max="4613" width="15.81640625" style="512" customWidth="1"/>
    <col min="4614" max="4614" width="17.26953125" style="512" customWidth="1"/>
    <col min="4615" max="4615" width="16.54296875" style="512" bestFit="1" customWidth="1"/>
    <col min="4616" max="4616" width="15" style="512" bestFit="1" customWidth="1"/>
    <col min="4617" max="4617" width="46" style="512" customWidth="1"/>
    <col min="4618" max="4618" width="13.453125" style="512" bestFit="1" customWidth="1"/>
    <col min="4619" max="4863" width="9.54296875" style="512"/>
    <col min="4864" max="4864" width="6.7265625" style="512" customWidth="1"/>
    <col min="4865" max="4865" width="9.54296875" style="512"/>
    <col min="4866" max="4866" width="86.1796875" style="512" customWidth="1"/>
    <col min="4867" max="4867" width="7.1796875" style="512" customWidth="1"/>
    <col min="4868" max="4868" width="7.54296875" style="512" bestFit="1" customWidth="1"/>
    <col min="4869" max="4869" width="15.81640625" style="512" customWidth="1"/>
    <col min="4870" max="4870" width="17.26953125" style="512" customWidth="1"/>
    <col min="4871" max="4871" width="16.54296875" style="512" bestFit="1" customWidth="1"/>
    <col min="4872" max="4872" width="15" style="512" bestFit="1" customWidth="1"/>
    <col min="4873" max="4873" width="46" style="512" customWidth="1"/>
    <col min="4874" max="4874" width="13.453125" style="512" bestFit="1" customWidth="1"/>
    <col min="4875" max="5119" width="9.54296875" style="512"/>
    <col min="5120" max="5120" width="6.7265625" style="512" customWidth="1"/>
    <col min="5121" max="5121" width="9.54296875" style="512"/>
    <col min="5122" max="5122" width="86.1796875" style="512" customWidth="1"/>
    <col min="5123" max="5123" width="7.1796875" style="512" customWidth="1"/>
    <col min="5124" max="5124" width="7.54296875" style="512" bestFit="1" customWidth="1"/>
    <col min="5125" max="5125" width="15.81640625" style="512" customWidth="1"/>
    <col min="5126" max="5126" width="17.26953125" style="512" customWidth="1"/>
    <col min="5127" max="5127" width="16.54296875" style="512" bestFit="1" customWidth="1"/>
    <col min="5128" max="5128" width="15" style="512" bestFit="1" customWidth="1"/>
    <col min="5129" max="5129" width="46" style="512" customWidth="1"/>
    <col min="5130" max="5130" width="13.453125" style="512" bestFit="1" customWidth="1"/>
    <col min="5131" max="5375" width="9.54296875" style="512"/>
    <col min="5376" max="5376" width="6.7265625" style="512" customWidth="1"/>
    <col min="5377" max="5377" width="9.54296875" style="512"/>
    <col min="5378" max="5378" width="86.1796875" style="512" customWidth="1"/>
    <col min="5379" max="5379" width="7.1796875" style="512" customWidth="1"/>
    <col min="5380" max="5380" width="7.54296875" style="512" bestFit="1" customWidth="1"/>
    <col min="5381" max="5381" width="15.81640625" style="512" customWidth="1"/>
    <col min="5382" max="5382" width="17.26953125" style="512" customWidth="1"/>
    <col min="5383" max="5383" width="16.54296875" style="512" bestFit="1" customWidth="1"/>
    <col min="5384" max="5384" width="15" style="512" bestFit="1" customWidth="1"/>
    <col min="5385" max="5385" width="46" style="512" customWidth="1"/>
    <col min="5386" max="5386" width="13.453125" style="512" bestFit="1" customWidth="1"/>
    <col min="5387" max="5631" width="9.54296875" style="512"/>
    <col min="5632" max="5632" width="6.7265625" style="512" customWidth="1"/>
    <col min="5633" max="5633" width="9.54296875" style="512"/>
    <col min="5634" max="5634" width="86.1796875" style="512" customWidth="1"/>
    <col min="5635" max="5635" width="7.1796875" style="512" customWidth="1"/>
    <col min="5636" max="5636" width="7.54296875" style="512" bestFit="1" customWidth="1"/>
    <col min="5637" max="5637" width="15.81640625" style="512" customWidth="1"/>
    <col min="5638" max="5638" width="17.26953125" style="512" customWidth="1"/>
    <col min="5639" max="5639" width="16.54296875" style="512" bestFit="1" customWidth="1"/>
    <col min="5640" max="5640" width="15" style="512" bestFit="1" customWidth="1"/>
    <col min="5641" max="5641" width="46" style="512" customWidth="1"/>
    <col min="5642" max="5642" width="13.453125" style="512" bestFit="1" customWidth="1"/>
    <col min="5643" max="5887" width="9.54296875" style="512"/>
    <col min="5888" max="5888" width="6.7265625" style="512" customWidth="1"/>
    <col min="5889" max="5889" width="9.54296875" style="512"/>
    <col min="5890" max="5890" width="86.1796875" style="512" customWidth="1"/>
    <col min="5891" max="5891" width="7.1796875" style="512" customWidth="1"/>
    <col min="5892" max="5892" width="7.54296875" style="512" bestFit="1" customWidth="1"/>
    <col min="5893" max="5893" width="15.81640625" style="512" customWidth="1"/>
    <col min="5894" max="5894" width="17.26953125" style="512" customWidth="1"/>
    <col min="5895" max="5895" width="16.54296875" style="512" bestFit="1" customWidth="1"/>
    <col min="5896" max="5896" width="15" style="512" bestFit="1" customWidth="1"/>
    <col min="5897" max="5897" width="46" style="512" customWidth="1"/>
    <col min="5898" max="5898" width="13.453125" style="512" bestFit="1" customWidth="1"/>
    <col min="5899" max="6143" width="9.54296875" style="512"/>
    <col min="6144" max="6144" width="6.7265625" style="512" customWidth="1"/>
    <col min="6145" max="6145" width="9.54296875" style="512"/>
    <col min="6146" max="6146" width="86.1796875" style="512" customWidth="1"/>
    <col min="6147" max="6147" width="7.1796875" style="512" customWidth="1"/>
    <col min="6148" max="6148" width="7.54296875" style="512" bestFit="1" customWidth="1"/>
    <col min="6149" max="6149" width="15.81640625" style="512" customWidth="1"/>
    <col min="6150" max="6150" width="17.26953125" style="512" customWidth="1"/>
    <col min="6151" max="6151" width="16.54296875" style="512" bestFit="1" customWidth="1"/>
    <col min="6152" max="6152" width="15" style="512" bestFit="1" customWidth="1"/>
    <col min="6153" max="6153" width="46" style="512" customWidth="1"/>
    <col min="6154" max="6154" width="13.453125" style="512" bestFit="1" customWidth="1"/>
    <col min="6155" max="6399" width="9.54296875" style="512"/>
    <col min="6400" max="6400" width="6.7265625" style="512" customWidth="1"/>
    <col min="6401" max="6401" width="9.54296875" style="512"/>
    <col min="6402" max="6402" width="86.1796875" style="512" customWidth="1"/>
    <col min="6403" max="6403" width="7.1796875" style="512" customWidth="1"/>
    <col min="6404" max="6404" width="7.54296875" style="512" bestFit="1" customWidth="1"/>
    <col min="6405" max="6405" width="15.81640625" style="512" customWidth="1"/>
    <col min="6406" max="6406" width="17.26953125" style="512" customWidth="1"/>
    <col min="6407" max="6407" width="16.54296875" style="512" bestFit="1" customWidth="1"/>
    <col min="6408" max="6408" width="15" style="512" bestFit="1" customWidth="1"/>
    <col min="6409" max="6409" width="46" style="512" customWidth="1"/>
    <col min="6410" max="6410" width="13.453125" style="512" bestFit="1" customWidth="1"/>
    <col min="6411" max="6655" width="9.54296875" style="512"/>
    <col min="6656" max="6656" width="6.7265625" style="512" customWidth="1"/>
    <col min="6657" max="6657" width="9.54296875" style="512"/>
    <col min="6658" max="6658" width="86.1796875" style="512" customWidth="1"/>
    <col min="6659" max="6659" width="7.1796875" style="512" customWidth="1"/>
    <col min="6660" max="6660" width="7.54296875" style="512" bestFit="1" customWidth="1"/>
    <col min="6661" max="6661" width="15.81640625" style="512" customWidth="1"/>
    <col min="6662" max="6662" width="17.26953125" style="512" customWidth="1"/>
    <col min="6663" max="6663" width="16.54296875" style="512" bestFit="1" customWidth="1"/>
    <col min="6664" max="6664" width="15" style="512" bestFit="1" customWidth="1"/>
    <col min="6665" max="6665" width="46" style="512" customWidth="1"/>
    <col min="6666" max="6666" width="13.453125" style="512" bestFit="1" customWidth="1"/>
    <col min="6667" max="6911" width="9.54296875" style="512"/>
    <col min="6912" max="6912" width="6.7265625" style="512" customWidth="1"/>
    <col min="6913" max="6913" width="9.54296875" style="512"/>
    <col min="6914" max="6914" width="86.1796875" style="512" customWidth="1"/>
    <col min="6915" max="6915" width="7.1796875" style="512" customWidth="1"/>
    <col min="6916" max="6916" width="7.54296875" style="512" bestFit="1" customWidth="1"/>
    <col min="6917" max="6917" width="15.81640625" style="512" customWidth="1"/>
    <col min="6918" max="6918" width="17.26953125" style="512" customWidth="1"/>
    <col min="6919" max="6919" width="16.54296875" style="512" bestFit="1" customWidth="1"/>
    <col min="6920" max="6920" width="15" style="512" bestFit="1" customWidth="1"/>
    <col min="6921" max="6921" width="46" style="512" customWidth="1"/>
    <col min="6922" max="6922" width="13.453125" style="512" bestFit="1" customWidth="1"/>
    <col min="6923" max="7167" width="9.54296875" style="512"/>
    <col min="7168" max="7168" width="6.7265625" style="512" customWidth="1"/>
    <col min="7169" max="7169" width="9.54296875" style="512"/>
    <col min="7170" max="7170" width="86.1796875" style="512" customWidth="1"/>
    <col min="7171" max="7171" width="7.1796875" style="512" customWidth="1"/>
    <col min="7172" max="7172" width="7.54296875" style="512" bestFit="1" customWidth="1"/>
    <col min="7173" max="7173" width="15.81640625" style="512" customWidth="1"/>
    <col min="7174" max="7174" width="17.26953125" style="512" customWidth="1"/>
    <col min="7175" max="7175" width="16.54296875" style="512" bestFit="1" customWidth="1"/>
    <col min="7176" max="7176" width="15" style="512" bestFit="1" customWidth="1"/>
    <col min="7177" max="7177" width="46" style="512" customWidth="1"/>
    <col min="7178" max="7178" width="13.453125" style="512" bestFit="1" customWidth="1"/>
    <col min="7179" max="7423" width="9.54296875" style="512"/>
    <col min="7424" max="7424" width="6.7265625" style="512" customWidth="1"/>
    <col min="7425" max="7425" width="9.54296875" style="512"/>
    <col min="7426" max="7426" width="86.1796875" style="512" customWidth="1"/>
    <col min="7427" max="7427" width="7.1796875" style="512" customWidth="1"/>
    <col min="7428" max="7428" width="7.54296875" style="512" bestFit="1" customWidth="1"/>
    <col min="7429" max="7429" width="15.81640625" style="512" customWidth="1"/>
    <col min="7430" max="7430" width="17.26953125" style="512" customWidth="1"/>
    <col min="7431" max="7431" width="16.54296875" style="512" bestFit="1" customWidth="1"/>
    <col min="7432" max="7432" width="15" style="512" bestFit="1" customWidth="1"/>
    <col min="7433" max="7433" width="46" style="512" customWidth="1"/>
    <col min="7434" max="7434" width="13.453125" style="512" bestFit="1" customWidth="1"/>
    <col min="7435" max="7679" width="9.54296875" style="512"/>
    <col min="7680" max="7680" width="6.7265625" style="512" customWidth="1"/>
    <col min="7681" max="7681" width="9.54296875" style="512"/>
    <col min="7682" max="7682" width="86.1796875" style="512" customWidth="1"/>
    <col min="7683" max="7683" width="7.1796875" style="512" customWidth="1"/>
    <col min="7684" max="7684" width="7.54296875" style="512" bestFit="1" customWidth="1"/>
    <col min="7685" max="7685" width="15.81640625" style="512" customWidth="1"/>
    <col min="7686" max="7686" width="17.26953125" style="512" customWidth="1"/>
    <col min="7687" max="7687" width="16.54296875" style="512" bestFit="1" customWidth="1"/>
    <col min="7688" max="7688" width="15" style="512" bestFit="1" customWidth="1"/>
    <col min="7689" max="7689" width="46" style="512" customWidth="1"/>
    <col min="7690" max="7690" width="13.453125" style="512" bestFit="1" customWidth="1"/>
    <col min="7691" max="7935" width="9.54296875" style="512"/>
    <col min="7936" max="7936" width="6.7265625" style="512" customWidth="1"/>
    <col min="7937" max="7937" width="9.54296875" style="512"/>
    <col min="7938" max="7938" width="86.1796875" style="512" customWidth="1"/>
    <col min="7939" max="7939" width="7.1796875" style="512" customWidth="1"/>
    <col min="7940" max="7940" width="7.54296875" style="512" bestFit="1" customWidth="1"/>
    <col min="7941" max="7941" width="15.81640625" style="512" customWidth="1"/>
    <col min="7942" max="7942" width="17.26953125" style="512" customWidth="1"/>
    <col min="7943" max="7943" width="16.54296875" style="512" bestFit="1" customWidth="1"/>
    <col min="7944" max="7944" width="15" style="512" bestFit="1" customWidth="1"/>
    <col min="7945" max="7945" width="46" style="512" customWidth="1"/>
    <col min="7946" max="7946" width="13.453125" style="512" bestFit="1" customWidth="1"/>
    <col min="7947" max="8191" width="9.54296875" style="512"/>
    <col min="8192" max="8192" width="6.7265625" style="512" customWidth="1"/>
    <col min="8193" max="8193" width="9.54296875" style="512"/>
    <col min="8194" max="8194" width="86.1796875" style="512" customWidth="1"/>
    <col min="8195" max="8195" width="7.1796875" style="512" customWidth="1"/>
    <col min="8196" max="8196" width="7.54296875" style="512" bestFit="1" customWidth="1"/>
    <col min="8197" max="8197" width="15.81640625" style="512" customWidth="1"/>
    <col min="8198" max="8198" width="17.26953125" style="512" customWidth="1"/>
    <col min="8199" max="8199" width="16.54296875" style="512" bestFit="1" customWidth="1"/>
    <col min="8200" max="8200" width="15" style="512" bestFit="1" customWidth="1"/>
    <col min="8201" max="8201" width="46" style="512" customWidth="1"/>
    <col min="8202" max="8202" width="13.453125" style="512" bestFit="1" customWidth="1"/>
    <col min="8203" max="8447" width="9.54296875" style="512"/>
    <col min="8448" max="8448" width="6.7265625" style="512" customWidth="1"/>
    <col min="8449" max="8449" width="9.54296875" style="512"/>
    <col min="8450" max="8450" width="86.1796875" style="512" customWidth="1"/>
    <col min="8451" max="8451" width="7.1796875" style="512" customWidth="1"/>
    <col min="8452" max="8452" width="7.54296875" style="512" bestFit="1" customWidth="1"/>
    <col min="8453" max="8453" width="15.81640625" style="512" customWidth="1"/>
    <col min="8454" max="8454" width="17.26953125" style="512" customWidth="1"/>
    <col min="8455" max="8455" width="16.54296875" style="512" bestFit="1" customWidth="1"/>
    <col min="8456" max="8456" width="15" style="512" bestFit="1" customWidth="1"/>
    <col min="8457" max="8457" width="46" style="512" customWidth="1"/>
    <col min="8458" max="8458" width="13.453125" style="512" bestFit="1" customWidth="1"/>
    <col min="8459" max="8703" width="9.54296875" style="512"/>
    <col min="8704" max="8704" width="6.7265625" style="512" customWidth="1"/>
    <col min="8705" max="8705" width="9.54296875" style="512"/>
    <col min="8706" max="8706" width="86.1796875" style="512" customWidth="1"/>
    <col min="8707" max="8707" width="7.1796875" style="512" customWidth="1"/>
    <col min="8708" max="8708" width="7.54296875" style="512" bestFit="1" customWidth="1"/>
    <col min="8709" max="8709" width="15.81640625" style="512" customWidth="1"/>
    <col min="8710" max="8710" width="17.26953125" style="512" customWidth="1"/>
    <col min="8711" max="8711" width="16.54296875" style="512" bestFit="1" customWidth="1"/>
    <col min="8712" max="8712" width="15" style="512" bestFit="1" customWidth="1"/>
    <col min="8713" max="8713" width="46" style="512" customWidth="1"/>
    <col min="8714" max="8714" width="13.453125" style="512" bestFit="1" customWidth="1"/>
    <col min="8715" max="8959" width="9.54296875" style="512"/>
    <col min="8960" max="8960" width="6.7265625" style="512" customWidth="1"/>
    <col min="8961" max="8961" width="9.54296875" style="512"/>
    <col min="8962" max="8962" width="86.1796875" style="512" customWidth="1"/>
    <col min="8963" max="8963" width="7.1796875" style="512" customWidth="1"/>
    <col min="8964" max="8964" width="7.54296875" style="512" bestFit="1" customWidth="1"/>
    <col min="8965" max="8965" width="15.81640625" style="512" customWidth="1"/>
    <col min="8966" max="8966" width="17.26953125" style="512" customWidth="1"/>
    <col min="8967" max="8967" width="16.54296875" style="512" bestFit="1" customWidth="1"/>
    <col min="8968" max="8968" width="15" style="512" bestFit="1" customWidth="1"/>
    <col min="8969" max="8969" width="46" style="512" customWidth="1"/>
    <col min="8970" max="8970" width="13.453125" style="512" bestFit="1" customWidth="1"/>
    <col min="8971" max="9215" width="9.54296875" style="512"/>
    <col min="9216" max="9216" width="6.7265625" style="512" customWidth="1"/>
    <col min="9217" max="9217" width="9.54296875" style="512"/>
    <col min="9218" max="9218" width="86.1796875" style="512" customWidth="1"/>
    <col min="9219" max="9219" width="7.1796875" style="512" customWidth="1"/>
    <col min="9220" max="9220" width="7.54296875" style="512" bestFit="1" customWidth="1"/>
    <col min="9221" max="9221" width="15.81640625" style="512" customWidth="1"/>
    <col min="9222" max="9222" width="17.26953125" style="512" customWidth="1"/>
    <col min="9223" max="9223" width="16.54296875" style="512" bestFit="1" customWidth="1"/>
    <col min="9224" max="9224" width="15" style="512" bestFit="1" customWidth="1"/>
    <col min="9225" max="9225" width="46" style="512" customWidth="1"/>
    <col min="9226" max="9226" width="13.453125" style="512" bestFit="1" customWidth="1"/>
    <col min="9227" max="9471" width="9.54296875" style="512"/>
    <col min="9472" max="9472" width="6.7265625" style="512" customWidth="1"/>
    <col min="9473" max="9473" width="9.54296875" style="512"/>
    <col min="9474" max="9474" width="86.1796875" style="512" customWidth="1"/>
    <col min="9475" max="9475" width="7.1796875" style="512" customWidth="1"/>
    <col min="9476" max="9476" width="7.54296875" style="512" bestFit="1" customWidth="1"/>
    <col min="9477" max="9477" width="15.81640625" style="512" customWidth="1"/>
    <col min="9478" max="9478" width="17.26953125" style="512" customWidth="1"/>
    <col min="9479" max="9479" width="16.54296875" style="512" bestFit="1" customWidth="1"/>
    <col min="9480" max="9480" width="15" style="512" bestFit="1" customWidth="1"/>
    <col min="9481" max="9481" width="46" style="512" customWidth="1"/>
    <col min="9482" max="9482" width="13.453125" style="512" bestFit="1" customWidth="1"/>
    <col min="9483" max="9727" width="9.54296875" style="512"/>
    <col min="9728" max="9728" width="6.7265625" style="512" customWidth="1"/>
    <col min="9729" max="9729" width="9.54296875" style="512"/>
    <col min="9730" max="9730" width="86.1796875" style="512" customWidth="1"/>
    <col min="9731" max="9731" width="7.1796875" style="512" customWidth="1"/>
    <col min="9732" max="9732" width="7.54296875" style="512" bestFit="1" customWidth="1"/>
    <col min="9733" max="9733" width="15.81640625" style="512" customWidth="1"/>
    <col min="9734" max="9734" width="17.26953125" style="512" customWidth="1"/>
    <col min="9735" max="9735" width="16.54296875" style="512" bestFit="1" customWidth="1"/>
    <col min="9736" max="9736" width="15" style="512" bestFit="1" customWidth="1"/>
    <col min="9737" max="9737" width="46" style="512" customWidth="1"/>
    <col min="9738" max="9738" width="13.453125" style="512" bestFit="1" customWidth="1"/>
    <col min="9739" max="9983" width="9.54296875" style="512"/>
    <col min="9984" max="9984" width="6.7265625" style="512" customWidth="1"/>
    <col min="9985" max="9985" width="9.54296875" style="512"/>
    <col min="9986" max="9986" width="86.1796875" style="512" customWidth="1"/>
    <col min="9987" max="9987" width="7.1796875" style="512" customWidth="1"/>
    <col min="9988" max="9988" width="7.54296875" style="512" bestFit="1" customWidth="1"/>
    <col min="9989" max="9989" width="15.81640625" style="512" customWidth="1"/>
    <col min="9990" max="9990" width="17.26953125" style="512" customWidth="1"/>
    <col min="9991" max="9991" width="16.54296875" style="512" bestFit="1" customWidth="1"/>
    <col min="9992" max="9992" width="15" style="512" bestFit="1" customWidth="1"/>
    <col min="9993" max="9993" width="46" style="512" customWidth="1"/>
    <col min="9994" max="9994" width="13.453125" style="512" bestFit="1" customWidth="1"/>
    <col min="9995" max="10239" width="9.54296875" style="512"/>
    <col min="10240" max="10240" width="6.7265625" style="512" customWidth="1"/>
    <col min="10241" max="10241" width="9.54296875" style="512"/>
    <col min="10242" max="10242" width="86.1796875" style="512" customWidth="1"/>
    <col min="10243" max="10243" width="7.1796875" style="512" customWidth="1"/>
    <col min="10244" max="10244" width="7.54296875" style="512" bestFit="1" customWidth="1"/>
    <col min="10245" max="10245" width="15.81640625" style="512" customWidth="1"/>
    <col min="10246" max="10246" width="17.26953125" style="512" customWidth="1"/>
    <col min="10247" max="10247" width="16.54296875" style="512" bestFit="1" customWidth="1"/>
    <col min="10248" max="10248" width="15" style="512" bestFit="1" customWidth="1"/>
    <col min="10249" max="10249" width="46" style="512" customWidth="1"/>
    <col min="10250" max="10250" width="13.453125" style="512" bestFit="1" customWidth="1"/>
    <col min="10251" max="10495" width="9.54296875" style="512"/>
    <col min="10496" max="10496" width="6.7265625" style="512" customWidth="1"/>
    <col min="10497" max="10497" width="9.54296875" style="512"/>
    <col min="10498" max="10498" width="86.1796875" style="512" customWidth="1"/>
    <col min="10499" max="10499" width="7.1796875" style="512" customWidth="1"/>
    <col min="10500" max="10500" width="7.54296875" style="512" bestFit="1" customWidth="1"/>
    <col min="10501" max="10501" width="15.81640625" style="512" customWidth="1"/>
    <col min="10502" max="10502" width="17.26953125" style="512" customWidth="1"/>
    <col min="10503" max="10503" width="16.54296875" style="512" bestFit="1" customWidth="1"/>
    <col min="10504" max="10504" width="15" style="512" bestFit="1" customWidth="1"/>
    <col min="10505" max="10505" width="46" style="512" customWidth="1"/>
    <col min="10506" max="10506" width="13.453125" style="512" bestFit="1" customWidth="1"/>
    <col min="10507" max="10751" width="9.54296875" style="512"/>
    <col min="10752" max="10752" width="6.7265625" style="512" customWidth="1"/>
    <col min="10753" max="10753" width="9.54296875" style="512"/>
    <col min="10754" max="10754" width="86.1796875" style="512" customWidth="1"/>
    <col min="10755" max="10755" width="7.1796875" style="512" customWidth="1"/>
    <col min="10756" max="10756" width="7.54296875" style="512" bestFit="1" customWidth="1"/>
    <col min="10757" max="10757" width="15.81640625" style="512" customWidth="1"/>
    <col min="10758" max="10758" width="17.26953125" style="512" customWidth="1"/>
    <col min="10759" max="10759" width="16.54296875" style="512" bestFit="1" customWidth="1"/>
    <col min="10760" max="10760" width="15" style="512" bestFit="1" customWidth="1"/>
    <col min="10761" max="10761" width="46" style="512" customWidth="1"/>
    <col min="10762" max="10762" width="13.453125" style="512" bestFit="1" customWidth="1"/>
    <col min="10763" max="11007" width="9.54296875" style="512"/>
    <col min="11008" max="11008" width="6.7265625" style="512" customWidth="1"/>
    <col min="11009" max="11009" width="9.54296875" style="512"/>
    <col min="11010" max="11010" width="86.1796875" style="512" customWidth="1"/>
    <col min="11011" max="11011" width="7.1796875" style="512" customWidth="1"/>
    <col min="11012" max="11012" width="7.54296875" style="512" bestFit="1" customWidth="1"/>
    <col min="11013" max="11013" width="15.81640625" style="512" customWidth="1"/>
    <col min="11014" max="11014" width="17.26953125" style="512" customWidth="1"/>
    <col min="11015" max="11015" width="16.54296875" style="512" bestFit="1" customWidth="1"/>
    <col min="11016" max="11016" width="15" style="512" bestFit="1" customWidth="1"/>
    <col min="11017" max="11017" width="46" style="512" customWidth="1"/>
    <col min="11018" max="11018" width="13.453125" style="512" bestFit="1" customWidth="1"/>
    <col min="11019" max="11263" width="9.54296875" style="512"/>
    <col min="11264" max="11264" width="6.7265625" style="512" customWidth="1"/>
    <col min="11265" max="11265" width="9.54296875" style="512"/>
    <col min="11266" max="11266" width="86.1796875" style="512" customWidth="1"/>
    <col min="11267" max="11267" width="7.1796875" style="512" customWidth="1"/>
    <col min="11268" max="11268" width="7.54296875" style="512" bestFit="1" customWidth="1"/>
    <col min="11269" max="11269" width="15.81640625" style="512" customWidth="1"/>
    <col min="11270" max="11270" width="17.26953125" style="512" customWidth="1"/>
    <col min="11271" max="11271" width="16.54296875" style="512" bestFit="1" customWidth="1"/>
    <col min="11272" max="11272" width="15" style="512" bestFit="1" customWidth="1"/>
    <col min="11273" max="11273" width="46" style="512" customWidth="1"/>
    <col min="11274" max="11274" width="13.453125" style="512" bestFit="1" customWidth="1"/>
    <col min="11275" max="11519" width="9.54296875" style="512"/>
    <col min="11520" max="11520" width="6.7265625" style="512" customWidth="1"/>
    <col min="11521" max="11521" width="9.54296875" style="512"/>
    <col min="11522" max="11522" width="86.1796875" style="512" customWidth="1"/>
    <col min="11523" max="11523" width="7.1796875" style="512" customWidth="1"/>
    <col min="11524" max="11524" width="7.54296875" style="512" bestFit="1" customWidth="1"/>
    <col min="11525" max="11525" width="15.81640625" style="512" customWidth="1"/>
    <col min="11526" max="11526" width="17.26953125" style="512" customWidth="1"/>
    <col min="11527" max="11527" width="16.54296875" style="512" bestFit="1" customWidth="1"/>
    <col min="11528" max="11528" width="15" style="512" bestFit="1" customWidth="1"/>
    <col min="11529" max="11529" width="46" style="512" customWidth="1"/>
    <col min="11530" max="11530" width="13.453125" style="512" bestFit="1" customWidth="1"/>
    <col min="11531" max="11775" width="9.54296875" style="512"/>
    <col min="11776" max="11776" width="6.7265625" style="512" customWidth="1"/>
    <col min="11777" max="11777" width="9.54296875" style="512"/>
    <col min="11778" max="11778" width="86.1796875" style="512" customWidth="1"/>
    <col min="11779" max="11779" width="7.1796875" style="512" customWidth="1"/>
    <col min="11780" max="11780" width="7.54296875" style="512" bestFit="1" customWidth="1"/>
    <col min="11781" max="11781" width="15.81640625" style="512" customWidth="1"/>
    <col min="11782" max="11782" width="17.26953125" style="512" customWidth="1"/>
    <col min="11783" max="11783" width="16.54296875" style="512" bestFit="1" customWidth="1"/>
    <col min="11784" max="11784" width="15" style="512" bestFit="1" customWidth="1"/>
    <col min="11785" max="11785" width="46" style="512" customWidth="1"/>
    <col min="11786" max="11786" width="13.453125" style="512" bestFit="1" customWidth="1"/>
    <col min="11787" max="12031" width="9.54296875" style="512"/>
    <col min="12032" max="12032" width="6.7265625" style="512" customWidth="1"/>
    <col min="12033" max="12033" width="9.54296875" style="512"/>
    <col min="12034" max="12034" width="86.1796875" style="512" customWidth="1"/>
    <col min="12035" max="12035" width="7.1796875" style="512" customWidth="1"/>
    <col min="12036" max="12036" width="7.54296875" style="512" bestFit="1" customWidth="1"/>
    <col min="12037" max="12037" width="15.81640625" style="512" customWidth="1"/>
    <col min="12038" max="12038" width="17.26953125" style="512" customWidth="1"/>
    <col min="12039" max="12039" width="16.54296875" style="512" bestFit="1" customWidth="1"/>
    <col min="12040" max="12040" width="15" style="512" bestFit="1" customWidth="1"/>
    <col min="12041" max="12041" width="46" style="512" customWidth="1"/>
    <col min="12042" max="12042" width="13.453125" style="512" bestFit="1" customWidth="1"/>
    <col min="12043" max="12287" width="9.54296875" style="512"/>
    <col min="12288" max="12288" width="6.7265625" style="512" customWidth="1"/>
    <col min="12289" max="12289" width="9.54296875" style="512"/>
    <col min="12290" max="12290" width="86.1796875" style="512" customWidth="1"/>
    <col min="12291" max="12291" width="7.1796875" style="512" customWidth="1"/>
    <col min="12292" max="12292" width="7.54296875" style="512" bestFit="1" customWidth="1"/>
    <col min="12293" max="12293" width="15.81640625" style="512" customWidth="1"/>
    <col min="12294" max="12294" width="17.26953125" style="512" customWidth="1"/>
    <col min="12295" max="12295" width="16.54296875" style="512" bestFit="1" customWidth="1"/>
    <col min="12296" max="12296" width="15" style="512" bestFit="1" customWidth="1"/>
    <col min="12297" max="12297" width="46" style="512" customWidth="1"/>
    <col min="12298" max="12298" width="13.453125" style="512" bestFit="1" customWidth="1"/>
    <col min="12299" max="12543" width="9.54296875" style="512"/>
    <col min="12544" max="12544" width="6.7265625" style="512" customWidth="1"/>
    <col min="12545" max="12545" width="9.54296875" style="512"/>
    <col min="12546" max="12546" width="86.1796875" style="512" customWidth="1"/>
    <col min="12547" max="12547" width="7.1796875" style="512" customWidth="1"/>
    <col min="12548" max="12548" width="7.54296875" style="512" bestFit="1" customWidth="1"/>
    <col min="12549" max="12549" width="15.81640625" style="512" customWidth="1"/>
    <col min="12550" max="12550" width="17.26953125" style="512" customWidth="1"/>
    <col min="12551" max="12551" width="16.54296875" style="512" bestFit="1" customWidth="1"/>
    <col min="12552" max="12552" width="15" style="512" bestFit="1" customWidth="1"/>
    <col min="12553" max="12553" width="46" style="512" customWidth="1"/>
    <col min="12554" max="12554" width="13.453125" style="512" bestFit="1" customWidth="1"/>
    <col min="12555" max="12799" width="9.54296875" style="512"/>
    <col min="12800" max="12800" width="6.7265625" style="512" customWidth="1"/>
    <col min="12801" max="12801" width="9.54296875" style="512"/>
    <col min="12802" max="12802" width="86.1796875" style="512" customWidth="1"/>
    <col min="12803" max="12803" width="7.1796875" style="512" customWidth="1"/>
    <col min="12804" max="12804" width="7.54296875" style="512" bestFit="1" customWidth="1"/>
    <col min="12805" max="12805" width="15.81640625" style="512" customWidth="1"/>
    <col min="12806" max="12806" width="17.26953125" style="512" customWidth="1"/>
    <col min="12807" max="12807" width="16.54296875" style="512" bestFit="1" customWidth="1"/>
    <col min="12808" max="12808" width="15" style="512" bestFit="1" customWidth="1"/>
    <col min="12809" max="12809" width="46" style="512" customWidth="1"/>
    <col min="12810" max="12810" width="13.453125" style="512" bestFit="1" customWidth="1"/>
    <col min="12811" max="13055" width="9.54296875" style="512"/>
    <col min="13056" max="13056" width="6.7265625" style="512" customWidth="1"/>
    <col min="13057" max="13057" width="9.54296875" style="512"/>
    <col min="13058" max="13058" width="86.1796875" style="512" customWidth="1"/>
    <col min="13059" max="13059" width="7.1796875" style="512" customWidth="1"/>
    <col min="13060" max="13060" width="7.54296875" style="512" bestFit="1" customWidth="1"/>
    <col min="13061" max="13061" width="15.81640625" style="512" customWidth="1"/>
    <col min="13062" max="13062" width="17.26953125" style="512" customWidth="1"/>
    <col min="13063" max="13063" width="16.54296875" style="512" bestFit="1" customWidth="1"/>
    <col min="13064" max="13064" width="15" style="512" bestFit="1" customWidth="1"/>
    <col min="13065" max="13065" width="46" style="512" customWidth="1"/>
    <col min="13066" max="13066" width="13.453125" style="512" bestFit="1" customWidth="1"/>
    <col min="13067" max="13311" width="9.54296875" style="512"/>
    <col min="13312" max="13312" width="6.7265625" style="512" customWidth="1"/>
    <col min="13313" max="13313" width="9.54296875" style="512"/>
    <col min="13314" max="13314" width="86.1796875" style="512" customWidth="1"/>
    <col min="13315" max="13315" width="7.1796875" style="512" customWidth="1"/>
    <col min="13316" max="13316" width="7.54296875" style="512" bestFit="1" customWidth="1"/>
    <col min="13317" max="13317" width="15.81640625" style="512" customWidth="1"/>
    <col min="13318" max="13318" width="17.26953125" style="512" customWidth="1"/>
    <col min="13319" max="13319" width="16.54296875" style="512" bestFit="1" customWidth="1"/>
    <col min="13320" max="13320" width="15" style="512" bestFit="1" customWidth="1"/>
    <col min="13321" max="13321" width="46" style="512" customWidth="1"/>
    <col min="13322" max="13322" width="13.453125" style="512" bestFit="1" customWidth="1"/>
    <col min="13323" max="13567" width="9.54296875" style="512"/>
    <col min="13568" max="13568" width="6.7265625" style="512" customWidth="1"/>
    <col min="13569" max="13569" width="9.54296875" style="512"/>
    <col min="13570" max="13570" width="86.1796875" style="512" customWidth="1"/>
    <col min="13571" max="13571" width="7.1796875" style="512" customWidth="1"/>
    <col min="13572" max="13572" width="7.54296875" style="512" bestFit="1" customWidth="1"/>
    <col min="13573" max="13573" width="15.81640625" style="512" customWidth="1"/>
    <col min="13574" max="13574" width="17.26953125" style="512" customWidth="1"/>
    <col min="13575" max="13575" width="16.54296875" style="512" bestFit="1" customWidth="1"/>
    <col min="13576" max="13576" width="15" style="512" bestFit="1" customWidth="1"/>
    <col min="13577" max="13577" width="46" style="512" customWidth="1"/>
    <col min="13578" max="13578" width="13.453125" style="512" bestFit="1" customWidth="1"/>
    <col min="13579" max="13823" width="9.54296875" style="512"/>
    <col min="13824" max="13824" width="6.7265625" style="512" customWidth="1"/>
    <col min="13825" max="13825" width="9.54296875" style="512"/>
    <col min="13826" max="13826" width="86.1796875" style="512" customWidth="1"/>
    <col min="13827" max="13827" width="7.1796875" style="512" customWidth="1"/>
    <col min="13828" max="13828" width="7.54296875" style="512" bestFit="1" customWidth="1"/>
    <col min="13829" max="13829" width="15.81640625" style="512" customWidth="1"/>
    <col min="13830" max="13830" width="17.26953125" style="512" customWidth="1"/>
    <col min="13831" max="13831" width="16.54296875" style="512" bestFit="1" customWidth="1"/>
    <col min="13832" max="13832" width="15" style="512" bestFit="1" customWidth="1"/>
    <col min="13833" max="13833" width="46" style="512" customWidth="1"/>
    <col min="13834" max="13834" width="13.453125" style="512" bestFit="1" customWidth="1"/>
    <col min="13835" max="14079" width="9.54296875" style="512"/>
    <col min="14080" max="14080" width="6.7265625" style="512" customWidth="1"/>
    <col min="14081" max="14081" width="9.54296875" style="512"/>
    <col min="14082" max="14082" width="86.1796875" style="512" customWidth="1"/>
    <col min="14083" max="14083" width="7.1796875" style="512" customWidth="1"/>
    <col min="14084" max="14084" width="7.54296875" style="512" bestFit="1" customWidth="1"/>
    <col min="14085" max="14085" width="15.81640625" style="512" customWidth="1"/>
    <col min="14086" max="14086" width="17.26953125" style="512" customWidth="1"/>
    <col min="14087" max="14087" width="16.54296875" style="512" bestFit="1" customWidth="1"/>
    <col min="14088" max="14088" width="15" style="512" bestFit="1" customWidth="1"/>
    <col min="14089" max="14089" width="46" style="512" customWidth="1"/>
    <col min="14090" max="14090" width="13.453125" style="512" bestFit="1" customWidth="1"/>
    <col min="14091" max="14335" width="9.54296875" style="512"/>
    <col min="14336" max="14336" width="6.7265625" style="512" customWidth="1"/>
    <col min="14337" max="14337" width="9.54296875" style="512"/>
    <col min="14338" max="14338" width="86.1796875" style="512" customWidth="1"/>
    <col min="14339" max="14339" width="7.1796875" style="512" customWidth="1"/>
    <col min="14340" max="14340" width="7.54296875" style="512" bestFit="1" customWidth="1"/>
    <col min="14341" max="14341" width="15.81640625" style="512" customWidth="1"/>
    <col min="14342" max="14342" width="17.26953125" style="512" customWidth="1"/>
    <col min="14343" max="14343" width="16.54296875" style="512" bestFit="1" customWidth="1"/>
    <col min="14344" max="14344" width="15" style="512" bestFit="1" customWidth="1"/>
    <col min="14345" max="14345" width="46" style="512" customWidth="1"/>
    <col min="14346" max="14346" width="13.453125" style="512" bestFit="1" customWidth="1"/>
    <col min="14347" max="14591" width="9.54296875" style="512"/>
    <col min="14592" max="14592" width="6.7265625" style="512" customWidth="1"/>
    <col min="14593" max="14593" width="9.54296875" style="512"/>
    <col min="14594" max="14594" width="86.1796875" style="512" customWidth="1"/>
    <col min="14595" max="14595" width="7.1796875" style="512" customWidth="1"/>
    <col min="14596" max="14596" width="7.54296875" style="512" bestFit="1" customWidth="1"/>
    <col min="14597" max="14597" width="15.81640625" style="512" customWidth="1"/>
    <col min="14598" max="14598" width="17.26953125" style="512" customWidth="1"/>
    <col min="14599" max="14599" width="16.54296875" style="512" bestFit="1" customWidth="1"/>
    <col min="14600" max="14600" width="15" style="512" bestFit="1" customWidth="1"/>
    <col min="14601" max="14601" width="46" style="512" customWidth="1"/>
    <col min="14602" max="14602" width="13.453125" style="512" bestFit="1" customWidth="1"/>
    <col min="14603" max="14847" width="9.54296875" style="512"/>
    <col min="14848" max="14848" width="6.7265625" style="512" customWidth="1"/>
    <col min="14849" max="14849" width="9.54296875" style="512"/>
    <col min="14850" max="14850" width="86.1796875" style="512" customWidth="1"/>
    <col min="14851" max="14851" width="7.1796875" style="512" customWidth="1"/>
    <col min="14852" max="14852" width="7.54296875" style="512" bestFit="1" customWidth="1"/>
    <col min="14853" max="14853" width="15.81640625" style="512" customWidth="1"/>
    <col min="14854" max="14854" width="17.26953125" style="512" customWidth="1"/>
    <col min="14855" max="14855" width="16.54296875" style="512" bestFit="1" customWidth="1"/>
    <col min="14856" max="14856" width="15" style="512" bestFit="1" customWidth="1"/>
    <col min="14857" max="14857" width="46" style="512" customWidth="1"/>
    <col min="14858" max="14858" width="13.453125" style="512" bestFit="1" customWidth="1"/>
    <col min="14859" max="15103" width="9.54296875" style="512"/>
    <col min="15104" max="15104" width="6.7265625" style="512" customWidth="1"/>
    <col min="15105" max="15105" width="9.54296875" style="512"/>
    <col min="15106" max="15106" width="86.1796875" style="512" customWidth="1"/>
    <col min="15107" max="15107" width="7.1796875" style="512" customWidth="1"/>
    <col min="15108" max="15108" width="7.54296875" style="512" bestFit="1" customWidth="1"/>
    <col min="15109" max="15109" width="15.81640625" style="512" customWidth="1"/>
    <col min="15110" max="15110" width="17.26953125" style="512" customWidth="1"/>
    <col min="15111" max="15111" width="16.54296875" style="512" bestFit="1" customWidth="1"/>
    <col min="15112" max="15112" width="15" style="512" bestFit="1" customWidth="1"/>
    <col min="15113" max="15113" width="46" style="512" customWidth="1"/>
    <col min="15114" max="15114" width="13.453125" style="512" bestFit="1" customWidth="1"/>
    <col min="15115" max="15359" width="9.54296875" style="512"/>
    <col min="15360" max="15360" width="6.7265625" style="512" customWidth="1"/>
    <col min="15361" max="15361" width="9.54296875" style="512"/>
    <col min="15362" max="15362" width="86.1796875" style="512" customWidth="1"/>
    <col min="15363" max="15363" width="7.1796875" style="512" customWidth="1"/>
    <col min="15364" max="15364" width="7.54296875" style="512" bestFit="1" customWidth="1"/>
    <col min="15365" max="15365" width="15.81640625" style="512" customWidth="1"/>
    <col min="15366" max="15366" width="17.26953125" style="512" customWidth="1"/>
    <col min="15367" max="15367" width="16.54296875" style="512" bestFit="1" customWidth="1"/>
    <col min="15368" max="15368" width="15" style="512" bestFit="1" customWidth="1"/>
    <col min="15369" max="15369" width="46" style="512" customWidth="1"/>
    <col min="15370" max="15370" width="13.453125" style="512" bestFit="1" customWidth="1"/>
    <col min="15371" max="15615" width="9.54296875" style="512"/>
    <col min="15616" max="15616" width="6.7265625" style="512" customWidth="1"/>
    <col min="15617" max="15617" width="9.54296875" style="512"/>
    <col min="15618" max="15618" width="86.1796875" style="512" customWidth="1"/>
    <col min="15619" max="15619" width="7.1796875" style="512" customWidth="1"/>
    <col min="15620" max="15620" width="7.54296875" style="512" bestFit="1" customWidth="1"/>
    <col min="15621" max="15621" width="15.81640625" style="512" customWidth="1"/>
    <col min="15622" max="15622" width="17.26953125" style="512" customWidth="1"/>
    <col min="15623" max="15623" width="16.54296875" style="512" bestFit="1" customWidth="1"/>
    <col min="15624" max="15624" width="15" style="512" bestFit="1" customWidth="1"/>
    <col min="15625" max="15625" width="46" style="512" customWidth="1"/>
    <col min="15626" max="15626" width="13.453125" style="512" bestFit="1" customWidth="1"/>
    <col min="15627" max="15871" width="9.54296875" style="512"/>
    <col min="15872" max="15872" width="6.7265625" style="512" customWidth="1"/>
    <col min="15873" max="15873" width="9.54296875" style="512"/>
    <col min="15874" max="15874" width="86.1796875" style="512" customWidth="1"/>
    <col min="15875" max="15875" width="7.1796875" style="512" customWidth="1"/>
    <col min="15876" max="15876" width="7.54296875" style="512" bestFit="1" customWidth="1"/>
    <col min="15877" max="15877" width="15.81640625" style="512" customWidth="1"/>
    <col min="15878" max="15878" width="17.26953125" style="512" customWidth="1"/>
    <col min="15879" max="15879" width="16.54296875" style="512" bestFit="1" customWidth="1"/>
    <col min="15880" max="15880" width="15" style="512" bestFit="1" customWidth="1"/>
    <col min="15881" max="15881" width="46" style="512" customWidth="1"/>
    <col min="15882" max="15882" width="13.453125" style="512" bestFit="1" customWidth="1"/>
    <col min="15883" max="16127" width="9.54296875" style="512"/>
    <col min="16128" max="16128" width="6.7265625" style="512" customWidth="1"/>
    <col min="16129" max="16129" width="9.54296875" style="512"/>
    <col min="16130" max="16130" width="86.1796875" style="512" customWidth="1"/>
    <col min="16131" max="16131" width="7.1796875" style="512" customWidth="1"/>
    <col min="16132" max="16132" width="7.54296875" style="512" bestFit="1" customWidth="1"/>
    <col min="16133" max="16133" width="15.81640625" style="512" customWidth="1"/>
    <col min="16134" max="16134" width="17.26953125" style="512" customWidth="1"/>
    <col min="16135" max="16135" width="16.54296875" style="512" bestFit="1" customWidth="1"/>
    <col min="16136" max="16136" width="15" style="512" bestFit="1" customWidth="1"/>
    <col min="16137" max="16137" width="46" style="512" customWidth="1"/>
    <col min="16138" max="16138" width="13.453125" style="512" bestFit="1" customWidth="1"/>
    <col min="16139" max="16384" width="9.54296875" style="512"/>
  </cols>
  <sheetData>
    <row r="1" spans="1:7" s="478" customFormat="1" ht="13" x14ac:dyDescent="0.25">
      <c r="A1" s="2412" t="s">
        <v>0</v>
      </c>
      <c r="B1" s="2412"/>
      <c r="C1" s="2412"/>
      <c r="D1" s="2412"/>
      <c r="E1" s="2412"/>
      <c r="F1" s="2412"/>
      <c r="G1" s="477"/>
    </row>
    <row r="2" spans="1:7" s="480" customFormat="1" ht="13" x14ac:dyDescent="0.25">
      <c r="A2" s="2372" t="s">
        <v>2561</v>
      </c>
      <c r="B2" s="2372"/>
      <c r="C2" s="2372"/>
      <c r="D2" s="2372"/>
      <c r="E2" s="2372"/>
      <c r="F2" s="2372"/>
      <c r="G2" s="479"/>
    </row>
    <row r="3" spans="1:7" s="480" customFormat="1" ht="13" x14ac:dyDescent="0.25">
      <c r="A3" s="2386" t="s">
        <v>2077</v>
      </c>
      <c r="B3" s="2386"/>
      <c r="C3" s="2386"/>
      <c r="D3" s="2386"/>
      <c r="E3" s="2386"/>
      <c r="F3" s="2386"/>
      <c r="G3" s="479"/>
    </row>
    <row r="4" spans="1:7" s="480" customFormat="1" ht="13" x14ac:dyDescent="0.25">
      <c r="A4" s="227" t="s">
        <v>2538</v>
      </c>
      <c r="B4" s="482"/>
      <c r="C4" s="483"/>
      <c r="D4" s="483"/>
      <c r="E4" s="484"/>
      <c r="F4" s="485"/>
      <c r="G4" s="479"/>
    </row>
    <row r="5" spans="1:7" s="480" customFormat="1" ht="13" x14ac:dyDescent="0.25">
      <c r="A5" s="486" t="s">
        <v>741</v>
      </c>
      <c r="B5" s="486" t="s">
        <v>742</v>
      </c>
      <c r="C5" s="486" t="s">
        <v>743</v>
      </c>
      <c r="D5" s="486" t="s">
        <v>744</v>
      </c>
      <c r="E5" s="486" t="s">
        <v>745</v>
      </c>
      <c r="F5" s="486" t="s">
        <v>746</v>
      </c>
      <c r="G5" s="479"/>
    </row>
    <row r="6" spans="1:7" s="378" customFormat="1" ht="37.5" x14ac:dyDescent="0.25">
      <c r="A6" s="1138"/>
      <c r="B6" s="1142" t="s">
        <v>1663</v>
      </c>
      <c r="C6" s="1138"/>
      <c r="D6" s="1139"/>
      <c r="E6" s="1140"/>
      <c r="F6" s="1141"/>
      <c r="G6" s="470"/>
    </row>
    <row r="7" spans="1:7" s="378" customFormat="1" ht="13" x14ac:dyDescent="0.25">
      <c r="A7" s="1138"/>
      <c r="B7" s="1142"/>
      <c r="C7" s="1138"/>
      <c r="D7" s="1139"/>
      <c r="E7" s="1140"/>
      <c r="F7" s="1141"/>
      <c r="G7" s="470"/>
    </row>
    <row r="8" spans="1:7" s="378" customFormat="1" ht="13" x14ac:dyDescent="0.25">
      <c r="A8" s="708"/>
      <c r="B8" s="1143" t="s">
        <v>226</v>
      </c>
      <c r="C8" s="708"/>
      <c r="D8" s="1144"/>
      <c r="E8" s="1276"/>
      <c r="F8" s="1141"/>
      <c r="G8" s="470"/>
    </row>
    <row r="9" spans="1:7" s="378" customFormat="1" x14ac:dyDescent="0.25">
      <c r="A9" s="708"/>
      <c r="B9" s="1146"/>
      <c r="C9" s="708"/>
      <c r="D9" s="1144"/>
      <c r="E9" s="1276"/>
      <c r="F9" s="1141"/>
      <c r="G9" s="470"/>
    </row>
    <row r="10" spans="1:7" s="378" customFormat="1" ht="13" x14ac:dyDescent="0.25">
      <c r="A10" s="708"/>
      <c r="B10" s="1143" t="s">
        <v>157</v>
      </c>
      <c r="C10" s="708"/>
      <c r="D10" s="1144"/>
      <c r="E10" s="1276"/>
      <c r="F10" s="1141"/>
      <c r="G10" s="470"/>
    </row>
    <row r="11" spans="1:7" s="378" customFormat="1" x14ac:dyDescent="0.25">
      <c r="A11" s="708" t="s">
        <v>158</v>
      </c>
      <c r="B11" s="1146" t="s">
        <v>1139</v>
      </c>
      <c r="C11" s="708" t="s">
        <v>796</v>
      </c>
      <c r="D11" s="1277">
        <v>1.54E-2</v>
      </c>
      <c r="E11" s="494"/>
      <c r="F11" s="496">
        <f>D11*E11</f>
        <v>0</v>
      </c>
      <c r="G11" s="470"/>
    </row>
    <row r="12" spans="1:7" s="378" customFormat="1" x14ac:dyDescent="0.25">
      <c r="A12" s="708"/>
      <c r="B12" s="1146"/>
      <c r="C12" s="708"/>
      <c r="D12" s="1278"/>
      <c r="E12" s="494"/>
      <c r="F12" s="496"/>
      <c r="G12" s="470"/>
    </row>
    <row r="13" spans="1:7" s="378" customFormat="1" ht="13" x14ac:dyDescent="0.25">
      <c r="A13" s="1150"/>
      <c r="B13" s="1151" t="s">
        <v>160</v>
      </c>
      <c r="C13" s="1150"/>
      <c r="D13" s="1152"/>
      <c r="E13" s="494"/>
      <c r="F13" s="1153"/>
      <c r="G13" s="470"/>
    </row>
    <row r="14" spans="1:7" s="378" customFormat="1" ht="25" x14ac:dyDescent="0.25">
      <c r="A14" s="1150"/>
      <c r="B14" s="1154" t="s">
        <v>228</v>
      </c>
      <c r="C14" s="1150"/>
      <c r="D14" s="1152"/>
      <c r="E14" s="494"/>
      <c r="F14" s="1153"/>
      <c r="G14" s="470"/>
    </row>
    <row r="15" spans="1:7" s="378" customFormat="1" x14ac:dyDescent="0.25">
      <c r="A15" s="1150" t="s">
        <v>162</v>
      </c>
      <c r="B15" s="1155" t="s">
        <v>163</v>
      </c>
      <c r="C15" s="1150" t="s">
        <v>19</v>
      </c>
      <c r="D15" s="1152">
        <v>1</v>
      </c>
      <c r="E15" s="494"/>
      <c r="F15" s="496">
        <f>D15*E15</f>
        <v>0</v>
      </c>
      <c r="G15" s="470"/>
    </row>
    <row r="16" spans="1:7" s="378" customFormat="1" x14ac:dyDescent="0.25">
      <c r="A16" s="1150"/>
      <c r="B16" s="1156"/>
      <c r="C16" s="1150"/>
      <c r="D16" s="1152"/>
      <c r="E16" s="494"/>
      <c r="F16" s="496"/>
      <c r="G16" s="470"/>
    </row>
    <row r="17" spans="1:7" s="378" customFormat="1" ht="13" x14ac:dyDescent="0.25">
      <c r="A17" s="1150"/>
      <c r="B17" s="1151" t="s">
        <v>164</v>
      </c>
      <c r="C17" s="1150"/>
      <c r="D17" s="1152"/>
      <c r="E17" s="494"/>
      <c r="F17" s="496"/>
      <c r="G17" s="470"/>
    </row>
    <row r="18" spans="1:7" s="378" customFormat="1" ht="37.5" customHeight="1" x14ac:dyDescent="0.25">
      <c r="A18" s="1150"/>
      <c r="B18" s="1154" t="s">
        <v>165</v>
      </c>
      <c r="C18" s="1150"/>
      <c r="D18" s="1157"/>
      <c r="E18" s="494"/>
      <c r="F18" s="496"/>
      <c r="G18" s="470"/>
    </row>
    <row r="19" spans="1:7" s="378" customFormat="1" x14ac:dyDescent="0.25">
      <c r="A19" s="1150" t="s">
        <v>166</v>
      </c>
      <c r="B19" s="1155" t="s">
        <v>167</v>
      </c>
      <c r="C19" s="1150" t="s">
        <v>19</v>
      </c>
      <c r="D19" s="1152">
        <v>1</v>
      </c>
      <c r="E19" s="494"/>
      <c r="F19" s="496">
        <f>D19*E19</f>
        <v>0</v>
      </c>
      <c r="G19" s="470"/>
    </row>
    <row r="20" spans="1:7" s="378" customFormat="1" ht="13" x14ac:dyDescent="0.25">
      <c r="A20" s="1138"/>
      <c r="B20" s="1136"/>
      <c r="C20" s="1138"/>
      <c r="D20" s="1158"/>
      <c r="E20" s="494"/>
      <c r="F20" s="496"/>
      <c r="G20" s="470"/>
    </row>
    <row r="21" spans="1:7" s="378" customFormat="1" ht="13" x14ac:dyDescent="0.25">
      <c r="A21" s="1146"/>
      <c r="B21" s="1143" t="s">
        <v>85</v>
      </c>
      <c r="C21" s="708"/>
      <c r="D21" s="1159"/>
      <c r="E21" s="494"/>
      <c r="F21" s="496"/>
      <c r="G21" s="470"/>
    </row>
    <row r="22" spans="1:7" s="378" customFormat="1" x14ac:dyDescent="0.25">
      <c r="A22" s="1146"/>
      <c r="B22" s="1146"/>
      <c r="C22" s="708"/>
      <c r="D22" s="1159"/>
      <c r="E22" s="494"/>
      <c r="F22" s="496"/>
      <c r="G22" s="470"/>
    </row>
    <row r="23" spans="1:7" s="378" customFormat="1" ht="13" x14ac:dyDescent="0.25">
      <c r="A23" s="708"/>
      <c r="B23" s="1143" t="s">
        <v>534</v>
      </c>
      <c r="C23" s="708"/>
      <c r="D23" s="1159"/>
      <c r="E23" s="494"/>
      <c r="F23" s="496"/>
      <c r="G23" s="470"/>
    </row>
    <row r="24" spans="1:7" s="378" customFormat="1" ht="13" x14ac:dyDescent="0.25">
      <c r="A24" s="708"/>
      <c r="B24" s="1143"/>
      <c r="C24" s="708"/>
      <c r="D24" s="1159"/>
      <c r="E24" s="494"/>
      <c r="F24" s="496"/>
      <c r="G24" s="470"/>
    </row>
    <row r="25" spans="1:7" s="378" customFormat="1" ht="13" x14ac:dyDescent="0.25">
      <c r="A25" s="1160"/>
      <c r="B25" s="1137" t="s">
        <v>232</v>
      </c>
      <c r="C25" s="708"/>
      <c r="D25" s="1159"/>
      <c r="E25" s="494"/>
      <c r="F25" s="496"/>
      <c r="G25" s="470"/>
    </row>
    <row r="26" spans="1:7" s="378" customFormat="1" x14ac:dyDescent="0.25">
      <c r="A26" s="708" t="s">
        <v>981</v>
      </c>
      <c r="B26" s="1161" t="s">
        <v>1140</v>
      </c>
      <c r="C26" s="708" t="s">
        <v>42</v>
      </c>
      <c r="D26" s="1159">
        <v>23.1</v>
      </c>
      <c r="E26" s="494"/>
      <c r="F26" s="496">
        <f>D26*E26</f>
        <v>0</v>
      </c>
      <c r="G26" s="470"/>
    </row>
    <row r="27" spans="1:7" s="378" customFormat="1" ht="13" x14ac:dyDescent="0.25">
      <c r="A27" s="708"/>
      <c r="B27" s="1143"/>
      <c r="C27" s="708"/>
      <c r="D27" s="1159"/>
      <c r="E27" s="494"/>
      <c r="F27" s="496"/>
      <c r="G27" s="470"/>
    </row>
    <row r="28" spans="1:7" s="378" customFormat="1" ht="13" x14ac:dyDescent="0.25">
      <c r="A28" s="708"/>
      <c r="B28" s="1136" t="s">
        <v>983</v>
      </c>
      <c r="C28" s="708"/>
      <c r="D28" s="1159"/>
      <c r="E28" s="494"/>
      <c r="F28" s="496"/>
      <c r="G28" s="470"/>
    </row>
    <row r="29" spans="1:7" s="378" customFormat="1" ht="35.25" customHeight="1" x14ac:dyDescent="0.25">
      <c r="A29" s="708"/>
      <c r="B29" s="1162" t="s">
        <v>1141</v>
      </c>
      <c r="C29" s="708"/>
      <c r="D29" s="1159"/>
      <c r="E29" s="494"/>
      <c r="F29" s="496"/>
      <c r="G29" s="470"/>
    </row>
    <row r="30" spans="1:7" s="378" customFormat="1" ht="20.25" customHeight="1" x14ac:dyDescent="0.25">
      <c r="A30" s="708" t="s">
        <v>985</v>
      </c>
      <c r="B30" s="1146" t="s">
        <v>1142</v>
      </c>
      <c r="C30" s="708" t="s">
        <v>42</v>
      </c>
      <c r="D30" s="1144">
        <v>1.4</v>
      </c>
      <c r="E30" s="1163"/>
      <c r="F30" s="496">
        <f>D30*E30</f>
        <v>0</v>
      </c>
      <c r="G30" s="470"/>
    </row>
    <row r="31" spans="1:7" s="378" customFormat="1" ht="20.25" customHeight="1" x14ac:dyDescent="0.25">
      <c r="A31" s="708" t="s">
        <v>535</v>
      </c>
      <c r="B31" s="1161" t="s">
        <v>1143</v>
      </c>
      <c r="C31" s="708" t="s">
        <v>42</v>
      </c>
      <c r="D31" s="1144">
        <v>18.899999999999999</v>
      </c>
      <c r="E31" s="1163"/>
      <c r="F31" s="496">
        <f>D31*E31</f>
        <v>0</v>
      </c>
      <c r="G31" s="470"/>
    </row>
    <row r="32" spans="1:7" s="378" customFormat="1" ht="20.25" customHeight="1" x14ac:dyDescent="0.25">
      <c r="A32" s="708" t="s">
        <v>87</v>
      </c>
      <c r="B32" s="1161" t="s">
        <v>1144</v>
      </c>
      <c r="C32" s="708" t="s">
        <v>42</v>
      </c>
      <c r="D32" s="1144">
        <v>24.5</v>
      </c>
      <c r="E32" s="1163"/>
      <c r="F32" s="496">
        <f>D32*E32</f>
        <v>0</v>
      </c>
      <c r="G32" s="470"/>
    </row>
    <row r="33" spans="1:7" s="378" customFormat="1" x14ac:dyDescent="0.25">
      <c r="A33" s="708"/>
      <c r="B33" s="1161"/>
      <c r="C33" s="708"/>
      <c r="D33" s="1144"/>
      <c r="E33" s="1163"/>
      <c r="F33" s="496"/>
      <c r="G33" s="470"/>
    </row>
    <row r="34" spans="1:7" s="378" customFormat="1" ht="13" x14ac:dyDescent="0.25">
      <c r="A34" s="708"/>
      <c r="B34" s="1136" t="s">
        <v>988</v>
      </c>
      <c r="C34" s="708"/>
      <c r="D34" s="1144"/>
      <c r="E34" s="1163"/>
      <c r="F34" s="496"/>
      <c r="G34" s="470"/>
    </row>
    <row r="35" spans="1:7" s="378" customFormat="1" ht="25" x14ac:dyDescent="0.25">
      <c r="A35" s="708"/>
      <c r="B35" s="1164" t="s">
        <v>989</v>
      </c>
      <c r="C35" s="708"/>
      <c r="D35" s="1144"/>
      <c r="E35" s="1163"/>
      <c r="F35" s="496"/>
      <c r="G35" s="470"/>
    </row>
    <row r="36" spans="1:7" s="378" customFormat="1" ht="20.25" customHeight="1" x14ac:dyDescent="0.25">
      <c r="A36" s="708" t="s">
        <v>990</v>
      </c>
      <c r="B36" s="1161" t="s">
        <v>987</v>
      </c>
      <c r="C36" s="708" t="s">
        <v>42</v>
      </c>
      <c r="D36" s="1144">
        <v>0.7</v>
      </c>
      <c r="E36" s="1163"/>
      <c r="F36" s="496">
        <f>D36*E36</f>
        <v>0</v>
      </c>
      <c r="G36" s="470"/>
    </row>
    <row r="37" spans="1:7" s="378" customFormat="1" ht="20.25" customHeight="1" x14ac:dyDescent="0.25">
      <c r="A37" s="708" t="s">
        <v>89</v>
      </c>
      <c r="B37" s="1161" t="s">
        <v>1144</v>
      </c>
      <c r="C37" s="708" t="s">
        <v>42</v>
      </c>
      <c r="D37" s="1144">
        <v>0.7</v>
      </c>
      <c r="E37" s="1163"/>
      <c r="F37" s="496">
        <f>D37*E37</f>
        <v>0</v>
      </c>
      <c r="G37" s="470"/>
    </row>
    <row r="38" spans="1:7" s="378" customFormat="1" x14ac:dyDescent="0.25">
      <c r="A38" s="706"/>
      <c r="B38" s="1161"/>
      <c r="C38" s="708"/>
      <c r="D38" s="1159"/>
      <c r="E38" s="494"/>
      <c r="F38" s="494"/>
      <c r="G38" s="470"/>
    </row>
    <row r="39" spans="1:7" s="378" customFormat="1" ht="13" x14ac:dyDescent="0.25">
      <c r="A39" s="708"/>
      <c r="B39" s="1165" t="s">
        <v>757</v>
      </c>
      <c r="C39" s="708"/>
      <c r="D39" s="1159"/>
      <c r="E39" s="494"/>
      <c r="F39" s="494"/>
      <c r="G39" s="470"/>
    </row>
    <row r="40" spans="1:7" s="378" customFormat="1" x14ac:dyDescent="0.25">
      <c r="A40" s="708"/>
      <c r="B40" s="1161"/>
      <c r="C40" s="708"/>
      <c r="D40" s="1159"/>
      <c r="E40" s="494"/>
      <c r="F40" s="494"/>
      <c r="G40" s="470"/>
    </row>
    <row r="41" spans="1:7" s="378" customFormat="1" ht="13" x14ac:dyDescent="0.25">
      <c r="A41" s="708"/>
      <c r="B41" s="1137" t="s">
        <v>1007</v>
      </c>
      <c r="C41" s="708"/>
      <c r="D41" s="1159"/>
      <c r="E41" s="494"/>
      <c r="F41" s="494"/>
      <c r="G41" s="470"/>
    </row>
    <row r="42" spans="1:7" s="378" customFormat="1" x14ac:dyDescent="0.25">
      <c r="A42" s="708"/>
      <c r="B42" s="1161"/>
      <c r="C42" s="708"/>
      <c r="D42" s="1159"/>
      <c r="E42" s="494"/>
      <c r="F42" s="496"/>
      <c r="G42" s="470"/>
    </row>
    <row r="43" spans="1:7" s="378" customFormat="1" ht="25" x14ac:dyDescent="0.25">
      <c r="A43" s="708"/>
      <c r="B43" s="1162" t="s">
        <v>1148</v>
      </c>
      <c r="C43" s="708"/>
      <c r="D43" s="1159"/>
      <c r="E43" s="494"/>
      <c r="F43" s="496"/>
      <c r="G43" s="470"/>
    </row>
    <row r="44" spans="1:7" s="378" customFormat="1" ht="34.5" customHeight="1" x14ac:dyDescent="0.25">
      <c r="A44" s="706" t="s">
        <v>1149</v>
      </c>
      <c r="B44" s="1161" t="s">
        <v>994</v>
      </c>
      <c r="C44" s="708" t="s">
        <v>48</v>
      </c>
      <c r="D44" s="1159">
        <v>60.2</v>
      </c>
      <c r="E44" s="494"/>
      <c r="F44" s="496">
        <f>D44*E44</f>
        <v>0</v>
      </c>
      <c r="G44" s="470"/>
    </row>
    <row r="45" spans="1:7" s="378" customFormat="1" ht="25" x14ac:dyDescent="0.25">
      <c r="A45" s="706" t="s">
        <v>1150</v>
      </c>
      <c r="B45" s="1161" t="s">
        <v>995</v>
      </c>
      <c r="C45" s="708" t="s">
        <v>48</v>
      </c>
      <c r="D45" s="1159">
        <v>4.5999999999999996</v>
      </c>
      <c r="E45" s="494"/>
      <c r="F45" s="496">
        <f>D45*E45</f>
        <v>0</v>
      </c>
      <c r="G45" s="470"/>
    </row>
    <row r="46" spans="1:7" s="378" customFormat="1" x14ac:dyDescent="0.25">
      <c r="A46" s="708"/>
      <c r="B46" s="1161"/>
      <c r="C46" s="1166"/>
      <c r="D46" s="1159"/>
      <c r="E46" s="494"/>
      <c r="F46" s="496"/>
      <c r="G46" s="470"/>
    </row>
    <row r="47" spans="1:7" s="378" customFormat="1" ht="13" x14ac:dyDescent="0.25">
      <c r="A47" s="708"/>
      <c r="B47" s="1137" t="s">
        <v>992</v>
      </c>
      <c r="C47" s="708"/>
      <c r="D47" s="1159"/>
      <c r="E47" s="494"/>
      <c r="F47" s="496"/>
      <c r="G47" s="470"/>
    </row>
    <row r="48" spans="1:7" s="378" customFormat="1" ht="13" x14ac:dyDescent="0.25">
      <c r="A48" s="708"/>
      <c r="B48" s="1137"/>
      <c r="C48" s="708"/>
      <c r="D48" s="1159"/>
      <c r="E48" s="494"/>
      <c r="F48" s="496"/>
      <c r="G48" s="470"/>
    </row>
    <row r="49" spans="1:7" s="378" customFormat="1" ht="35.25" customHeight="1" x14ac:dyDescent="0.25">
      <c r="A49" s="708"/>
      <c r="B49" s="1164" t="s">
        <v>993</v>
      </c>
      <c r="C49" s="708"/>
      <c r="D49" s="1159"/>
      <c r="E49" s="494"/>
      <c r="F49" s="496"/>
      <c r="G49" s="470"/>
    </row>
    <row r="50" spans="1:7" s="378" customFormat="1" ht="31.5" customHeight="1" x14ac:dyDescent="0.25">
      <c r="A50" s="706" t="s">
        <v>527</v>
      </c>
      <c r="B50" s="1161" t="s">
        <v>994</v>
      </c>
      <c r="C50" s="708" t="s">
        <v>48</v>
      </c>
      <c r="D50" s="1159">
        <v>104.3</v>
      </c>
      <c r="E50" s="494"/>
      <c r="F50" s="496">
        <f>D50*E50</f>
        <v>0</v>
      </c>
      <c r="G50" s="470"/>
    </row>
    <row r="51" spans="1:7" s="378" customFormat="1" ht="25" x14ac:dyDescent="0.25">
      <c r="A51" s="706" t="s">
        <v>525</v>
      </c>
      <c r="B51" s="1161" t="s">
        <v>995</v>
      </c>
      <c r="C51" s="708" t="s">
        <v>48</v>
      </c>
      <c r="D51" s="1159">
        <v>4.2</v>
      </c>
      <c r="E51" s="494"/>
      <c r="F51" s="496">
        <f>D51*E51</f>
        <v>0</v>
      </c>
      <c r="G51" s="470"/>
    </row>
    <row r="52" spans="1:7" s="378" customFormat="1" x14ac:dyDescent="0.25">
      <c r="A52" s="706"/>
      <c r="B52" s="1161"/>
      <c r="C52" s="708"/>
      <c r="D52" s="1159"/>
      <c r="E52" s="494"/>
      <c r="F52" s="496"/>
      <c r="G52" s="470"/>
    </row>
    <row r="53" spans="1:7" s="378" customFormat="1" x14ac:dyDescent="0.25">
      <c r="A53" s="706"/>
      <c r="B53" s="1161"/>
      <c r="C53" s="708"/>
      <c r="D53" s="1159"/>
      <c r="E53" s="494"/>
      <c r="F53" s="496"/>
      <c r="G53" s="470"/>
    </row>
    <row r="54" spans="1:7" s="378" customFormat="1" x14ac:dyDescent="0.25">
      <c r="A54" s="706"/>
      <c r="B54" s="1161"/>
      <c r="C54" s="708"/>
      <c r="D54" s="1159"/>
      <c r="E54" s="494"/>
      <c r="F54" s="496"/>
      <c r="G54" s="470"/>
    </row>
    <row r="55" spans="1:7" s="378" customFormat="1" x14ac:dyDescent="0.25">
      <c r="A55" s="706"/>
      <c r="B55" s="1161"/>
      <c r="C55" s="708"/>
      <c r="D55" s="1159"/>
      <c r="E55" s="494"/>
      <c r="F55" s="496"/>
      <c r="G55" s="470"/>
    </row>
    <row r="56" spans="1:7" s="378" customFormat="1" ht="13" thickBot="1" x14ac:dyDescent="0.3">
      <c r="A56" s="706"/>
      <c r="B56" s="1161"/>
      <c r="C56" s="708"/>
      <c r="D56" s="1159"/>
      <c r="E56" s="494"/>
      <c r="F56" s="496"/>
      <c r="G56" s="470"/>
    </row>
    <row r="57" spans="1:7" s="378" customFormat="1" ht="18" customHeight="1" thickTop="1" x14ac:dyDescent="0.25">
      <c r="A57" s="2480" t="s">
        <v>102</v>
      </c>
      <c r="B57" s="2480"/>
      <c r="C57" s="2480"/>
      <c r="D57" s="2480"/>
      <c r="E57" s="2480"/>
      <c r="F57" s="1301">
        <f>SUM(F6:F56)</f>
        <v>0</v>
      </c>
      <c r="G57" s="470"/>
    </row>
    <row r="58" spans="1:7" s="378" customFormat="1" ht="18.75" customHeight="1" x14ac:dyDescent="0.25">
      <c r="A58" s="708"/>
      <c r="B58" s="1137" t="s">
        <v>90</v>
      </c>
      <c r="C58" s="1166"/>
      <c r="D58" s="1159"/>
      <c r="E58" s="494"/>
      <c r="F58" s="496"/>
      <c r="G58" s="470"/>
    </row>
    <row r="59" spans="1:7" s="378" customFormat="1" ht="25" x14ac:dyDescent="0.25">
      <c r="A59" s="708"/>
      <c r="B59" s="1162" t="s">
        <v>1151</v>
      </c>
      <c r="C59" s="708"/>
      <c r="D59" s="1159"/>
      <c r="E59" s="494"/>
      <c r="F59" s="496"/>
      <c r="G59" s="470"/>
    </row>
    <row r="60" spans="1:7" s="378" customFormat="1" ht="20.25" customHeight="1" x14ac:dyDescent="0.25">
      <c r="A60" s="708" t="s">
        <v>539</v>
      </c>
      <c r="B60" s="1142" t="s">
        <v>997</v>
      </c>
      <c r="C60" s="708" t="s">
        <v>42</v>
      </c>
      <c r="D60" s="1159">
        <v>32.549999999999997</v>
      </c>
      <c r="E60" s="494"/>
      <c r="F60" s="496">
        <f>D60*E60</f>
        <v>0</v>
      </c>
      <c r="G60" s="470"/>
    </row>
    <row r="61" spans="1:7" s="378" customFormat="1" ht="20.25" customHeight="1" x14ac:dyDescent="0.25">
      <c r="A61" s="708" t="s">
        <v>998</v>
      </c>
      <c r="B61" s="1161" t="s">
        <v>988</v>
      </c>
      <c r="C61" s="708" t="s">
        <v>42</v>
      </c>
      <c r="D61" s="1159">
        <v>1.4</v>
      </c>
      <c r="E61" s="494"/>
      <c r="F61" s="496">
        <f>D61*E61</f>
        <v>0</v>
      </c>
      <c r="G61" s="470"/>
    </row>
    <row r="62" spans="1:7" s="378" customFormat="1" x14ac:dyDescent="0.25">
      <c r="A62" s="708"/>
      <c r="B62" s="1161"/>
      <c r="C62" s="708"/>
      <c r="D62" s="1159"/>
      <c r="E62" s="1279"/>
      <c r="F62" s="496"/>
      <c r="G62" s="470"/>
    </row>
    <row r="63" spans="1:7" s="378" customFormat="1" ht="13" x14ac:dyDescent="0.25">
      <c r="A63" s="1150"/>
      <c r="B63" s="1151" t="s">
        <v>1152</v>
      </c>
      <c r="C63" s="1150"/>
      <c r="D63" s="1168"/>
      <c r="E63" s="494"/>
      <c r="F63" s="496"/>
      <c r="G63" s="470"/>
    </row>
    <row r="64" spans="1:7" s="378" customFormat="1" x14ac:dyDescent="0.25">
      <c r="A64" s="1150"/>
      <c r="B64" s="1155"/>
      <c r="C64" s="1150"/>
      <c r="D64" s="1168"/>
      <c r="E64" s="494"/>
      <c r="F64" s="496"/>
      <c r="G64" s="470"/>
    </row>
    <row r="65" spans="1:7" s="378" customFormat="1" ht="13" x14ac:dyDescent="0.25">
      <c r="A65" s="1150"/>
      <c r="B65" s="1151" t="s">
        <v>1153</v>
      </c>
      <c r="C65" s="1150"/>
      <c r="D65" s="1168"/>
      <c r="E65" s="494"/>
      <c r="F65" s="496"/>
      <c r="G65" s="470"/>
    </row>
    <row r="66" spans="1:7" s="378" customFormat="1" ht="30.75" customHeight="1" x14ac:dyDescent="0.25">
      <c r="A66" s="1150"/>
      <c r="B66" s="1170" t="s">
        <v>1154</v>
      </c>
      <c r="C66" s="1150"/>
      <c r="D66" s="1168"/>
      <c r="E66" s="494"/>
      <c r="F66" s="496"/>
      <c r="G66" s="470"/>
    </row>
    <row r="67" spans="1:7" s="378" customFormat="1" ht="30.75" customHeight="1" x14ac:dyDescent="0.25">
      <c r="A67" s="1150" t="s">
        <v>528</v>
      </c>
      <c r="B67" s="1155" t="s">
        <v>1155</v>
      </c>
      <c r="C67" s="1150" t="s">
        <v>42</v>
      </c>
      <c r="D67" s="1171">
        <v>12.25</v>
      </c>
      <c r="E67" s="494"/>
      <c r="F67" s="496">
        <f>D67*E67</f>
        <v>0</v>
      </c>
      <c r="G67" s="470"/>
    </row>
    <row r="68" spans="1:7" s="378" customFormat="1" x14ac:dyDescent="0.25">
      <c r="A68" s="1150" t="s">
        <v>430</v>
      </c>
      <c r="B68" s="1155" t="s">
        <v>1156</v>
      </c>
      <c r="C68" s="1150" t="s">
        <v>42</v>
      </c>
      <c r="D68" s="1171">
        <v>16.8</v>
      </c>
      <c r="E68" s="494"/>
      <c r="F68" s="496">
        <f>D68*E68</f>
        <v>0</v>
      </c>
      <c r="G68" s="470"/>
    </row>
    <row r="69" spans="1:7" s="378" customFormat="1" ht="13" x14ac:dyDescent="0.25">
      <c r="A69" s="708"/>
      <c r="B69" s="1137"/>
      <c r="C69" s="708"/>
      <c r="D69" s="1159"/>
      <c r="E69" s="494"/>
      <c r="F69" s="496"/>
      <c r="G69" s="470"/>
    </row>
    <row r="70" spans="1:7" s="378" customFormat="1" ht="21" customHeight="1" x14ac:dyDescent="0.25">
      <c r="A70" s="1146"/>
      <c r="B70" s="1143" t="s">
        <v>1012</v>
      </c>
      <c r="C70" s="708"/>
      <c r="D70" s="1144"/>
      <c r="E70" s="494"/>
      <c r="F70" s="496"/>
      <c r="G70" s="470"/>
    </row>
    <row r="71" spans="1:7" s="378" customFormat="1" ht="25" x14ac:dyDescent="0.25">
      <c r="A71" s="708" t="s">
        <v>1157</v>
      </c>
      <c r="B71" s="1142" t="s">
        <v>1158</v>
      </c>
      <c r="C71" s="708" t="s">
        <v>48</v>
      </c>
      <c r="D71" s="1144">
        <v>73.5</v>
      </c>
      <c r="E71" s="494"/>
      <c r="F71" s="496">
        <f>D71*E71</f>
        <v>0</v>
      </c>
      <c r="G71" s="470"/>
    </row>
    <row r="72" spans="1:7" s="378" customFormat="1" x14ac:dyDescent="0.25">
      <c r="A72" s="1150"/>
      <c r="B72" s="1155"/>
      <c r="C72" s="1150"/>
      <c r="D72" s="1171"/>
      <c r="E72" s="494"/>
      <c r="F72" s="496"/>
      <c r="G72" s="470"/>
    </row>
    <row r="73" spans="1:7" s="378" customFormat="1" ht="13" x14ac:dyDescent="0.25">
      <c r="A73" s="708"/>
      <c r="B73" s="1165" t="s">
        <v>95</v>
      </c>
      <c r="C73" s="708"/>
      <c r="D73" s="1144"/>
      <c r="E73" s="494"/>
      <c r="F73" s="496"/>
      <c r="G73" s="470"/>
    </row>
    <row r="74" spans="1:7" s="378" customFormat="1" x14ac:dyDescent="0.25">
      <c r="A74" s="708"/>
      <c r="B74" s="1161"/>
      <c r="C74" s="708"/>
      <c r="D74" s="1144"/>
      <c r="E74" s="494"/>
      <c r="F74" s="496"/>
      <c r="G74" s="470"/>
    </row>
    <row r="75" spans="1:7" s="378" customFormat="1" ht="13" x14ac:dyDescent="0.25">
      <c r="A75" s="708"/>
      <c r="B75" s="1165" t="s">
        <v>96</v>
      </c>
      <c r="C75" s="708"/>
      <c r="D75" s="1144"/>
      <c r="E75" s="494"/>
      <c r="F75" s="494"/>
      <c r="G75" s="470"/>
    </row>
    <row r="76" spans="1:7" s="378" customFormat="1" x14ac:dyDescent="0.25">
      <c r="A76" s="708"/>
      <c r="B76" s="1161"/>
      <c r="C76" s="708"/>
      <c r="D76" s="1144"/>
      <c r="E76" s="494"/>
      <c r="F76" s="494"/>
      <c r="G76" s="470"/>
    </row>
    <row r="77" spans="1:7" s="378" customFormat="1" ht="13" x14ac:dyDescent="0.25">
      <c r="A77" s="708"/>
      <c r="B77" s="1137" t="s">
        <v>554</v>
      </c>
      <c r="C77" s="708"/>
      <c r="D77" s="1144"/>
      <c r="E77" s="494"/>
      <c r="F77" s="494"/>
      <c r="G77" s="470"/>
    </row>
    <row r="78" spans="1:7" s="378" customFormat="1" ht="13" x14ac:dyDescent="0.25">
      <c r="A78" s="708"/>
      <c r="B78" s="1137"/>
      <c r="C78" s="708"/>
      <c r="D78" s="1144"/>
      <c r="E78" s="494"/>
      <c r="F78" s="494"/>
      <c r="G78" s="470"/>
    </row>
    <row r="79" spans="1:7" s="378" customFormat="1" ht="13" x14ac:dyDescent="0.25">
      <c r="A79" s="708"/>
      <c r="B79" s="1136" t="s">
        <v>98</v>
      </c>
      <c r="C79" s="708"/>
      <c r="D79" s="1144"/>
      <c r="E79" s="494"/>
      <c r="F79" s="496"/>
      <c r="G79" s="470"/>
    </row>
    <row r="80" spans="1:7" s="378" customFormat="1" ht="44.25" customHeight="1" x14ac:dyDescent="0.25">
      <c r="A80" s="708"/>
      <c r="B80" s="1162" t="s">
        <v>1159</v>
      </c>
      <c r="C80" s="708"/>
      <c r="D80" s="1144"/>
      <c r="E80" s="494"/>
      <c r="F80" s="496"/>
      <c r="G80" s="470"/>
    </row>
    <row r="81" spans="1:7" s="378" customFormat="1" x14ac:dyDescent="0.25">
      <c r="A81" s="708" t="s">
        <v>1422</v>
      </c>
      <c r="B81" s="1161" t="s">
        <v>106</v>
      </c>
      <c r="C81" s="708" t="s">
        <v>42</v>
      </c>
      <c r="D81" s="1144">
        <v>1.26</v>
      </c>
      <c r="E81" s="494"/>
      <c r="F81" s="496">
        <f>D81*E81</f>
        <v>0</v>
      </c>
      <c r="G81" s="470"/>
    </row>
    <row r="82" spans="1:7" s="378" customFormat="1" x14ac:dyDescent="0.25">
      <c r="A82" s="708"/>
      <c r="B82" s="1146"/>
      <c r="C82" s="708"/>
      <c r="D82" s="1144"/>
      <c r="E82" s="494"/>
      <c r="F82" s="1153"/>
      <c r="G82" s="470"/>
    </row>
    <row r="83" spans="1:7" s="378" customFormat="1" ht="13" x14ac:dyDescent="0.25">
      <c r="A83" s="708"/>
      <c r="B83" s="1136" t="s">
        <v>103</v>
      </c>
      <c r="C83" s="708"/>
      <c r="D83" s="1144"/>
      <c r="E83" s="494"/>
      <c r="F83" s="496"/>
      <c r="G83" s="470"/>
    </row>
    <row r="84" spans="1:7" s="378" customFormat="1" ht="45.75" customHeight="1" x14ac:dyDescent="0.25">
      <c r="A84" s="708"/>
      <c r="B84" s="1162" t="s">
        <v>1015</v>
      </c>
      <c r="C84" s="708"/>
      <c r="D84" s="1144"/>
      <c r="E84" s="494"/>
      <c r="F84" s="496"/>
      <c r="G84" s="470"/>
    </row>
    <row r="85" spans="1:7" s="378" customFormat="1" x14ac:dyDescent="0.25">
      <c r="A85" s="708" t="s">
        <v>719</v>
      </c>
      <c r="B85" s="1161" t="s">
        <v>106</v>
      </c>
      <c r="C85" s="708" t="s">
        <v>42</v>
      </c>
      <c r="D85" s="1144">
        <v>16.309999999999999</v>
      </c>
      <c r="E85" s="494"/>
      <c r="F85" s="496">
        <f>D85*E85</f>
        <v>0</v>
      </c>
      <c r="G85" s="470"/>
    </row>
    <row r="86" spans="1:7" s="378" customFormat="1" x14ac:dyDescent="0.25">
      <c r="A86" s="708"/>
      <c r="B86" s="1146"/>
      <c r="C86" s="708"/>
      <c r="D86" s="1144"/>
      <c r="E86" s="494"/>
      <c r="F86" s="1153"/>
      <c r="G86" s="470"/>
    </row>
    <row r="87" spans="1:7" s="378" customFormat="1" x14ac:dyDescent="0.25">
      <c r="A87" s="708"/>
      <c r="B87" s="1146"/>
      <c r="C87" s="708"/>
      <c r="D87" s="1144"/>
      <c r="E87" s="494"/>
      <c r="F87" s="1153"/>
      <c r="G87" s="470"/>
    </row>
    <row r="88" spans="1:7" s="378" customFormat="1" ht="13" x14ac:dyDescent="0.25">
      <c r="A88" s="708"/>
      <c r="B88" s="1136" t="s">
        <v>107</v>
      </c>
      <c r="C88" s="708"/>
      <c r="D88" s="1144"/>
      <c r="E88" s="494"/>
      <c r="F88" s="496"/>
      <c r="G88" s="470"/>
    </row>
    <row r="89" spans="1:7" s="378" customFormat="1" ht="50.25" customHeight="1" x14ac:dyDescent="0.25">
      <c r="A89" s="708"/>
      <c r="B89" s="1162" t="s">
        <v>1016</v>
      </c>
      <c r="C89" s="708"/>
      <c r="D89" s="1144"/>
      <c r="E89" s="494"/>
      <c r="F89" s="496"/>
      <c r="G89" s="470"/>
    </row>
    <row r="90" spans="1:7" s="378" customFormat="1" x14ac:dyDescent="0.25">
      <c r="A90" s="708" t="s">
        <v>720</v>
      </c>
      <c r="B90" s="1161" t="s">
        <v>101</v>
      </c>
      <c r="C90" s="708" t="s">
        <v>42</v>
      </c>
      <c r="D90" s="1144">
        <v>16.309999999999999</v>
      </c>
      <c r="E90" s="494"/>
      <c r="F90" s="496">
        <f>D90*E90</f>
        <v>0</v>
      </c>
      <c r="G90" s="470"/>
    </row>
    <row r="91" spans="1:7" s="378" customFormat="1" x14ac:dyDescent="0.25">
      <c r="A91" s="708"/>
      <c r="B91" s="1146"/>
      <c r="C91" s="708"/>
      <c r="D91" s="1144"/>
      <c r="E91" s="494"/>
      <c r="F91" s="496"/>
      <c r="G91" s="470"/>
    </row>
    <row r="92" spans="1:7" s="378" customFormat="1" ht="13" x14ac:dyDescent="0.25">
      <c r="A92" s="708"/>
      <c r="B92" s="1143" t="s">
        <v>557</v>
      </c>
      <c r="C92" s="708"/>
      <c r="D92" s="1144"/>
      <c r="E92" s="494"/>
      <c r="F92" s="496"/>
      <c r="G92" s="470"/>
    </row>
    <row r="93" spans="1:7" s="378" customFormat="1" x14ac:dyDescent="0.25">
      <c r="A93" s="708"/>
      <c r="B93" s="1146"/>
      <c r="C93" s="708"/>
      <c r="D93" s="1144"/>
      <c r="E93" s="494"/>
      <c r="F93" s="1153"/>
      <c r="G93" s="470"/>
    </row>
    <row r="94" spans="1:7" s="378" customFormat="1" ht="13" x14ac:dyDescent="0.25">
      <c r="A94" s="708"/>
      <c r="B94" s="1136" t="s">
        <v>111</v>
      </c>
      <c r="C94" s="708"/>
      <c r="D94" s="1144"/>
      <c r="E94" s="494"/>
      <c r="F94" s="1153"/>
      <c r="G94" s="470"/>
    </row>
    <row r="95" spans="1:7" s="378" customFormat="1" x14ac:dyDescent="0.25">
      <c r="A95" s="708"/>
      <c r="B95" s="1161"/>
      <c r="C95" s="708"/>
      <c r="D95" s="1144"/>
      <c r="E95" s="494"/>
      <c r="F95" s="496"/>
      <c r="G95" s="470"/>
    </row>
    <row r="96" spans="1:7" s="378" customFormat="1" ht="32.25" customHeight="1" x14ac:dyDescent="0.25">
      <c r="A96" s="708"/>
      <c r="B96" s="1164" t="s">
        <v>1161</v>
      </c>
      <c r="C96" s="708"/>
      <c r="D96" s="1144"/>
      <c r="E96" s="494"/>
      <c r="F96" s="496"/>
      <c r="G96" s="470"/>
    </row>
    <row r="97" spans="1:7" s="378" customFormat="1" x14ac:dyDescent="0.25">
      <c r="A97" s="706" t="s">
        <v>721</v>
      </c>
      <c r="B97" s="1161" t="s">
        <v>114</v>
      </c>
      <c r="C97" s="708" t="s">
        <v>42</v>
      </c>
      <c r="D97" s="1144">
        <v>1.26</v>
      </c>
      <c r="E97" s="494"/>
      <c r="F97" s="496">
        <f>D97*E97</f>
        <v>0</v>
      </c>
      <c r="G97" s="470"/>
    </row>
    <row r="98" spans="1:7" s="378" customFormat="1" x14ac:dyDescent="0.25">
      <c r="A98" s="706"/>
      <c r="B98" s="1161"/>
      <c r="C98" s="708"/>
      <c r="D98" s="1144"/>
      <c r="E98" s="494"/>
      <c r="F98" s="496"/>
      <c r="G98" s="470"/>
    </row>
    <row r="99" spans="1:7" s="378" customFormat="1" ht="13" x14ac:dyDescent="0.25">
      <c r="A99" s="708"/>
      <c r="B99" s="1137" t="s">
        <v>116</v>
      </c>
      <c r="C99" s="708"/>
      <c r="D99" s="1144"/>
      <c r="E99" s="494"/>
      <c r="F99" s="496"/>
      <c r="G99" s="470"/>
    </row>
    <row r="100" spans="1:7" s="378" customFormat="1" x14ac:dyDescent="0.25">
      <c r="A100" s="708"/>
      <c r="B100" s="1161"/>
      <c r="C100" s="708"/>
      <c r="D100" s="1144"/>
      <c r="E100" s="494"/>
      <c r="F100" s="496"/>
      <c r="G100" s="470"/>
    </row>
    <row r="101" spans="1:7" s="378" customFormat="1" ht="31.5" customHeight="1" x14ac:dyDescent="0.25">
      <c r="A101" s="708"/>
      <c r="B101" s="1170" t="s">
        <v>1429</v>
      </c>
      <c r="C101" s="708"/>
      <c r="D101" s="1144"/>
      <c r="E101" s="494"/>
      <c r="F101" s="496"/>
      <c r="G101" s="470"/>
    </row>
    <row r="102" spans="1:7" s="378" customFormat="1" x14ac:dyDescent="0.25">
      <c r="A102" s="1172" t="s">
        <v>117</v>
      </c>
      <c r="B102" s="1161" t="s">
        <v>1018</v>
      </c>
      <c r="C102" s="708" t="s">
        <v>42</v>
      </c>
      <c r="D102" s="1144">
        <v>9.8699999999999992</v>
      </c>
      <c r="E102" s="494"/>
      <c r="F102" s="496">
        <f>D102*E102</f>
        <v>0</v>
      </c>
      <c r="G102" s="470"/>
    </row>
    <row r="103" spans="1:7" s="378" customFormat="1" x14ac:dyDescent="0.25">
      <c r="A103" s="706"/>
      <c r="B103" s="1161"/>
      <c r="C103" s="708"/>
      <c r="D103" s="1144"/>
      <c r="E103" s="494"/>
      <c r="F103" s="496"/>
      <c r="G103" s="470"/>
    </row>
    <row r="104" spans="1:7" s="378" customFormat="1" ht="13" x14ac:dyDescent="0.25">
      <c r="A104" s="1173"/>
      <c r="B104" s="1165" t="s">
        <v>561</v>
      </c>
      <c r="C104" s="1150"/>
      <c r="D104" s="1171"/>
      <c r="E104" s="494"/>
      <c r="F104" s="496"/>
      <c r="G104" s="470"/>
    </row>
    <row r="105" spans="1:7" s="378" customFormat="1" x14ac:dyDescent="0.25">
      <c r="A105" s="1173"/>
      <c r="B105" s="1155"/>
      <c r="C105" s="1150"/>
      <c r="D105" s="1171"/>
      <c r="E105" s="494"/>
      <c r="F105" s="496"/>
      <c r="G105" s="470"/>
    </row>
    <row r="106" spans="1:7" s="378" customFormat="1" ht="17.25" customHeight="1" x14ac:dyDescent="0.25">
      <c r="A106" s="708"/>
      <c r="B106" s="1137" t="s">
        <v>116</v>
      </c>
      <c r="C106" s="708"/>
      <c r="D106" s="1144"/>
      <c r="E106" s="494"/>
      <c r="F106" s="496"/>
      <c r="G106" s="470"/>
    </row>
    <row r="107" spans="1:7" s="378" customFormat="1" ht="23.25" customHeight="1" x14ac:dyDescent="0.25">
      <c r="A107" s="708"/>
      <c r="B107" s="1170" t="s">
        <v>1165</v>
      </c>
      <c r="C107" s="708"/>
      <c r="D107" s="1144"/>
      <c r="E107" s="494"/>
      <c r="F107" s="496"/>
      <c r="G107" s="470"/>
    </row>
    <row r="108" spans="1:7" s="378" customFormat="1" ht="13" thickBot="1" x14ac:dyDescent="0.3">
      <c r="A108" s="1150" t="s">
        <v>1430</v>
      </c>
      <c r="B108" s="1161" t="s">
        <v>1018</v>
      </c>
      <c r="C108" s="708" t="s">
        <v>42</v>
      </c>
      <c r="D108" s="1144">
        <v>4.83</v>
      </c>
      <c r="E108" s="494"/>
      <c r="F108" s="496">
        <f>D108*E108</f>
        <v>0</v>
      </c>
      <c r="G108" s="470"/>
    </row>
    <row r="109" spans="1:7" s="378" customFormat="1" ht="20.25" customHeight="1" thickTop="1" x14ac:dyDescent="0.25">
      <c r="A109" s="2480" t="s">
        <v>102</v>
      </c>
      <c r="B109" s="2480"/>
      <c r="C109" s="2480"/>
      <c r="D109" s="2480"/>
      <c r="E109" s="2480"/>
      <c r="F109" s="1301">
        <f>SUM(F58:F108)</f>
        <v>0</v>
      </c>
      <c r="G109" s="470"/>
    </row>
    <row r="110" spans="1:7" s="378" customFormat="1" ht="13" x14ac:dyDescent="0.25">
      <c r="A110" s="1173"/>
      <c r="B110" s="1174" t="s">
        <v>1019</v>
      </c>
      <c r="C110" s="1150"/>
      <c r="D110" s="1168"/>
      <c r="E110" s="494"/>
      <c r="F110" s="496"/>
      <c r="G110" s="470"/>
    </row>
    <row r="111" spans="1:7" s="378" customFormat="1" ht="14.5" x14ac:dyDescent="0.25">
      <c r="A111" s="1150" t="s">
        <v>724</v>
      </c>
      <c r="B111" s="1155" t="s">
        <v>1167</v>
      </c>
      <c r="C111" s="1150" t="s">
        <v>42</v>
      </c>
      <c r="D111" s="1171">
        <v>1.61</v>
      </c>
      <c r="E111" s="494"/>
      <c r="F111" s="496">
        <f>D111*E111</f>
        <v>0</v>
      </c>
      <c r="G111" s="470"/>
    </row>
    <row r="112" spans="1:7" s="378" customFormat="1" ht="13" x14ac:dyDescent="0.25">
      <c r="A112" s="1172"/>
      <c r="B112" s="1176"/>
      <c r="C112" s="1150"/>
      <c r="D112" s="1157"/>
      <c r="E112" s="1280"/>
      <c r="F112" s="496"/>
      <c r="G112" s="470"/>
    </row>
    <row r="113" spans="1:7" s="378" customFormat="1" ht="13" x14ac:dyDescent="0.25">
      <c r="A113" s="708"/>
      <c r="B113" s="1143" t="s">
        <v>120</v>
      </c>
      <c r="C113" s="708"/>
      <c r="D113" s="1159"/>
      <c r="E113" s="494"/>
      <c r="F113" s="496"/>
      <c r="G113" s="470"/>
    </row>
    <row r="114" spans="1:7" s="378" customFormat="1" x14ac:dyDescent="0.25">
      <c r="A114" s="708"/>
      <c r="B114" s="1146"/>
      <c r="C114" s="708"/>
      <c r="D114" s="1159"/>
      <c r="E114" s="494"/>
      <c r="F114" s="496"/>
      <c r="G114" s="470"/>
    </row>
    <row r="115" spans="1:7" s="378" customFormat="1" ht="13" x14ac:dyDescent="0.25">
      <c r="A115" s="1172"/>
      <c r="B115" s="1176" t="s">
        <v>567</v>
      </c>
      <c r="C115" s="1150"/>
      <c r="D115" s="1157"/>
      <c r="E115" s="494"/>
      <c r="F115" s="496"/>
      <c r="G115" s="470"/>
    </row>
    <row r="116" spans="1:7" s="378" customFormat="1" x14ac:dyDescent="0.25">
      <c r="A116" s="708"/>
      <c r="B116" s="1161"/>
      <c r="C116" s="708"/>
      <c r="D116" s="1175"/>
      <c r="E116" s="494"/>
      <c r="F116" s="496"/>
      <c r="G116" s="470"/>
    </row>
    <row r="117" spans="1:7" s="378" customFormat="1" ht="13" x14ac:dyDescent="0.25">
      <c r="A117" s="708"/>
      <c r="B117" s="1136" t="s">
        <v>1021</v>
      </c>
      <c r="C117" s="708"/>
      <c r="D117" s="1159"/>
      <c r="E117" s="494"/>
      <c r="F117" s="496"/>
      <c r="G117" s="470"/>
    </row>
    <row r="118" spans="1:7" s="378" customFormat="1" ht="13" x14ac:dyDescent="0.25">
      <c r="A118" s="708"/>
      <c r="B118" s="1136"/>
      <c r="C118" s="708"/>
      <c r="D118" s="1159"/>
      <c r="E118" s="494"/>
      <c r="F118" s="496"/>
      <c r="G118" s="470"/>
    </row>
    <row r="119" spans="1:7" s="378" customFormat="1" ht="22.5" customHeight="1" x14ac:dyDescent="0.25">
      <c r="A119" s="1160"/>
      <c r="B119" s="1162" t="s">
        <v>1168</v>
      </c>
      <c r="C119" s="708"/>
      <c r="D119" s="1144"/>
      <c r="E119" s="494"/>
      <c r="F119" s="494"/>
      <c r="G119" s="470"/>
    </row>
    <row r="120" spans="1:7" s="378" customFormat="1" x14ac:dyDescent="0.25">
      <c r="A120" s="708" t="s">
        <v>1025</v>
      </c>
      <c r="B120" s="1161" t="s">
        <v>413</v>
      </c>
      <c r="C120" s="708" t="s">
        <v>48</v>
      </c>
      <c r="D120" s="1144">
        <v>3.5</v>
      </c>
      <c r="E120" s="494"/>
      <c r="F120" s="496">
        <f>D120*E120</f>
        <v>0</v>
      </c>
      <c r="G120" s="470"/>
    </row>
    <row r="121" spans="1:7" s="378" customFormat="1" x14ac:dyDescent="0.25">
      <c r="A121" s="1150"/>
      <c r="B121" s="1155"/>
      <c r="C121" s="1150"/>
      <c r="D121" s="1171"/>
      <c r="E121" s="494"/>
      <c r="F121" s="494"/>
      <c r="G121" s="470"/>
    </row>
    <row r="122" spans="1:7" s="378" customFormat="1" ht="13" x14ac:dyDescent="0.25">
      <c r="A122" s="1150"/>
      <c r="B122" s="1177" t="s">
        <v>1026</v>
      </c>
      <c r="C122" s="1150"/>
      <c r="D122" s="1171"/>
      <c r="E122" s="494"/>
      <c r="F122" s="494"/>
      <c r="G122" s="470"/>
    </row>
    <row r="123" spans="1:7" s="378" customFormat="1" x14ac:dyDescent="0.25">
      <c r="A123" s="1150"/>
      <c r="B123" s="1154"/>
      <c r="C123" s="1150"/>
      <c r="D123" s="1171"/>
      <c r="E123" s="494"/>
      <c r="F123" s="496"/>
      <c r="G123" s="470"/>
    </row>
    <row r="124" spans="1:7" s="378" customFormat="1" x14ac:dyDescent="0.25">
      <c r="A124" s="708" t="s">
        <v>126</v>
      </c>
      <c r="B124" s="1161" t="s">
        <v>413</v>
      </c>
      <c r="C124" s="708" t="s">
        <v>48</v>
      </c>
      <c r="D124" s="1144">
        <v>74.2</v>
      </c>
      <c r="E124" s="494"/>
      <c r="F124" s="496">
        <f>D124*E124</f>
        <v>0</v>
      </c>
      <c r="G124" s="470"/>
    </row>
    <row r="125" spans="1:7" s="378" customFormat="1" x14ac:dyDescent="0.25">
      <c r="A125" s="1172"/>
      <c r="B125" s="1178"/>
      <c r="C125" s="1150"/>
      <c r="D125" s="1171"/>
      <c r="E125" s="494"/>
      <c r="F125" s="496"/>
      <c r="G125" s="470"/>
    </row>
    <row r="126" spans="1:7" s="378" customFormat="1" ht="13" x14ac:dyDescent="0.25">
      <c r="A126" s="1172"/>
      <c r="B126" s="1151" t="s">
        <v>130</v>
      </c>
      <c r="C126" s="1150"/>
      <c r="D126" s="1171"/>
      <c r="E126" s="494"/>
      <c r="F126" s="496"/>
      <c r="G126" s="470"/>
    </row>
    <row r="127" spans="1:7" s="378" customFormat="1" x14ac:dyDescent="0.25">
      <c r="A127" s="1172"/>
      <c r="B127" s="1156"/>
      <c r="C127" s="1150"/>
      <c r="D127" s="1171"/>
      <c r="E127" s="494"/>
      <c r="F127" s="496"/>
      <c r="G127" s="470"/>
    </row>
    <row r="128" spans="1:7" s="378" customFormat="1" ht="22.5" customHeight="1" x14ac:dyDescent="0.25">
      <c r="A128" s="1172"/>
      <c r="B128" s="1179" t="s">
        <v>571</v>
      </c>
      <c r="C128" s="1150"/>
      <c r="D128" s="1171"/>
      <c r="E128" s="494"/>
      <c r="F128" s="496"/>
      <c r="G128" s="470"/>
    </row>
    <row r="129" spans="1:7" s="378" customFormat="1" ht="21.75" customHeight="1" x14ac:dyDescent="0.25">
      <c r="A129" s="1172"/>
      <c r="B129" s="1162" t="s">
        <v>1169</v>
      </c>
      <c r="C129" s="1150"/>
      <c r="D129" s="1157"/>
      <c r="E129" s="494"/>
      <c r="F129" s="496"/>
      <c r="G129" s="470"/>
    </row>
    <row r="130" spans="1:7" s="378" customFormat="1" x14ac:dyDescent="0.25">
      <c r="A130" s="1172" t="s">
        <v>133</v>
      </c>
      <c r="B130" s="1156" t="s">
        <v>1170</v>
      </c>
      <c r="C130" s="1150" t="s">
        <v>40</v>
      </c>
      <c r="D130" s="1281">
        <v>0.44800000000000001</v>
      </c>
      <c r="E130" s="494"/>
      <c r="F130" s="496">
        <f>D130*E130</f>
        <v>0</v>
      </c>
      <c r="G130" s="470"/>
    </row>
    <row r="131" spans="1:7" s="378" customFormat="1" x14ac:dyDescent="0.25">
      <c r="A131" s="1172"/>
      <c r="B131" s="1156"/>
      <c r="C131" s="1150"/>
      <c r="D131" s="1157"/>
      <c r="E131" s="494"/>
      <c r="F131" s="496"/>
      <c r="G131" s="470"/>
    </row>
    <row r="132" spans="1:7" s="378" customFormat="1" ht="13" x14ac:dyDescent="0.25">
      <c r="A132" s="1150"/>
      <c r="B132" s="1151" t="s">
        <v>574</v>
      </c>
      <c r="C132" s="1150"/>
      <c r="D132" s="1180"/>
      <c r="E132" s="494"/>
      <c r="F132" s="496"/>
      <c r="G132" s="470"/>
    </row>
    <row r="133" spans="1:7" s="378" customFormat="1" ht="45.75" customHeight="1" x14ac:dyDescent="0.25">
      <c r="A133" s="1150"/>
      <c r="B133" s="1154" t="s">
        <v>1171</v>
      </c>
      <c r="C133" s="1150"/>
      <c r="D133" s="1180"/>
      <c r="E133" s="494"/>
      <c r="F133" s="496"/>
      <c r="G133" s="470"/>
    </row>
    <row r="134" spans="1:7" s="378" customFormat="1" x14ac:dyDescent="0.25">
      <c r="A134" s="1150" t="s">
        <v>1172</v>
      </c>
      <c r="B134" s="1156" t="s">
        <v>1173</v>
      </c>
      <c r="C134" s="1150" t="s">
        <v>48</v>
      </c>
      <c r="D134" s="1157">
        <v>60.9</v>
      </c>
      <c r="E134" s="494"/>
      <c r="F134" s="496">
        <f>D134*E134</f>
        <v>0</v>
      </c>
      <c r="G134" s="470"/>
    </row>
    <row r="135" spans="1:7" s="378" customFormat="1" x14ac:dyDescent="0.25">
      <c r="A135" s="708"/>
      <c r="B135" s="1181"/>
      <c r="C135" s="708"/>
      <c r="D135" s="1159"/>
      <c r="E135" s="494"/>
      <c r="F135" s="496"/>
      <c r="G135" s="470"/>
    </row>
    <row r="136" spans="1:7" s="378" customFormat="1" ht="13" x14ac:dyDescent="0.25">
      <c r="A136" s="1182"/>
      <c r="B136" s="1183" t="s">
        <v>447</v>
      </c>
      <c r="C136" s="1182"/>
      <c r="D136" s="1184"/>
      <c r="E136" s="494"/>
      <c r="F136" s="496"/>
      <c r="G136" s="470"/>
    </row>
    <row r="137" spans="1:7" s="378" customFormat="1" x14ac:dyDescent="0.25">
      <c r="A137" s="1182"/>
      <c r="B137" s="1187"/>
      <c r="C137" s="1182"/>
      <c r="D137" s="1184"/>
      <c r="E137" s="494"/>
      <c r="F137" s="496"/>
      <c r="G137" s="470"/>
    </row>
    <row r="138" spans="1:7" s="378" customFormat="1" ht="13" x14ac:dyDescent="0.25">
      <c r="A138" s="708"/>
      <c r="B138" s="1185" t="s">
        <v>1174</v>
      </c>
      <c r="C138" s="708"/>
      <c r="D138" s="1159"/>
      <c r="E138" s="494"/>
      <c r="F138" s="496"/>
      <c r="G138" s="470"/>
    </row>
    <row r="139" spans="1:7" s="378" customFormat="1" ht="13" x14ac:dyDescent="0.25">
      <c r="A139" s="708"/>
      <c r="B139" s="1185"/>
      <c r="C139" s="708"/>
      <c r="D139" s="1159"/>
      <c r="E139" s="494"/>
      <c r="F139" s="496"/>
      <c r="G139" s="470"/>
    </row>
    <row r="140" spans="1:7" s="378" customFormat="1" x14ac:dyDescent="0.25">
      <c r="A140" s="708"/>
      <c r="B140" s="1282" t="s">
        <v>1038</v>
      </c>
      <c r="C140" s="708"/>
      <c r="D140" s="1159"/>
      <c r="E140" s="494"/>
      <c r="F140" s="496"/>
      <c r="G140" s="470"/>
    </row>
    <row r="141" spans="1:7" s="378" customFormat="1" ht="20.25" customHeight="1" x14ac:dyDescent="0.25">
      <c r="A141" s="708" t="s">
        <v>448</v>
      </c>
      <c r="B141" s="1181" t="s">
        <v>1175</v>
      </c>
      <c r="C141" s="1150" t="s">
        <v>48</v>
      </c>
      <c r="D141" s="1157">
        <v>60.9</v>
      </c>
      <c r="E141" s="494"/>
      <c r="F141" s="496">
        <f>D141*E141</f>
        <v>0</v>
      </c>
      <c r="G141" s="470"/>
    </row>
    <row r="142" spans="1:7" s="378" customFormat="1" ht="20.25" customHeight="1" x14ac:dyDescent="0.25">
      <c r="A142" s="708" t="s">
        <v>1040</v>
      </c>
      <c r="B142" s="1181" t="s">
        <v>1220</v>
      </c>
      <c r="C142" s="1150" t="s">
        <v>48</v>
      </c>
      <c r="D142" s="1159">
        <v>5.25</v>
      </c>
      <c r="E142" s="494"/>
      <c r="F142" s="496">
        <f>D142*E142</f>
        <v>0</v>
      </c>
      <c r="G142" s="470"/>
    </row>
    <row r="143" spans="1:7" s="378" customFormat="1" ht="13" x14ac:dyDescent="0.25">
      <c r="A143" s="708"/>
      <c r="B143" s="1185"/>
      <c r="C143" s="708"/>
      <c r="D143" s="1159"/>
      <c r="E143" s="494"/>
      <c r="F143" s="496"/>
      <c r="G143" s="470"/>
    </row>
    <row r="144" spans="1:7" s="378" customFormat="1" ht="13" x14ac:dyDescent="0.25">
      <c r="A144" s="1182"/>
      <c r="B144" s="1186" t="s">
        <v>398</v>
      </c>
      <c r="C144" s="1182"/>
      <c r="D144" s="1157"/>
      <c r="E144" s="494"/>
      <c r="F144" s="496"/>
      <c r="G144" s="470"/>
    </row>
    <row r="145" spans="1:7" s="378" customFormat="1" x14ac:dyDescent="0.25">
      <c r="A145" s="1182"/>
      <c r="B145" s="1187"/>
      <c r="C145" s="1182"/>
      <c r="D145" s="1157"/>
      <c r="E145" s="494"/>
      <c r="F145" s="496"/>
      <c r="G145" s="470"/>
    </row>
    <row r="146" spans="1:7" s="378" customFormat="1" ht="13" x14ac:dyDescent="0.25">
      <c r="A146" s="1182"/>
      <c r="B146" s="1143" t="s">
        <v>1176</v>
      </c>
      <c r="C146" s="1182"/>
      <c r="D146" s="1157"/>
      <c r="E146" s="494"/>
      <c r="F146" s="496"/>
      <c r="G146" s="470"/>
    </row>
    <row r="147" spans="1:7" s="378" customFormat="1" ht="13" x14ac:dyDescent="0.25">
      <c r="A147" s="1182"/>
      <c r="B147" s="1186"/>
      <c r="C147" s="1182"/>
      <c r="D147" s="1157"/>
      <c r="E147" s="494"/>
      <c r="F147" s="496"/>
      <c r="G147" s="470"/>
    </row>
    <row r="148" spans="1:7" s="378" customFormat="1" ht="47.25" customHeight="1" x14ac:dyDescent="0.25">
      <c r="A148" s="1160"/>
      <c r="B148" s="1188" t="s">
        <v>1177</v>
      </c>
      <c r="C148" s="708"/>
      <c r="D148" s="1159"/>
      <c r="E148" s="494"/>
      <c r="F148" s="496"/>
      <c r="G148" s="470"/>
    </row>
    <row r="149" spans="1:7" s="378" customFormat="1" ht="19.5" customHeight="1" x14ac:dyDescent="0.25">
      <c r="A149" s="708" t="s">
        <v>1178</v>
      </c>
      <c r="B149" s="1146" t="s">
        <v>1062</v>
      </c>
      <c r="C149" s="708" t="s">
        <v>48</v>
      </c>
      <c r="D149" s="1159">
        <v>64.400000000000006</v>
      </c>
      <c r="E149" s="494"/>
      <c r="F149" s="496">
        <f>D149*E149</f>
        <v>0</v>
      </c>
      <c r="G149" s="470"/>
    </row>
    <row r="150" spans="1:7" s="378" customFormat="1" x14ac:dyDescent="0.25">
      <c r="A150" s="708"/>
      <c r="B150" s="1146"/>
      <c r="C150" s="708"/>
      <c r="D150" s="1159"/>
      <c r="E150" s="494"/>
      <c r="F150" s="496"/>
      <c r="G150" s="470"/>
    </row>
    <row r="151" spans="1:7" s="378" customFormat="1" ht="45" customHeight="1" x14ac:dyDescent="0.25">
      <c r="A151" s="1160"/>
      <c r="B151" s="1188" t="s">
        <v>1177</v>
      </c>
      <c r="C151" s="708"/>
      <c r="D151" s="1159"/>
      <c r="E151" s="494"/>
      <c r="F151" s="496"/>
      <c r="G151" s="470"/>
    </row>
    <row r="152" spans="1:7" s="378" customFormat="1" x14ac:dyDescent="0.25">
      <c r="A152" s="708" t="s">
        <v>1180</v>
      </c>
      <c r="B152" s="1146" t="s">
        <v>1061</v>
      </c>
      <c r="C152" s="708" t="s">
        <v>48</v>
      </c>
      <c r="D152" s="1159">
        <v>83.3</v>
      </c>
      <c r="E152" s="494"/>
      <c r="F152" s="496">
        <f>D152*E152</f>
        <v>0</v>
      </c>
      <c r="G152" s="470"/>
    </row>
    <row r="153" spans="1:7" s="378" customFormat="1" ht="13" x14ac:dyDescent="0.25">
      <c r="A153" s="708"/>
      <c r="B153" s="1136"/>
      <c r="C153" s="708"/>
      <c r="D153" s="1159"/>
      <c r="E153" s="1279"/>
      <c r="F153" s="1149"/>
      <c r="G153" s="470"/>
    </row>
    <row r="154" spans="1:7" s="378" customFormat="1" ht="48" customHeight="1" x14ac:dyDescent="0.25">
      <c r="A154" s="708"/>
      <c r="B154" s="1191" t="s">
        <v>1181</v>
      </c>
      <c r="C154" s="708"/>
      <c r="D154" s="1159"/>
      <c r="E154" s="494"/>
      <c r="F154" s="496"/>
      <c r="G154" s="470"/>
    </row>
    <row r="155" spans="1:7" s="378" customFormat="1" x14ac:dyDescent="0.25">
      <c r="A155" s="708" t="s">
        <v>1182</v>
      </c>
      <c r="B155" s="1146" t="s">
        <v>1183</v>
      </c>
      <c r="C155" s="708" t="s">
        <v>48</v>
      </c>
      <c r="D155" s="1159">
        <v>9.1</v>
      </c>
      <c r="E155" s="494"/>
      <c r="F155" s="496">
        <f>D155*E155</f>
        <v>0</v>
      </c>
      <c r="G155" s="470"/>
    </row>
    <row r="156" spans="1:7" s="378" customFormat="1" x14ac:dyDescent="0.25">
      <c r="A156" s="708"/>
      <c r="B156" s="1181"/>
      <c r="C156" s="708"/>
      <c r="D156" s="1159"/>
      <c r="E156" s="1279"/>
      <c r="F156" s="496"/>
      <c r="G156" s="470"/>
    </row>
    <row r="157" spans="1:7" s="378" customFormat="1" ht="33" customHeight="1" x14ac:dyDescent="0.25">
      <c r="A157" s="1160"/>
      <c r="B157" s="1162" t="s">
        <v>588</v>
      </c>
      <c r="C157" s="708"/>
      <c r="D157" s="1159"/>
      <c r="E157" s="1280"/>
      <c r="F157" s="496"/>
      <c r="G157" s="470"/>
    </row>
    <row r="158" spans="1:7" s="378" customFormat="1" x14ac:dyDescent="0.25">
      <c r="A158" s="708" t="s">
        <v>589</v>
      </c>
      <c r="B158" s="1146" t="s">
        <v>1179</v>
      </c>
      <c r="C158" s="708" t="s">
        <v>125</v>
      </c>
      <c r="D158" s="1159">
        <v>74.2</v>
      </c>
      <c r="E158" s="494"/>
      <c r="F158" s="496">
        <f>D158*E158</f>
        <v>0</v>
      </c>
      <c r="G158" s="470"/>
    </row>
    <row r="159" spans="1:7" s="378" customFormat="1" x14ac:dyDescent="0.25">
      <c r="A159" s="708"/>
      <c r="B159" s="1146"/>
      <c r="C159" s="708"/>
      <c r="D159" s="1159"/>
      <c r="E159" s="494"/>
      <c r="F159" s="496"/>
      <c r="G159" s="470"/>
    </row>
    <row r="160" spans="1:7" s="378" customFormat="1" x14ac:dyDescent="0.25">
      <c r="A160" s="708"/>
      <c r="B160" s="1146"/>
      <c r="C160" s="708"/>
      <c r="D160" s="1159"/>
      <c r="E160" s="494"/>
      <c r="F160" s="496"/>
      <c r="G160" s="470"/>
    </row>
    <row r="161" spans="1:7" s="378" customFormat="1" x14ac:dyDescent="0.25">
      <c r="A161" s="708"/>
      <c r="B161" s="1146"/>
      <c r="C161" s="708"/>
      <c r="D161" s="1159"/>
      <c r="E161" s="494"/>
      <c r="F161" s="496"/>
      <c r="G161" s="470"/>
    </row>
    <row r="162" spans="1:7" s="378" customFormat="1" x14ac:dyDescent="0.25">
      <c r="A162" s="708"/>
      <c r="B162" s="1146"/>
      <c r="C162" s="708"/>
      <c r="D162" s="1159"/>
      <c r="E162" s="494"/>
      <c r="F162" s="496"/>
      <c r="G162" s="470"/>
    </row>
    <row r="163" spans="1:7" s="378" customFormat="1" ht="13" thickBot="1" x14ac:dyDescent="0.3">
      <c r="A163" s="708"/>
      <c r="B163" s="1146"/>
      <c r="C163" s="708"/>
      <c r="D163" s="1159"/>
      <c r="E163" s="494"/>
      <c r="F163" s="496"/>
      <c r="G163" s="470"/>
    </row>
    <row r="164" spans="1:7" s="378" customFormat="1" ht="18" customHeight="1" thickTop="1" x14ac:dyDescent="0.25">
      <c r="A164" s="2480" t="s">
        <v>102</v>
      </c>
      <c r="B164" s="2480"/>
      <c r="C164" s="2480"/>
      <c r="D164" s="2480"/>
      <c r="E164" s="2480"/>
      <c r="F164" s="1301">
        <f>SUM(F110:F163)</f>
        <v>0</v>
      </c>
      <c r="G164" s="470"/>
    </row>
    <row r="165" spans="1:7" s="378" customFormat="1" ht="13" x14ac:dyDescent="0.25">
      <c r="A165" s="1150"/>
      <c r="B165" s="1151" t="s">
        <v>454</v>
      </c>
      <c r="C165" s="1150"/>
      <c r="D165" s="1157"/>
      <c r="E165" s="494"/>
      <c r="F165" s="1190"/>
      <c r="G165" s="470"/>
    </row>
    <row r="166" spans="1:7" s="378" customFormat="1" x14ac:dyDescent="0.25">
      <c r="A166" s="1150"/>
      <c r="B166" s="1156"/>
      <c r="C166" s="1150"/>
      <c r="D166" s="1157"/>
      <c r="E166" s="494"/>
      <c r="F166" s="1190"/>
      <c r="G166" s="470"/>
    </row>
    <row r="167" spans="1:7" s="378" customFormat="1" ht="13" x14ac:dyDescent="0.25">
      <c r="A167" s="1150"/>
      <c r="B167" s="1176" t="s">
        <v>592</v>
      </c>
      <c r="C167" s="1150"/>
      <c r="D167" s="1180"/>
      <c r="E167" s="494"/>
      <c r="F167" s="1190"/>
      <c r="G167" s="470"/>
    </row>
    <row r="168" spans="1:7" s="378" customFormat="1" x14ac:dyDescent="0.25">
      <c r="A168" s="1150"/>
      <c r="B168" s="1155"/>
      <c r="C168" s="1150"/>
      <c r="D168" s="1157"/>
      <c r="E168" s="494"/>
      <c r="F168" s="1169"/>
      <c r="G168" s="470"/>
    </row>
    <row r="169" spans="1:7" s="378" customFormat="1" ht="23.25" customHeight="1" x14ac:dyDescent="0.25">
      <c r="A169" s="1150"/>
      <c r="B169" s="1174" t="s">
        <v>593</v>
      </c>
      <c r="C169" s="1150"/>
      <c r="D169" s="1157"/>
      <c r="E169" s="494"/>
      <c r="F169" s="1169"/>
      <c r="G169" s="470"/>
    </row>
    <row r="170" spans="1:7" s="378" customFormat="1" ht="37.5" customHeight="1" x14ac:dyDescent="0.25">
      <c r="A170" s="708"/>
      <c r="B170" s="1162" t="s">
        <v>1184</v>
      </c>
      <c r="C170" s="1150"/>
      <c r="D170" s="1157"/>
      <c r="E170" s="494"/>
      <c r="F170" s="1169"/>
      <c r="G170" s="470"/>
    </row>
    <row r="171" spans="1:7" s="378" customFormat="1" ht="25" x14ac:dyDescent="0.25">
      <c r="A171" s="708" t="s">
        <v>595</v>
      </c>
      <c r="B171" s="1142" t="s">
        <v>1067</v>
      </c>
      <c r="C171" s="1150" t="s">
        <v>48</v>
      </c>
      <c r="D171" s="1157">
        <v>7</v>
      </c>
      <c r="E171" s="494"/>
      <c r="F171" s="496">
        <f>D171*E171</f>
        <v>0</v>
      </c>
      <c r="G171" s="470"/>
    </row>
    <row r="172" spans="1:7" s="378" customFormat="1" x14ac:dyDescent="0.25">
      <c r="A172" s="1150"/>
      <c r="B172" s="1192"/>
      <c r="C172" s="1150"/>
      <c r="D172" s="1157"/>
      <c r="E172" s="494"/>
      <c r="F172" s="496"/>
      <c r="G172" s="470"/>
    </row>
    <row r="173" spans="1:7" s="378" customFormat="1" ht="19.5" customHeight="1" x14ac:dyDescent="0.25">
      <c r="A173" s="1150"/>
      <c r="B173" s="1174" t="s">
        <v>597</v>
      </c>
      <c r="C173" s="1150"/>
      <c r="D173" s="1157"/>
      <c r="E173" s="494"/>
      <c r="F173" s="496"/>
      <c r="G173" s="470"/>
    </row>
    <row r="174" spans="1:7" s="378" customFormat="1" ht="48.75" customHeight="1" x14ac:dyDescent="0.25">
      <c r="A174" s="1150"/>
      <c r="B174" s="1164" t="s">
        <v>1185</v>
      </c>
      <c r="C174" s="1150"/>
      <c r="D174" s="1157"/>
      <c r="E174" s="494"/>
      <c r="F174" s="496"/>
      <c r="G174" s="470"/>
    </row>
    <row r="175" spans="1:7" s="378" customFormat="1" ht="25" x14ac:dyDescent="0.25">
      <c r="A175" s="1150" t="s">
        <v>458</v>
      </c>
      <c r="B175" s="1192" t="s">
        <v>600</v>
      </c>
      <c r="C175" s="1150" t="s">
        <v>48</v>
      </c>
      <c r="D175" s="1157">
        <v>42</v>
      </c>
      <c r="E175" s="494"/>
      <c r="F175" s="496">
        <f>D175*E175</f>
        <v>0</v>
      </c>
      <c r="G175" s="470"/>
    </row>
    <row r="176" spans="1:7" s="378" customFormat="1" x14ac:dyDescent="0.25">
      <c r="A176" s="1150"/>
      <c r="B176" s="1192"/>
      <c r="C176" s="1150"/>
      <c r="D176" s="1157"/>
      <c r="E176" s="494"/>
      <c r="F176" s="496"/>
      <c r="G176" s="470"/>
    </row>
    <row r="177" spans="1:7" s="378" customFormat="1" ht="13" x14ac:dyDescent="0.25">
      <c r="A177" s="1150"/>
      <c r="B177" s="1176" t="s">
        <v>460</v>
      </c>
      <c r="C177" s="1150"/>
      <c r="D177" s="1180"/>
      <c r="E177" s="494"/>
      <c r="F177" s="496"/>
      <c r="G177" s="470"/>
    </row>
    <row r="178" spans="1:7" s="378" customFormat="1" ht="21.75" customHeight="1" x14ac:dyDescent="0.25">
      <c r="A178" s="1150"/>
      <c r="B178" s="1174" t="s">
        <v>597</v>
      </c>
      <c r="C178" s="1150"/>
      <c r="D178" s="1180"/>
      <c r="E178" s="494"/>
      <c r="F178" s="496"/>
      <c r="G178" s="470"/>
    </row>
    <row r="179" spans="1:7" s="378" customFormat="1" ht="48.75" customHeight="1" x14ac:dyDescent="0.25">
      <c r="A179" s="1150"/>
      <c r="B179" s="1164" t="s">
        <v>1186</v>
      </c>
      <c r="C179" s="1150"/>
      <c r="D179" s="1180"/>
      <c r="E179" s="494"/>
      <c r="F179" s="496"/>
      <c r="G179" s="470"/>
    </row>
    <row r="180" spans="1:7" s="378" customFormat="1" ht="25" x14ac:dyDescent="0.25">
      <c r="A180" s="1150" t="s">
        <v>599</v>
      </c>
      <c r="B180" s="1192" t="s">
        <v>600</v>
      </c>
      <c r="C180" s="1150" t="s">
        <v>48</v>
      </c>
      <c r="D180" s="1157">
        <v>196</v>
      </c>
      <c r="E180" s="494"/>
      <c r="F180" s="496">
        <f>D180*E180</f>
        <v>0</v>
      </c>
      <c r="G180" s="470"/>
    </row>
    <row r="181" spans="1:7" s="378" customFormat="1" x14ac:dyDescent="0.25">
      <c r="A181" s="708"/>
      <c r="B181" s="1161"/>
      <c r="C181" s="708"/>
      <c r="D181" s="1144"/>
      <c r="E181" s="494"/>
      <c r="F181" s="496"/>
      <c r="G181" s="470"/>
    </row>
    <row r="182" spans="1:7" s="378" customFormat="1" ht="13" x14ac:dyDescent="0.25">
      <c r="A182" s="1193"/>
      <c r="B182" s="1151" t="s">
        <v>465</v>
      </c>
      <c r="C182" s="1150"/>
      <c r="D182" s="1157"/>
      <c r="E182" s="494"/>
      <c r="F182" s="496"/>
      <c r="G182" s="470"/>
    </row>
    <row r="183" spans="1:7" s="378" customFormat="1" ht="13" x14ac:dyDescent="0.25">
      <c r="A183" s="1150"/>
      <c r="B183" s="1176" t="s">
        <v>1187</v>
      </c>
      <c r="C183" s="1150"/>
      <c r="D183" s="1157"/>
      <c r="E183" s="494"/>
      <c r="F183" s="496"/>
      <c r="G183" s="470"/>
    </row>
    <row r="184" spans="1:7" s="378" customFormat="1" ht="21.75" customHeight="1" x14ac:dyDescent="0.25">
      <c r="A184" s="1150"/>
      <c r="B184" s="1174" t="s">
        <v>470</v>
      </c>
      <c r="C184" s="1150"/>
      <c r="D184" s="1157"/>
      <c r="E184" s="494"/>
      <c r="F184" s="496"/>
      <c r="G184" s="470"/>
    </row>
    <row r="185" spans="1:7" s="378" customFormat="1" ht="37.5" x14ac:dyDescent="0.25">
      <c r="A185" s="1150" t="s">
        <v>400</v>
      </c>
      <c r="B185" s="1161" t="s">
        <v>1188</v>
      </c>
      <c r="C185" s="1150" t="s">
        <v>48</v>
      </c>
      <c r="D185" s="1157">
        <v>238</v>
      </c>
      <c r="E185" s="494"/>
      <c r="F185" s="496">
        <f>D185*E185</f>
        <v>0</v>
      </c>
      <c r="G185" s="470"/>
    </row>
    <row r="186" spans="1:7" s="378" customFormat="1" ht="18.75" customHeight="1" x14ac:dyDescent="0.25">
      <c r="A186" s="1160"/>
      <c r="B186" s="1137" t="s">
        <v>1189</v>
      </c>
      <c r="C186" s="708"/>
      <c r="D186" s="1159"/>
      <c r="E186" s="494"/>
      <c r="F186" s="496"/>
      <c r="G186" s="470"/>
    </row>
    <row r="187" spans="1:7" s="378" customFormat="1" x14ac:dyDescent="0.25">
      <c r="A187" s="708" t="s">
        <v>1190</v>
      </c>
      <c r="B187" s="1161" t="s">
        <v>1191</v>
      </c>
      <c r="C187" s="708" t="s">
        <v>48</v>
      </c>
      <c r="D187" s="1159">
        <v>9.8000000000000007</v>
      </c>
      <c r="E187" s="494"/>
      <c r="F187" s="496">
        <f>D187*E187</f>
        <v>0</v>
      </c>
      <c r="G187" s="470"/>
    </row>
    <row r="188" spans="1:7" s="378" customFormat="1" ht="13" x14ac:dyDescent="0.25">
      <c r="A188" s="1193"/>
      <c r="B188" s="1151"/>
      <c r="C188" s="1150"/>
      <c r="D188" s="1157"/>
      <c r="E188" s="494"/>
      <c r="F188" s="1169"/>
      <c r="G188" s="470"/>
    </row>
    <row r="189" spans="1:7" s="378" customFormat="1" ht="13" x14ac:dyDescent="0.25">
      <c r="A189" s="1193"/>
      <c r="B189" s="1151" t="s">
        <v>478</v>
      </c>
      <c r="C189" s="1150"/>
      <c r="D189" s="1157"/>
      <c r="E189" s="494"/>
      <c r="F189" s="496"/>
      <c r="G189" s="470"/>
    </row>
    <row r="190" spans="1:7" s="378" customFormat="1" ht="13" x14ac:dyDescent="0.25">
      <c r="A190" s="1193"/>
      <c r="B190" s="1177" t="s">
        <v>1077</v>
      </c>
      <c r="C190" s="1150"/>
      <c r="D190" s="1157"/>
      <c r="E190" s="494"/>
      <c r="F190" s="496"/>
      <c r="G190" s="470"/>
    </row>
    <row r="191" spans="1:7" s="378" customFormat="1" ht="25" x14ac:dyDescent="0.25">
      <c r="A191" s="1150"/>
      <c r="B191" s="1154" t="s">
        <v>1192</v>
      </c>
      <c r="C191" s="1150"/>
      <c r="D191" s="1157"/>
      <c r="E191" s="494"/>
      <c r="F191" s="496"/>
      <c r="G191" s="470"/>
    </row>
    <row r="192" spans="1:7" s="378" customFormat="1" ht="25" x14ac:dyDescent="0.25">
      <c r="A192" s="1150" t="s">
        <v>479</v>
      </c>
      <c r="B192" s="1192" t="s">
        <v>1080</v>
      </c>
      <c r="C192" s="1150" t="s">
        <v>48</v>
      </c>
      <c r="D192" s="1157">
        <v>60.9</v>
      </c>
      <c r="E192" s="494"/>
      <c r="F192" s="496">
        <f>D192*E192</f>
        <v>0</v>
      </c>
      <c r="G192" s="470"/>
    </row>
    <row r="193" spans="1:7" s="378" customFormat="1" x14ac:dyDescent="0.25">
      <c r="A193" s="1150"/>
      <c r="B193" s="1192"/>
      <c r="C193" s="1150"/>
      <c r="D193" s="1157"/>
      <c r="E193" s="494"/>
      <c r="F193" s="496"/>
      <c r="G193" s="470"/>
    </row>
    <row r="194" spans="1:7" s="378" customFormat="1" ht="13" x14ac:dyDescent="0.25">
      <c r="A194" s="1150"/>
      <c r="B194" s="1177" t="s">
        <v>1221</v>
      </c>
      <c r="C194" s="1150"/>
      <c r="D194" s="1157"/>
      <c r="E194" s="494"/>
      <c r="F194" s="1169"/>
      <c r="G194" s="470"/>
    </row>
    <row r="195" spans="1:7" s="378" customFormat="1" x14ac:dyDescent="0.25">
      <c r="A195" s="1150" t="s">
        <v>481</v>
      </c>
      <c r="B195" s="1192" t="s">
        <v>1222</v>
      </c>
      <c r="C195" s="1150" t="s">
        <v>48</v>
      </c>
      <c r="D195" s="1157">
        <v>60.9</v>
      </c>
      <c r="E195" s="494"/>
      <c r="F195" s="496">
        <f>D195*E195</f>
        <v>0</v>
      </c>
      <c r="G195" s="470"/>
    </row>
    <row r="196" spans="1:7" s="378" customFormat="1" x14ac:dyDescent="0.25">
      <c r="A196" s="1195"/>
      <c r="B196" s="1124"/>
      <c r="C196" s="1195"/>
      <c r="D196" s="1197"/>
      <c r="E196" s="494"/>
      <c r="F196" s="496"/>
      <c r="G196" s="470"/>
    </row>
    <row r="197" spans="1:7" s="378" customFormat="1" ht="13" x14ac:dyDescent="0.25">
      <c r="A197" s="1194"/>
      <c r="B197" s="1176" t="s">
        <v>150</v>
      </c>
      <c r="C197" s="1182"/>
      <c r="D197" s="1184"/>
      <c r="E197" s="494"/>
      <c r="F197" s="496"/>
      <c r="G197" s="470"/>
    </row>
    <row r="198" spans="1:7" s="378" customFormat="1" ht="13" x14ac:dyDescent="0.25">
      <c r="A198" s="1194"/>
      <c r="B198" s="1176" t="s">
        <v>1193</v>
      </c>
      <c r="C198" s="1182"/>
      <c r="D198" s="1184"/>
      <c r="E198" s="494"/>
      <c r="F198" s="496"/>
      <c r="G198" s="470"/>
    </row>
    <row r="199" spans="1:7" s="378" customFormat="1" ht="13" x14ac:dyDescent="0.25">
      <c r="A199" s="1195"/>
      <c r="B199" s="1283" t="s">
        <v>486</v>
      </c>
      <c r="C199" s="1195"/>
      <c r="D199" s="1197"/>
      <c r="E199" s="494"/>
      <c r="F199" s="496"/>
      <c r="G199" s="470"/>
    </row>
    <row r="200" spans="1:7" s="378" customFormat="1" ht="56.25" customHeight="1" x14ac:dyDescent="0.25">
      <c r="A200" s="1195"/>
      <c r="B200" s="1198" t="s">
        <v>1399</v>
      </c>
      <c r="C200" s="1195"/>
      <c r="D200" s="1197"/>
      <c r="E200" s="494"/>
      <c r="F200" s="496"/>
      <c r="G200" s="470"/>
    </row>
    <row r="201" spans="1:7" s="378" customFormat="1" ht="42.75" customHeight="1" x14ac:dyDescent="0.25">
      <c r="A201" s="1150" t="s">
        <v>1703</v>
      </c>
      <c r="B201" s="777" t="s">
        <v>1400</v>
      </c>
      <c r="C201" s="1150" t="s">
        <v>19</v>
      </c>
      <c r="D201" s="1152">
        <v>2</v>
      </c>
      <c r="E201" s="494"/>
      <c r="F201" s="496">
        <f>D201*E201</f>
        <v>0</v>
      </c>
      <c r="G201" s="470"/>
    </row>
    <row r="202" spans="1:7" s="378" customFormat="1" x14ac:dyDescent="0.25">
      <c r="A202" s="1150"/>
      <c r="B202" s="777"/>
      <c r="C202" s="1150"/>
      <c r="D202" s="1152"/>
      <c r="E202" s="494"/>
      <c r="F202" s="496"/>
      <c r="G202" s="470"/>
    </row>
    <row r="203" spans="1:7" s="378" customFormat="1" x14ac:dyDescent="0.25">
      <c r="A203" s="1150"/>
      <c r="B203" s="777"/>
      <c r="C203" s="1150"/>
      <c r="D203" s="1152"/>
      <c r="E203" s="494"/>
      <c r="F203" s="496"/>
      <c r="G203" s="470"/>
    </row>
    <row r="204" spans="1:7" s="378" customFormat="1" x14ac:dyDescent="0.25">
      <c r="A204" s="1150"/>
      <c r="B204" s="777"/>
      <c r="C204" s="1150"/>
      <c r="D204" s="1152"/>
      <c r="E204" s="494"/>
      <c r="F204" s="496"/>
      <c r="G204" s="470"/>
    </row>
    <row r="205" spans="1:7" s="378" customFormat="1" x14ac:dyDescent="0.25">
      <c r="A205" s="1150"/>
      <c r="B205" s="777"/>
      <c r="C205" s="1150"/>
      <c r="D205" s="1152"/>
      <c r="E205" s="494"/>
      <c r="F205" s="496"/>
      <c r="G205" s="470"/>
    </row>
    <row r="206" spans="1:7" s="378" customFormat="1" x14ac:dyDescent="0.25">
      <c r="A206" s="1150"/>
      <c r="B206" s="777"/>
      <c r="C206" s="1150"/>
      <c r="D206" s="1152"/>
      <c r="E206" s="494"/>
      <c r="F206" s="496"/>
      <c r="G206" s="470"/>
    </row>
    <row r="207" spans="1:7" s="378" customFormat="1" x14ac:dyDescent="0.25">
      <c r="A207" s="1150"/>
      <c r="B207" s="777"/>
      <c r="C207" s="1150"/>
      <c r="D207" s="1152"/>
      <c r="E207" s="494"/>
      <c r="F207" s="496"/>
      <c r="G207" s="470"/>
    </row>
    <row r="208" spans="1:7" s="378" customFormat="1" x14ac:dyDescent="0.25">
      <c r="A208" s="1150"/>
      <c r="B208" s="777"/>
      <c r="C208" s="1150"/>
      <c r="D208" s="1152"/>
      <c r="E208" s="494"/>
      <c r="F208" s="496"/>
      <c r="G208" s="470"/>
    </row>
    <row r="209" spans="1:7" s="378" customFormat="1" x14ac:dyDescent="0.25">
      <c r="A209" s="1150"/>
      <c r="B209" s="777"/>
      <c r="C209" s="1150"/>
      <c r="D209" s="1152"/>
      <c r="E209" s="494"/>
      <c r="F209" s="496"/>
      <c r="G209" s="470"/>
    </row>
    <row r="210" spans="1:7" s="378" customFormat="1" x14ac:dyDescent="0.25">
      <c r="A210" s="1150"/>
      <c r="B210" s="777"/>
      <c r="C210" s="1150"/>
      <c r="D210" s="1152"/>
      <c r="E210" s="494"/>
      <c r="F210" s="496"/>
      <c r="G210" s="470"/>
    </row>
    <row r="211" spans="1:7" s="378" customFormat="1" ht="13" thickBot="1" x14ac:dyDescent="0.3">
      <c r="A211" s="1150"/>
      <c r="B211" s="777"/>
      <c r="C211" s="1150"/>
      <c r="D211" s="1152"/>
      <c r="E211" s="494"/>
      <c r="F211" s="496"/>
      <c r="G211" s="470"/>
    </row>
    <row r="212" spans="1:7" s="378" customFormat="1" ht="21.75" customHeight="1" thickTop="1" x14ac:dyDescent="0.25">
      <c r="A212" s="2480" t="s">
        <v>102</v>
      </c>
      <c r="B212" s="2480"/>
      <c r="C212" s="2480"/>
      <c r="D212" s="2480"/>
      <c r="E212" s="2480"/>
      <c r="F212" s="1301">
        <f>SUM(F165:F211)</f>
        <v>0</v>
      </c>
      <c r="G212" s="470"/>
    </row>
    <row r="213" spans="1:7" s="378" customFormat="1" ht="13" x14ac:dyDescent="0.25">
      <c r="A213" s="1195"/>
      <c r="B213" s="1196" t="s">
        <v>490</v>
      </c>
      <c r="C213" s="1195"/>
      <c r="D213" s="1197"/>
      <c r="E213" s="494"/>
      <c r="F213" s="496"/>
      <c r="G213" s="470"/>
    </row>
    <row r="214" spans="1:7" s="378" customFormat="1" ht="86.25" customHeight="1" x14ac:dyDescent="0.25">
      <c r="A214" s="1195"/>
      <c r="B214" s="1162" t="s">
        <v>1194</v>
      </c>
      <c r="C214" s="1195"/>
      <c r="D214" s="1197"/>
      <c r="E214" s="494"/>
      <c r="F214" s="496"/>
      <c r="G214" s="470"/>
    </row>
    <row r="215" spans="1:7" s="378" customFormat="1" x14ac:dyDescent="0.25">
      <c r="A215" s="1195"/>
      <c r="B215" s="1162"/>
      <c r="C215" s="1195"/>
      <c r="D215" s="1197"/>
      <c r="E215" s="494"/>
      <c r="F215" s="496"/>
      <c r="G215" s="470"/>
    </row>
    <row r="216" spans="1:7" s="378" customFormat="1" ht="26.25" customHeight="1" x14ac:dyDescent="0.25">
      <c r="A216" s="1150" t="s">
        <v>1704</v>
      </c>
      <c r="B216" s="1155" t="s">
        <v>1195</v>
      </c>
      <c r="C216" s="1150" t="s">
        <v>19</v>
      </c>
      <c r="D216" s="1152">
        <v>6</v>
      </c>
      <c r="E216" s="494"/>
      <c r="F216" s="496">
        <f>D216*E216</f>
        <v>0</v>
      </c>
      <c r="G216" s="470"/>
    </row>
    <row r="217" spans="1:7" s="378" customFormat="1" ht="30.75" customHeight="1" x14ac:dyDescent="0.25">
      <c r="A217" s="1150" t="s">
        <v>1705</v>
      </c>
      <c r="B217" s="1155" t="s">
        <v>1223</v>
      </c>
      <c r="C217" s="1150" t="s">
        <v>19</v>
      </c>
      <c r="D217" s="1152">
        <v>2</v>
      </c>
      <c r="E217" s="494"/>
      <c r="F217" s="496">
        <f>D217*E217</f>
        <v>0</v>
      </c>
      <c r="G217" s="470"/>
    </row>
    <row r="218" spans="1:7" s="378" customFormat="1" ht="22.5" customHeight="1" x14ac:dyDescent="0.25">
      <c r="A218" s="1150" t="s">
        <v>1706</v>
      </c>
      <c r="B218" s="1155" t="s">
        <v>1224</v>
      </c>
      <c r="C218" s="1150" t="s">
        <v>19</v>
      </c>
      <c r="D218" s="1152">
        <v>2</v>
      </c>
      <c r="E218" s="494"/>
      <c r="F218" s="496">
        <f>D218*E218</f>
        <v>0</v>
      </c>
      <c r="G218" s="470"/>
    </row>
    <row r="219" spans="1:7" s="378" customFormat="1" x14ac:dyDescent="0.25">
      <c r="A219" s="1150"/>
      <c r="B219" s="777"/>
      <c r="C219" s="1150"/>
      <c r="D219" s="1152"/>
      <c r="E219" s="494"/>
      <c r="F219" s="496"/>
      <c r="G219" s="470"/>
    </row>
    <row r="220" spans="1:7" s="378" customFormat="1" ht="63" customHeight="1" x14ac:dyDescent="0.25">
      <c r="A220" s="1195"/>
      <c r="B220" s="1198" t="s">
        <v>1196</v>
      </c>
      <c r="C220" s="1195"/>
      <c r="D220" s="1199"/>
      <c r="E220" s="494"/>
      <c r="F220" s="496"/>
      <c r="G220" s="470"/>
    </row>
    <row r="221" spans="1:7" s="378" customFormat="1" x14ac:dyDescent="0.25">
      <c r="A221" s="1150" t="s">
        <v>1708</v>
      </c>
      <c r="B221" s="777" t="s">
        <v>1197</v>
      </c>
      <c r="C221" s="1150" t="s">
        <v>19</v>
      </c>
      <c r="D221" s="1152">
        <v>2</v>
      </c>
      <c r="E221" s="494"/>
      <c r="F221" s="496">
        <f>D221*E221</f>
        <v>0</v>
      </c>
      <c r="G221" s="470"/>
    </row>
    <row r="222" spans="1:7" s="378" customFormat="1" x14ac:dyDescent="0.25">
      <c r="A222" s="708"/>
      <c r="B222" s="1284"/>
      <c r="C222" s="708"/>
      <c r="D222" s="1166"/>
      <c r="E222" s="1280"/>
      <c r="F222" s="1149"/>
      <c r="G222" s="470"/>
    </row>
    <row r="223" spans="1:7" s="378" customFormat="1" ht="13" x14ac:dyDescent="0.25">
      <c r="A223" s="1195"/>
      <c r="B223" s="1196" t="s">
        <v>475</v>
      </c>
      <c r="C223" s="1195"/>
      <c r="D223" s="1197"/>
      <c r="E223" s="494"/>
      <c r="F223" s="496"/>
      <c r="G223" s="470"/>
    </row>
    <row r="224" spans="1:7" s="378" customFormat="1" x14ac:dyDescent="0.25">
      <c r="A224" s="1195"/>
      <c r="B224" s="1285"/>
      <c r="C224" s="1195"/>
      <c r="D224" s="1197"/>
      <c r="E224" s="494"/>
      <c r="F224" s="496"/>
      <c r="G224" s="470"/>
    </row>
    <row r="225" spans="1:7" s="378" customFormat="1" ht="50" x14ac:dyDescent="0.25">
      <c r="A225" s="1150" t="s">
        <v>1713</v>
      </c>
      <c r="B225" s="1203" t="s">
        <v>1225</v>
      </c>
      <c r="C225" s="1150" t="s">
        <v>48</v>
      </c>
      <c r="D225" s="1157">
        <v>80.5</v>
      </c>
      <c r="E225" s="494"/>
      <c r="F225" s="496">
        <f>D225*E225</f>
        <v>0</v>
      </c>
      <c r="G225" s="470"/>
    </row>
    <row r="226" spans="1:7" s="378" customFormat="1" x14ac:dyDescent="0.25">
      <c r="A226" s="1150"/>
      <c r="B226" s="1203"/>
      <c r="C226" s="1150"/>
      <c r="D226" s="1157"/>
      <c r="E226" s="494"/>
      <c r="F226" s="496"/>
      <c r="G226" s="470"/>
    </row>
    <row r="227" spans="1:7" s="378" customFormat="1" ht="13" x14ac:dyDescent="0.25">
      <c r="A227" s="1150"/>
      <c r="B227" s="1176" t="s">
        <v>1203</v>
      </c>
      <c r="C227" s="1150"/>
      <c r="D227" s="1157"/>
      <c r="E227" s="494"/>
      <c r="F227" s="496"/>
      <c r="G227" s="470"/>
    </row>
    <row r="228" spans="1:7" s="378" customFormat="1" ht="13" x14ac:dyDescent="0.25">
      <c r="A228" s="1150"/>
      <c r="B228" s="1174"/>
      <c r="C228" s="1150"/>
      <c r="D228" s="1157"/>
      <c r="E228" s="494"/>
      <c r="F228" s="496"/>
      <c r="G228" s="470"/>
    </row>
    <row r="229" spans="1:7" s="378" customFormat="1" ht="34.5" customHeight="1" x14ac:dyDescent="0.25">
      <c r="A229" s="1150" t="s">
        <v>1714</v>
      </c>
      <c r="B229" s="1181" t="s">
        <v>1226</v>
      </c>
      <c r="C229" s="708" t="s">
        <v>667</v>
      </c>
      <c r="D229" s="708">
        <v>1</v>
      </c>
      <c r="E229" s="494"/>
      <c r="F229" s="496">
        <f>D229*E229</f>
        <v>0</v>
      </c>
      <c r="G229" s="470"/>
    </row>
    <row r="230" spans="1:7" s="378" customFormat="1" ht="47.25" customHeight="1" x14ac:dyDescent="0.25">
      <c r="A230" s="1150" t="s">
        <v>1715</v>
      </c>
      <c r="B230" s="1181" t="s">
        <v>1205</v>
      </c>
      <c r="C230" s="708" t="s">
        <v>19</v>
      </c>
      <c r="D230" s="708">
        <v>4</v>
      </c>
      <c r="E230" s="494"/>
      <c r="F230" s="496">
        <f>D230*E230</f>
        <v>0</v>
      </c>
      <c r="G230" s="470"/>
    </row>
    <row r="231" spans="1:7" s="378" customFormat="1" ht="72" customHeight="1" x14ac:dyDescent="0.25">
      <c r="A231" s="1150" t="s">
        <v>1716</v>
      </c>
      <c r="B231" s="1205" t="s">
        <v>1227</v>
      </c>
      <c r="C231" s="708" t="s">
        <v>667</v>
      </c>
      <c r="D231" s="1206">
        <v>1</v>
      </c>
      <c r="E231" s="494"/>
      <c r="F231" s="496">
        <f>D231*E231</f>
        <v>0</v>
      </c>
      <c r="G231" s="470"/>
    </row>
    <row r="232" spans="1:7" s="378" customFormat="1" ht="62.5" x14ac:dyDescent="0.25">
      <c r="A232" s="1150" t="s">
        <v>1725</v>
      </c>
      <c r="B232" s="1205" t="s">
        <v>1228</v>
      </c>
      <c r="C232" s="708" t="s">
        <v>667</v>
      </c>
      <c r="D232" s="708">
        <v>1</v>
      </c>
      <c r="E232" s="494"/>
      <c r="F232" s="496">
        <f>D232*E232</f>
        <v>0</v>
      </c>
      <c r="G232" s="470"/>
    </row>
    <row r="233" spans="1:7" s="378" customFormat="1" x14ac:dyDescent="0.25">
      <c r="A233" s="1160"/>
      <c r="B233" s="1181"/>
      <c r="C233" s="708"/>
      <c r="D233" s="1159"/>
      <c r="E233" s="494"/>
      <c r="F233" s="496"/>
      <c r="G233" s="470"/>
    </row>
    <row r="234" spans="1:7" s="378" customFormat="1" ht="13" x14ac:dyDescent="0.25">
      <c r="A234" s="1150"/>
      <c r="B234" s="1176" t="s">
        <v>1210</v>
      </c>
      <c r="C234" s="1150"/>
      <c r="D234" s="1157"/>
      <c r="E234" s="494"/>
      <c r="F234" s="496"/>
      <c r="G234" s="470"/>
    </row>
    <row r="235" spans="1:7" s="378" customFormat="1" ht="96" customHeight="1" x14ac:dyDescent="0.25">
      <c r="A235" s="1150" t="s">
        <v>1726</v>
      </c>
      <c r="B235" s="777" t="s">
        <v>1229</v>
      </c>
      <c r="C235" s="708" t="s">
        <v>667</v>
      </c>
      <c r="D235" s="708">
        <v>1</v>
      </c>
      <c r="E235" s="1163"/>
      <c r="F235" s="496">
        <f>D235*E235</f>
        <v>0</v>
      </c>
      <c r="G235" s="470"/>
    </row>
    <row r="236" spans="1:7" s="378" customFormat="1" ht="43.5" customHeight="1" x14ac:dyDescent="0.25">
      <c r="A236" s="1150" t="s">
        <v>1727</v>
      </c>
      <c r="B236" s="1161" t="s">
        <v>1230</v>
      </c>
      <c r="C236" s="708" t="s">
        <v>667</v>
      </c>
      <c r="D236" s="708">
        <v>1</v>
      </c>
      <c r="E236" s="1163"/>
      <c r="F236" s="496">
        <f>D236*E236</f>
        <v>0</v>
      </c>
      <c r="G236" s="470"/>
    </row>
    <row r="237" spans="1:7" s="378" customFormat="1" ht="46.5" customHeight="1" thickBot="1" x14ac:dyDescent="0.3">
      <c r="A237" s="1150" t="s">
        <v>1728</v>
      </c>
      <c r="B237" s="1161" t="s">
        <v>1231</v>
      </c>
      <c r="C237" s="708" t="s">
        <v>667</v>
      </c>
      <c r="D237" s="708">
        <v>1</v>
      </c>
      <c r="E237" s="1163"/>
      <c r="F237" s="496">
        <f>D237*E237</f>
        <v>0</v>
      </c>
      <c r="G237" s="470"/>
    </row>
    <row r="238" spans="1:7" s="378" customFormat="1" ht="19.5" customHeight="1" thickTop="1" x14ac:dyDescent="0.25">
      <c r="A238" s="2527" t="s">
        <v>102</v>
      </c>
      <c r="B238" s="2528"/>
      <c r="C238" s="2528"/>
      <c r="D238" s="2528"/>
      <c r="E238" s="2529"/>
      <c r="F238" s="1300">
        <f>SUM(F213:F237)</f>
        <v>0</v>
      </c>
      <c r="G238" s="470"/>
    </row>
    <row r="239" spans="1:7" s="378" customFormat="1" ht="94.5" customHeight="1" x14ac:dyDescent="0.25">
      <c r="A239" s="1150" t="s">
        <v>1729</v>
      </c>
      <c r="B239" s="1286" t="s">
        <v>1232</v>
      </c>
      <c r="C239" s="708" t="s">
        <v>19</v>
      </c>
      <c r="D239" s="709">
        <v>2</v>
      </c>
      <c r="E239" s="1163"/>
      <c r="F239" s="496">
        <f t="shared" ref="F239:F246" si="0">D239*E239</f>
        <v>0</v>
      </c>
      <c r="G239" s="470"/>
    </row>
    <row r="240" spans="1:7" s="378" customFormat="1" ht="74.25" customHeight="1" x14ac:dyDescent="0.25">
      <c r="A240" s="1150" t="s">
        <v>1730</v>
      </c>
      <c r="B240" s="703" t="s">
        <v>1233</v>
      </c>
      <c r="C240" s="708" t="s">
        <v>19</v>
      </c>
      <c r="D240" s="1166">
        <v>2</v>
      </c>
      <c r="E240" s="1287"/>
      <c r="F240" s="496">
        <f t="shared" si="0"/>
        <v>0</v>
      </c>
      <c r="G240" s="470"/>
    </row>
    <row r="241" spans="1:7" s="378" customFormat="1" ht="45" customHeight="1" x14ac:dyDescent="0.25">
      <c r="A241" s="1150" t="s">
        <v>1731</v>
      </c>
      <c r="B241" s="1204" t="s">
        <v>1234</v>
      </c>
      <c r="C241" s="708" t="s">
        <v>125</v>
      </c>
      <c r="D241" s="1159">
        <v>40</v>
      </c>
      <c r="E241" s="1163"/>
      <c r="F241" s="496">
        <f t="shared" si="0"/>
        <v>0</v>
      </c>
      <c r="G241" s="470"/>
    </row>
    <row r="242" spans="1:7" s="378" customFormat="1" ht="39.5" x14ac:dyDescent="0.25">
      <c r="A242" s="1150" t="s">
        <v>1732</v>
      </c>
      <c r="B242" s="1288" t="s">
        <v>1235</v>
      </c>
      <c r="C242" s="708" t="s">
        <v>8</v>
      </c>
      <c r="D242" s="1166">
        <v>1</v>
      </c>
      <c r="E242" s="1287"/>
      <c r="F242" s="496">
        <f t="shared" si="0"/>
        <v>0</v>
      </c>
      <c r="G242" s="470"/>
    </row>
    <row r="243" spans="1:7" s="378" customFormat="1" x14ac:dyDescent="0.25">
      <c r="A243" s="1150"/>
      <c r="B243" s="1288"/>
      <c r="C243" s="708"/>
      <c r="D243" s="1166"/>
      <c r="E243" s="1287"/>
      <c r="F243" s="496"/>
      <c r="G243" s="470"/>
    </row>
    <row r="244" spans="1:7" s="378" customFormat="1" ht="48.75" customHeight="1" x14ac:dyDescent="0.25">
      <c r="A244" s="1150" t="s">
        <v>1733</v>
      </c>
      <c r="B244" s="1204" t="s">
        <v>1213</v>
      </c>
      <c r="C244" s="708" t="s">
        <v>19</v>
      </c>
      <c r="D244" s="709">
        <v>1</v>
      </c>
      <c r="E244" s="1163"/>
      <c r="F244" s="496">
        <f t="shared" si="0"/>
        <v>0</v>
      </c>
      <c r="G244" s="470"/>
    </row>
    <row r="245" spans="1:7" s="378" customFormat="1" ht="53.25" customHeight="1" x14ac:dyDescent="0.25">
      <c r="A245" s="1150" t="s">
        <v>1734</v>
      </c>
      <c r="B245" s="1289" t="s">
        <v>1236</v>
      </c>
      <c r="C245" s="1290" t="s">
        <v>19</v>
      </c>
      <c r="D245" s="1291">
        <v>6</v>
      </c>
      <c r="E245" s="1292"/>
      <c r="F245" s="496">
        <f t="shared" si="0"/>
        <v>0</v>
      </c>
      <c r="G245" s="470"/>
    </row>
    <row r="246" spans="1:7" s="378" customFormat="1" ht="47.25" customHeight="1" x14ac:dyDescent="0.25">
      <c r="A246" s="1150" t="s">
        <v>1758</v>
      </c>
      <c r="B246" s="1289" t="s">
        <v>1237</v>
      </c>
      <c r="C246" s="1290" t="s">
        <v>19</v>
      </c>
      <c r="D246" s="1290">
        <v>2</v>
      </c>
      <c r="E246" s="1292"/>
      <c r="F246" s="496">
        <f t="shared" si="0"/>
        <v>0</v>
      </c>
      <c r="G246" s="470"/>
    </row>
    <row r="247" spans="1:7" s="378" customFormat="1" x14ac:dyDescent="0.25">
      <c r="A247" s="1160"/>
      <c r="B247" s="1289"/>
      <c r="C247" s="1290"/>
      <c r="D247" s="1290"/>
      <c r="E247" s="1279"/>
      <c r="F247" s="496"/>
      <c r="G247" s="470"/>
    </row>
    <row r="248" spans="1:7" s="378" customFormat="1" ht="13" x14ac:dyDescent="0.25">
      <c r="A248" s="708"/>
      <c r="B248" s="1165" t="s">
        <v>1215</v>
      </c>
      <c r="C248" s="708"/>
      <c r="D248" s="1212"/>
      <c r="E248" s="494"/>
      <c r="F248" s="1153"/>
      <c r="G248" s="470"/>
    </row>
    <row r="249" spans="1:7" s="378" customFormat="1" x14ac:dyDescent="0.25">
      <c r="A249" s="706"/>
      <c r="B249" s="1161"/>
      <c r="C249" s="708"/>
      <c r="D249" s="1166"/>
      <c r="E249" s="494"/>
      <c r="F249" s="1153"/>
      <c r="G249" s="470"/>
    </row>
    <row r="250" spans="1:7" s="378" customFormat="1" ht="13" x14ac:dyDescent="0.25">
      <c r="A250" s="1160"/>
      <c r="B250" s="1196" t="s">
        <v>1216</v>
      </c>
      <c r="C250" s="708"/>
      <c r="D250" s="1166"/>
      <c r="E250" s="494"/>
      <c r="F250" s="496"/>
      <c r="G250" s="470"/>
    </row>
    <row r="251" spans="1:7" s="378" customFormat="1" ht="31.5" customHeight="1" x14ac:dyDescent="0.25">
      <c r="A251" s="1150" t="s">
        <v>1759</v>
      </c>
      <c r="B251" s="1161" t="s">
        <v>1217</v>
      </c>
      <c r="C251" s="708" t="s">
        <v>667</v>
      </c>
      <c r="D251" s="708" t="s">
        <v>558</v>
      </c>
      <c r="E251" s="494"/>
      <c r="F251" s="496">
        <v>0</v>
      </c>
      <c r="G251" s="470"/>
    </row>
    <row r="252" spans="1:7" s="378" customFormat="1" ht="57" customHeight="1" x14ac:dyDescent="0.25">
      <c r="A252" s="1150" t="s">
        <v>1760</v>
      </c>
      <c r="B252" s="1124" t="s">
        <v>1238</v>
      </c>
      <c r="C252" s="1182" t="s">
        <v>667</v>
      </c>
      <c r="D252" s="708" t="s">
        <v>558</v>
      </c>
      <c r="E252" s="494"/>
      <c r="F252" s="496">
        <v>0</v>
      </c>
      <c r="G252" s="470"/>
    </row>
    <row r="253" spans="1:7" s="378" customFormat="1" ht="18" customHeight="1" x14ac:dyDescent="0.25">
      <c r="A253" s="1150" t="s">
        <v>1761</v>
      </c>
      <c r="B253" s="1124" t="s">
        <v>1735</v>
      </c>
      <c r="C253" s="1195" t="s">
        <v>953</v>
      </c>
      <c r="D253" s="708" t="s">
        <v>558</v>
      </c>
      <c r="E253" s="1214"/>
      <c r="F253" s="496">
        <v>0</v>
      </c>
      <c r="G253" s="470"/>
    </row>
    <row r="254" spans="1:7" s="378" customFormat="1" x14ac:dyDescent="0.25">
      <c r="A254" s="1150"/>
      <c r="B254" s="1124"/>
      <c r="C254" s="1182"/>
      <c r="D254" s="1293"/>
      <c r="E254" s="494"/>
      <c r="F254" s="496"/>
      <c r="G254" s="470"/>
    </row>
    <row r="255" spans="1:7" s="378" customFormat="1" x14ac:dyDescent="0.25">
      <c r="A255" s="1150"/>
      <c r="B255" s="1124"/>
      <c r="C255" s="1182"/>
      <c r="D255" s="1293"/>
      <c r="E255" s="494"/>
      <c r="F255" s="496"/>
      <c r="G255" s="470"/>
    </row>
    <row r="256" spans="1:7" s="378" customFormat="1" x14ac:dyDescent="0.25">
      <c r="A256" s="1150"/>
      <c r="B256" s="1124"/>
      <c r="C256" s="1182"/>
      <c r="D256" s="1293"/>
      <c r="E256" s="494"/>
      <c r="F256" s="496"/>
      <c r="G256" s="470"/>
    </row>
    <row r="257" spans="1:7" s="378" customFormat="1" x14ac:dyDescent="0.25">
      <c r="A257" s="1150"/>
      <c r="B257" s="1124"/>
      <c r="C257" s="1182"/>
      <c r="D257" s="1293"/>
      <c r="E257" s="494"/>
      <c r="F257" s="496"/>
      <c r="G257" s="470"/>
    </row>
    <row r="258" spans="1:7" s="378" customFormat="1" x14ac:dyDescent="0.25">
      <c r="A258" s="1150"/>
      <c r="B258" s="1124"/>
      <c r="C258" s="1182"/>
      <c r="D258" s="1293"/>
      <c r="E258" s="494"/>
      <c r="F258" s="496"/>
      <c r="G258" s="470"/>
    </row>
    <row r="259" spans="1:7" s="378" customFormat="1" x14ac:dyDescent="0.25">
      <c r="A259" s="1150"/>
      <c r="B259" s="1124"/>
      <c r="C259" s="1182"/>
      <c r="D259" s="1293"/>
      <c r="E259" s="494"/>
      <c r="F259" s="496"/>
      <c r="G259" s="470"/>
    </row>
    <row r="260" spans="1:7" s="378" customFormat="1" x14ac:dyDescent="0.25">
      <c r="A260" s="1150"/>
      <c r="B260" s="1124"/>
      <c r="C260" s="1182"/>
      <c r="D260" s="1293"/>
      <c r="E260" s="494"/>
      <c r="F260" s="496"/>
      <c r="G260" s="470"/>
    </row>
    <row r="261" spans="1:7" s="378" customFormat="1" x14ac:dyDescent="0.25">
      <c r="A261" s="1150"/>
      <c r="B261" s="1124"/>
      <c r="C261" s="1182"/>
      <c r="D261" s="1293"/>
      <c r="E261" s="494"/>
      <c r="F261" s="496"/>
      <c r="G261" s="470"/>
    </row>
    <row r="262" spans="1:7" s="378" customFormat="1" x14ac:dyDescent="0.25">
      <c r="A262" s="1150"/>
      <c r="B262" s="1124"/>
      <c r="C262" s="1182"/>
      <c r="D262" s="1293"/>
      <c r="E262" s="494"/>
      <c r="F262" s="496"/>
      <c r="G262" s="470"/>
    </row>
    <row r="263" spans="1:7" s="378" customFormat="1" x14ac:dyDescent="0.25">
      <c r="A263" s="1150"/>
      <c r="B263" s="1124"/>
      <c r="C263" s="1182"/>
      <c r="D263" s="1293"/>
      <c r="E263" s="494"/>
      <c r="F263" s="496"/>
      <c r="G263" s="470"/>
    </row>
    <row r="264" spans="1:7" s="378" customFormat="1" x14ac:dyDescent="0.25">
      <c r="A264" s="1150"/>
      <c r="B264" s="1124"/>
      <c r="C264" s="1182"/>
      <c r="D264" s="1293"/>
      <c r="E264" s="494"/>
      <c r="F264" s="496"/>
      <c r="G264" s="470"/>
    </row>
    <row r="265" spans="1:7" s="378" customFormat="1" x14ac:dyDescent="0.25">
      <c r="A265" s="1150"/>
      <c r="B265" s="1124"/>
      <c r="C265" s="1182"/>
      <c r="D265" s="1293"/>
      <c r="E265" s="494"/>
      <c r="F265" s="496"/>
      <c r="G265" s="470"/>
    </row>
    <row r="266" spans="1:7" s="378" customFormat="1" x14ac:dyDescent="0.25">
      <c r="A266" s="1150"/>
      <c r="B266" s="1124"/>
      <c r="C266" s="1182"/>
      <c r="D266" s="1293"/>
      <c r="E266" s="494"/>
      <c r="F266" s="496"/>
      <c r="G266" s="470"/>
    </row>
    <row r="267" spans="1:7" s="378" customFormat="1" x14ac:dyDescent="0.25">
      <c r="A267" s="1150"/>
      <c r="B267" s="1124"/>
      <c r="C267" s="1182"/>
      <c r="D267" s="1293"/>
      <c r="E267" s="494"/>
      <c r="F267" s="496"/>
      <c r="G267" s="470"/>
    </row>
    <row r="268" spans="1:7" s="378" customFormat="1" x14ac:dyDescent="0.25">
      <c r="A268" s="1150"/>
      <c r="B268" s="1124"/>
      <c r="C268" s="1182"/>
      <c r="D268" s="1293"/>
      <c r="E268" s="494"/>
      <c r="F268" s="496"/>
      <c r="G268" s="470"/>
    </row>
    <row r="269" spans="1:7" s="378" customFormat="1" x14ac:dyDescent="0.25">
      <c r="A269" s="1150"/>
      <c r="B269" s="1124"/>
      <c r="C269" s="1182"/>
      <c r="D269" s="1293"/>
      <c r="E269" s="494"/>
      <c r="F269" s="496"/>
      <c r="G269" s="470"/>
    </row>
    <row r="270" spans="1:7" s="378" customFormat="1" x14ac:dyDescent="0.25">
      <c r="A270" s="1150"/>
      <c r="B270" s="1124"/>
      <c r="C270" s="1182"/>
      <c r="D270" s="1293"/>
      <c r="E270" s="494"/>
      <c r="F270" s="496"/>
      <c r="G270" s="470"/>
    </row>
    <row r="271" spans="1:7" s="378" customFormat="1" x14ac:dyDescent="0.25">
      <c r="A271" s="1150"/>
      <c r="B271" s="1124"/>
      <c r="C271" s="1182"/>
      <c r="D271" s="1293"/>
      <c r="E271" s="494"/>
      <c r="F271" s="496"/>
      <c r="G271" s="470"/>
    </row>
    <row r="272" spans="1:7" s="378" customFormat="1" x14ac:dyDescent="0.25">
      <c r="A272" s="1150"/>
      <c r="B272" s="1124"/>
      <c r="C272" s="1182"/>
      <c r="D272" s="1293"/>
      <c r="E272" s="494"/>
      <c r="F272" s="496"/>
      <c r="G272" s="470"/>
    </row>
    <row r="273" spans="1:8" s="378" customFormat="1" x14ac:dyDescent="0.25">
      <c r="A273" s="1150"/>
      <c r="B273" s="1124"/>
      <c r="C273" s="1182"/>
      <c r="D273" s="1293"/>
      <c r="E273" s="494"/>
      <c r="F273" s="496"/>
      <c r="G273" s="470"/>
    </row>
    <row r="274" spans="1:8" s="378" customFormat="1" x14ac:dyDescent="0.25">
      <c r="A274" s="1150"/>
      <c r="B274" s="1124"/>
      <c r="C274" s="1182"/>
      <c r="D274" s="1293"/>
      <c r="E274" s="494"/>
      <c r="F274" s="496"/>
      <c r="G274" s="470"/>
    </row>
    <row r="275" spans="1:8" s="378" customFormat="1" x14ac:dyDescent="0.25">
      <c r="A275" s="1150"/>
      <c r="B275" s="1124"/>
      <c r="C275" s="1182"/>
      <c r="D275" s="1293"/>
      <c r="E275" s="494"/>
      <c r="F275" s="496"/>
      <c r="G275" s="470"/>
    </row>
    <row r="276" spans="1:8" s="378" customFormat="1" x14ac:dyDescent="0.25">
      <c r="A276" s="1150"/>
      <c r="B276" s="1124"/>
      <c r="C276" s="1182"/>
      <c r="D276" s="1293"/>
      <c r="E276" s="494"/>
      <c r="F276" s="496"/>
      <c r="G276" s="470"/>
    </row>
    <row r="277" spans="1:8" s="378" customFormat="1" x14ac:dyDescent="0.25">
      <c r="A277" s="1150"/>
      <c r="B277" s="1124"/>
      <c r="C277" s="1182"/>
      <c r="D277" s="1293"/>
      <c r="E277" s="494"/>
      <c r="F277" s="496"/>
      <c r="G277" s="470"/>
    </row>
    <row r="278" spans="1:8" s="378" customFormat="1" ht="13.5" thickBot="1" x14ac:dyDescent="0.3">
      <c r="A278" s="1294"/>
      <c r="B278" s="1177"/>
      <c r="C278" s="1294"/>
      <c r="D278" s="1295"/>
      <c r="E278" s="516"/>
      <c r="F278" s="517"/>
      <c r="G278" s="470"/>
    </row>
    <row r="279" spans="1:8" s="378" customFormat="1" ht="19.5" customHeight="1" thickTop="1" x14ac:dyDescent="0.25">
      <c r="A279" s="2527" t="s">
        <v>509</v>
      </c>
      <c r="B279" s="2528"/>
      <c r="C279" s="2528"/>
      <c r="D279" s="2528"/>
      <c r="E279" s="2529"/>
      <c r="F279" s="1300">
        <f>SUM(F239:F278)</f>
        <v>0</v>
      </c>
      <c r="G279" s="470"/>
    </row>
    <row r="280" spans="1:8" s="503" customFormat="1" ht="13" x14ac:dyDescent="0.25">
      <c r="A280" s="1215"/>
      <c r="B280" s="1131"/>
      <c r="C280" s="1215"/>
      <c r="D280" s="1217"/>
      <c r="E280" s="1218"/>
      <c r="F280" s="1296"/>
      <c r="G280" s="501"/>
      <c r="H280" s="502"/>
    </row>
    <row r="281" spans="1:8" s="503" customFormat="1" ht="13" x14ac:dyDescent="0.25">
      <c r="A281" s="1215"/>
      <c r="B281" s="1131"/>
      <c r="C281" s="1215"/>
      <c r="D281" s="1217"/>
      <c r="E281" s="1218"/>
      <c r="F281" s="1296"/>
      <c r="G281" s="501"/>
      <c r="H281" s="502"/>
    </row>
    <row r="282" spans="1:8" s="503" customFormat="1" ht="13" x14ac:dyDescent="0.25">
      <c r="A282" s="1215"/>
      <c r="B282" s="1131"/>
      <c r="C282" s="1215"/>
      <c r="D282" s="1217"/>
      <c r="E282" s="1218"/>
      <c r="F282" s="1296"/>
      <c r="G282" s="501"/>
      <c r="H282" s="502"/>
    </row>
    <row r="283" spans="1:8" s="503" customFormat="1" x14ac:dyDescent="0.25">
      <c r="A283" s="1215"/>
      <c r="B283" s="365"/>
      <c r="C283" s="357"/>
      <c r="D283" s="359"/>
      <c r="E283" s="360"/>
      <c r="F283" s="364"/>
      <c r="G283" s="501"/>
      <c r="H283" s="502"/>
    </row>
    <row r="284" spans="1:8" s="503" customFormat="1" ht="13" x14ac:dyDescent="0.25">
      <c r="A284" s="1215"/>
      <c r="B284" s="362" t="s">
        <v>792</v>
      </c>
      <c r="C284" s="357"/>
      <c r="D284" s="359"/>
      <c r="E284" s="360"/>
      <c r="F284" s="360"/>
      <c r="G284" s="501"/>
      <c r="H284" s="502"/>
    </row>
    <row r="285" spans="1:8" s="503" customFormat="1" x14ac:dyDescent="0.25">
      <c r="A285" s="1215"/>
      <c r="B285" s="363"/>
      <c r="C285" s="357"/>
      <c r="D285" s="359"/>
      <c r="E285" s="360"/>
      <c r="F285" s="364"/>
      <c r="G285" s="501"/>
      <c r="H285" s="502"/>
    </row>
    <row r="286" spans="1:8" s="503" customFormat="1" x14ac:dyDescent="0.25">
      <c r="A286" s="1215"/>
      <c r="B286" s="365" t="s">
        <v>1752</v>
      </c>
      <c r="C286" s="357"/>
      <c r="D286" s="359"/>
      <c r="E286" s="360"/>
      <c r="F286" s="364">
        <f>+F57</f>
        <v>0</v>
      </c>
      <c r="G286" s="501"/>
      <c r="H286" s="502"/>
    </row>
    <row r="287" spans="1:8" s="503" customFormat="1" x14ac:dyDescent="0.25">
      <c r="A287" s="1215"/>
      <c r="B287" s="365"/>
      <c r="C287" s="357"/>
      <c r="D287" s="359"/>
      <c r="E287" s="360"/>
      <c r="F287" s="364"/>
      <c r="G287" s="501"/>
      <c r="H287" s="502"/>
    </row>
    <row r="288" spans="1:8" s="503" customFormat="1" x14ac:dyDescent="0.25">
      <c r="A288" s="1215"/>
      <c r="B288" s="365" t="s">
        <v>1753</v>
      </c>
      <c r="C288" s="357"/>
      <c r="D288" s="359"/>
      <c r="E288" s="360"/>
      <c r="F288" s="364">
        <f>+F109</f>
        <v>0</v>
      </c>
      <c r="G288" s="501"/>
      <c r="H288" s="502"/>
    </row>
    <row r="289" spans="1:8" s="503" customFormat="1" x14ac:dyDescent="0.25">
      <c r="A289" s="1215"/>
      <c r="B289" s="365"/>
      <c r="C289" s="357"/>
      <c r="D289" s="359"/>
      <c r="E289" s="360"/>
      <c r="F289" s="364"/>
      <c r="G289" s="501"/>
      <c r="H289" s="502"/>
    </row>
    <row r="290" spans="1:8" s="503" customFormat="1" x14ac:dyDescent="0.25">
      <c r="A290" s="1215"/>
      <c r="B290" s="365" t="s">
        <v>1754</v>
      </c>
      <c r="C290" s="357"/>
      <c r="D290" s="359"/>
      <c r="E290" s="360"/>
      <c r="F290" s="364">
        <f>+F164</f>
        <v>0</v>
      </c>
      <c r="G290" s="501"/>
      <c r="H290" s="502"/>
    </row>
    <row r="291" spans="1:8" s="503" customFormat="1" x14ac:dyDescent="0.25">
      <c r="A291" s="1215"/>
      <c r="B291" s="365"/>
      <c r="C291" s="357"/>
      <c r="D291" s="359"/>
      <c r="E291" s="360"/>
      <c r="F291" s="364"/>
      <c r="G291" s="501"/>
      <c r="H291" s="502"/>
    </row>
    <row r="292" spans="1:8" s="503" customFormat="1" x14ac:dyDescent="0.25">
      <c r="A292" s="1215"/>
      <c r="B292" s="365" t="s">
        <v>1755</v>
      </c>
      <c r="C292" s="357"/>
      <c r="D292" s="359"/>
      <c r="E292" s="360"/>
      <c r="F292" s="364">
        <f>+F212</f>
        <v>0</v>
      </c>
      <c r="G292" s="501"/>
      <c r="H292" s="502"/>
    </row>
    <row r="293" spans="1:8" s="503" customFormat="1" x14ac:dyDescent="0.25">
      <c r="A293" s="1215"/>
      <c r="B293" s="365"/>
      <c r="C293" s="357"/>
      <c r="D293" s="359"/>
      <c r="E293" s="360"/>
      <c r="F293" s="364"/>
      <c r="G293" s="501"/>
      <c r="H293" s="502"/>
    </row>
    <row r="294" spans="1:8" s="503" customFormat="1" x14ac:dyDescent="0.25">
      <c r="A294" s="1215"/>
      <c r="B294" s="365" t="s">
        <v>1756</v>
      </c>
      <c r="C294" s="357"/>
      <c r="D294" s="359"/>
      <c r="E294" s="360"/>
      <c r="F294" s="364">
        <f>+F238</f>
        <v>0</v>
      </c>
      <c r="G294" s="501"/>
      <c r="H294" s="502"/>
    </row>
    <row r="295" spans="1:8" s="503" customFormat="1" x14ac:dyDescent="0.25">
      <c r="A295" s="1215"/>
      <c r="B295" s="365"/>
      <c r="C295" s="357"/>
      <c r="D295" s="359"/>
      <c r="E295" s="360"/>
      <c r="F295" s="364"/>
      <c r="G295" s="501"/>
      <c r="H295" s="502"/>
    </row>
    <row r="296" spans="1:8" s="503" customFormat="1" x14ac:dyDescent="0.25">
      <c r="A296" s="1215"/>
      <c r="B296" s="365" t="s">
        <v>1757</v>
      </c>
      <c r="C296" s="357"/>
      <c r="D296" s="359"/>
      <c r="E296" s="360"/>
      <c r="F296" s="364">
        <f>+F279</f>
        <v>0</v>
      </c>
      <c r="G296" s="501"/>
      <c r="H296" s="502"/>
    </row>
    <row r="297" spans="1:8" s="503" customFormat="1" x14ac:dyDescent="0.25">
      <c r="A297" s="1215"/>
      <c r="B297" s="365"/>
      <c r="C297" s="357"/>
      <c r="D297" s="359"/>
      <c r="E297" s="360"/>
      <c r="F297" s="364"/>
      <c r="G297" s="501"/>
      <c r="H297" s="502"/>
    </row>
    <row r="298" spans="1:8" s="503" customFormat="1" x14ac:dyDescent="0.25">
      <c r="A298" s="1215"/>
      <c r="B298" s="365"/>
      <c r="C298" s="357"/>
      <c r="D298" s="359"/>
      <c r="E298" s="360"/>
      <c r="F298" s="364"/>
      <c r="G298" s="501"/>
      <c r="H298" s="502"/>
    </row>
    <row r="299" spans="1:8" s="506" customFormat="1" x14ac:dyDescent="0.25">
      <c r="A299" s="1215"/>
      <c r="B299" s="365"/>
      <c r="C299" s="357"/>
      <c r="D299" s="359"/>
      <c r="E299" s="360"/>
      <c r="F299" s="364"/>
      <c r="G299" s="504"/>
      <c r="H299" s="505"/>
    </row>
    <row r="300" spans="1:8" s="506" customFormat="1" ht="13" x14ac:dyDescent="0.25">
      <c r="A300" s="1215"/>
      <c r="B300" s="1131"/>
      <c r="C300" s="1215"/>
      <c r="D300" s="1217"/>
      <c r="E300" s="1218"/>
      <c r="F300" s="1296"/>
      <c r="G300" s="504"/>
      <c r="H300" s="505"/>
    </row>
    <row r="301" spans="1:8" s="506" customFormat="1" ht="13" x14ac:dyDescent="0.25">
      <c r="A301" s="1215"/>
      <c r="B301" s="1131"/>
      <c r="C301" s="1215"/>
      <c r="D301" s="1217"/>
      <c r="E301" s="1218"/>
      <c r="F301" s="1296"/>
      <c r="G301" s="504"/>
      <c r="H301" s="505"/>
    </row>
    <row r="302" spans="1:8" s="506" customFormat="1" ht="13" x14ac:dyDescent="0.25">
      <c r="A302" s="1215"/>
      <c r="B302" s="1131"/>
      <c r="C302" s="1215"/>
      <c r="D302" s="1217"/>
      <c r="E302" s="1218"/>
      <c r="F302" s="1296"/>
      <c r="G302" s="504"/>
      <c r="H302" s="505"/>
    </row>
    <row r="303" spans="1:8" s="506" customFormat="1" ht="13" x14ac:dyDescent="0.25">
      <c r="A303" s="1215"/>
      <c r="B303" s="1131" t="s">
        <v>1239</v>
      </c>
      <c r="C303" s="1215"/>
      <c r="D303" s="1217"/>
      <c r="E303" s="360"/>
      <c r="F303" s="1296"/>
      <c r="G303" s="504"/>
      <c r="H303" s="505"/>
    </row>
    <row r="304" spans="1:8" s="506" customFormat="1" ht="13" x14ac:dyDescent="0.25">
      <c r="A304" s="1215"/>
      <c r="B304" s="1131"/>
      <c r="C304" s="1215"/>
      <c r="D304" s="1217"/>
      <c r="E304" s="1218"/>
      <c r="F304" s="1296"/>
      <c r="G304" s="504"/>
      <c r="H304" s="505"/>
    </row>
    <row r="305" spans="1:8" s="506" customFormat="1" ht="13" x14ac:dyDescent="0.25">
      <c r="A305" s="1215"/>
      <c r="B305" s="1131"/>
      <c r="C305" s="1215"/>
      <c r="D305" s="1217"/>
      <c r="E305" s="1218"/>
      <c r="F305" s="1296"/>
      <c r="G305" s="504"/>
      <c r="H305" s="505"/>
    </row>
    <row r="306" spans="1:8" s="506" customFormat="1" ht="13" x14ac:dyDescent="0.25">
      <c r="A306" s="1215"/>
      <c r="B306" s="1131"/>
      <c r="C306" s="1215"/>
      <c r="D306" s="1217"/>
      <c r="E306" s="1218"/>
      <c r="F306" s="1296"/>
      <c r="G306" s="504"/>
      <c r="H306" s="505"/>
    </row>
    <row r="307" spans="1:8" s="506" customFormat="1" ht="13" x14ac:dyDescent="0.25">
      <c r="A307" s="1215"/>
      <c r="B307" s="1131"/>
      <c r="C307" s="1215"/>
      <c r="D307" s="1217"/>
      <c r="E307" s="1218"/>
      <c r="F307" s="1296"/>
      <c r="G307" s="504"/>
      <c r="H307" s="505"/>
    </row>
    <row r="308" spans="1:8" s="506" customFormat="1" ht="13" x14ac:dyDescent="0.25">
      <c r="A308" s="1215"/>
      <c r="B308" s="1131"/>
      <c r="C308" s="1215"/>
      <c r="D308" s="1217"/>
      <c r="E308" s="1218"/>
      <c r="F308" s="1296"/>
      <c r="G308" s="504"/>
      <c r="H308" s="505"/>
    </row>
    <row r="309" spans="1:8" s="506" customFormat="1" ht="13" x14ac:dyDescent="0.25">
      <c r="A309" s="1215"/>
      <c r="B309" s="1131"/>
      <c r="C309" s="1215"/>
      <c r="D309" s="1217"/>
      <c r="E309" s="1218"/>
      <c r="F309" s="1296"/>
      <c r="G309" s="504"/>
      <c r="H309" s="505"/>
    </row>
    <row r="310" spans="1:8" s="506" customFormat="1" ht="13" x14ac:dyDescent="0.25">
      <c r="A310" s="1215"/>
      <c r="B310" s="1131"/>
      <c r="C310" s="1215"/>
      <c r="D310" s="1217"/>
      <c r="E310" s="1218"/>
      <c r="F310" s="1296"/>
      <c r="G310" s="504"/>
      <c r="H310" s="505"/>
    </row>
    <row r="311" spans="1:8" s="506" customFormat="1" ht="13" x14ac:dyDescent="0.25">
      <c r="A311" s="1215"/>
      <c r="B311" s="1131"/>
      <c r="C311" s="1215"/>
      <c r="D311" s="1217"/>
      <c r="E311" s="1218"/>
      <c r="F311" s="1296"/>
      <c r="G311" s="504"/>
      <c r="H311" s="505"/>
    </row>
    <row r="312" spans="1:8" s="506" customFormat="1" ht="13" x14ac:dyDescent="0.25">
      <c r="A312" s="1215"/>
      <c r="B312" s="1131"/>
      <c r="C312" s="1215"/>
      <c r="D312" s="1217"/>
      <c r="E312" s="1218"/>
      <c r="F312" s="1296"/>
      <c r="G312" s="504"/>
      <c r="H312" s="505"/>
    </row>
    <row r="313" spans="1:8" s="506" customFormat="1" ht="13" x14ac:dyDescent="0.25">
      <c r="A313" s="1215"/>
      <c r="B313" s="1131"/>
      <c r="C313" s="1215"/>
      <c r="D313" s="1217"/>
      <c r="E313" s="1218"/>
      <c r="F313" s="1296"/>
      <c r="G313" s="504"/>
      <c r="H313" s="505"/>
    </row>
    <row r="314" spans="1:8" s="506" customFormat="1" ht="13" x14ac:dyDescent="0.25">
      <c r="A314" s="1215"/>
      <c r="B314" s="1131"/>
      <c r="C314" s="1215"/>
      <c r="D314" s="1217"/>
      <c r="E314" s="1218"/>
      <c r="F314" s="1296"/>
      <c r="G314" s="504"/>
      <c r="H314" s="505"/>
    </row>
    <row r="315" spans="1:8" s="506" customFormat="1" ht="13" x14ac:dyDescent="0.25">
      <c r="A315" s="1215"/>
      <c r="B315" s="1131"/>
      <c r="C315" s="1215"/>
      <c r="D315" s="1217"/>
      <c r="E315" s="1218"/>
      <c r="F315" s="1296"/>
      <c r="G315" s="504"/>
      <c r="H315" s="505"/>
    </row>
    <row r="316" spans="1:8" s="506" customFormat="1" ht="13" x14ac:dyDescent="0.25">
      <c r="A316" s="1215"/>
      <c r="B316" s="1131"/>
      <c r="C316" s="1215"/>
      <c r="D316" s="1217"/>
      <c r="E316" s="1218"/>
      <c r="F316" s="1296"/>
      <c r="G316" s="504"/>
      <c r="H316" s="505"/>
    </row>
    <row r="317" spans="1:8" s="506" customFormat="1" ht="13" x14ac:dyDescent="0.25">
      <c r="A317" s="1215"/>
      <c r="B317" s="1131"/>
      <c r="C317" s="1215"/>
      <c r="D317" s="1217"/>
      <c r="E317" s="1218"/>
      <c r="F317" s="1296"/>
      <c r="G317" s="504"/>
      <c r="H317" s="505"/>
    </row>
    <row r="318" spans="1:8" s="506" customFormat="1" ht="13" x14ac:dyDescent="0.25">
      <c r="A318" s="1215"/>
      <c r="B318" s="1131"/>
      <c r="C318" s="1215"/>
      <c r="D318" s="1217"/>
      <c r="E318" s="1218"/>
      <c r="F318" s="1296"/>
      <c r="G318" s="504"/>
      <c r="H318" s="505"/>
    </row>
    <row r="319" spans="1:8" s="506" customFormat="1" ht="13" x14ac:dyDescent="0.25">
      <c r="A319" s="1215"/>
      <c r="B319" s="1131"/>
      <c r="C319" s="1215"/>
      <c r="D319" s="1217"/>
      <c r="E319" s="1218"/>
      <c r="F319" s="1296"/>
      <c r="G319" s="504"/>
      <c r="H319" s="505"/>
    </row>
    <row r="320" spans="1:8" s="506" customFormat="1" ht="13" x14ac:dyDescent="0.25">
      <c r="A320" s="1215"/>
      <c r="B320" s="1131"/>
      <c r="C320" s="1215"/>
      <c r="D320" s="1217"/>
      <c r="E320" s="1218"/>
      <c r="F320" s="1296"/>
      <c r="G320" s="504"/>
      <c r="H320" s="505"/>
    </row>
    <row r="321" spans="1:8" s="506" customFormat="1" ht="13" x14ac:dyDescent="0.25">
      <c r="A321" s="1215"/>
      <c r="B321" s="1131"/>
      <c r="C321" s="1215"/>
      <c r="D321" s="1217"/>
      <c r="E321" s="1218"/>
      <c r="F321" s="1296"/>
      <c r="G321" s="504"/>
      <c r="H321" s="505"/>
    </row>
    <row r="322" spans="1:8" s="506" customFormat="1" ht="13" x14ac:dyDescent="0.25">
      <c r="A322" s="1215"/>
      <c r="B322" s="1131"/>
      <c r="C322" s="1215"/>
      <c r="D322" s="1217"/>
      <c r="E322" s="1218"/>
      <c r="F322" s="1296"/>
      <c r="G322" s="504"/>
      <c r="H322" s="505"/>
    </row>
    <row r="323" spans="1:8" s="506" customFormat="1" ht="13" x14ac:dyDescent="0.25">
      <c r="A323" s="1215"/>
      <c r="B323" s="1131"/>
      <c r="C323" s="1215"/>
      <c r="D323" s="1217"/>
      <c r="E323" s="1218"/>
      <c r="F323" s="1296"/>
      <c r="G323" s="504"/>
      <c r="H323" s="505"/>
    </row>
    <row r="324" spans="1:8" s="506" customFormat="1" ht="13" x14ac:dyDescent="0.25">
      <c r="A324" s="1215"/>
      <c r="B324" s="1131"/>
      <c r="C324" s="1215"/>
      <c r="D324" s="1217"/>
      <c r="E324" s="1218"/>
      <c r="F324" s="1296"/>
      <c r="G324" s="504"/>
      <c r="H324" s="505"/>
    </row>
    <row r="325" spans="1:8" s="506" customFormat="1" ht="13" x14ac:dyDescent="0.25">
      <c r="A325" s="1215"/>
      <c r="B325" s="1131"/>
      <c r="C325" s="1215"/>
      <c r="D325" s="1217"/>
      <c r="E325" s="1218"/>
      <c r="F325" s="1296"/>
      <c r="G325" s="504"/>
      <c r="H325" s="505"/>
    </row>
    <row r="326" spans="1:8" s="506" customFormat="1" ht="13" x14ac:dyDescent="0.25">
      <c r="A326" s="1215"/>
      <c r="B326" s="1131"/>
      <c r="C326" s="1215"/>
      <c r="D326" s="1217"/>
      <c r="E326" s="1218"/>
      <c r="F326" s="1296"/>
      <c r="G326" s="504"/>
      <c r="H326" s="505"/>
    </row>
    <row r="327" spans="1:8" s="506" customFormat="1" ht="13" x14ac:dyDescent="0.25">
      <c r="A327" s="1215"/>
      <c r="B327" s="1131"/>
      <c r="C327" s="1215"/>
      <c r="D327" s="1217"/>
      <c r="E327" s="1218"/>
      <c r="F327" s="1296"/>
      <c r="G327" s="504"/>
      <c r="H327" s="505"/>
    </row>
    <row r="328" spans="1:8" s="506" customFormat="1" ht="13" x14ac:dyDescent="0.25">
      <c r="A328" s="1215"/>
      <c r="B328" s="1131"/>
      <c r="C328" s="1215"/>
      <c r="D328" s="1217"/>
      <c r="E328" s="1218"/>
      <c r="F328" s="1296"/>
      <c r="G328" s="504"/>
      <c r="H328" s="505"/>
    </row>
    <row r="329" spans="1:8" s="506" customFormat="1" ht="13" x14ac:dyDescent="0.25">
      <c r="A329" s="1215"/>
      <c r="B329" s="1131"/>
      <c r="C329" s="1215"/>
      <c r="D329" s="1217"/>
      <c r="E329" s="1218"/>
      <c r="F329" s="1296"/>
      <c r="G329" s="504"/>
      <c r="H329" s="505"/>
    </row>
    <row r="330" spans="1:8" s="506" customFormat="1" ht="14" x14ac:dyDescent="0.25">
      <c r="A330" s="1215"/>
      <c r="B330" s="1297"/>
      <c r="C330" s="1215"/>
      <c r="D330" s="1217"/>
      <c r="E330" s="1218"/>
      <c r="F330" s="1219"/>
      <c r="G330" s="504"/>
      <c r="H330" s="505"/>
    </row>
    <row r="331" spans="1:8" s="506" customFormat="1" ht="14" x14ac:dyDescent="0.25">
      <c r="A331" s="1215"/>
      <c r="B331" s="1297"/>
      <c r="C331" s="1298"/>
      <c r="D331" s="1217"/>
      <c r="E331" s="1218"/>
      <c r="F331" s="1219"/>
      <c r="G331" s="504"/>
      <c r="H331" s="505"/>
    </row>
    <row r="332" spans="1:8" s="506" customFormat="1" ht="13" thickBot="1" x14ac:dyDescent="0.3">
      <c r="A332" s="1215"/>
      <c r="B332" s="1220"/>
      <c r="C332" s="1215"/>
      <c r="D332" s="1217"/>
      <c r="E332" s="1218"/>
      <c r="F332" s="1296"/>
      <c r="G332" s="504"/>
      <c r="H332" s="505"/>
    </row>
    <row r="333" spans="1:8" s="506" customFormat="1" ht="19.5" customHeight="1" thickTop="1" x14ac:dyDescent="0.25">
      <c r="A333" s="2524" t="s">
        <v>696</v>
      </c>
      <c r="B333" s="2525"/>
      <c r="C333" s="2525"/>
      <c r="D333" s="2525"/>
      <c r="E333" s="2525"/>
      <c r="F333" s="1299">
        <f>SUM(F284:F332)</f>
        <v>0</v>
      </c>
      <c r="G333" s="504"/>
      <c r="H333" s="505"/>
    </row>
    <row r="334" spans="1:8" s="506" customFormat="1" x14ac:dyDescent="0.25">
      <c r="A334" s="507"/>
      <c r="B334" s="508"/>
      <c r="C334" s="507"/>
      <c r="D334" s="507"/>
      <c r="E334" s="509"/>
      <c r="F334" s="509"/>
      <c r="G334" s="504"/>
      <c r="H334" s="505"/>
    </row>
    <row r="335" spans="1:8" s="506" customFormat="1" x14ac:dyDescent="0.25">
      <c r="A335" s="507"/>
      <c r="B335" s="508"/>
      <c r="C335" s="507"/>
      <c r="D335" s="507"/>
      <c r="E335" s="509"/>
      <c r="F335" s="509"/>
      <c r="G335" s="504"/>
      <c r="H335" s="505"/>
    </row>
    <row r="336" spans="1:8" s="506" customFormat="1" x14ac:dyDescent="0.25">
      <c r="A336" s="507"/>
      <c r="B336" s="508"/>
      <c r="C336" s="507"/>
      <c r="D336" s="507"/>
      <c r="E336" s="509"/>
      <c r="F336" s="509"/>
      <c r="G336" s="504"/>
      <c r="H336" s="505"/>
    </row>
    <row r="337" spans="1:8" s="506" customFormat="1" x14ac:dyDescent="0.25">
      <c r="A337" s="507"/>
      <c r="B337" s="508"/>
      <c r="C337" s="507"/>
      <c r="D337" s="507"/>
      <c r="E337" s="509"/>
      <c r="F337" s="509"/>
      <c r="G337" s="504"/>
      <c r="H337" s="505"/>
    </row>
    <row r="338" spans="1:8" s="506" customFormat="1" x14ac:dyDescent="0.25">
      <c r="A338" s="507"/>
      <c r="B338" s="508"/>
      <c r="C338" s="507"/>
      <c r="D338" s="507"/>
      <c r="E338" s="509"/>
      <c r="F338" s="509"/>
      <c r="G338" s="504"/>
      <c r="H338" s="505"/>
    </row>
    <row r="339" spans="1:8" s="506" customFormat="1" x14ac:dyDescent="0.25">
      <c r="A339" s="507"/>
      <c r="B339" s="508"/>
      <c r="C339" s="507"/>
      <c r="D339" s="507"/>
      <c r="E339" s="509"/>
      <c r="F339" s="509"/>
      <c r="G339" s="504"/>
      <c r="H339" s="505"/>
    </row>
  </sheetData>
  <mergeCells count="10">
    <mergeCell ref="A1:F1"/>
    <mergeCell ref="A2:F2"/>
    <mergeCell ref="A333:E333"/>
    <mergeCell ref="A57:E57"/>
    <mergeCell ref="A109:E109"/>
    <mergeCell ref="A164:E164"/>
    <mergeCell ref="A212:E212"/>
    <mergeCell ref="A238:E238"/>
    <mergeCell ref="A3:F3"/>
    <mergeCell ref="A279:E279"/>
  </mergeCells>
  <pageMargins left="0.70866141732283505" right="0.47244094488188998" top="0.74803149606299202" bottom="0.511811023622047" header="0.31496062992126" footer="0.31496062992126"/>
  <pageSetup paperSize="9" scale="77" fitToHeight="13" orientation="portrait" r:id="rId1"/>
  <headerFooter>
    <oddFooter>&amp;CALA-ORA. Bill Nr. 14.3 Pg &amp;P of &amp;N</oddFooter>
  </headerFooter>
  <rowBreaks count="6" manualBreakCount="6">
    <brk id="57" max="5" man="1"/>
    <brk id="109" max="5" man="1"/>
    <brk id="164" max="5" man="1"/>
    <brk id="212" max="5" man="1"/>
    <brk id="238" max="5" man="1"/>
    <brk id="279" max="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workbookViewId="0">
      <selection activeCell="B12" sqref="B12"/>
    </sheetView>
  </sheetViews>
  <sheetFormatPr defaultColWidth="6.7265625" defaultRowHeight="12.5" x14ac:dyDescent="0.25"/>
  <cols>
    <col min="1" max="1" width="8.7265625" style="507" customWidth="1"/>
    <col min="2" max="2" width="66.81640625" style="508" customWidth="1"/>
    <col min="3" max="3" width="7.54296875" style="507" customWidth="1"/>
    <col min="4" max="4" width="9.453125" style="507" customWidth="1"/>
    <col min="5" max="5" width="12.1796875" style="509" customWidth="1"/>
    <col min="6" max="6" width="14.1796875" style="509" customWidth="1"/>
    <col min="7" max="7" width="16.54296875" style="510" bestFit="1" customWidth="1"/>
    <col min="8" max="8" width="15" style="511" bestFit="1" customWidth="1"/>
    <col min="9" max="9" width="46" style="512" customWidth="1"/>
    <col min="10" max="10" width="13.453125" style="512" bestFit="1" customWidth="1"/>
    <col min="11" max="255" width="9.54296875" style="512" customWidth="1"/>
    <col min="256" max="16384" width="6.7265625" style="512"/>
  </cols>
  <sheetData>
    <row r="1" spans="1:7" s="523" customFormat="1" ht="13" x14ac:dyDescent="0.25">
      <c r="A1" s="2412" t="s">
        <v>0</v>
      </c>
      <c r="B1" s="2412"/>
      <c r="C1" s="2412"/>
      <c r="D1" s="2412"/>
      <c r="E1" s="2412"/>
      <c r="F1" s="2412"/>
      <c r="G1" s="522"/>
    </row>
    <row r="2" spans="1:7" s="480" customFormat="1" ht="13" x14ac:dyDescent="0.25">
      <c r="A2" s="2372" t="s">
        <v>2561</v>
      </c>
      <c r="B2" s="2372"/>
      <c r="C2" s="2372"/>
      <c r="D2" s="2372"/>
      <c r="E2" s="2372"/>
      <c r="F2" s="2372"/>
      <c r="G2" s="479"/>
    </row>
    <row r="3" spans="1:7" s="480" customFormat="1" ht="13" x14ac:dyDescent="0.25">
      <c r="A3" s="2413" t="s">
        <v>2118</v>
      </c>
      <c r="B3" s="2413"/>
      <c r="C3" s="2413"/>
      <c r="D3" s="2413"/>
      <c r="E3" s="2413"/>
      <c r="F3" s="2413"/>
      <c r="G3" s="479"/>
    </row>
    <row r="4" spans="1:7" s="480" customFormat="1" ht="13" x14ac:dyDescent="0.25">
      <c r="A4" s="227" t="s">
        <v>2559</v>
      </c>
      <c r="B4" s="482"/>
      <c r="C4" s="483"/>
      <c r="D4" s="483"/>
      <c r="E4" s="484"/>
      <c r="F4" s="485"/>
      <c r="G4" s="479"/>
    </row>
    <row r="5" spans="1:7" s="480" customFormat="1" ht="13" x14ac:dyDescent="0.25">
      <c r="A5" s="486" t="s">
        <v>741</v>
      </c>
      <c r="B5" s="486" t="s">
        <v>742</v>
      </c>
      <c r="C5" s="486" t="s">
        <v>743</v>
      </c>
      <c r="D5" s="486" t="s">
        <v>744</v>
      </c>
      <c r="E5" s="486" t="s">
        <v>745</v>
      </c>
      <c r="F5" s="486" t="s">
        <v>746</v>
      </c>
      <c r="G5" s="479"/>
    </row>
    <row r="6" spans="1:7" s="378" customFormat="1" ht="13" x14ac:dyDescent="0.25">
      <c r="A6" s="2330"/>
      <c r="B6" s="2331" t="s">
        <v>977</v>
      </c>
      <c r="C6" s="2330"/>
      <c r="D6" s="2332"/>
      <c r="E6" s="2333"/>
      <c r="F6" s="2334"/>
      <c r="G6" s="470"/>
    </row>
    <row r="7" spans="1:7" s="378" customFormat="1" ht="13" x14ac:dyDescent="0.25">
      <c r="A7" s="2330"/>
      <c r="B7" s="2331"/>
      <c r="C7" s="2330"/>
      <c r="D7" s="2332"/>
      <c r="E7" s="2333"/>
      <c r="F7" s="2334"/>
      <c r="G7" s="470"/>
    </row>
    <row r="8" spans="1:7" s="378" customFormat="1" ht="13" x14ac:dyDescent="0.25">
      <c r="A8" s="2267"/>
      <c r="B8" s="2335" t="s">
        <v>2540</v>
      </c>
      <c r="C8" s="2267"/>
      <c r="D8" s="2336"/>
      <c r="E8" s="2337"/>
      <c r="F8" s="2334"/>
      <c r="G8" s="470"/>
    </row>
    <row r="9" spans="1:7" s="378" customFormat="1" x14ac:dyDescent="0.25">
      <c r="A9" s="2267"/>
      <c r="B9" s="2338"/>
      <c r="C9" s="2267"/>
      <c r="D9" s="2336"/>
      <c r="E9" s="2337"/>
      <c r="F9" s="2334"/>
      <c r="G9" s="470"/>
    </row>
    <row r="10" spans="1:7" s="378" customFormat="1" ht="23" x14ac:dyDescent="0.25">
      <c r="A10" s="2339">
        <v>14.1</v>
      </c>
      <c r="B10" s="2340" t="s">
        <v>2541</v>
      </c>
      <c r="C10" s="2339" t="s">
        <v>8</v>
      </c>
      <c r="D10" s="2341">
        <v>1</v>
      </c>
      <c r="E10" s="2342"/>
      <c r="F10" s="2343">
        <f>D10*E10</f>
        <v>0</v>
      </c>
      <c r="G10" s="470"/>
    </row>
    <row r="11" spans="1:7" s="378" customFormat="1" x14ac:dyDescent="0.25">
      <c r="A11" s="2339"/>
      <c r="B11" s="2344"/>
      <c r="C11" s="2339"/>
      <c r="D11" s="2341"/>
      <c r="E11" s="2342"/>
      <c r="F11" s="2269"/>
      <c r="G11" s="470"/>
    </row>
    <row r="12" spans="1:7" s="378" customFormat="1" ht="46" x14ac:dyDescent="0.25">
      <c r="A12" s="2339">
        <v>14.2</v>
      </c>
      <c r="B12" s="2340" t="s">
        <v>2542</v>
      </c>
      <c r="C12" s="2339" t="s">
        <v>8</v>
      </c>
      <c r="D12" s="2341">
        <v>1</v>
      </c>
      <c r="E12" s="2342"/>
      <c r="F12" s="2343">
        <f>D12*E12</f>
        <v>0</v>
      </c>
      <c r="G12" s="470"/>
    </row>
    <row r="13" spans="1:7" s="378" customFormat="1" x14ac:dyDescent="0.25">
      <c r="A13" s="2339"/>
      <c r="B13" s="2345"/>
      <c r="C13" s="2339"/>
      <c r="D13" s="2346"/>
      <c r="E13" s="2342"/>
      <c r="F13" s="2269"/>
      <c r="G13" s="470"/>
    </row>
    <row r="14" spans="1:7" s="378" customFormat="1" ht="46" x14ac:dyDescent="0.25">
      <c r="A14" s="2339">
        <v>14.3</v>
      </c>
      <c r="B14" s="2340" t="s">
        <v>2543</v>
      </c>
      <c r="C14" s="2339" t="s">
        <v>8</v>
      </c>
      <c r="D14" s="2341">
        <v>1</v>
      </c>
      <c r="E14" s="2342"/>
      <c r="F14" s="2269">
        <f>D14*E14</f>
        <v>0</v>
      </c>
      <c r="G14" s="470"/>
    </row>
    <row r="15" spans="1:7" s="378" customFormat="1" ht="13" x14ac:dyDescent="0.25">
      <c r="A15" s="2330"/>
      <c r="B15" s="2347"/>
      <c r="C15" s="2330"/>
      <c r="D15" s="2348"/>
      <c r="E15" s="2342"/>
      <c r="F15" s="2269"/>
      <c r="G15" s="470"/>
    </row>
    <row r="16" spans="1:7" s="378" customFormat="1" ht="25" x14ac:dyDescent="0.25">
      <c r="A16" s="2338">
        <v>14.4</v>
      </c>
      <c r="B16" s="2349" t="s">
        <v>2544</v>
      </c>
      <c r="C16" s="2267" t="s">
        <v>8</v>
      </c>
      <c r="D16" s="2268">
        <v>1</v>
      </c>
      <c r="E16" s="2342"/>
      <c r="F16" s="2269">
        <f>D16*E16</f>
        <v>0</v>
      </c>
      <c r="G16" s="470"/>
    </row>
    <row r="17" spans="1:7" s="378" customFormat="1" x14ac:dyDescent="0.25">
      <c r="A17" s="2338"/>
      <c r="B17" s="2350"/>
      <c r="C17" s="2267"/>
      <c r="D17" s="2268"/>
      <c r="E17" s="2342"/>
      <c r="F17" s="2269"/>
      <c r="G17" s="470"/>
    </row>
    <row r="18" spans="1:7" s="378" customFormat="1" ht="50" x14ac:dyDescent="0.25">
      <c r="A18" s="2141">
        <v>14.5</v>
      </c>
      <c r="B18" s="2351" t="s">
        <v>2545</v>
      </c>
      <c r="C18" s="2267" t="s">
        <v>8</v>
      </c>
      <c r="D18" s="2352">
        <v>1</v>
      </c>
      <c r="E18" s="2342"/>
      <c r="F18" s="2269">
        <f>D18*E18</f>
        <v>0</v>
      </c>
      <c r="G18" s="470"/>
    </row>
    <row r="19" spans="1:7" s="378" customFormat="1" x14ac:dyDescent="0.25">
      <c r="A19" s="2141"/>
      <c r="B19" s="2351"/>
      <c r="C19" s="2267"/>
      <c r="D19" s="2352"/>
      <c r="E19" s="2342"/>
      <c r="F19" s="2269"/>
      <c r="G19" s="470"/>
    </row>
    <row r="20" spans="1:7" s="378" customFormat="1" ht="75" x14ac:dyDescent="0.25">
      <c r="A20" s="2141">
        <v>14.6</v>
      </c>
      <c r="B20" s="2349" t="s">
        <v>2546</v>
      </c>
      <c r="C20" s="2267" t="s">
        <v>8</v>
      </c>
      <c r="D20" s="2352">
        <v>1</v>
      </c>
      <c r="E20" s="2342"/>
      <c r="F20" s="2269">
        <f>D20*E20</f>
        <v>0</v>
      </c>
      <c r="G20" s="470"/>
    </row>
    <row r="21" spans="1:7" s="378" customFormat="1" ht="13" x14ac:dyDescent="0.25">
      <c r="A21" s="2141"/>
      <c r="B21" s="2353"/>
      <c r="C21" s="2267"/>
      <c r="D21" s="2352"/>
      <c r="E21" s="2342"/>
      <c r="F21" s="2269"/>
      <c r="G21" s="470"/>
    </row>
    <row r="22" spans="1:7" s="378" customFormat="1" ht="75" x14ac:dyDescent="0.25">
      <c r="A22" s="2266">
        <v>14.7</v>
      </c>
      <c r="B22" s="2349" t="s">
        <v>2547</v>
      </c>
      <c r="C22" s="2267" t="s">
        <v>8</v>
      </c>
      <c r="D22" s="2268">
        <v>1</v>
      </c>
      <c r="E22" s="2342"/>
      <c r="F22" s="2269">
        <f>D22*E22</f>
        <v>0</v>
      </c>
      <c r="G22" s="470"/>
    </row>
    <row r="23" spans="1:7" s="378" customFormat="1" x14ac:dyDescent="0.25">
      <c r="A23" s="2267"/>
      <c r="B23" s="2354"/>
      <c r="C23" s="2267"/>
      <c r="D23" s="2268"/>
      <c r="E23" s="2342"/>
      <c r="F23" s="2269"/>
      <c r="G23" s="470"/>
    </row>
    <row r="24" spans="1:7" s="378" customFormat="1" ht="25" x14ac:dyDescent="0.25">
      <c r="A24" s="2141">
        <v>14.8</v>
      </c>
      <c r="B24" s="2349" t="s">
        <v>2548</v>
      </c>
      <c r="C24" s="2267" t="s">
        <v>2549</v>
      </c>
      <c r="D24" s="2352">
        <v>1</v>
      </c>
      <c r="E24" s="2342"/>
      <c r="F24" s="2269">
        <f>D24*E24</f>
        <v>0</v>
      </c>
      <c r="G24" s="470"/>
    </row>
    <row r="25" spans="1:7" s="378" customFormat="1" ht="13" x14ac:dyDescent="0.25">
      <c r="A25" s="2141"/>
      <c r="B25" s="2355"/>
      <c r="C25" s="2267"/>
      <c r="D25" s="2352"/>
      <c r="E25" s="2342"/>
      <c r="F25" s="2269"/>
      <c r="G25" s="470"/>
    </row>
    <row r="26" spans="1:7" s="378" customFormat="1" ht="37.5" x14ac:dyDescent="0.25">
      <c r="A26" s="2267">
        <v>14.9</v>
      </c>
      <c r="B26" s="2349" t="s">
        <v>2550</v>
      </c>
      <c r="C26" s="2267" t="s">
        <v>8</v>
      </c>
      <c r="D26" s="2336">
        <v>1</v>
      </c>
      <c r="E26" s="2356"/>
      <c r="F26" s="2269">
        <f>D26*E26</f>
        <v>0</v>
      </c>
      <c r="G26" s="470"/>
    </row>
    <row r="27" spans="1:7" s="378" customFormat="1" x14ac:dyDescent="0.25">
      <c r="A27" s="2267"/>
      <c r="B27" s="2354"/>
      <c r="C27" s="2267"/>
      <c r="D27" s="2336"/>
      <c r="E27" s="2356"/>
      <c r="F27" s="2269"/>
      <c r="G27" s="470"/>
    </row>
    <row r="28" spans="1:7" s="378" customFormat="1" ht="37.5" x14ac:dyDescent="0.25">
      <c r="A28" s="2371">
        <v>14.1</v>
      </c>
      <c r="B28" s="2349" t="s">
        <v>2551</v>
      </c>
      <c r="C28" s="2267" t="s">
        <v>8</v>
      </c>
      <c r="D28" s="2357">
        <v>1</v>
      </c>
      <c r="E28" s="2356"/>
      <c r="F28" s="2269">
        <f t="shared" ref="F28:F36" si="0">D28*E28</f>
        <v>0</v>
      </c>
      <c r="G28" s="470"/>
    </row>
    <row r="29" spans="1:7" s="378" customFormat="1" x14ac:dyDescent="0.25">
      <c r="A29" s="2141"/>
      <c r="B29" s="2358"/>
      <c r="C29" s="2267"/>
      <c r="D29" s="2357"/>
      <c r="E29" s="2356"/>
      <c r="F29" s="2269"/>
      <c r="G29" s="470"/>
    </row>
    <row r="30" spans="1:7" s="378" customFormat="1" ht="50" x14ac:dyDescent="0.25">
      <c r="A30" s="2141">
        <v>14.11</v>
      </c>
      <c r="B30" s="2349" t="s">
        <v>2552</v>
      </c>
      <c r="C30" s="2267" t="s">
        <v>8</v>
      </c>
      <c r="D30" s="2336">
        <v>1</v>
      </c>
      <c r="E30" s="2356"/>
      <c r="F30" s="2269">
        <f t="shared" si="0"/>
        <v>0</v>
      </c>
      <c r="G30" s="470"/>
    </row>
    <row r="31" spans="1:7" s="378" customFormat="1" x14ac:dyDescent="0.25">
      <c r="A31" s="2141"/>
      <c r="B31" s="2359"/>
      <c r="C31" s="2267"/>
      <c r="D31" s="2352"/>
      <c r="E31" s="2360"/>
      <c r="F31" s="2269"/>
      <c r="G31" s="470"/>
    </row>
    <row r="32" spans="1:7" s="378" customFormat="1" ht="37.5" x14ac:dyDescent="0.25">
      <c r="A32" s="2139">
        <v>14.12</v>
      </c>
      <c r="B32" s="2349" t="s">
        <v>2553</v>
      </c>
      <c r="C32" s="2267" t="s">
        <v>8</v>
      </c>
      <c r="D32" s="2352">
        <v>1</v>
      </c>
      <c r="E32" s="2360"/>
      <c r="F32" s="2269">
        <f t="shared" si="0"/>
        <v>0</v>
      </c>
      <c r="G32" s="470"/>
    </row>
    <row r="33" spans="1:7" s="378" customFormat="1" ht="13" x14ac:dyDescent="0.25">
      <c r="A33" s="2141"/>
      <c r="B33" s="2361"/>
      <c r="C33" s="2267"/>
      <c r="D33" s="2352"/>
      <c r="E33" s="2360"/>
      <c r="F33" s="2269"/>
      <c r="G33" s="470"/>
    </row>
    <row r="34" spans="1:7" s="378" customFormat="1" ht="37.5" x14ac:dyDescent="0.25">
      <c r="A34" s="2141">
        <v>14.13</v>
      </c>
      <c r="B34" s="2349" t="s">
        <v>2554</v>
      </c>
      <c r="C34" s="2267" t="s">
        <v>8</v>
      </c>
      <c r="D34" s="2352">
        <v>1</v>
      </c>
      <c r="E34" s="2360"/>
      <c r="F34" s="2269">
        <f t="shared" si="0"/>
        <v>0</v>
      </c>
      <c r="G34" s="470"/>
    </row>
    <row r="35" spans="1:7" s="378" customFormat="1" ht="13" x14ac:dyDescent="0.25">
      <c r="A35" s="2141"/>
      <c r="B35" s="2362"/>
      <c r="C35" s="2267"/>
      <c r="D35" s="2352"/>
      <c r="E35" s="2360"/>
      <c r="F35" s="2269"/>
      <c r="G35" s="470"/>
    </row>
    <row r="36" spans="1:7" s="378" customFormat="1" ht="62.5" x14ac:dyDescent="0.25">
      <c r="A36" s="2141">
        <v>14.14</v>
      </c>
      <c r="B36" s="2349" t="s">
        <v>2555</v>
      </c>
      <c r="C36" s="2267" t="s">
        <v>8</v>
      </c>
      <c r="D36" s="2352">
        <v>1</v>
      </c>
      <c r="E36" s="2360"/>
      <c r="F36" s="2269">
        <f t="shared" si="0"/>
        <v>0</v>
      </c>
      <c r="G36" s="470"/>
    </row>
    <row r="37" spans="1:7" s="378" customFormat="1" x14ac:dyDescent="0.25">
      <c r="A37" s="2141"/>
      <c r="B37" s="2363"/>
      <c r="C37" s="2267"/>
      <c r="D37" s="2352"/>
      <c r="E37" s="2364"/>
      <c r="F37" s="2269"/>
      <c r="G37" s="470"/>
    </row>
    <row r="38" spans="1:7" s="378" customFormat="1" ht="43.5" customHeight="1" x14ac:dyDescent="0.25">
      <c r="A38" s="2139">
        <v>14.15</v>
      </c>
      <c r="B38" s="2365" t="s">
        <v>2556</v>
      </c>
      <c r="C38" s="2267" t="s">
        <v>8</v>
      </c>
      <c r="D38" s="2352">
        <v>1</v>
      </c>
      <c r="E38" s="2364"/>
      <c r="F38" s="2269">
        <f>D38*E38</f>
        <v>0</v>
      </c>
      <c r="G38" s="470"/>
    </row>
    <row r="39" spans="1:7" s="378" customFormat="1" x14ac:dyDescent="0.25">
      <c r="A39" s="2139"/>
      <c r="B39" s="2358"/>
      <c r="C39" s="2267"/>
      <c r="D39" s="2352"/>
      <c r="E39" s="2364"/>
      <c r="F39" s="2269"/>
      <c r="G39" s="470"/>
    </row>
    <row r="40" spans="1:7" s="378" customFormat="1" ht="25" x14ac:dyDescent="0.25">
      <c r="A40" s="2141">
        <v>14.16</v>
      </c>
      <c r="B40" s="2349" t="s">
        <v>2557</v>
      </c>
      <c r="C40" s="2366" t="s">
        <v>8</v>
      </c>
      <c r="D40" s="2352">
        <v>1</v>
      </c>
      <c r="E40" s="2364"/>
      <c r="F40" s="2269">
        <f>E40*D40</f>
        <v>0</v>
      </c>
      <c r="G40" s="470"/>
    </row>
    <row r="41" spans="1:7" s="378" customFormat="1" ht="13" x14ac:dyDescent="0.25">
      <c r="A41" s="2141"/>
      <c r="B41" s="2362"/>
      <c r="C41" s="2267"/>
      <c r="D41" s="2352"/>
      <c r="E41" s="2364"/>
      <c r="F41" s="2269"/>
      <c r="G41" s="470"/>
    </row>
    <row r="42" spans="1:7" s="378" customFormat="1" x14ac:dyDescent="0.25">
      <c r="A42" s="2139"/>
      <c r="B42" s="2358"/>
      <c r="C42" s="2267"/>
      <c r="D42" s="2352"/>
      <c r="E42" s="2342"/>
      <c r="F42" s="2269"/>
      <c r="G42" s="470"/>
    </row>
    <row r="43" spans="1:7" s="378" customFormat="1" ht="13" x14ac:dyDescent="0.25">
      <c r="A43" s="2141"/>
      <c r="B43" s="2362"/>
      <c r="C43" s="2366"/>
      <c r="D43" s="2352"/>
      <c r="E43" s="2342"/>
      <c r="F43" s="2269"/>
      <c r="G43" s="470"/>
    </row>
    <row r="44" spans="1:7" s="378" customFormat="1" x14ac:dyDescent="0.25">
      <c r="A44" s="2141"/>
      <c r="B44" s="2367"/>
      <c r="C44" s="2267"/>
      <c r="D44" s="2352"/>
      <c r="E44" s="2342"/>
      <c r="F44" s="2269"/>
      <c r="G44" s="470"/>
    </row>
    <row r="45" spans="1:7" s="378" customFormat="1" x14ac:dyDescent="0.25">
      <c r="A45" s="2141"/>
      <c r="B45" s="2368"/>
      <c r="C45" s="2267"/>
      <c r="D45" s="2352"/>
      <c r="E45" s="2342"/>
      <c r="F45" s="2269"/>
      <c r="G45" s="470"/>
    </row>
    <row r="46" spans="1:7" s="378" customFormat="1" x14ac:dyDescent="0.25">
      <c r="A46" s="2141"/>
      <c r="B46" s="2358"/>
      <c r="C46" s="2267"/>
      <c r="D46" s="2352"/>
      <c r="E46" s="2342"/>
      <c r="F46" s="2269"/>
      <c r="G46" s="470"/>
    </row>
    <row r="47" spans="1:7" s="378" customFormat="1" ht="13" thickBot="1" x14ac:dyDescent="0.3">
      <c r="A47" s="708"/>
      <c r="B47" s="1161"/>
      <c r="C47" s="708"/>
      <c r="D47" s="1159"/>
      <c r="E47" s="494"/>
      <c r="F47" s="496"/>
      <c r="G47" s="470"/>
    </row>
    <row r="48" spans="1:7" s="378" customFormat="1" ht="18" customHeight="1" thickTop="1" x14ac:dyDescent="0.25">
      <c r="A48" s="2480" t="s">
        <v>509</v>
      </c>
      <c r="B48" s="2480"/>
      <c r="C48" s="2480"/>
      <c r="D48" s="2480"/>
      <c r="E48" s="2480"/>
      <c r="F48" s="1301">
        <f>SUM(F7:F47)</f>
        <v>0</v>
      </c>
      <c r="G48" s="470"/>
    </row>
    <row r="49" spans="1:8" s="506" customFormat="1" x14ac:dyDescent="0.25">
      <c r="A49" s="507"/>
      <c r="B49" s="508"/>
      <c r="C49" s="507"/>
      <c r="D49" s="507"/>
      <c r="E49" s="509"/>
      <c r="F49" s="509"/>
      <c r="G49" s="504"/>
      <c r="H49" s="505"/>
    </row>
    <row r="50" spans="1:8" s="506" customFormat="1" x14ac:dyDescent="0.25">
      <c r="A50" s="507"/>
      <c r="B50" s="508"/>
      <c r="C50" s="507"/>
      <c r="D50" s="507"/>
      <c r="E50" s="509"/>
      <c r="F50" s="509"/>
      <c r="G50" s="504"/>
      <c r="H50" s="505"/>
    </row>
    <row r="51" spans="1:8" s="506" customFormat="1" x14ac:dyDescent="0.25">
      <c r="A51" s="507"/>
      <c r="B51" s="508"/>
      <c r="C51" s="507"/>
      <c r="D51" s="507"/>
      <c r="E51" s="509"/>
      <c r="F51" s="509"/>
      <c r="G51" s="504"/>
      <c r="H51" s="505"/>
    </row>
    <row r="52" spans="1:8" s="506" customFormat="1" x14ac:dyDescent="0.25">
      <c r="A52" s="507"/>
      <c r="B52" s="508"/>
      <c r="C52" s="507"/>
      <c r="D52" s="507"/>
      <c r="E52" s="509"/>
      <c r="F52" s="509"/>
      <c r="G52" s="504"/>
      <c r="H52" s="505"/>
    </row>
    <row r="53" spans="1:8" s="506" customFormat="1" x14ac:dyDescent="0.25">
      <c r="A53" s="507"/>
      <c r="B53" s="508"/>
      <c r="C53" s="507"/>
      <c r="D53" s="507"/>
      <c r="E53" s="509"/>
      <c r="F53" s="509"/>
      <c r="G53" s="504"/>
      <c r="H53" s="505"/>
    </row>
    <row r="54" spans="1:8" s="506" customFormat="1" x14ac:dyDescent="0.25">
      <c r="A54" s="507"/>
      <c r="B54" s="508"/>
      <c r="C54" s="507"/>
      <c r="D54" s="507"/>
      <c r="E54" s="509"/>
      <c r="F54" s="509"/>
      <c r="G54" s="504"/>
      <c r="H54" s="505"/>
    </row>
  </sheetData>
  <mergeCells count="4">
    <mergeCell ref="A1:F1"/>
    <mergeCell ref="A2:F2"/>
    <mergeCell ref="A3:F3"/>
    <mergeCell ref="A48:E4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8"/>
  <sheetViews>
    <sheetView view="pageBreakPreview" zoomScaleNormal="100" zoomScaleSheetLayoutView="100" workbookViewId="0">
      <pane ySplit="5" topLeftCell="A6" activePane="bottomLeft" state="frozen"/>
      <selection pane="bottomLeft" activeCell="E372" sqref="E372"/>
    </sheetView>
  </sheetViews>
  <sheetFormatPr defaultColWidth="9.1796875" defaultRowHeight="12.5" x14ac:dyDescent="0.25"/>
  <cols>
    <col min="1" max="1" width="8.7265625" style="2064" customWidth="1"/>
    <col min="2" max="2" width="59.81640625" style="2065" customWidth="1"/>
    <col min="3" max="3" width="7.54296875" style="2064" customWidth="1"/>
    <col min="4" max="4" width="9.453125" style="2064" customWidth="1"/>
    <col min="5" max="5" width="12.1796875" style="2062" customWidth="1"/>
    <col min="6" max="6" width="14.1796875" style="2062" customWidth="1"/>
    <col min="7" max="16384" width="9.1796875" style="1962"/>
  </cols>
  <sheetData>
    <row r="1" spans="1:6" ht="14.25" customHeight="1" x14ac:dyDescent="0.25">
      <c r="A1" s="2412" t="s">
        <v>0</v>
      </c>
      <c r="B1" s="2412"/>
      <c r="C1" s="2412"/>
      <c r="D1" s="2412"/>
      <c r="E1" s="2412"/>
      <c r="F1" s="2412"/>
    </row>
    <row r="2" spans="1:6" ht="14.25" customHeight="1" x14ac:dyDescent="0.25">
      <c r="A2" s="2372" t="s">
        <v>2561</v>
      </c>
      <c r="B2" s="2372"/>
      <c r="C2" s="2372"/>
      <c r="D2" s="2372"/>
      <c r="E2" s="2372"/>
      <c r="F2" s="2372"/>
    </row>
    <row r="3" spans="1:6" ht="14.25" customHeight="1" x14ac:dyDescent="0.25">
      <c r="A3" s="2413" t="s">
        <v>2118</v>
      </c>
      <c r="B3" s="2413"/>
      <c r="C3" s="2413"/>
      <c r="D3" s="2413"/>
      <c r="E3" s="2413"/>
      <c r="F3" s="2413"/>
    </row>
    <row r="4" spans="1:6" ht="14.25" customHeight="1" x14ac:dyDescent="0.25">
      <c r="A4" s="227" t="s">
        <v>2325</v>
      </c>
      <c r="B4" s="482"/>
      <c r="C4" s="483"/>
      <c r="D4" s="483"/>
      <c r="E4" s="1946"/>
      <c r="F4" s="588"/>
    </row>
    <row r="5" spans="1:6" ht="13" x14ac:dyDescent="0.25">
      <c r="A5" s="486" t="s">
        <v>741</v>
      </c>
      <c r="B5" s="486" t="s">
        <v>742</v>
      </c>
      <c r="C5" s="486" t="s">
        <v>743</v>
      </c>
      <c r="D5" s="486" t="s">
        <v>744</v>
      </c>
      <c r="E5" s="659" t="s">
        <v>745</v>
      </c>
      <c r="F5" s="659" t="s">
        <v>746</v>
      </c>
    </row>
    <row r="6" spans="1:6" ht="13" x14ac:dyDescent="0.25">
      <c r="A6" s="1963"/>
      <c r="B6" s="1964" t="s">
        <v>84</v>
      </c>
      <c r="C6" s="1963"/>
      <c r="D6" s="1965"/>
      <c r="E6" s="1966"/>
      <c r="F6" s="1967"/>
    </row>
    <row r="7" spans="1:6" ht="13" x14ac:dyDescent="0.25">
      <c r="A7" s="1963"/>
      <c r="B7" s="1968" t="s">
        <v>977</v>
      </c>
      <c r="C7" s="1963"/>
      <c r="D7" s="1969"/>
      <c r="E7" s="1966"/>
      <c r="F7" s="1967"/>
    </row>
    <row r="8" spans="1:6" ht="13" x14ac:dyDescent="0.25">
      <c r="A8" s="1963"/>
      <c r="B8" s="1970"/>
      <c r="C8" s="1963"/>
      <c r="D8" s="1969"/>
      <c r="E8" s="1966"/>
      <c r="F8" s="1967"/>
    </row>
    <row r="9" spans="1:6" ht="13" x14ac:dyDescent="0.25">
      <c r="A9" s="1971"/>
      <c r="B9" s="1972" t="s">
        <v>226</v>
      </c>
      <c r="C9" s="1971"/>
      <c r="D9" s="1973"/>
      <c r="E9" s="1967"/>
      <c r="F9" s="1967"/>
    </row>
    <row r="10" spans="1:6" x14ac:dyDescent="0.25">
      <c r="A10" s="1971"/>
      <c r="B10" s="1974"/>
      <c r="C10" s="1971"/>
      <c r="D10" s="1973"/>
      <c r="E10" s="1967"/>
      <c r="F10" s="1967"/>
    </row>
    <row r="11" spans="1:6" ht="13" x14ac:dyDescent="0.25">
      <c r="A11" s="1971"/>
      <c r="B11" s="1972" t="s">
        <v>157</v>
      </c>
      <c r="C11" s="1971"/>
      <c r="D11" s="1973"/>
      <c r="E11" s="1967"/>
      <c r="F11" s="1967"/>
    </row>
    <row r="12" spans="1:6" x14ac:dyDescent="0.25">
      <c r="A12" s="1971"/>
      <c r="B12" s="1974"/>
      <c r="C12" s="1971"/>
      <c r="D12" s="1973"/>
      <c r="E12" s="1967"/>
      <c r="F12" s="1967"/>
    </row>
    <row r="13" spans="1:6" ht="14.5" x14ac:dyDescent="0.25">
      <c r="A13" s="1971" t="s">
        <v>978</v>
      </c>
      <c r="B13" s="1968" t="s">
        <v>979</v>
      </c>
      <c r="C13" s="1971" t="s">
        <v>2476</v>
      </c>
      <c r="D13" s="1975">
        <v>64</v>
      </c>
      <c r="E13" s="1967"/>
      <c r="F13" s="1967">
        <f>D13*E13</f>
        <v>0</v>
      </c>
    </row>
    <row r="14" spans="1:6" ht="13" x14ac:dyDescent="0.25">
      <c r="A14" s="1963"/>
      <c r="B14" s="1970"/>
      <c r="C14" s="1963"/>
      <c r="D14" s="1969"/>
      <c r="E14" s="1967"/>
      <c r="F14" s="1967"/>
    </row>
    <row r="15" spans="1:6" ht="13" x14ac:dyDescent="0.25">
      <c r="A15" s="1971"/>
      <c r="B15" s="1976" t="s">
        <v>160</v>
      </c>
      <c r="C15" s="1971"/>
      <c r="D15" s="1977"/>
      <c r="E15" s="1967"/>
      <c r="F15" s="1967"/>
    </row>
    <row r="16" spans="1:6" x14ac:dyDescent="0.25">
      <c r="A16" s="1971"/>
      <c r="B16" s="1978"/>
      <c r="C16" s="1971"/>
      <c r="D16" s="1979"/>
      <c r="E16" s="1967"/>
      <c r="F16" s="1967"/>
    </row>
    <row r="17" spans="1:6" ht="25" x14ac:dyDescent="0.25">
      <c r="A17" s="1971"/>
      <c r="B17" s="1978" t="s">
        <v>980</v>
      </c>
      <c r="C17" s="1971"/>
      <c r="D17" s="1979"/>
      <c r="E17" s="1967"/>
      <c r="F17" s="1967"/>
    </row>
    <row r="18" spans="1:6" x14ac:dyDescent="0.25">
      <c r="A18" s="1971"/>
      <c r="B18" s="1978"/>
      <c r="C18" s="1971"/>
      <c r="D18" s="1979"/>
      <c r="E18" s="1967"/>
      <c r="F18" s="1967"/>
    </row>
    <row r="19" spans="1:6" ht="15.75" customHeight="1" x14ac:dyDescent="0.25">
      <c r="A19" s="1971" t="s">
        <v>162</v>
      </c>
      <c r="B19" s="1968" t="s">
        <v>163</v>
      </c>
      <c r="C19" s="1971" t="s">
        <v>19</v>
      </c>
      <c r="D19" s="1979">
        <v>2</v>
      </c>
      <c r="E19" s="1947"/>
      <c r="F19" s="1967">
        <f>D19*E19</f>
        <v>0</v>
      </c>
    </row>
    <row r="20" spans="1:6" ht="15.75" customHeight="1" x14ac:dyDescent="0.25">
      <c r="A20" s="1500" t="s">
        <v>229</v>
      </c>
      <c r="B20" s="1501" t="s">
        <v>230</v>
      </c>
      <c r="C20" s="1500" t="s">
        <v>19</v>
      </c>
      <c r="D20" s="1502">
        <v>2</v>
      </c>
      <c r="E20" s="1947"/>
      <c r="F20" s="1947">
        <f>D20*E20</f>
        <v>0</v>
      </c>
    </row>
    <row r="21" spans="1:6" ht="13" x14ac:dyDescent="0.25">
      <c r="A21" s="1963"/>
      <c r="B21" s="1970"/>
      <c r="C21" s="1963"/>
      <c r="D21" s="1965"/>
      <c r="E21" s="1967"/>
      <c r="F21" s="1967"/>
    </row>
    <row r="22" spans="1:6" ht="13" x14ac:dyDescent="0.25">
      <c r="A22" s="1971"/>
      <c r="B22" s="1976" t="s">
        <v>164</v>
      </c>
      <c r="C22" s="1971"/>
      <c r="D22" s="1979"/>
      <c r="E22" s="1967"/>
      <c r="F22" s="1967"/>
    </row>
    <row r="23" spans="1:6" ht="13" x14ac:dyDescent="0.25">
      <c r="A23" s="1971"/>
      <c r="B23" s="1976"/>
      <c r="C23" s="1971"/>
      <c r="D23" s="1979"/>
      <c r="E23" s="1967"/>
      <c r="F23" s="1967"/>
    </row>
    <row r="24" spans="1:6" ht="25" x14ac:dyDescent="0.25">
      <c r="A24" s="1971"/>
      <c r="B24" s="1978" t="s">
        <v>165</v>
      </c>
      <c r="C24" s="1971"/>
      <c r="D24" s="1979"/>
      <c r="E24" s="1967"/>
      <c r="F24" s="1967"/>
    </row>
    <row r="25" spans="1:6" x14ac:dyDescent="0.25">
      <c r="A25" s="1971"/>
      <c r="B25" s="1978"/>
      <c r="C25" s="1971"/>
      <c r="D25" s="1979"/>
      <c r="E25" s="1967"/>
      <c r="F25" s="1967"/>
    </row>
    <row r="26" spans="1:6" x14ac:dyDescent="0.25">
      <c r="A26" s="1971" t="s">
        <v>166</v>
      </c>
      <c r="B26" s="1968" t="s">
        <v>167</v>
      </c>
      <c r="C26" s="1971" t="s">
        <v>19</v>
      </c>
      <c r="D26" s="1979">
        <v>2</v>
      </c>
      <c r="E26" s="1967"/>
      <c r="F26" s="1967">
        <f>D26*E26</f>
        <v>0</v>
      </c>
    </row>
    <row r="27" spans="1:6" x14ac:dyDescent="0.25">
      <c r="A27" s="1971"/>
      <c r="B27" s="1980"/>
      <c r="C27" s="1971"/>
      <c r="D27" s="1979"/>
      <c r="E27" s="1967"/>
      <c r="F27" s="1967"/>
    </row>
    <row r="28" spans="1:6" ht="13" x14ac:dyDescent="0.25">
      <c r="A28" s="1971"/>
      <c r="B28" s="1976" t="s">
        <v>85</v>
      </c>
      <c r="C28" s="1971"/>
      <c r="D28" s="1977"/>
      <c r="E28" s="1967"/>
      <c r="F28" s="1967"/>
    </row>
    <row r="29" spans="1:6" ht="13" x14ac:dyDescent="0.25">
      <c r="A29" s="1971"/>
      <c r="B29" s="1976"/>
      <c r="C29" s="1971"/>
      <c r="D29" s="1977"/>
      <c r="E29" s="1967"/>
      <c r="F29" s="1967"/>
    </row>
    <row r="30" spans="1:6" ht="13" x14ac:dyDescent="0.25">
      <c r="A30" s="1971"/>
      <c r="B30" s="1976" t="s">
        <v>534</v>
      </c>
      <c r="C30" s="1971"/>
      <c r="D30" s="1973"/>
      <c r="E30" s="1967"/>
      <c r="F30" s="1967"/>
    </row>
    <row r="31" spans="1:6" ht="13" x14ac:dyDescent="0.25">
      <c r="A31" s="1971"/>
      <c r="B31" s="1976"/>
      <c r="C31" s="1971"/>
      <c r="D31" s="1973"/>
      <c r="E31" s="1967"/>
      <c r="F31" s="1967"/>
    </row>
    <row r="32" spans="1:6" ht="13" x14ac:dyDescent="0.25">
      <c r="A32" s="1971"/>
      <c r="B32" s="1981" t="s">
        <v>232</v>
      </c>
      <c r="C32" s="1971"/>
      <c r="D32" s="1982"/>
      <c r="E32" s="1983"/>
      <c r="F32" s="1983"/>
    </row>
    <row r="33" spans="1:6" ht="13" x14ac:dyDescent="0.25">
      <c r="A33" s="1971"/>
      <c r="B33" s="1981"/>
      <c r="C33" s="1971"/>
      <c r="D33" s="1982"/>
      <c r="E33" s="1983"/>
      <c r="F33" s="1983"/>
    </row>
    <row r="34" spans="1:6" x14ac:dyDescent="0.25">
      <c r="A34" s="1971" t="s">
        <v>981</v>
      </c>
      <c r="B34" s="1984" t="s">
        <v>982</v>
      </c>
      <c r="C34" s="1971" t="s">
        <v>42</v>
      </c>
      <c r="D34" s="1985">
        <f>ROUNDUP(PRODUCT(26,0.25,0.69),0)</f>
        <v>5</v>
      </c>
      <c r="E34" s="1983"/>
      <c r="F34" s="1967">
        <f>D34*E34</f>
        <v>0</v>
      </c>
    </row>
    <row r="35" spans="1:6" ht="13" x14ac:dyDescent="0.25">
      <c r="A35" s="1971"/>
      <c r="B35" s="1976"/>
      <c r="C35" s="1971"/>
      <c r="D35" s="1973"/>
      <c r="E35" s="1967"/>
      <c r="F35" s="1967"/>
    </row>
    <row r="36" spans="1:6" ht="13" x14ac:dyDescent="0.25">
      <c r="A36" s="1971"/>
      <c r="B36" s="1981" t="s">
        <v>983</v>
      </c>
      <c r="C36" s="1971"/>
      <c r="D36" s="1986"/>
      <c r="E36" s="1967"/>
      <c r="F36" s="1967"/>
    </row>
    <row r="37" spans="1:6" ht="13" x14ac:dyDescent="0.25">
      <c r="A37" s="1971"/>
      <c r="B37" s="1981"/>
      <c r="C37" s="1971"/>
      <c r="D37" s="1973"/>
      <c r="E37" s="1967"/>
      <c r="F37" s="1967"/>
    </row>
    <row r="38" spans="1:6" ht="25" x14ac:dyDescent="0.25">
      <c r="A38" s="1971"/>
      <c r="B38" s="1978" t="s">
        <v>984</v>
      </c>
      <c r="C38" s="1971"/>
      <c r="D38" s="1973"/>
      <c r="E38" s="1967"/>
      <c r="F38" s="1967"/>
    </row>
    <row r="39" spans="1:6" x14ac:dyDescent="0.25">
      <c r="A39" s="1971"/>
      <c r="B39" s="1980"/>
      <c r="C39" s="1971"/>
      <c r="D39" s="1973"/>
      <c r="E39" s="1967"/>
      <c r="F39" s="1967"/>
    </row>
    <row r="40" spans="1:6" ht="18.75" customHeight="1" x14ac:dyDescent="0.25">
      <c r="A40" s="1971" t="s">
        <v>985</v>
      </c>
      <c r="B40" s="1968" t="s">
        <v>986</v>
      </c>
      <c r="C40" s="1971" t="s">
        <v>42</v>
      </c>
      <c r="D40" s="1985">
        <f>ROUNDUP(26*0.69,0)</f>
        <v>18</v>
      </c>
      <c r="E40" s="1967"/>
      <c r="F40" s="1967">
        <f>D40*E40</f>
        <v>0</v>
      </c>
    </row>
    <row r="41" spans="1:6" ht="18.75" customHeight="1" x14ac:dyDescent="0.25">
      <c r="A41" s="1971" t="s">
        <v>535</v>
      </c>
      <c r="B41" s="1968" t="s">
        <v>987</v>
      </c>
      <c r="C41" s="1971" t="s">
        <v>42</v>
      </c>
      <c r="D41" s="1979">
        <v>5</v>
      </c>
      <c r="E41" s="1967"/>
      <c r="F41" s="1967">
        <f>D41*E41</f>
        <v>0</v>
      </c>
    </row>
    <row r="42" spans="1:6" x14ac:dyDescent="0.25">
      <c r="A42" s="1971"/>
      <c r="B42" s="1968"/>
      <c r="C42" s="1971"/>
      <c r="D42" s="1979"/>
      <c r="E42" s="1967"/>
      <c r="F42" s="1967"/>
    </row>
    <row r="43" spans="1:6" ht="13" x14ac:dyDescent="0.25">
      <c r="A43" s="1971"/>
      <c r="B43" s="1981" t="s">
        <v>988</v>
      </c>
      <c r="C43" s="1971"/>
      <c r="D43" s="1987"/>
      <c r="E43" s="1967"/>
      <c r="F43" s="1967"/>
    </row>
    <row r="44" spans="1:6" ht="13" x14ac:dyDescent="0.25">
      <c r="A44" s="1971"/>
      <c r="B44" s="1981"/>
      <c r="C44" s="1971"/>
      <c r="D44" s="1987"/>
      <c r="E44" s="1967"/>
      <c r="F44" s="1967"/>
    </row>
    <row r="45" spans="1:6" ht="25" x14ac:dyDescent="0.25">
      <c r="A45" s="1971"/>
      <c r="B45" s="1978" t="s">
        <v>989</v>
      </c>
      <c r="C45" s="1971"/>
      <c r="D45" s="1987"/>
      <c r="E45" s="1967"/>
      <c r="F45" s="1967"/>
    </row>
    <row r="46" spans="1:6" x14ac:dyDescent="0.25">
      <c r="A46" s="1971"/>
      <c r="B46" s="1980"/>
      <c r="C46" s="1971"/>
      <c r="D46" s="1987"/>
      <c r="E46" s="1967"/>
      <c r="F46" s="1967"/>
    </row>
    <row r="47" spans="1:6" x14ac:dyDescent="0.25">
      <c r="A47" s="1971" t="s">
        <v>990</v>
      </c>
      <c r="B47" s="1968" t="s">
        <v>991</v>
      </c>
      <c r="C47" s="1971" t="s">
        <v>42</v>
      </c>
      <c r="D47" s="1985">
        <v>4</v>
      </c>
      <c r="E47" s="1967"/>
      <c r="F47" s="1967">
        <f>D47*E47</f>
        <v>0</v>
      </c>
    </row>
    <row r="48" spans="1:6" x14ac:dyDescent="0.25">
      <c r="A48" s="1971"/>
      <c r="B48" s="1968"/>
      <c r="C48" s="1971"/>
      <c r="D48" s="1987"/>
      <c r="E48" s="1967"/>
      <c r="F48" s="1967"/>
    </row>
    <row r="49" spans="1:6" ht="13" x14ac:dyDescent="0.25">
      <c r="A49" s="1971"/>
      <c r="B49" s="1988" t="s">
        <v>757</v>
      </c>
      <c r="C49" s="1971"/>
      <c r="D49" s="1987"/>
      <c r="E49" s="1967"/>
      <c r="F49" s="1967"/>
    </row>
    <row r="50" spans="1:6" x14ac:dyDescent="0.25">
      <c r="A50" s="1971"/>
      <c r="B50" s="1968"/>
      <c r="C50" s="1971"/>
      <c r="D50" s="1987"/>
      <c r="E50" s="1967"/>
      <c r="F50" s="1967"/>
    </row>
    <row r="51" spans="1:6" ht="13" x14ac:dyDescent="0.25">
      <c r="A51" s="1971"/>
      <c r="B51" s="1989" t="s">
        <v>992</v>
      </c>
      <c r="C51" s="1971"/>
      <c r="D51" s="1987"/>
      <c r="E51" s="1967"/>
      <c r="F51" s="1967"/>
    </row>
    <row r="52" spans="1:6" ht="13" x14ac:dyDescent="0.25">
      <c r="A52" s="1971"/>
      <c r="B52" s="1989"/>
      <c r="C52" s="1971"/>
      <c r="D52" s="1987"/>
      <c r="E52" s="1967"/>
      <c r="F52" s="1967"/>
    </row>
    <row r="53" spans="1:6" ht="25" x14ac:dyDescent="0.25">
      <c r="A53" s="1971"/>
      <c r="B53" s="1978" t="s">
        <v>993</v>
      </c>
      <c r="C53" s="1971"/>
      <c r="D53" s="1987"/>
      <c r="E53" s="1967"/>
      <c r="F53" s="1967"/>
    </row>
    <row r="54" spans="1:6" x14ac:dyDescent="0.25">
      <c r="A54" s="1971"/>
      <c r="B54" s="1968"/>
      <c r="C54" s="1971"/>
      <c r="D54" s="1987"/>
      <c r="E54" s="1967"/>
      <c r="F54" s="1967"/>
    </row>
    <row r="55" spans="1:6" ht="25.5" thickBot="1" x14ac:dyDescent="0.3">
      <c r="A55" s="1971" t="s">
        <v>527</v>
      </c>
      <c r="B55" s="1968" t="s">
        <v>994</v>
      </c>
      <c r="C55" s="1971" t="s">
        <v>48</v>
      </c>
      <c r="D55" s="1973">
        <f>25*0.69</f>
        <v>17.25</v>
      </c>
      <c r="E55" s="1967"/>
      <c r="F55" s="1967">
        <f>D55*E55</f>
        <v>0</v>
      </c>
    </row>
    <row r="56" spans="1:6" ht="13.5" thickTop="1" x14ac:dyDescent="0.25">
      <c r="A56" s="2414" t="s">
        <v>102</v>
      </c>
      <c r="B56" s="2414"/>
      <c r="C56" s="2414"/>
      <c r="D56" s="2414"/>
      <c r="E56" s="2414"/>
      <c r="F56" s="1990">
        <f>SUM(F6:F55)</f>
        <v>0</v>
      </c>
    </row>
    <row r="57" spans="1:6" ht="25" x14ac:dyDescent="0.25">
      <c r="A57" s="1971" t="s">
        <v>525</v>
      </c>
      <c r="B57" s="1968" t="s">
        <v>995</v>
      </c>
      <c r="C57" s="1971" t="s">
        <v>48</v>
      </c>
      <c r="D57" s="1987">
        <v>5</v>
      </c>
      <c r="E57" s="1967"/>
      <c r="F57" s="1967">
        <f>D57*E57</f>
        <v>0</v>
      </c>
    </row>
    <row r="58" spans="1:6" x14ac:dyDescent="0.25">
      <c r="A58" s="1971"/>
      <c r="B58" s="1968"/>
      <c r="C58" s="1971"/>
      <c r="D58" s="1987"/>
      <c r="E58" s="1967"/>
      <c r="F58" s="1967"/>
    </row>
    <row r="59" spans="1:6" ht="13" x14ac:dyDescent="0.25">
      <c r="A59" s="1971"/>
      <c r="B59" s="1989" t="s">
        <v>90</v>
      </c>
      <c r="C59" s="1979"/>
      <c r="D59" s="1987"/>
      <c r="E59" s="1967"/>
      <c r="F59" s="1967"/>
    </row>
    <row r="60" spans="1:6" ht="13" x14ac:dyDescent="0.25">
      <c r="A60" s="1971"/>
      <c r="B60" s="1989"/>
      <c r="C60" s="1971"/>
      <c r="D60" s="1987"/>
      <c r="E60" s="1967"/>
      <c r="F60" s="1967"/>
    </row>
    <row r="61" spans="1:6" ht="25" x14ac:dyDescent="0.25">
      <c r="A61" s="1971"/>
      <c r="B61" s="1978" t="s">
        <v>996</v>
      </c>
      <c r="C61" s="1971"/>
      <c r="D61" s="1987"/>
      <c r="E61" s="1967"/>
      <c r="F61" s="1967"/>
    </row>
    <row r="62" spans="1:6" x14ac:dyDescent="0.25">
      <c r="A62" s="1971"/>
      <c r="B62" s="1968"/>
      <c r="C62" s="1971"/>
      <c r="D62" s="1987"/>
      <c r="E62" s="1967"/>
      <c r="F62" s="1967"/>
    </row>
    <row r="63" spans="1:6" x14ac:dyDescent="0.25">
      <c r="A63" s="1971" t="s">
        <v>539</v>
      </c>
      <c r="B63" s="1968" t="s">
        <v>997</v>
      </c>
      <c r="C63" s="1971" t="s">
        <v>42</v>
      </c>
      <c r="D63" s="1979">
        <f>D34+D41/3</f>
        <v>6.666666666666667</v>
      </c>
      <c r="E63" s="1967"/>
      <c r="F63" s="1967">
        <f>D63*E63</f>
        <v>0</v>
      </c>
    </row>
    <row r="64" spans="1:6" x14ac:dyDescent="0.25">
      <c r="A64" s="1971" t="s">
        <v>998</v>
      </c>
      <c r="B64" s="1968" t="s">
        <v>988</v>
      </c>
      <c r="C64" s="1971" t="s">
        <v>42</v>
      </c>
      <c r="D64" s="1979">
        <v>5</v>
      </c>
      <c r="E64" s="1967"/>
      <c r="F64" s="1967">
        <f>D64*E64</f>
        <v>0</v>
      </c>
    </row>
    <row r="65" spans="1:6" x14ac:dyDescent="0.25">
      <c r="A65" s="1971"/>
      <c r="B65" s="1968"/>
      <c r="C65" s="1971"/>
      <c r="D65" s="1986"/>
      <c r="E65" s="1967"/>
      <c r="F65" s="1967"/>
    </row>
    <row r="66" spans="1:6" ht="13" x14ac:dyDescent="0.25">
      <c r="A66" s="1971"/>
      <c r="B66" s="1988" t="s">
        <v>999</v>
      </c>
      <c r="C66" s="1971"/>
      <c r="D66" s="1991"/>
      <c r="E66" s="1967"/>
      <c r="F66" s="1967"/>
    </row>
    <row r="67" spans="1:6" x14ac:dyDescent="0.25">
      <c r="A67" s="1971"/>
      <c r="B67" s="1974"/>
      <c r="C67" s="1971"/>
      <c r="D67" s="1991"/>
      <c r="E67" s="1967"/>
      <c r="F67" s="1967"/>
    </row>
    <row r="68" spans="1:6" ht="37.5" x14ac:dyDescent="0.25">
      <c r="A68" s="1971" t="s">
        <v>1000</v>
      </c>
      <c r="B68" s="1974" t="s">
        <v>1001</v>
      </c>
      <c r="C68" s="1971" t="s">
        <v>667</v>
      </c>
      <c r="D68" s="1991">
        <v>1</v>
      </c>
      <c r="E68" s="1967"/>
      <c r="F68" s="1967">
        <f>D68*E68</f>
        <v>0</v>
      </c>
    </row>
    <row r="69" spans="1:6" x14ac:dyDescent="0.25">
      <c r="A69" s="1971"/>
      <c r="B69" s="1974"/>
      <c r="C69" s="1971"/>
      <c r="D69" s="1991"/>
      <c r="E69" s="1967"/>
      <c r="F69" s="1967"/>
    </row>
    <row r="70" spans="1:6" ht="13" x14ac:dyDescent="0.25">
      <c r="A70" s="1971"/>
      <c r="B70" s="1988" t="s">
        <v>93</v>
      </c>
      <c r="C70" s="1971"/>
      <c r="D70" s="1992"/>
      <c r="E70" s="1967"/>
      <c r="F70" s="1967"/>
    </row>
    <row r="71" spans="1:6" x14ac:dyDescent="0.25">
      <c r="A71" s="1971"/>
      <c r="B71" s="1974"/>
      <c r="C71" s="1971"/>
      <c r="D71" s="1992"/>
      <c r="E71" s="1967"/>
      <c r="F71" s="1967"/>
    </row>
    <row r="72" spans="1:6" ht="25" x14ac:dyDescent="0.25">
      <c r="A72" s="1971"/>
      <c r="B72" s="1978" t="s">
        <v>1002</v>
      </c>
      <c r="C72" s="1971"/>
      <c r="D72" s="1992"/>
      <c r="E72" s="1967"/>
      <c r="F72" s="1967"/>
    </row>
    <row r="73" spans="1:6" x14ac:dyDescent="0.25">
      <c r="A73" s="1971"/>
      <c r="B73" s="1968"/>
      <c r="C73" s="1971"/>
      <c r="D73" s="1992"/>
      <c r="E73" s="1967"/>
      <c r="F73" s="1967"/>
    </row>
    <row r="74" spans="1:6" ht="29.25" customHeight="1" x14ac:dyDescent="0.25">
      <c r="A74" s="1971" t="s">
        <v>94</v>
      </c>
      <c r="B74" s="1968" t="s">
        <v>1003</v>
      </c>
      <c r="C74" s="1971" t="s">
        <v>42</v>
      </c>
      <c r="D74" s="1979">
        <f>ROUNDUP(D41*2/3,)</f>
        <v>4</v>
      </c>
      <c r="E74" s="1967"/>
      <c r="F74" s="1967">
        <f>D74*E74</f>
        <v>0</v>
      </c>
    </row>
    <row r="75" spans="1:6" x14ac:dyDescent="0.25">
      <c r="A75" s="1971"/>
      <c r="B75" s="1968"/>
      <c r="C75" s="1971"/>
      <c r="D75" s="1973"/>
      <c r="E75" s="1967"/>
      <c r="F75" s="1967"/>
    </row>
    <row r="76" spans="1:6" ht="37.5" x14ac:dyDescent="0.25">
      <c r="A76" s="1971" t="s">
        <v>1004</v>
      </c>
      <c r="B76" s="1974" t="s">
        <v>1005</v>
      </c>
      <c r="C76" s="1971" t="s">
        <v>42</v>
      </c>
      <c r="D76" s="1973">
        <f>ROUNDUP(26*0.05*0.69,0)</f>
        <v>1</v>
      </c>
      <c r="E76" s="1967"/>
      <c r="F76" s="1967">
        <f>D76*E76</f>
        <v>0</v>
      </c>
    </row>
    <row r="77" spans="1:6" x14ac:dyDescent="0.25">
      <c r="A77" s="1971"/>
      <c r="B77" s="1974"/>
      <c r="C77" s="1971"/>
      <c r="D77" s="1973"/>
      <c r="E77" s="1967"/>
      <c r="F77" s="1967"/>
    </row>
    <row r="78" spans="1:6" ht="37.5" x14ac:dyDescent="0.25">
      <c r="A78" s="1971" t="s">
        <v>546</v>
      </c>
      <c r="B78" s="1974" t="s">
        <v>2119</v>
      </c>
      <c r="C78" s="1971" t="s">
        <v>42</v>
      </c>
      <c r="D78" s="1985">
        <f>36*0.2</f>
        <v>7.2</v>
      </c>
      <c r="E78" s="1967"/>
      <c r="F78" s="1967">
        <f>D78*E78</f>
        <v>0</v>
      </c>
    </row>
    <row r="79" spans="1:6" x14ac:dyDescent="0.25">
      <c r="A79" s="1971"/>
      <c r="B79" s="1974"/>
      <c r="C79" s="1971"/>
      <c r="D79" s="1992"/>
      <c r="E79" s="1967"/>
      <c r="F79" s="1967"/>
    </row>
    <row r="80" spans="1:6" ht="13" x14ac:dyDescent="0.25">
      <c r="A80" s="1971"/>
      <c r="B80" s="1989" t="s">
        <v>1007</v>
      </c>
      <c r="C80" s="1971"/>
      <c r="D80" s="1986"/>
      <c r="E80" s="1967"/>
      <c r="F80" s="1967"/>
    </row>
    <row r="81" spans="1:6" ht="13" x14ac:dyDescent="0.25">
      <c r="A81" s="1971"/>
      <c r="B81" s="1989"/>
      <c r="C81" s="1971"/>
      <c r="D81" s="1986"/>
      <c r="E81" s="1967"/>
      <c r="F81" s="1967"/>
    </row>
    <row r="82" spans="1:6" ht="25" x14ac:dyDescent="0.25">
      <c r="A82" s="1993"/>
      <c r="B82" s="1978" t="s">
        <v>1008</v>
      </c>
      <c r="C82" s="1971"/>
      <c r="D82" s="1986"/>
      <c r="E82" s="1967"/>
      <c r="F82" s="1967"/>
    </row>
    <row r="83" spans="1:6" x14ac:dyDescent="0.25">
      <c r="A83" s="1993"/>
      <c r="B83" s="1980"/>
      <c r="C83" s="1971"/>
      <c r="D83" s="1986"/>
      <c r="E83" s="1967"/>
      <c r="F83" s="1967"/>
    </row>
    <row r="84" spans="1:6" x14ac:dyDescent="0.25">
      <c r="A84" s="1993" t="s">
        <v>1009</v>
      </c>
      <c r="B84" s="1968" t="s">
        <v>526</v>
      </c>
      <c r="C84" s="1971" t="s">
        <v>48</v>
      </c>
      <c r="D84" s="1979">
        <f>ROUNDUP(26*0.69,0)</f>
        <v>18</v>
      </c>
      <c r="E84" s="1967"/>
      <c r="F84" s="1967">
        <f>D84*E84</f>
        <v>0</v>
      </c>
    </row>
    <row r="85" spans="1:6" x14ac:dyDescent="0.25">
      <c r="A85" s="1993"/>
      <c r="B85" s="1980"/>
      <c r="C85" s="1971"/>
      <c r="D85" s="1986"/>
      <c r="E85" s="1967"/>
      <c r="F85" s="1967"/>
    </row>
    <row r="86" spans="1:6" ht="25" x14ac:dyDescent="0.25">
      <c r="A86" s="1993"/>
      <c r="B86" s="1978" t="s">
        <v>1010</v>
      </c>
      <c r="C86" s="1971"/>
      <c r="D86" s="1986"/>
      <c r="E86" s="1967"/>
      <c r="F86" s="1967"/>
    </row>
    <row r="87" spans="1:6" x14ac:dyDescent="0.25">
      <c r="A87" s="1993"/>
      <c r="B87" s="1980"/>
      <c r="C87" s="1971"/>
      <c r="D87" s="1986"/>
      <c r="E87" s="1967"/>
      <c r="F87" s="1967"/>
    </row>
    <row r="88" spans="1:6" x14ac:dyDescent="0.25">
      <c r="A88" s="1971" t="s">
        <v>1011</v>
      </c>
      <c r="B88" s="1968" t="s">
        <v>526</v>
      </c>
      <c r="C88" s="1971" t="s">
        <v>48</v>
      </c>
      <c r="D88" s="1973">
        <v>3</v>
      </c>
      <c r="E88" s="1967"/>
      <c r="F88" s="1967">
        <f>D88*E88</f>
        <v>0</v>
      </c>
    </row>
    <row r="89" spans="1:6" x14ac:dyDescent="0.25">
      <c r="A89" s="1971"/>
      <c r="B89" s="1968"/>
      <c r="C89" s="1979"/>
      <c r="D89" s="1986"/>
      <c r="E89" s="1967"/>
      <c r="F89" s="1967"/>
    </row>
    <row r="90" spans="1:6" ht="13" x14ac:dyDescent="0.25">
      <c r="A90" s="1984"/>
      <c r="B90" s="1976" t="s">
        <v>1012</v>
      </c>
      <c r="C90" s="1984"/>
      <c r="D90" s="1994"/>
      <c r="E90" s="1967"/>
      <c r="F90" s="1967"/>
    </row>
    <row r="91" spans="1:6" ht="13" x14ac:dyDescent="0.25">
      <c r="A91" s="1984"/>
      <c r="B91" s="1976"/>
      <c r="C91" s="1984"/>
      <c r="D91" s="1994"/>
      <c r="E91" s="1967"/>
      <c r="F91" s="1967"/>
    </row>
    <row r="92" spans="1:6" ht="44.25" customHeight="1" x14ac:dyDescent="0.25">
      <c r="A92" s="1971" t="s">
        <v>237</v>
      </c>
      <c r="B92" s="1968" t="s">
        <v>1013</v>
      </c>
      <c r="C92" s="1971" t="s">
        <v>48</v>
      </c>
      <c r="D92" s="1995">
        <v>0</v>
      </c>
      <c r="E92" s="1967"/>
      <c r="F92" s="1967">
        <f>D92*E92</f>
        <v>0</v>
      </c>
    </row>
    <row r="93" spans="1:6" x14ac:dyDescent="0.25">
      <c r="A93" s="1971"/>
      <c r="B93" s="1968"/>
      <c r="C93" s="1971"/>
      <c r="D93" s="1995"/>
      <c r="E93" s="1967"/>
      <c r="F93" s="1967"/>
    </row>
    <row r="94" spans="1:6" x14ac:dyDescent="0.25">
      <c r="A94" s="1971"/>
      <c r="B94" s="1968"/>
      <c r="C94" s="1971"/>
      <c r="D94" s="1995"/>
      <c r="E94" s="1967"/>
      <c r="F94" s="1967"/>
    </row>
    <row r="95" spans="1:6" x14ac:dyDescent="0.25">
      <c r="A95" s="1971"/>
      <c r="B95" s="1968"/>
      <c r="C95" s="1971"/>
      <c r="D95" s="1995"/>
      <c r="E95" s="1967"/>
      <c r="F95" s="1967"/>
    </row>
    <row r="96" spans="1:6" x14ac:dyDescent="0.25">
      <c r="A96" s="1971"/>
      <c r="B96" s="1968"/>
      <c r="C96" s="1971"/>
      <c r="D96" s="1995"/>
      <c r="E96" s="1967"/>
      <c r="F96" s="1967"/>
    </row>
    <row r="97" spans="1:6" x14ac:dyDescent="0.25">
      <c r="A97" s="1971"/>
      <c r="B97" s="1968"/>
      <c r="C97" s="1971"/>
      <c r="D97" s="1995"/>
      <c r="E97" s="1967"/>
      <c r="F97" s="1967"/>
    </row>
    <row r="98" spans="1:6" x14ac:dyDescent="0.25">
      <c r="A98" s="1971"/>
      <c r="B98" s="1968"/>
      <c r="C98" s="1971"/>
      <c r="D98" s="1995"/>
      <c r="E98" s="1967"/>
      <c r="F98" s="1967"/>
    </row>
    <row r="99" spans="1:6" ht="13" thickBot="1" x14ac:dyDescent="0.3">
      <c r="A99" s="1971"/>
      <c r="B99" s="1968"/>
      <c r="C99" s="1971"/>
      <c r="D99" s="1995"/>
      <c r="E99" s="1967"/>
      <c r="F99" s="1967"/>
    </row>
    <row r="100" spans="1:6" ht="13.5" thickTop="1" x14ac:dyDescent="0.25">
      <c r="A100" s="2414" t="s">
        <v>102</v>
      </c>
      <c r="B100" s="2414"/>
      <c r="C100" s="2414"/>
      <c r="D100" s="2414"/>
      <c r="E100" s="2414"/>
      <c r="F100" s="1990">
        <f>SUM(F57:F99)</f>
        <v>0</v>
      </c>
    </row>
    <row r="101" spans="1:6" ht="13" x14ac:dyDescent="0.25">
      <c r="A101" s="1971"/>
      <c r="B101" s="1972" t="s">
        <v>1014</v>
      </c>
      <c r="C101" s="1971"/>
      <c r="D101" s="1992"/>
      <c r="E101" s="1967"/>
      <c r="F101" s="1967"/>
    </row>
    <row r="102" spans="1:6" x14ac:dyDescent="0.25">
      <c r="A102" s="1971"/>
      <c r="B102" s="1974"/>
      <c r="C102" s="1971"/>
      <c r="D102" s="1992"/>
      <c r="E102" s="1967"/>
      <c r="F102" s="1967"/>
    </row>
    <row r="103" spans="1:6" ht="13" x14ac:dyDescent="0.25">
      <c r="A103" s="1971"/>
      <c r="B103" s="1988" t="s">
        <v>96</v>
      </c>
      <c r="C103" s="1971"/>
      <c r="D103" s="1986"/>
      <c r="E103" s="1967"/>
      <c r="F103" s="1967"/>
    </row>
    <row r="104" spans="1:6" x14ac:dyDescent="0.25">
      <c r="A104" s="1971"/>
      <c r="B104" s="1968"/>
      <c r="C104" s="1971"/>
      <c r="D104" s="1986"/>
      <c r="E104" s="1967"/>
      <c r="F104" s="1967"/>
    </row>
    <row r="105" spans="1:6" ht="13" x14ac:dyDescent="0.25">
      <c r="A105" s="1971"/>
      <c r="B105" s="1989" t="s">
        <v>554</v>
      </c>
      <c r="C105" s="1971"/>
      <c r="D105" s="1986"/>
      <c r="E105" s="1967"/>
      <c r="F105" s="1967"/>
    </row>
    <row r="106" spans="1:6" ht="13" x14ac:dyDescent="0.25">
      <c r="A106" s="1971"/>
      <c r="B106" s="1996" t="s">
        <v>98</v>
      </c>
      <c r="C106" s="1971"/>
      <c r="D106" s="1986"/>
      <c r="E106" s="1967"/>
      <c r="F106" s="1967"/>
    </row>
    <row r="107" spans="1:6" ht="13" x14ac:dyDescent="0.25">
      <c r="A107" s="1971"/>
      <c r="B107" s="1996"/>
      <c r="C107" s="1971"/>
      <c r="D107" s="1986"/>
      <c r="E107" s="1967"/>
      <c r="F107" s="1967"/>
    </row>
    <row r="108" spans="1:6" ht="30.75" customHeight="1" x14ac:dyDescent="0.25">
      <c r="A108" s="1971"/>
      <c r="B108" s="1978" t="s">
        <v>1159</v>
      </c>
      <c r="C108" s="1971"/>
      <c r="D108" s="1986"/>
      <c r="E108" s="1967"/>
      <c r="F108" s="1967"/>
    </row>
    <row r="109" spans="1:6" x14ac:dyDescent="0.25">
      <c r="A109" s="1971"/>
      <c r="B109" s="1968"/>
      <c r="C109" s="1971"/>
      <c r="D109" s="1987"/>
      <c r="E109" s="1967"/>
      <c r="F109" s="1967"/>
    </row>
    <row r="110" spans="1:6" x14ac:dyDescent="0.25">
      <c r="A110" s="1993" t="s">
        <v>719</v>
      </c>
      <c r="B110" s="1968" t="s">
        <v>106</v>
      </c>
      <c r="C110" s="1971" t="s">
        <v>42</v>
      </c>
      <c r="D110" s="1985">
        <f>ROUNDUP((26*0.6*0.2)+(30*0.1)+(36*0.45*0.15),0)</f>
        <v>9</v>
      </c>
      <c r="E110" s="1967"/>
      <c r="F110" s="1967">
        <f>D110*E110</f>
        <v>0</v>
      </c>
    </row>
    <row r="111" spans="1:6" x14ac:dyDescent="0.25">
      <c r="A111" s="1993"/>
      <c r="B111" s="1968"/>
      <c r="C111" s="1971"/>
      <c r="D111" s="1997"/>
      <c r="E111" s="1967"/>
      <c r="F111" s="1967"/>
    </row>
    <row r="112" spans="1:6" ht="30.75" customHeight="1" x14ac:dyDescent="0.25">
      <c r="A112" s="1998"/>
      <c r="B112" s="1978" t="s">
        <v>1015</v>
      </c>
      <c r="C112" s="1998"/>
      <c r="D112" s="1998"/>
      <c r="E112" s="1999"/>
      <c r="F112" s="2305"/>
    </row>
    <row r="113" spans="1:6" x14ac:dyDescent="0.25">
      <c r="A113" s="1971"/>
      <c r="B113" s="1968"/>
      <c r="C113" s="1971"/>
      <c r="D113" s="1977"/>
      <c r="E113" s="1967"/>
      <c r="F113" s="1967"/>
    </row>
    <row r="114" spans="1:6" ht="13" x14ac:dyDescent="0.25">
      <c r="A114" s="1993"/>
      <c r="B114" s="1981" t="s">
        <v>107</v>
      </c>
      <c r="C114" s="1971"/>
      <c r="D114" s="1987"/>
      <c r="E114" s="1967"/>
      <c r="F114" s="1967"/>
    </row>
    <row r="115" spans="1:6" ht="13" x14ac:dyDescent="0.25">
      <c r="A115" s="1993"/>
      <c r="B115" s="1981"/>
      <c r="C115" s="1971"/>
      <c r="D115" s="1987"/>
      <c r="E115" s="1967"/>
      <c r="F115" s="1967"/>
    </row>
    <row r="116" spans="1:6" ht="32.25" customHeight="1" x14ac:dyDescent="0.25">
      <c r="A116" s="1993"/>
      <c r="B116" s="1978" t="s">
        <v>1016</v>
      </c>
      <c r="C116" s="1971"/>
      <c r="D116" s="1987"/>
      <c r="E116" s="1967"/>
      <c r="F116" s="1967"/>
    </row>
    <row r="117" spans="1:6" x14ac:dyDescent="0.25">
      <c r="A117" s="1993"/>
      <c r="B117" s="1968"/>
      <c r="C117" s="1971"/>
      <c r="D117" s="1987"/>
      <c r="E117" s="1967"/>
      <c r="F117" s="1967"/>
    </row>
    <row r="118" spans="1:6" ht="29.25" customHeight="1" x14ac:dyDescent="0.25">
      <c r="A118" s="1993" t="s">
        <v>720</v>
      </c>
      <c r="B118" s="1968" t="s">
        <v>106</v>
      </c>
      <c r="C118" s="1971" t="s">
        <v>42</v>
      </c>
      <c r="D118" s="1985">
        <f>40*0.2*0.25</f>
        <v>2</v>
      </c>
      <c r="E118" s="1967"/>
      <c r="F118" s="1967">
        <f>D118*E118</f>
        <v>0</v>
      </c>
    </row>
    <row r="119" spans="1:6" x14ac:dyDescent="0.25">
      <c r="A119" s="1993"/>
      <c r="B119" s="1968"/>
      <c r="C119" s="1971"/>
      <c r="D119" s="1986"/>
      <c r="E119" s="1967"/>
      <c r="F119" s="1967"/>
    </row>
    <row r="120" spans="1:6" ht="13" x14ac:dyDescent="0.25">
      <c r="A120" s="1971"/>
      <c r="B120" s="1976" t="s">
        <v>110</v>
      </c>
      <c r="C120" s="1971"/>
      <c r="D120" s="1987"/>
      <c r="E120" s="1967"/>
      <c r="F120" s="1967"/>
    </row>
    <row r="121" spans="1:6" x14ac:dyDescent="0.25">
      <c r="A121" s="1971"/>
      <c r="B121" s="1980"/>
      <c r="C121" s="1971"/>
      <c r="D121" s="1987"/>
      <c r="E121" s="1967"/>
      <c r="F121" s="1967"/>
    </row>
    <row r="122" spans="1:6" ht="30" customHeight="1" x14ac:dyDescent="0.25">
      <c r="A122" s="1971"/>
      <c r="B122" s="1989" t="s">
        <v>116</v>
      </c>
      <c r="C122" s="1971"/>
      <c r="D122" s="1987"/>
      <c r="E122" s="1967"/>
      <c r="F122" s="1967"/>
    </row>
    <row r="123" spans="1:6" ht="25" x14ac:dyDescent="0.25">
      <c r="A123" s="1971"/>
      <c r="B123" s="1978" t="s">
        <v>1017</v>
      </c>
      <c r="C123" s="1971"/>
      <c r="D123" s="1992"/>
      <c r="E123" s="1967"/>
      <c r="F123" s="1967"/>
    </row>
    <row r="124" spans="1:6" x14ac:dyDescent="0.25">
      <c r="A124" s="1971"/>
      <c r="B124" s="1974"/>
      <c r="C124" s="1971"/>
      <c r="D124" s="1992"/>
      <c r="E124" s="1967"/>
      <c r="F124" s="1967"/>
    </row>
    <row r="125" spans="1:6" x14ac:dyDescent="0.25">
      <c r="A125" s="1993" t="s">
        <v>117</v>
      </c>
      <c r="B125" s="1968" t="s">
        <v>1018</v>
      </c>
      <c r="C125" s="1971" t="s">
        <v>42</v>
      </c>
      <c r="D125" s="1985">
        <f>ROUNDUP((26*0.6*0.2)+(36*0.45*0.15),0)</f>
        <v>6</v>
      </c>
      <c r="E125" s="1967"/>
      <c r="F125" s="1967">
        <f>D125*E125</f>
        <v>0</v>
      </c>
    </row>
    <row r="126" spans="1:6" x14ac:dyDescent="0.25">
      <c r="A126" s="1971"/>
      <c r="B126" s="1974"/>
      <c r="C126" s="1971"/>
      <c r="D126" s="1992"/>
      <c r="E126" s="1967"/>
      <c r="F126" s="1967"/>
    </row>
    <row r="127" spans="1:6" ht="13" x14ac:dyDescent="0.25">
      <c r="A127" s="1971"/>
      <c r="B127" s="1988" t="s">
        <v>115</v>
      </c>
      <c r="C127" s="1971"/>
      <c r="D127" s="1986"/>
      <c r="E127" s="1967"/>
      <c r="F127" s="1967"/>
    </row>
    <row r="128" spans="1:6" x14ac:dyDescent="0.25">
      <c r="A128" s="1971"/>
      <c r="B128" s="1968"/>
      <c r="C128" s="1971"/>
      <c r="D128" s="1986"/>
      <c r="E128" s="1967"/>
      <c r="F128" s="1967"/>
    </row>
    <row r="129" spans="1:6" ht="13" x14ac:dyDescent="0.25">
      <c r="A129" s="1971"/>
      <c r="B129" s="1989" t="s">
        <v>116</v>
      </c>
      <c r="C129" s="1971"/>
      <c r="D129" s="1986"/>
      <c r="E129" s="1967"/>
      <c r="F129" s="1967"/>
    </row>
    <row r="130" spans="1:6" ht="25" x14ac:dyDescent="0.25">
      <c r="A130" s="1971"/>
      <c r="B130" s="1978" t="s">
        <v>2120</v>
      </c>
      <c r="C130" s="1971"/>
      <c r="D130" s="1986"/>
      <c r="E130" s="1967"/>
      <c r="F130" s="1967"/>
    </row>
    <row r="131" spans="1:6" x14ac:dyDescent="0.25">
      <c r="A131" s="1971"/>
      <c r="B131" s="1968"/>
      <c r="C131" s="1971"/>
      <c r="D131" s="1986"/>
      <c r="E131" s="1967"/>
      <c r="F131" s="1967"/>
    </row>
    <row r="132" spans="1:6" x14ac:dyDescent="0.25">
      <c r="A132" s="1993" t="s">
        <v>117</v>
      </c>
      <c r="B132" s="1968" t="s">
        <v>1018</v>
      </c>
      <c r="C132" s="1971" t="s">
        <v>42</v>
      </c>
      <c r="D132" s="1985">
        <f>D110-D125</f>
        <v>3</v>
      </c>
      <c r="E132" s="1967"/>
      <c r="F132" s="1967">
        <f>D132*E132</f>
        <v>0</v>
      </c>
    </row>
    <row r="133" spans="1:6" x14ac:dyDescent="0.25">
      <c r="A133" s="1985"/>
      <c r="B133" s="2000"/>
      <c r="C133" s="1985"/>
      <c r="D133" s="1985"/>
      <c r="E133" s="1503"/>
      <c r="F133" s="1504"/>
    </row>
    <row r="134" spans="1:6" x14ac:dyDescent="0.25">
      <c r="A134" s="1971"/>
      <c r="B134" s="1971"/>
      <c r="C134" s="1971"/>
      <c r="D134" s="1987"/>
      <c r="E134" s="1967"/>
      <c r="F134" s="1967"/>
    </row>
    <row r="135" spans="1:6" ht="13" x14ac:dyDescent="0.25">
      <c r="A135" s="1971"/>
      <c r="B135" s="1989" t="s">
        <v>1019</v>
      </c>
      <c r="C135" s="1971"/>
      <c r="D135" s="1987"/>
      <c r="E135" s="1967"/>
      <c r="F135" s="1967"/>
    </row>
    <row r="136" spans="1:6" ht="25" x14ac:dyDescent="0.25">
      <c r="A136" s="1971"/>
      <c r="B136" s="1978" t="s">
        <v>1020</v>
      </c>
      <c r="C136" s="1971"/>
      <c r="D136" s="1987"/>
      <c r="E136" s="1967"/>
      <c r="F136" s="1967"/>
    </row>
    <row r="137" spans="1:6" x14ac:dyDescent="0.25">
      <c r="A137" s="1971"/>
      <c r="B137" s="1978"/>
      <c r="C137" s="1971"/>
      <c r="D137" s="1987"/>
      <c r="E137" s="1967"/>
      <c r="F137" s="1967"/>
    </row>
    <row r="138" spans="1:6" ht="14.5" x14ac:dyDescent="0.25">
      <c r="A138" s="1971" t="s">
        <v>724</v>
      </c>
      <c r="B138" s="1968" t="s">
        <v>2477</v>
      </c>
      <c r="C138" s="1971" t="s">
        <v>42</v>
      </c>
      <c r="D138" s="1986">
        <v>2</v>
      </c>
      <c r="E138" s="1967"/>
      <c r="F138" s="1967">
        <f>D138*E138</f>
        <v>0</v>
      </c>
    </row>
    <row r="139" spans="1:6" x14ac:dyDescent="0.25">
      <c r="A139" s="1971"/>
      <c r="B139" s="1968"/>
      <c r="C139" s="1971"/>
      <c r="D139" s="1987"/>
      <c r="E139" s="1967"/>
      <c r="F139" s="1967"/>
    </row>
    <row r="140" spans="1:6" ht="13" x14ac:dyDescent="0.25">
      <c r="A140" s="1971"/>
      <c r="B140" s="1972" t="s">
        <v>120</v>
      </c>
      <c r="C140" s="1971"/>
      <c r="D140" s="1992"/>
      <c r="E140" s="1967"/>
      <c r="F140" s="1967"/>
    </row>
    <row r="141" spans="1:6" x14ac:dyDescent="0.25">
      <c r="A141" s="1971"/>
      <c r="B141" s="1974"/>
      <c r="C141" s="1971"/>
      <c r="D141" s="1992"/>
      <c r="E141" s="1967"/>
      <c r="F141" s="1967"/>
    </row>
    <row r="142" spans="1:6" ht="13" x14ac:dyDescent="0.25">
      <c r="A142" s="1971"/>
      <c r="B142" s="1988" t="s">
        <v>567</v>
      </c>
      <c r="C142" s="1971"/>
      <c r="D142" s="1992"/>
      <c r="E142" s="1967"/>
      <c r="F142" s="1967"/>
    </row>
    <row r="143" spans="1:6" x14ac:dyDescent="0.25">
      <c r="A143" s="1971"/>
      <c r="B143" s="1968"/>
      <c r="C143" s="1971"/>
      <c r="D143" s="1992"/>
      <c r="E143" s="1967"/>
      <c r="F143" s="1967"/>
    </row>
    <row r="144" spans="1:6" ht="13" x14ac:dyDescent="0.25">
      <c r="A144" s="1971"/>
      <c r="B144" s="1996" t="s">
        <v>1021</v>
      </c>
      <c r="C144" s="1971"/>
      <c r="D144" s="1992"/>
      <c r="E144" s="1967"/>
      <c r="F144" s="1967"/>
    </row>
    <row r="145" spans="1:6" x14ac:dyDescent="0.25">
      <c r="A145" s="1971"/>
      <c r="B145" s="1974"/>
      <c r="C145" s="1971"/>
      <c r="D145" s="1992"/>
      <c r="E145" s="1967"/>
      <c r="F145" s="1967"/>
    </row>
    <row r="146" spans="1:6" ht="14.25" customHeight="1" x14ac:dyDescent="0.25">
      <c r="A146" s="1971"/>
      <c r="B146" s="1978" t="s">
        <v>1022</v>
      </c>
      <c r="C146" s="1971"/>
      <c r="D146" s="1992"/>
      <c r="E146" s="1967"/>
      <c r="F146" s="1967"/>
    </row>
    <row r="147" spans="1:6" x14ac:dyDescent="0.25">
      <c r="A147" s="1971"/>
      <c r="B147" s="1978"/>
      <c r="C147" s="1971"/>
      <c r="D147" s="1992"/>
      <c r="E147" s="1967"/>
      <c r="F147" s="1967"/>
    </row>
    <row r="148" spans="1:6" x14ac:dyDescent="0.25">
      <c r="A148" s="1971" t="s">
        <v>1023</v>
      </c>
      <c r="B148" s="1968" t="s">
        <v>1024</v>
      </c>
      <c r="C148" s="1971" t="s">
        <v>48</v>
      </c>
      <c r="D148" s="1985">
        <f>40*0.23</f>
        <v>9.2000000000000011</v>
      </c>
      <c r="E148" s="1967"/>
      <c r="F148" s="1967">
        <f>D148*E148</f>
        <v>0</v>
      </c>
    </row>
    <row r="149" spans="1:6" x14ac:dyDescent="0.25">
      <c r="A149" s="1971" t="s">
        <v>1025</v>
      </c>
      <c r="B149" s="1968" t="s">
        <v>413</v>
      </c>
      <c r="C149" s="1971" t="s">
        <v>48</v>
      </c>
      <c r="D149" s="2001">
        <v>0</v>
      </c>
      <c r="E149" s="1967"/>
      <c r="F149" s="1967">
        <f>D149*E149</f>
        <v>0</v>
      </c>
    </row>
    <row r="150" spans="1:6" ht="13" thickBot="1" x14ac:dyDescent="0.3">
      <c r="A150" s="1971"/>
      <c r="B150" s="1968"/>
      <c r="C150" s="1971"/>
      <c r="D150" s="2001"/>
      <c r="E150" s="1967"/>
      <c r="F150" s="1967"/>
    </row>
    <row r="151" spans="1:6" ht="13.5" thickTop="1" x14ac:dyDescent="0.25">
      <c r="A151" s="2414" t="s">
        <v>102</v>
      </c>
      <c r="B151" s="2414"/>
      <c r="C151" s="2414"/>
      <c r="D151" s="2414"/>
      <c r="E151" s="2414"/>
      <c r="F151" s="1990">
        <f>SUM(F101:F150)</f>
        <v>0</v>
      </c>
    </row>
    <row r="152" spans="1:6" ht="13" x14ac:dyDescent="0.25">
      <c r="A152" s="1971"/>
      <c r="B152" s="1996" t="s">
        <v>1026</v>
      </c>
      <c r="C152" s="1971"/>
      <c r="D152" s="2001"/>
      <c r="E152" s="1967"/>
      <c r="F152" s="1967"/>
    </row>
    <row r="153" spans="1:6" x14ac:dyDescent="0.25">
      <c r="A153" s="1971"/>
      <c r="B153" s="1974"/>
      <c r="C153" s="1971"/>
      <c r="D153" s="2001"/>
      <c r="E153" s="1967"/>
      <c r="F153" s="1967"/>
    </row>
    <row r="154" spans="1:6" x14ac:dyDescent="0.25">
      <c r="A154" s="1971"/>
      <c r="B154" s="1978" t="s">
        <v>1027</v>
      </c>
      <c r="C154" s="1971"/>
      <c r="D154" s="2001"/>
      <c r="E154" s="1967"/>
      <c r="F154" s="1967"/>
    </row>
    <row r="155" spans="1:6" ht="11.25" customHeight="1" x14ac:dyDescent="0.25">
      <c r="A155" s="1971"/>
      <c r="B155" s="1978"/>
      <c r="C155" s="1971"/>
      <c r="D155" s="2001"/>
      <c r="E155" s="1967"/>
      <c r="F155" s="1967"/>
    </row>
    <row r="156" spans="1:6" x14ac:dyDescent="0.25">
      <c r="A156" s="1971" t="s">
        <v>1028</v>
      </c>
      <c r="B156" s="1968" t="s">
        <v>1029</v>
      </c>
      <c r="C156" s="1971" t="s">
        <v>48</v>
      </c>
      <c r="D156" s="1985">
        <v>17</v>
      </c>
      <c r="E156" s="1967"/>
      <c r="F156" s="1967">
        <f>D156*E156</f>
        <v>0</v>
      </c>
    </row>
    <row r="157" spans="1:6" x14ac:dyDescent="0.25">
      <c r="A157" s="1971" t="s">
        <v>438</v>
      </c>
      <c r="B157" s="1968" t="s">
        <v>1024</v>
      </c>
      <c r="C157" s="1971" t="s">
        <v>48</v>
      </c>
      <c r="D157" s="1979">
        <v>0</v>
      </c>
      <c r="E157" s="1967"/>
      <c r="F157" s="1967">
        <f>D157*E157</f>
        <v>0</v>
      </c>
    </row>
    <row r="158" spans="1:6" x14ac:dyDescent="0.25">
      <c r="A158" s="1971"/>
      <c r="B158" s="1968"/>
      <c r="C158" s="1971"/>
      <c r="D158" s="1987"/>
      <c r="E158" s="1967"/>
      <c r="F158" s="1967"/>
    </row>
    <row r="159" spans="1:6" ht="11.25" customHeight="1" x14ac:dyDescent="0.25">
      <c r="A159" s="1971"/>
      <c r="B159" s="1976" t="s">
        <v>130</v>
      </c>
      <c r="C159" s="1971"/>
      <c r="D159" s="1977"/>
      <c r="E159" s="1967"/>
      <c r="F159" s="1967"/>
    </row>
    <row r="160" spans="1:6" x14ac:dyDescent="0.25">
      <c r="A160" s="1971"/>
      <c r="B160" s="1980"/>
      <c r="C160" s="1971"/>
      <c r="D160" s="1973"/>
      <c r="E160" s="1967"/>
      <c r="F160" s="1967"/>
    </row>
    <row r="161" spans="1:6" ht="24" customHeight="1" x14ac:dyDescent="0.25">
      <c r="A161" s="1971"/>
      <c r="B161" s="1989" t="s">
        <v>1030</v>
      </c>
      <c r="C161" s="1971"/>
      <c r="D161" s="1977"/>
      <c r="E161" s="1967"/>
      <c r="F161" s="1967"/>
    </row>
    <row r="162" spans="1:6" ht="13" x14ac:dyDescent="0.25">
      <c r="A162" s="1971"/>
      <c r="B162" s="1989"/>
      <c r="C162" s="1971"/>
      <c r="D162" s="1977"/>
      <c r="E162" s="1967"/>
      <c r="F162" s="1967"/>
    </row>
    <row r="163" spans="1:6" ht="25" x14ac:dyDescent="0.25">
      <c r="A163" s="1971"/>
      <c r="B163" s="1978" t="s">
        <v>1031</v>
      </c>
      <c r="C163" s="1971"/>
      <c r="D163" s="1977"/>
      <c r="E163" s="1967"/>
      <c r="F163" s="1967"/>
    </row>
    <row r="164" spans="1:6" x14ac:dyDescent="0.25">
      <c r="A164" s="1971"/>
      <c r="B164" s="1978"/>
      <c r="C164" s="1971"/>
      <c r="D164" s="1977"/>
      <c r="E164" s="1967"/>
      <c r="F164" s="1967"/>
    </row>
    <row r="165" spans="1:6" x14ac:dyDescent="0.25">
      <c r="A165" s="1971" t="s">
        <v>1032</v>
      </c>
      <c r="B165" s="1968" t="s">
        <v>1033</v>
      </c>
      <c r="C165" s="1971" t="s">
        <v>50</v>
      </c>
      <c r="D165" s="1985">
        <f>ROUNDUP((0.89*110)+((26/0.15)*0.75*0.369),0)</f>
        <v>146</v>
      </c>
      <c r="E165" s="1967"/>
      <c r="F165" s="1967">
        <f>D165*E165</f>
        <v>0</v>
      </c>
    </row>
    <row r="166" spans="1:6" x14ac:dyDescent="0.25">
      <c r="A166" s="1971"/>
      <c r="B166" s="1968"/>
      <c r="C166" s="1971"/>
      <c r="D166" s="1979"/>
      <c r="E166" s="1967"/>
      <c r="F166" s="1967"/>
    </row>
    <row r="167" spans="1:6" ht="13" x14ac:dyDescent="0.25">
      <c r="A167" s="1971"/>
      <c r="B167" s="1981" t="s">
        <v>574</v>
      </c>
      <c r="C167" s="1971"/>
      <c r="D167" s="1977"/>
      <c r="E167" s="1967"/>
      <c r="F167" s="1967"/>
    </row>
    <row r="168" spans="1:6" ht="12" customHeight="1" x14ac:dyDescent="0.25">
      <c r="A168" s="1971"/>
      <c r="B168" s="1981"/>
      <c r="C168" s="1971"/>
      <c r="D168" s="1977"/>
      <c r="E168" s="1967"/>
      <c r="F168" s="1967"/>
    </row>
    <row r="169" spans="1:6" ht="37.5" x14ac:dyDescent="0.25">
      <c r="A169" s="1971"/>
      <c r="B169" s="1978" t="s">
        <v>1034</v>
      </c>
      <c r="C169" s="1971"/>
      <c r="D169" s="1977"/>
      <c r="E169" s="1967"/>
      <c r="F169" s="1967"/>
    </row>
    <row r="170" spans="1:6" x14ac:dyDescent="0.25">
      <c r="A170" s="1971"/>
      <c r="B170" s="1980"/>
      <c r="C170" s="1971"/>
      <c r="D170" s="1977"/>
      <c r="E170" s="1967"/>
      <c r="F170" s="1967"/>
    </row>
    <row r="171" spans="1:6" x14ac:dyDescent="0.25">
      <c r="A171" s="1971" t="s">
        <v>1035</v>
      </c>
      <c r="B171" s="1980" t="s">
        <v>1036</v>
      </c>
      <c r="C171" s="1971" t="s">
        <v>48</v>
      </c>
      <c r="D171" s="1985">
        <v>25</v>
      </c>
      <c r="E171" s="1967"/>
      <c r="F171" s="1967">
        <f>D171*E171</f>
        <v>0</v>
      </c>
    </row>
    <row r="172" spans="1:6" x14ac:dyDescent="0.25">
      <c r="A172" s="1971"/>
      <c r="B172" s="1980"/>
      <c r="C172" s="1971"/>
      <c r="D172" s="1979"/>
      <c r="E172" s="1967"/>
      <c r="F172" s="1967"/>
    </row>
    <row r="173" spans="1:6" ht="12.75" customHeight="1" x14ac:dyDescent="0.25">
      <c r="A173" s="1971"/>
      <c r="B173" s="1988" t="s">
        <v>447</v>
      </c>
      <c r="C173" s="1971"/>
      <c r="D173" s="1992"/>
      <c r="E173" s="1967"/>
      <c r="F173" s="1967"/>
    </row>
    <row r="174" spans="1:6" x14ac:dyDescent="0.25">
      <c r="A174" s="1971"/>
      <c r="B174" s="1968"/>
      <c r="C174" s="1971"/>
      <c r="D174" s="1992"/>
      <c r="E174" s="1967"/>
      <c r="F174" s="1967"/>
    </row>
    <row r="175" spans="1:6" ht="12" customHeight="1" x14ac:dyDescent="0.25">
      <c r="A175" s="1971"/>
      <c r="B175" s="1989" t="s">
        <v>1037</v>
      </c>
      <c r="C175" s="1971"/>
      <c r="D175" s="1992"/>
      <c r="E175" s="1967"/>
      <c r="F175" s="1967"/>
    </row>
    <row r="176" spans="1:6" x14ac:dyDescent="0.25">
      <c r="A176" s="1971"/>
      <c r="B176" s="1968"/>
      <c r="C176" s="1971"/>
      <c r="D176" s="1992"/>
      <c r="E176" s="1967"/>
      <c r="F176" s="1967"/>
    </row>
    <row r="177" spans="1:6" x14ac:dyDescent="0.25">
      <c r="A177" s="1971"/>
      <c r="B177" s="1978" t="s">
        <v>1038</v>
      </c>
      <c r="C177" s="1971"/>
      <c r="D177" s="1992"/>
      <c r="E177" s="1967"/>
      <c r="F177" s="1967"/>
    </row>
    <row r="178" spans="1:6" x14ac:dyDescent="0.25">
      <c r="A178" s="1971"/>
      <c r="B178" s="1968"/>
      <c r="C178" s="1971"/>
      <c r="D178" s="1992"/>
      <c r="E178" s="1967"/>
      <c r="F178" s="1967"/>
    </row>
    <row r="179" spans="1:6" ht="14.5" x14ac:dyDescent="0.25">
      <c r="A179" s="1971" t="s">
        <v>448</v>
      </c>
      <c r="B179" s="1974" t="s">
        <v>1039</v>
      </c>
      <c r="C179" s="1971" t="s">
        <v>2476</v>
      </c>
      <c r="D179" s="1985">
        <v>36</v>
      </c>
      <c r="E179" s="1967"/>
      <c r="F179" s="1967">
        <f>D179*E179</f>
        <v>0</v>
      </c>
    </row>
    <row r="180" spans="1:6" ht="14.5" x14ac:dyDescent="0.25">
      <c r="A180" s="1971" t="s">
        <v>1040</v>
      </c>
      <c r="B180" s="2002" t="s">
        <v>1041</v>
      </c>
      <c r="C180" s="1971" t="s">
        <v>2476</v>
      </c>
      <c r="D180" s="1991">
        <v>0</v>
      </c>
      <c r="E180" s="1967"/>
      <c r="F180" s="1967">
        <f>D180*E180</f>
        <v>0</v>
      </c>
    </row>
    <row r="181" spans="1:6" ht="13" x14ac:dyDescent="0.25">
      <c r="A181" s="1971"/>
      <c r="B181" s="2003"/>
      <c r="C181" s="1971"/>
      <c r="D181" s="1991"/>
      <c r="E181" s="1967"/>
      <c r="F181" s="1967"/>
    </row>
    <row r="182" spans="1:6" ht="13" x14ac:dyDescent="0.25">
      <c r="A182" s="1971"/>
      <c r="B182" s="2002"/>
      <c r="C182" s="1971"/>
      <c r="D182" s="1991"/>
      <c r="E182" s="1967"/>
      <c r="F182" s="1967"/>
    </row>
    <row r="183" spans="1:6" ht="13" x14ac:dyDescent="0.25">
      <c r="A183" s="1971"/>
      <c r="B183" s="2002"/>
      <c r="C183" s="1971"/>
      <c r="D183" s="1991"/>
      <c r="E183" s="1967"/>
      <c r="F183" s="1967"/>
    </row>
    <row r="184" spans="1:6" ht="13" x14ac:dyDescent="0.25">
      <c r="A184" s="1971"/>
      <c r="B184" s="1976" t="s">
        <v>1042</v>
      </c>
      <c r="C184" s="2004"/>
      <c r="D184" s="2005"/>
      <c r="E184" s="1967"/>
      <c r="F184" s="1967"/>
    </row>
    <row r="185" spans="1:6" x14ac:dyDescent="0.25">
      <c r="A185" s="1971"/>
      <c r="B185" s="2006"/>
      <c r="C185" s="1971"/>
      <c r="D185" s="1991"/>
      <c r="E185" s="1967"/>
      <c r="F185" s="1967"/>
    </row>
    <row r="186" spans="1:6" ht="13" x14ac:dyDescent="0.25">
      <c r="A186" s="1971"/>
      <c r="B186" s="1976" t="s">
        <v>1043</v>
      </c>
      <c r="C186" s="1971"/>
      <c r="D186" s="2007"/>
      <c r="E186" s="2008"/>
      <c r="F186" s="2008"/>
    </row>
    <row r="187" spans="1:6" x14ac:dyDescent="0.25">
      <c r="A187" s="1971"/>
      <c r="B187" s="1980"/>
      <c r="C187" s="1971"/>
      <c r="D187" s="2007"/>
      <c r="E187" s="2008"/>
      <c r="F187" s="2008"/>
    </row>
    <row r="188" spans="1:6" ht="25" x14ac:dyDescent="0.25">
      <c r="A188" s="1971"/>
      <c r="B188" s="2009" t="s">
        <v>1044</v>
      </c>
      <c r="C188" s="1971"/>
      <c r="D188" s="2010"/>
      <c r="E188" s="2008"/>
      <c r="F188" s="2008"/>
    </row>
    <row r="189" spans="1:6" x14ac:dyDescent="0.25">
      <c r="A189" s="1971"/>
      <c r="B189" s="2009"/>
      <c r="C189" s="1971"/>
      <c r="D189" s="2010"/>
      <c r="E189" s="2008"/>
      <c r="F189" s="2008"/>
    </row>
    <row r="190" spans="1:6" x14ac:dyDescent="0.25">
      <c r="A190" s="1971" t="s">
        <v>1045</v>
      </c>
      <c r="B190" s="1980" t="s">
        <v>1046</v>
      </c>
      <c r="C190" s="1971" t="s">
        <v>48</v>
      </c>
      <c r="D190" s="2011">
        <v>0</v>
      </c>
      <c r="E190" s="2008"/>
      <c r="F190" s="1967">
        <f>D190*E190</f>
        <v>0</v>
      </c>
    </row>
    <row r="191" spans="1:6" ht="13" x14ac:dyDescent="0.25">
      <c r="A191" s="1984"/>
      <c r="B191" s="1976"/>
      <c r="C191" s="1984"/>
      <c r="D191" s="2012"/>
      <c r="E191" s="1967"/>
      <c r="F191" s="1967"/>
    </row>
    <row r="192" spans="1:6" ht="37.5" x14ac:dyDescent="0.25">
      <c r="A192" s="1971"/>
      <c r="B192" s="2009" t="s">
        <v>1047</v>
      </c>
      <c r="C192" s="1971"/>
      <c r="D192" s="2013"/>
      <c r="E192" s="2008"/>
      <c r="F192" s="2008"/>
    </row>
    <row r="193" spans="1:6" x14ac:dyDescent="0.25">
      <c r="A193" s="1971"/>
      <c r="B193" s="2009"/>
      <c r="C193" s="1971"/>
      <c r="D193" s="2013"/>
      <c r="E193" s="2008"/>
      <c r="F193" s="2008"/>
    </row>
    <row r="194" spans="1:6" ht="14.5" x14ac:dyDescent="0.25">
      <c r="A194" s="1971" t="s">
        <v>1048</v>
      </c>
      <c r="B194" s="1980" t="s">
        <v>1049</v>
      </c>
      <c r="C194" s="1971" t="s">
        <v>2478</v>
      </c>
      <c r="D194" s="2011">
        <v>0</v>
      </c>
      <c r="E194" s="2008"/>
      <c r="F194" s="1967">
        <f>D194*E194</f>
        <v>0</v>
      </c>
    </row>
    <row r="195" spans="1:6" x14ac:dyDescent="0.25">
      <c r="A195" s="1971"/>
      <c r="B195" s="1980"/>
      <c r="C195" s="1971"/>
      <c r="D195" s="2014"/>
      <c r="E195" s="2008"/>
      <c r="F195" s="2008"/>
    </row>
    <row r="196" spans="1:6" ht="13" x14ac:dyDescent="0.25">
      <c r="A196" s="1971"/>
      <c r="B196" s="1976" t="s">
        <v>1050</v>
      </c>
      <c r="C196" s="1971"/>
      <c r="D196" s="2014"/>
      <c r="E196" s="1967"/>
      <c r="F196" s="1967"/>
    </row>
    <row r="197" spans="1:6" ht="13" x14ac:dyDescent="0.25">
      <c r="A197" s="1971"/>
      <c r="B197" s="1976"/>
      <c r="C197" s="1971"/>
      <c r="D197" s="2014"/>
      <c r="E197" s="1967"/>
      <c r="F197" s="1967"/>
    </row>
    <row r="198" spans="1:6" ht="25" x14ac:dyDescent="0.25">
      <c r="A198" s="1971"/>
      <c r="B198" s="1978" t="s">
        <v>1051</v>
      </c>
      <c r="C198" s="1971"/>
      <c r="D198" s="2014"/>
      <c r="E198" s="1967"/>
      <c r="F198" s="1967"/>
    </row>
    <row r="199" spans="1:6" x14ac:dyDescent="0.25">
      <c r="A199" s="1971"/>
      <c r="B199" s="1980"/>
      <c r="C199" s="1971"/>
      <c r="D199" s="2014"/>
      <c r="E199" s="1967"/>
      <c r="F199" s="1967"/>
    </row>
    <row r="200" spans="1:6" x14ac:dyDescent="0.25">
      <c r="A200" s="1971" t="s">
        <v>1052</v>
      </c>
      <c r="B200" s="1980" t="s">
        <v>1053</v>
      </c>
      <c r="C200" s="1971" t="s">
        <v>125</v>
      </c>
      <c r="D200" s="2011">
        <v>0</v>
      </c>
      <c r="E200" s="1967"/>
      <c r="F200" s="1967">
        <f>D200*E200</f>
        <v>0</v>
      </c>
    </row>
    <row r="201" spans="1:6" x14ac:dyDescent="0.25">
      <c r="A201" s="1971"/>
      <c r="B201" s="1980"/>
      <c r="C201" s="1971"/>
      <c r="D201" s="2011"/>
      <c r="E201" s="1967"/>
      <c r="F201" s="1967"/>
    </row>
    <row r="202" spans="1:6" x14ac:dyDescent="0.25">
      <c r="A202" s="1971" t="s">
        <v>1054</v>
      </c>
      <c r="B202" s="1980" t="s">
        <v>1055</v>
      </c>
      <c r="C202" s="1971" t="s">
        <v>125</v>
      </c>
      <c r="D202" s="2011">
        <v>0</v>
      </c>
      <c r="E202" s="1967"/>
      <c r="F202" s="1967">
        <f>D202*E202</f>
        <v>0</v>
      </c>
    </row>
    <row r="203" spans="1:6" ht="13" thickBot="1" x14ac:dyDescent="0.3">
      <c r="A203" s="2015"/>
      <c r="B203" s="2015"/>
      <c r="C203" s="2015"/>
      <c r="D203" s="2015"/>
      <c r="E203" s="1967"/>
      <c r="F203" s="1967"/>
    </row>
    <row r="204" spans="1:6" ht="13.5" thickTop="1" x14ac:dyDescent="0.25">
      <c r="A204" s="2414" t="s">
        <v>102</v>
      </c>
      <c r="B204" s="2414"/>
      <c r="C204" s="2414"/>
      <c r="D204" s="2414"/>
      <c r="E204" s="2414"/>
      <c r="F204" s="1990">
        <f>SUM(F152:F203)</f>
        <v>0</v>
      </c>
    </row>
    <row r="205" spans="1:6" ht="13" x14ac:dyDescent="0.25">
      <c r="A205" s="1984"/>
      <c r="B205" s="1976" t="s">
        <v>1056</v>
      </c>
      <c r="C205" s="1984"/>
      <c r="D205" s="2012"/>
      <c r="E205" s="1967"/>
      <c r="F205" s="1967"/>
    </row>
    <row r="206" spans="1:6" ht="13" x14ac:dyDescent="0.25">
      <c r="A206" s="1984"/>
      <c r="B206" s="1976"/>
      <c r="C206" s="1984"/>
      <c r="D206" s="2012"/>
      <c r="E206" s="1967"/>
      <c r="F206" s="1967"/>
    </row>
    <row r="207" spans="1:6" ht="32.25" customHeight="1" x14ac:dyDescent="0.25">
      <c r="A207" s="1971" t="s">
        <v>1057</v>
      </c>
      <c r="B207" s="1974" t="s">
        <v>1058</v>
      </c>
      <c r="C207" s="1971" t="s">
        <v>48</v>
      </c>
      <c r="D207" s="2011">
        <v>0</v>
      </c>
      <c r="E207" s="1967"/>
      <c r="F207" s="1967">
        <f>D207*E207</f>
        <v>0</v>
      </c>
    </row>
    <row r="208" spans="1:6" x14ac:dyDescent="0.25">
      <c r="A208" s="1971"/>
      <c r="B208" s="1974"/>
      <c r="C208" s="1971"/>
      <c r="D208" s="2011"/>
      <c r="E208" s="1967"/>
      <c r="F208" s="1967"/>
    </row>
    <row r="209" spans="1:6" ht="13" x14ac:dyDescent="0.25">
      <c r="A209" s="1971"/>
      <c r="B209" s="1988" t="s">
        <v>1059</v>
      </c>
      <c r="C209" s="2004"/>
      <c r="D209" s="2005"/>
      <c r="E209" s="1967"/>
      <c r="F209" s="1967"/>
    </row>
    <row r="210" spans="1:6" ht="13" x14ac:dyDescent="0.25">
      <c r="A210" s="1971"/>
      <c r="B210" s="1980"/>
      <c r="C210" s="2004"/>
      <c r="D210" s="2005"/>
      <c r="E210" s="1967"/>
      <c r="F210" s="1967"/>
    </row>
    <row r="211" spans="1:6" ht="50" x14ac:dyDescent="0.25">
      <c r="A211" s="1971"/>
      <c r="B211" s="1978" t="s">
        <v>1060</v>
      </c>
      <c r="C211" s="2004"/>
      <c r="D211" s="2005"/>
      <c r="E211" s="1967"/>
      <c r="F211" s="1967"/>
    </row>
    <row r="212" spans="1:6" ht="13" x14ac:dyDescent="0.25">
      <c r="A212" s="1971"/>
      <c r="B212" s="1980"/>
      <c r="C212" s="2004"/>
      <c r="D212" s="2005"/>
      <c r="E212" s="1967"/>
      <c r="F212" s="1967"/>
    </row>
    <row r="213" spans="1:6" ht="14.5" x14ac:dyDescent="0.25">
      <c r="A213" s="1971" t="s">
        <v>585</v>
      </c>
      <c r="B213" s="1980" t="s">
        <v>1061</v>
      </c>
      <c r="C213" s="1971" t="s">
        <v>2476</v>
      </c>
      <c r="D213" s="1985">
        <f>ROUNDUP((26*0.8)+(35*0.4),0)</f>
        <v>35</v>
      </c>
      <c r="E213" s="1967"/>
      <c r="F213" s="1967">
        <f>D213*E213</f>
        <v>0</v>
      </c>
    </row>
    <row r="214" spans="1:6" ht="14.5" x14ac:dyDescent="0.25">
      <c r="A214" s="1971" t="s">
        <v>587</v>
      </c>
      <c r="B214" s="1980" t="s">
        <v>1062</v>
      </c>
      <c r="C214" s="1971" t="s">
        <v>2476</v>
      </c>
      <c r="D214" s="1985">
        <f>ROUNDUP(((26*3)+(4.05*2))-((0.9*2.4*2)+(1.5*1.5*3)+(3.8*2.4)),0)</f>
        <v>66</v>
      </c>
      <c r="E214" s="1967"/>
      <c r="F214" s="1967">
        <f>D214*E214</f>
        <v>0</v>
      </c>
    </row>
    <row r="215" spans="1:6" s="2017" customFormat="1" x14ac:dyDescent="0.25">
      <c r="A215" s="1985" t="s">
        <v>2121</v>
      </c>
      <c r="B215" s="2016" t="s">
        <v>2122</v>
      </c>
      <c r="C215" s="1985" t="s">
        <v>48</v>
      </c>
      <c r="D215" s="1985">
        <f>1.2*1.2*2+0.12</f>
        <v>3</v>
      </c>
      <c r="E215" s="1505"/>
      <c r="F215" s="1504">
        <f>D215*E215</f>
        <v>0</v>
      </c>
    </row>
    <row r="216" spans="1:6" x14ac:dyDescent="0.25">
      <c r="A216" s="1971"/>
      <c r="B216" s="1980"/>
      <c r="C216" s="1971"/>
      <c r="D216" s="1979"/>
      <c r="E216" s="1967"/>
      <c r="F216" s="1967"/>
    </row>
    <row r="217" spans="1:6" ht="13" x14ac:dyDescent="0.25">
      <c r="A217" s="1971"/>
      <c r="B217" s="1976" t="s">
        <v>1063</v>
      </c>
      <c r="C217" s="1971"/>
      <c r="D217" s="1986"/>
      <c r="E217" s="1967"/>
      <c r="F217" s="1967"/>
    </row>
    <row r="218" spans="1:6" x14ac:dyDescent="0.25">
      <c r="A218" s="1971"/>
      <c r="B218" s="1978"/>
      <c r="C218" s="1971"/>
      <c r="D218" s="2018"/>
      <c r="E218" s="1967"/>
      <c r="F218" s="1967"/>
    </row>
    <row r="219" spans="1:6" ht="50" x14ac:dyDescent="0.25">
      <c r="A219" s="1971"/>
      <c r="B219" s="1978" t="s">
        <v>1401</v>
      </c>
      <c r="C219" s="1971"/>
      <c r="D219" s="2018"/>
      <c r="E219" s="1967"/>
      <c r="F219" s="1967"/>
    </row>
    <row r="220" spans="1:6" x14ac:dyDescent="0.25">
      <c r="A220" s="1971"/>
      <c r="B220" s="1978"/>
      <c r="C220" s="1971"/>
      <c r="D220" s="2018"/>
      <c r="E220" s="1967"/>
      <c r="F220" s="1967"/>
    </row>
    <row r="221" spans="1:6" ht="14.5" x14ac:dyDescent="0.25">
      <c r="A221" s="1971" t="s">
        <v>1064</v>
      </c>
      <c r="B221" s="1980" t="s">
        <v>1065</v>
      </c>
      <c r="C221" s="1971" t="s">
        <v>2476</v>
      </c>
      <c r="D221" s="1985">
        <f>0.2*1.2*4+0.2*4+0.24</f>
        <v>2</v>
      </c>
      <c r="E221" s="1967"/>
      <c r="F221" s="1967">
        <f>D221*E221</f>
        <v>0</v>
      </c>
    </row>
    <row r="222" spans="1:6" x14ac:dyDescent="0.25">
      <c r="A222" s="1971"/>
      <c r="B222" s="1980"/>
      <c r="C222" s="1971"/>
      <c r="D222" s="1979"/>
      <c r="E222" s="1967"/>
      <c r="F222" s="1967"/>
    </row>
    <row r="223" spans="1:6" ht="13" x14ac:dyDescent="0.25">
      <c r="A223" s="1971"/>
      <c r="B223" s="1972" t="s">
        <v>454</v>
      </c>
      <c r="C223" s="1971"/>
      <c r="D223" s="1992"/>
      <c r="E223" s="1967"/>
      <c r="F223" s="1967"/>
    </row>
    <row r="224" spans="1:6" ht="13" x14ac:dyDescent="0.25">
      <c r="A224" s="1971"/>
      <c r="B224" s="1988" t="s">
        <v>592</v>
      </c>
      <c r="C224" s="1971"/>
      <c r="D224" s="1977"/>
      <c r="E224" s="1967"/>
      <c r="F224" s="1967"/>
    </row>
    <row r="225" spans="1:6" ht="13" x14ac:dyDescent="0.25">
      <c r="A225" s="1971"/>
      <c r="B225" s="1989" t="s">
        <v>593</v>
      </c>
      <c r="C225" s="1971"/>
      <c r="D225" s="1977"/>
      <c r="E225" s="1967"/>
      <c r="F225" s="1967"/>
    </row>
    <row r="226" spans="1:6" ht="25" x14ac:dyDescent="0.25">
      <c r="A226" s="1971"/>
      <c r="B226" s="1978" t="s">
        <v>1066</v>
      </c>
      <c r="C226" s="1971"/>
      <c r="D226" s="1979"/>
      <c r="E226" s="1967"/>
      <c r="F226" s="1967"/>
    </row>
    <row r="227" spans="1:6" x14ac:dyDescent="0.25">
      <c r="A227" s="1971"/>
      <c r="B227" s="1980"/>
      <c r="C227" s="1971"/>
      <c r="D227" s="1977"/>
      <c r="E227" s="1967"/>
      <c r="F227" s="1967"/>
    </row>
    <row r="228" spans="1:6" ht="25" x14ac:dyDescent="0.25">
      <c r="A228" s="1971" t="s">
        <v>595</v>
      </c>
      <c r="B228" s="1968" t="s">
        <v>1067</v>
      </c>
      <c r="C228" s="1971" t="s">
        <v>48</v>
      </c>
      <c r="D228" s="1985">
        <f>(26*0.225)</f>
        <v>5.8500000000000005</v>
      </c>
      <c r="E228" s="1967"/>
      <c r="F228" s="1967">
        <f>D228*E228</f>
        <v>0</v>
      </c>
    </row>
    <row r="229" spans="1:6" x14ac:dyDescent="0.25">
      <c r="A229" s="1971"/>
      <c r="B229" s="1968"/>
      <c r="C229" s="1971"/>
      <c r="D229" s="1973"/>
      <c r="E229" s="1967"/>
      <c r="F229" s="1967"/>
    </row>
    <row r="230" spans="1:6" ht="37.5" x14ac:dyDescent="0.25">
      <c r="A230" s="1971"/>
      <c r="B230" s="1978" t="s">
        <v>1068</v>
      </c>
      <c r="C230" s="1971"/>
      <c r="D230" s="1977"/>
      <c r="E230" s="1967"/>
      <c r="F230" s="1967"/>
    </row>
    <row r="231" spans="1:6" x14ac:dyDescent="0.25">
      <c r="A231" s="1971"/>
      <c r="B231" s="1980"/>
      <c r="C231" s="1971"/>
      <c r="D231" s="1977"/>
      <c r="E231" s="1967"/>
      <c r="F231" s="1967"/>
    </row>
    <row r="232" spans="1:6" ht="25" x14ac:dyDescent="0.25">
      <c r="A232" s="1971" t="s">
        <v>1069</v>
      </c>
      <c r="B232" s="1968" t="s">
        <v>1070</v>
      </c>
      <c r="C232" s="1971" t="s">
        <v>48</v>
      </c>
      <c r="D232" s="1985">
        <f>ROUNDUP(D214-(3.858*3),0)</f>
        <v>55</v>
      </c>
      <c r="E232" s="1967"/>
      <c r="F232" s="1967">
        <f>D232*E232</f>
        <v>0</v>
      </c>
    </row>
    <row r="233" spans="1:6" x14ac:dyDescent="0.25">
      <c r="A233" s="1971"/>
      <c r="B233" s="1968"/>
      <c r="C233" s="1971"/>
      <c r="D233" s="1979"/>
      <c r="E233" s="1967"/>
      <c r="F233" s="1967"/>
    </row>
    <row r="234" spans="1:6" ht="13" x14ac:dyDescent="0.25">
      <c r="A234" s="1971"/>
      <c r="B234" s="1988" t="s">
        <v>460</v>
      </c>
      <c r="C234" s="1971"/>
      <c r="D234" s="1992"/>
      <c r="E234" s="1967"/>
      <c r="F234" s="1967"/>
    </row>
    <row r="235" spans="1:6" ht="13" x14ac:dyDescent="0.25">
      <c r="A235" s="1971"/>
      <c r="B235" s="1988"/>
      <c r="C235" s="1971"/>
      <c r="D235" s="1992"/>
      <c r="E235" s="1967"/>
      <c r="F235" s="1967"/>
    </row>
    <row r="236" spans="1:6" ht="13" x14ac:dyDescent="0.25">
      <c r="A236" s="1971"/>
      <c r="B236" s="1989" t="s">
        <v>597</v>
      </c>
      <c r="C236" s="1971"/>
      <c r="D236" s="1977"/>
      <c r="E236" s="1967"/>
      <c r="F236" s="1967"/>
    </row>
    <row r="237" spans="1:6" ht="13" x14ac:dyDescent="0.25">
      <c r="A237" s="1971"/>
      <c r="B237" s="1989"/>
      <c r="C237" s="1971"/>
      <c r="D237" s="1977"/>
      <c r="E237" s="1967"/>
      <c r="F237" s="1967"/>
    </row>
    <row r="238" spans="1:6" ht="25" x14ac:dyDescent="0.25">
      <c r="A238" s="1971"/>
      <c r="B238" s="1978" t="s">
        <v>1071</v>
      </c>
      <c r="C238" s="1971"/>
      <c r="D238" s="1977"/>
      <c r="E238" s="1967"/>
      <c r="F238" s="1967"/>
    </row>
    <row r="239" spans="1:6" x14ac:dyDescent="0.25">
      <c r="A239" s="1971"/>
      <c r="B239" s="1980"/>
      <c r="C239" s="1971"/>
      <c r="D239" s="1992"/>
      <c r="E239" s="1967"/>
      <c r="F239" s="1967"/>
    </row>
    <row r="240" spans="1:6" ht="25" x14ac:dyDescent="0.25">
      <c r="A240" s="1971" t="s">
        <v>1072</v>
      </c>
      <c r="B240" s="1968" t="s">
        <v>1070</v>
      </c>
      <c r="C240" s="1971" t="s">
        <v>2476</v>
      </c>
      <c r="D240" s="1985">
        <f>ROUNDUP(((26*3)+(4.05*2))-((0.9*2.4*2)+(1.5*1.5*3)+(3.8*2.4)),0)</f>
        <v>66</v>
      </c>
      <c r="E240" s="1967"/>
      <c r="F240" s="1967">
        <f>D240*E240</f>
        <v>0</v>
      </c>
    </row>
    <row r="241" spans="1:6" x14ac:dyDescent="0.25">
      <c r="A241" s="1971"/>
      <c r="B241" s="1968"/>
      <c r="C241" s="1971"/>
      <c r="D241" s="2001"/>
      <c r="E241" s="1967"/>
      <c r="F241" s="1967"/>
    </row>
    <row r="242" spans="1:6" ht="13" x14ac:dyDescent="0.25">
      <c r="A242" s="1971"/>
      <c r="B242" s="1972" t="s">
        <v>465</v>
      </c>
      <c r="C242" s="1971"/>
      <c r="D242" s="2001"/>
      <c r="E242" s="1967"/>
      <c r="F242" s="1967"/>
    </row>
    <row r="243" spans="1:6" ht="13" x14ac:dyDescent="0.25">
      <c r="A243" s="1971"/>
      <c r="B243" s="1972"/>
      <c r="C243" s="1971"/>
      <c r="D243" s="2001"/>
      <c r="E243" s="1967"/>
      <c r="F243" s="1967"/>
    </row>
    <row r="244" spans="1:6" ht="25" x14ac:dyDescent="0.25">
      <c r="A244" s="1160"/>
      <c r="B244" s="1978" t="s">
        <v>588</v>
      </c>
      <c r="C244" s="708"/>
      <c r="D244" s="1159"/>
      <c r="E244" s="1949"/>
      <c r="F244" s="1950"/>
    </row>
    <row r="245" spans="1:6" ht="13" thickBot="1" x14ac:dyDescent="0.3">
      <c r="A245" s="1971" t="s">
        <v>1416</v>
      </c>
      <c r="B245" s="1968" t="s">
        <v>1736</v>
      </c>
      <c r="C245" s="1971" t="s">
        <v>125</v>
      </c>
      <c r="D245" s="1985">
        <v>26</v>
      </c>
      <c r="E245" s="1983"/>
      <c r="F245" s="1967">
        <f>D245*E245</f>
        <v>0</v>
      </c>
    </row>
    <row r="246" spans="1:6" ht="13.5" thickTop="1" x14ac:dyDescent="0.25">
      <c r="A246" s="2414" t="s">
        <v>102</v>
      </c>
      <c r="B246" s="2414"/>
      <c r="C246" s="2414"/>
      <c r="D246" s="2414"/>
      <c r="E246" s="2414"/>
      <c r="F246" s="1990">
        <f>SUM(F205:F245)</f>
        <v>0</v>
      </c>
    </row>
    <row r="247" spans="1:6" ht="13" x14ac:dyDescent="0.25">
      <c r="A247" s="1971"/>
      <c r="B247" s="2019" t="s">
        <v>470</v>
      </c>
      <c r="C247" s="1971"/>
      <c r="D247" s="1979"/>
      <c r="E247" s="1983"/>
      <c r="F247" s="1983"/>
    </row>
    <row r="248" spans="1:6" ht="13" x14ac:dyDescent="0.25">
      <c r="A248" s="1971"/>
      <c r="B248" s="1988"/>
      <c r="C248" s="1971"/>
      <c r="D248" s="1979"/>
      <c r="E248" s="1983"/>
      <c r="F248" s="1983"/>
    </row>
    <row r="249" spans="1:6" ht="25" x14ac:dyDescent="0.25">
      <c r="A249" s="1971" t="s">
        <v>400</v>
      </c>
      <c r="B249" s="1968" t="s">
        <v>1073</v>
      </c>
      <c r="C249" s="1971" t="s">
        <v>48</v>
      </c>
      <c r="D249" s="1979">
        <f>D232</f>
        <v>55</v>
      </c>
      <c r="E249" s="1983"/>
      <c r="F249" s="1967">
        <f>D249*E249</f>
        <v>0</v>
      </c>
    </row>
    <row r="250" spans="1:6" x14ac:dyDescent="0.25">
      <c r="A250" s="1971"/>
      <c r="B250" s="1968"/>
      <c r="C250" s="1971"/>
      <c r="D250" s="2018"/>
      <c r="E250" s="1983"/>
      <c r="F250" s="1967"/>
    </row>
    <row r="251" spans="1:6" ht="13" x14ac:dyDescent="0.25">
      <c r="A251" s="1971"/>
      <c r="B251" s="1976" t="s">
        <v>475</v>
      </c>
      <c r="C251" s="1971"/>
      <c r="D251" s="2018"/>
      <c r="E251" s="1983"/>
      <c r="F251" s="1967"/>
    </row>
    <row r="252" spans="1:6" ht="62.5" x14ac:dyDescent="0.25">
      <c r="A252" s="1971" t="s">
        <v>1074</v>
      </c>
      <c r="B252" s="1968" t="s">
        <v>1075</v>
      </c>
      <c r="C252" s="1971" t="s">
        <v>2476</v>
      </c>
      <c r="D252" s="1973">
        <v>45</v>
      </c>
      <c r="E252" s="1967"/>
      <c r="F252" s="1967">
        <f>D252*E252</f>
        <v>0</v>
      </c>
    </row>
    <row r="253" spans="1:6" x14ac:dyDescent="0.25">
      <c r="A253" s="1971"/>
      <c r="B253" s="1974"/>
      <c r="C253" s="1971"/>
      <c r="D253" s="1992"/>
      <c r="E253" s="1967"/>
      <c r="F253" s="1967"/>
    </row>
    <row r="254" spans="1:6" ht="13" x14ac:dyDescent="0.25">
      <c r="A254" s="1971"/>
      <c r="B254" s="1972" t="s">
        <v>478</v>
      </c>
      <c r="C254" s="1971"/>
      <c r="D254" s="1992"/>
      <c r="E254" s="1967"/>
      <c r="F254" s="1967"/>
    </row>
    <row r="255" spans="1:6" x14ac:dyDescent="0.25">
      <c r="A255" s="1971"/>
      <c r="B255" s="1974"/>
      <c r="C255" s="1971"/>
      <c r="D255" s="1992"/>
      <c r="E255" s="1967"/>
      <c r="F255" s="1967"/>
    </row>
    <row r="256" spans="1:6" ht="13" x14ac:dyDescent="0.25">
      <c r="A256" s="1971"/>
      <c r="B256" s="1996" t="s">
        <v>1077</v>
      </c>
      <c r="C256" s="1971"/>
      <c r="D256" s="1992"/>
      <c r="E256" s="1967"/>
      <c r="F256" s="1967"/>
    </row>
    <row r="257" spans="1:6" ht="13" x14ac:dyDescent="0.25">
      <c r="A257" s="1971"/>
      <c r="B257" s="1996"/>
      <c r="C257" s="1971"/>
      <c r="D257" s="1992"/>
      <c r="E257" s="1967"/>
      <c r="F257" s="1967"/>
    </row>
    <row r="258" spans="1:6" ht="37.5" x14ac:dyDescent="0.25">
      <c r="A258" s="1971"/>
      <c r="B258" s="1978" t="s">
        <v>1078</v>
      </c>
      <c r="C258" s="1971"/>
      <c r="D258" s="1992"/>
      <c r="E258" s="1967"/>
      <c r="F258" s="1967"/>
    </row>
    <row r="259" spans="1:6" ht="13" x14ac:dyDescent="0.25">
      <c r="A259" s="1971"/>
      <c r="B259" s="1989"/>
      <c r="C259" s="1971"/>
      <c r="D259" s="1992"/>
      <c r="E259" s="1967"/>
      <c r="F259" s="1967"/>
    </row>
    <row r="260" spans="1:6" ht="25" x14ac:dyDescent="0.25">
      <c r="A260" s="1971" t="s">
        <v>1079</v>
      </c>
      <c r="B260" s="1968" t="s">
        <v>1080</v>
      </c>
      <c r="C260" s="1971" t="s">
        <v>48</v>
      </c>
      <c r="D260" s="2001">
        <v>35</v>
      </c>
      <c r="E260" s="1967"/>
      <c r="F260" s="1967">
        <f>D260*E260</f>
        <v>0</v>
      </c>
    </row>
    <row r="261" spans="1:6" x14ac:dyDescent="0.25">
      <c r="A261" s="1971"/>
      <c r="B261" s="1968"/>
      <c r="C261" s="1971"/>
      <c r="D261" s="2001" t="s">
        <v>970</v>
      </c>
      <c r="E261" s="1967"/>
      <c r="F261" s="1967"/>
    </row>
    <row r="262" spans="1:6" ht="37.5" x14ac:dyDescent="0.25">
      <c r="A262" s="1971"/>
      <c r="B262" s="1978" t="s">
        <v>1081</v>
      </c>
      <c r="C262" s="1971"/>
      <c r="D262" s="1992"/>
      <c r="E262" s="1967"/>
      <c r="F262" s="1967"/>
    </row>
    <row r="263" spans="1:6" ht="13" x14ac:dyDescent="0.25">
      <c r="A263" s="1971"/>
      <c r="B263" s="1989"/>
      <c r="C263" s="1971"/>
      <c r="D263" s="1992"/>
      <c r="E263" s="1967"/>
      <c r="F263" s="1967"/>
    </row>
    <row r="264" spans="1:6" x14ac:dyDescent="0.25">
      <c r="A264" s="1971" t="s">
        <v>1082</v>
      </c>
      <c r="B264" s="1980" t="s">
        <v>1065</v>
      </c>
      <c r="C264" s="2020" t="s">
        <v>125</v>
      </c>
      <c r="D264" s="2021">
        <v>26</v>
      </c>
      <c r="E264" s="1967"/>
      <c r="F264" s="1967">
        <f>D264*E264</f>
        <v>0</v>
      </c>
    </row>
    <row r="265" spans="1:6" x14ac:dyDescent="0.25">
      <c r="A265" s="1971"/>
      <c r="B265" s="1968"/>
      <c r="C265" s="1971"/>
      <c r="D265" s="2001"/>
      <c r="E265" s="1967"/>
      <c r="F265" s="1967"/>
    </row>
    <row r="266" spans="1:6" ht="13" x14ac:dyDescent="0.25">
      <c r="A266" s="1971"/>
      <c r="B266" s="1996" t="s">
        <v>636</v>
      </c>
      <c r="C266" s="1971"/>
      <c r="D266" s="1992"/>
      <c r="E266" s="1967"/>
      <c r="F266" s="1967"/>
    </row>
    <row r="267" spans="1:6" ht="13" x14ac:dyDescent="0.25">
      <c r="A267" s="1971"/>
      <c r="B267" s="1996"/>
      <c r="C267" s="1971"/>
      <c r="D267" s="1992"/>
      <c r="E267" s="1967"/>
      <c r="F267" s="1967"/>
    </row>
    <row r="268" spans="1:6" ht="37.5" x14ac:dyDescent="0.25">
      <c r="A268" s="1971"/>
      <c r="B268" s="1978" t="s">
        <v>1083</v>
      </c>
      <c r="C268" s="1971"/>
      <c r="D268" s="1992"/>
      <c r="E268" s="1967"/>
      <c r="F268" s="1967"/>
    </row>
    <row r="269" spans="1:6" x14ac:dyDescent="0.25">
      <c r="A269" s="1971"/>
      <c r="B269" s="1974"/>
      <c r="C269" s="1971"/>
      <c r="D269" s="1992"/>
      <c r="E269" s="1967"/>
      <c r="F269" s="1967"/>
    </row>
    <row r="270" spans="1:6" ht="25" x14ac:dyDescent="0.25">
      <c r="A270" s="1971" t="s">
        <v>481</v>
      </c>
      <c r="B270" s="1968" t="s">
        <v>638</v>
      </c>
      <c r="C270" s="1971" t="s">
        <v>48</v>
      </c>
      <c r="D270" s="2001">
        <f>D260</f>
        <v>35</v>
      </c>
      <c r="E270" s="1967"/>
      <c r="F270" s="1967">
        <f>D270*E270</f>
        <v>0</v>
      </c>
    </row>
    <row r="271" spans="1:6" x14ac:dyDescent="0.25">
      <c r="A271" s="1971"/>
      <c r="B271" s="1968"/>
      <c r="C271" s="1971"/>
      <c r="D271" s="2001"/>
      <c r="E271" s="1967"/>
      <c r="F271" s="1967"/>
    </row>
    <row r="272" spans="1:6" ht="13" x14ac:dyDescent="0.25">
      <c r="A272" s="1971"/>
      <c r="B272" s="1988" t="s">
        <v>150</v>
      </c>
      <c r="C272" s="1971"/>
      <c r="D272" s="2001"/>
      <c r="E272" s="1967"/>
      <c r="F272" s="1967"/>
    </row>
    <row r="273" spans="1:6" ht="13" x14ac:dyDescent="0.25">
      <c r="A273" s="699"/>
      <c r="B273" s="1506" t="s">
        <v>1084</v>
      </c>
      <c r="C273" s="1500"/>
      <c r="D273" s="360"/>
      <c r="E273" s="1767"/>
      <c r="F273" s="1767"/>
    </row>
    <row r="274" spans="1:6" ht="25" x14ac:dyDescent="0.25">
      <c r="A274" s="699" t="s">
        <v>1085</v>
      </c>
      <c r="B274" s="703" t="s">
        <v>1086</v>
      </c>
      <c r="C274" s="1500" t="s">
        <v>125</v>
      </c>
      <c r="D274" s="1502">
        <v>0</v>
      </c>
      <c r="E274" s="2022"/>
      <c r="F274" s="1947">
        <f>D274*E274</f>
        <v>0</v>
      </c>
    </row>
    <row r="275" spans="1:6" x14ac:dyDescent="0.25">
      <c r="A275" s="699"/>
      <c r="B275" s="703"/>
      <c r="C275" s="1500"/>
      <c r="D275" s="1502"/>
      <c r="E275" s="2022"/>
      <c r="F275" s="2022"/>
    </row>
    <row r="276" spans="1:6" ht="13" x14ac:dyDescent="0.25">
      <c r="A276" s="1500"/>
      <c r="B276" s="2023" t="s">
        <v>306</v>
      </c>
      <c r="C276" s="1500"/>
      <c r="D276" s="2024"/>
      <c r="E276" s="2025"/>
      <c r="F276" s="2025"/>
    </row>
    <row r="277" spans="1:6" ht="25" x14ac:dyDescent="0.25">
      <c r="A277" s="699" t="s">
        <v>1087</v>
      </c>
      <c r="B277" s="2026" t="s">
        <v>1088</v>
      </c>
      <c r="C277" s="1500" t="s">
        <v>19</v>
      </c>
      <c r="D277" s="1502">
        <v>0</v>
      </c>
      <c r="E277" s="2022"/>
      <c r="F277" s="1947">
        <f>D277*E277</f>
        <v>0</v>
      </c>
    </row>
    <row r="278" spans="1:6" ht="13" x14ac:dyDescent="0.25">
      <c r="A278" s="699"/>
      <c r="B278" s="2027"/>
      <c r="C278" s="699"/>
      <c r="D278" s="2028"/>
      <c r="E278" s="1002"/>
      <c r="F278" s="1767"/>
    </row>
    <row r="279" spans="1:6" ht="25" x14ac:dyDescent="0.25">
      <c r="A279" s="2028" t="s">
        <v>1089</v>
      </c>
      <c r="B279" s="777" t="s">
        <v>1090</v>
      </c>
      <c r="C279" s="699" t="s">
        <v>125</v>
      </c>
      <c r="D279" s="701">
        <v>0</v>
      </c>
      <c r="E279" s="2029"/>
      <c r="F279" s="1947">
        <f>D279*E279</f>
        <v>0</v>
      </c>
    </row>
    <row r="280" spans="1:6" x14ac:dyDescent="0.25">
      <c r="A280" s="2028"/>
      <c r="B280" s="777"/>
      <c r="C280" s="699"/>
      <c r="D280" s="701"/>
      <c r="E280" s="1767"/>
      <c r="F280" s="1947"/>
    </row>
    <row r="281" spans="1:6" ht="13" x14ac:dyDescent="0.25">
      <c r="A281" s="2028"/>
      <c r="B281" s="2027" t="s">
        <v>1091</v>
      </c>
      <c r="C281" s="699"/>
      <c r="D281" s="701"/>
      <c r="E281" s="1767"/>
      <c r="F281" s="1411"/>
    </row>
    <row r="282" spans="1:6" x14ac:dyDescent="0.25">
      <c r="A282" s="2030" t="s">
        <v>1092</v>
      </c>
      <c r="B282" s="2031" t="s">
        <v>2123</v>
      </c>
      <c r="C282" s="2030" t="s">
        <v>667</v>
      </c>
      <c r="D282" s="2032">
        <v>0</v>
      </c>
      <c r="E282" s="2033"/>
      <c r="F282" s="1947">
        <f>D282*E282</f>
        <v>0</v>
      </c>
    </row>
    <row r="283" spans="1:6" x14ac:dyDescent="0.25">
      <c r="A283" s="2028"/>
      <c r="B283" s="777"/>
      <c r="C283" s="699"/>
      <c r="D283" s="701"/>
      <c r="E283" s="1767"/>
      <c r="F283" s="1411"/>
    </row>
    <row r="284" spans="1:6" ht="44.25" customHeight="1" x14ac:dyDescent="0.25">
      <c r="A284" s="2028" t="s">
        <v>1094</v>
      </c>
      <c r="B284" s="777" t="s">
        <v>1095</v>
      </c>
      <c r="C284" s="699" t="s">
        <v>667</v>
      </c>
      <c r="D284" s="701">
        <v>0</v>
      </c>
      <c r="E284" s="1767"/>
      <c r="F284" s="1947">
        <f>D284*E284</f>
        <v>0</v>
      </c>
    </row>
    <row r="285" spans="1:6" ht="13" thickBot="1" x14ac:dyDescent="0.3">
      <c r="A285" s="1971"/>
      <c r="B285" s="1968"/>
      <c r="C285" s="1971"/>
      <c r="D285" s="2001"/>
      <c r="E285" s="1967"/>
      <c r="F285" s="1967"/>
    </row>
    <row r="286" spans="1:6" ht="13.5" thickTop="1" x14ac:dyDescent="0.25">
      <c r="A286" s="2415" t="s">
        <v>102</v>
      </c>
      <c r="B286" s="2415"/>
      <c r="C286" s="2415"/>
      <c r="D286" s="2415"/>
      <c r="E286" s="2415"/>
      <c r="F286" s="2034">
        <f>SUM(F247:F285)</f>
        <v>0</v>
      </c>
    </row>
    <row r="287" spans="1:6" ht="26" x14ac:dyDescent="0.25">
      <c r="A287" s="1971"/>
      <c r="B287" s="2035" t="s">
        <v>1096</v>
      </c>
      <c r="C287" s="1971"/>
      <c r="D287" s="2001"/>
      <c r="E287" s="1967"/>
      <c r="F287" s="1967"/>
    </row>
    <row r="288" spans="1:6" x14ac:dyDescent="0.25">
      <c r="A288" s="1971"/>
      <c r="B288" s="2036"/>
      <c r="C288" s="2037"/>
      <c r="D288" s="1971"/>
      <c r="E288" s="1967"/>
      <c r="F288" s="1967"/>
    </row>
    <row r="289" spans="1:6" ht="50" x14ac:dyDescent="0.25">
      <c r="A289" s="2028" t="s">
        <v>1097</v>
      </c>
      <c r="B289" s="1974" t="s">
        <v>1098</v>
      </c>
      <c r="C289" s="1971" t="s">
        <v>48</v>
      </c>
      <c r="D289" s="1973">
        <v>35</v>
      </c>
      <c r="E289" s="1967"/>
      <c r="F289" s="1967">
        <f>D289*E289</f>
        <v>0</v>
      </c>
    </row>
    <row r="290" spans="1:6" x14ac:dyDescent="0.25">
      <c r="A290" s="1971"/>
      <c r="B290" s="1968"/>
      <c r="C290" s="1971"/>
      <c r="D290" s="1977"/>
      <c r="E290" s="1967"/>
      <c r="F290" s="1967"/>
    </row>
    <row r="291" spans="1:6" ht="13" x14ac:dyDescent="0.25">
      <c r="A291" s="1971"/>
      <c r="B291" s="1506" t="s">
        <v>1099</v>
      </c>
      <c r="C291" s="1971"/>
      <c r="D291" s="1977"/>
      <c r="E291" s="1967"/>
      <c r="F291" s="1967"/>
    </row>
    <row r="292" spans="1:6" ht="13" x14ac:dyDescent="0.25">
      <c r="A292" s="1971"/>
      <c r="B292" s="1506"/>
      <c r="C292" s="1971"/>
      <c r="D292" s="1977"/>
      <c r="E292" s="1967"/>
      <c r="F292" s="1967"/>
    </row>
    <row r="293" spans="1:6" ht="27.75" customHeight="1" x14ac:dyDescent="0.25">
      <c r="A293" s="2028"/>
      <c r="B293" s="2038" t="s">
        <v>1100</v>
      </c>
      <c r="C293" s="1500"/>
      <c r="D293" s="701"/>
      <c r="E293" s="2029"/>
      <c r="F293" s="1767"/>
    </row>
    <row r="294" spans="1:6" x14ac:dyDescent="0.25">
      <c r="A294" s="2028" t="s">
        <v>491</v>
      </c>
      <c r="B294" s="703" t="s">
        <v>1101</v>
      </c>
      <c r="C294" s="1500" t="s">
        <v>19</v>
      </c>
      <c r="D294" s="1502">
        <v>0</v>
      </c>
      <c r="E294" s="2029"/>
      <c r="F294" s="1947">
        <f>D294*E294</f>
        <v>0</v>
      </c>
    </row>
    <row r="295" spans="1:6" x14ac:dyDescent="0.25">
      <c r="A295" s="2028" t="s">
        <v>530</v>
      </c>
      <c r="B295" s="1205" t="s">
        <v>1102</v>
      </c>
      <c r="C295" s="1500" t="s">
        <v>19</v>
      </c>
      <c r="D295" s="1502">
        <v>0</v>
      </c>
      <c r="E295" s="2029"/>
      <c r="F295" s="1967">
        <f>D295*E295</f>
        <v>0</v>
      </c>
    </row>
    <row r="296" spans="1:6" x14ac:dyDescent="0.25">
      <c r="A296" s="2028"/>
      <c r="B296" s="1205"/>
      <c r="C296" s="1500"/>
      <c r="D296" s="1502"/>
      <c r="E296" s="2029"/>
      <c r="F296" s="1947"/>
    </row>
    <row r="297" spans="1:6" ht="29.25" customHeight="1" x14ac:dyDescent="0.25">
      <c r="A297" s="2028"/>
      <c r="B297" s="2038" t="s">
        <v>1103</v>
      </c>
      <c r="C297" s="1500"/>
      <c r="D297" s="701"/>
      <c r="E297" s="2029"/>
      <c r="F297" s="1767"/>
    </row>
    <row r="298" spans="1:6" ht="20.25" customHeight="1" x14ac:dyDescent="0.25">
      <c r="A298" s="2028" t="s">
        <v>489</v>
      </c>
      <c r="B298" s="1205" t="s">
        <v>2124</v>
      </c>
      <c r="C298" s="1500" t="s">
        <v>19</v>
      </c>
      <c r="D298" s="1502">
        <v>2</v>
      </c>
      <c r="E298" s="2029"/>
      <c r="F298" s="1947">
        <f>D298*E298</f>
        <v>0</v>
      </c>
    </row>
    <row r="299" spans="1:6" ht="20.25" customHeight="1" x14ac:dyDescent="0.25">
      <c r="A299" s="2028" t="s">
        <v>625</v>
      </c>
      <c r="B299" s="1205" t="s">
        <v>1105</v>
      </c>
      <c r="C299" s="1500" t="s">
        <v>19</v>
      </c>
      <c r="D299" s="1502">
        <v>0</v>
      </c>
      <c r="E299" s="2039"/>
      <c r="F299" s="1947">
        <f>D299*E299</f>
        <v>0</v>
      </c>
    </row>
    <row r="300" spans="1:6" x14ac:dyDescent="0.25">
      <c r="A300" s="2028"/>
      <c r="B300" s="1205"/>
      <c r="C300" s="1500"/>
      <c r="D300" s="701"/>
      <c r="E300" s="2029"/>
      <c r="F300" s="1767"/>
    </row>
    <row r="301" spans="1:6" ht="37.5" x14ac:dyDescent="0.25">
      <c r="A301" s="2028" t="s">
        <v>627</v>
      </c>
      <c r="B301" s="1968" t="s">
        <v>1106</v>
      </c>
      <c r="C301" s="1971" t="s">
        <v>19</v>
      </c>
      <c r="D301" s="1979">
        <v>2</v>
      </c>
      <c r="E301" s="2039"/>
      <c r="F301" s="1967">
        <f>D301*E301</f>
        <v>0</v>
      </c>
    </row>
    <row r="302" spans="1:6" x14ac:dyDescent="0.25">
      <c r="A302" s="2028"/>
      <c r="B302" s="1205"/>
      <c r="C302" s="1500"/>
      <c r="D302" s="701"/>
      <c r="E302" s="2029"/>
      <c r="F302" s="1767"/>
    </row>
    <row r="303" spans="1:6" ht="39" x14ac:dyDescent="0.25">
      <c r="A303" s="2028"/>
      <c r="B303" s="2038" t="s">
        <v>1107</v>
      </c>
      <c r="C303" s="2040"/>
      <c r="D303" s="2041"/>
      <c r="E303" s="2042"/>
      <c r="F303" s="1767"/>
    </row>
    <row r="304" spans="1:6" ht="20.25" customHeight="1" x14ac:dyDescent="0.25">
      <c r="A304" s="2028" t="s">
        <v>621</v>
      </c>
      <c r="B304" s="1205" t="s">
        <v>1110</v>
      </c>
      <c r="C304" s="1500" t="s">
        <v>19</v>
      </c>
      <c r="D304" s="1502">
        <v>2</v>
      </c>
      <c r="E304" s="2029"/>
      <c r="F304" s="1947">
        <f>D304*E304</f>
        <v>0</v>
      </c>
    </row>
    <row r="305" spans="1:6" ht="20.25" customHeight="1" x14ac:dyDescent="0.25">
      <c r="A305" s="1971"/>
      <c r="B305" s="1974"/>
      <c r="C305" s="1971"/>
      <c r="D305" s="1992"/>
      <c r="E305" s="1967"/>
      <c r="F305" s="1967">
        <f>D305*E305</f>
        <v>0</v>
      </c>
    </row>
    <row r="306" spans="1:6" ht="20.25" customHeight="1" x14ac:dyDescent="0.25">
      <c r="A306" s="2028"/>
      <c r="B306" s="1506" t="s">
        <v>1111</v>
      </c>
      <c r="C306" s="2040"/>
      <c r="D306" s="2041"/>
      <c r="E306" s="2042"/>
      <c r="F306" s="1767"/>
    </row>
    <row r="307" spans="1:6" ht="13" x14ac:dyDescent="0.25">
      <c r="A307" s="2028"/>
      <c r="B307" s="2038" t="s">
        <v>1112</v>
      </c>
      <c r="C307" s="1500"/>
      <c r="D307" s="2043"/>
      <c r="E307" s="2029"/>
      <c r="F307" s="1767"/>
    </row>
    <row r="308" spans="1:6" ht="19.5" customHeight="1" x14ac:dyDescent="0.25">
      <c r="A308" s="699" t="s">
        <v>1113</v>
      </c>
      <c r="B308" s="777" t="s">
        <v>1114</v>
      </c>
      <c r="C308" s="699" t="s">
        <v>48</v>
      </c>
      <c r="D308" s="701">
        <f>D214</f>
        <v>66</v>
      </c>
      <c r="E308" s="1767"/>
      <c r="F308" s="1947">
        <f>D308*E308</f>
        <v>0</v>
      </c>
    </row>
    <row r="309" spans="1:6" ht="25" x14ac:dyDescent="0.25">
      <c r="A309" s="1500" t="s">
        <v>653</v>
      </c>
      <c r="B309" s="1205" t="s">
        <v>1115</v>
      </c>
      <c r="C309" s="699" t="s">
        <v>548</v>
      </c>
      <c r="D309" s="2044">
        <f>D289</f>
        <v>35</v>
      </c>
      <c r="E309" s="1002"/>
      <c r="F309" s="1947">
        <f>D309*E309</f>
        <v>0</v>
      </c>
    </row>
    <row r="310" spans="1:6" ht="13" x14ac:dyDescent="0.25">
      <c r="A310" s="2028"/>
      <c r="B310" s="1506"/>
      <c r="C310" s="2040"/>
      <c r="D310" s="2041"/>
      <c r="E310" s="2042"/>
      <c r="F310" s="1767"/>
    </row>
    <row r="311" spans="1:6" ht="19.5" customHeight="1" thickBot="1" x14ac:dyDescent="0.3">
      <c r="A311" s="2028"/>
      <c r="B311" s="777"/>
      <c r="C311" s="699"/>
      <c r="D311" s="2044"/>
      <c r="E311" s="2029"/>
      <c r="F311" s="1767"/>
    </row>
    <row r="312" spans="1:6" ht="13.5" thickTop="1" x14ac:dyDescent="0.25">
      <c r="A312" s="2414" t="s">
        <v>102</v>
      </c>
      <c r="B312" s="2414"/>
      <c r="C312" s="2414"/>
      <c r="D312" s="2414"/>
      <c r="E312" s="2414"/>
      <c r="F312" s="1990">
        <f>SUM(F287:F311)</f>
        <v>0</v>
      </c>
    </row>
    <row r="313" spans="1:6" ht="19.5" customHeight="1" x14ac:dyDescent="0.25">
      <c r="A313" s="2028"/>
      <c r="B313" s="2027"/>
      <c r="C313" s="699"/>
      <c r="D313" s="2044"/>
      <c r="E313" s="2029"/>
      <c r="F313" s="1767"/>
    </row>
    <row r="314" spans="1:6" ht="13" x14ac:dyDescent="0.25">
      <c r="A314" s="2028"/>
      <c r="B314" s="2027" t="s">
        <v>1129</v>
      </c>
      <c r="C314" s="699"/>
      <c r="D314" s="2044"/>
      <c r="E314" s="2045"/>
      <c r="F314" s="1767"/>
    </row>
    <row r="315" spans="1:6" ht="25" x14ac:dyDescent="0.25">
      <c r="A315" s="2028" t="s">
        <v>1130</v>
      </c>
      <c r="B315" s="777" t="s">
        <v>2125</v>
      </c>
      <c r="C315" s="699" t="s">
        <v>667</v>
      </c>
      <c r="D315" s="2044">
        <v>1</v>
      </c>
      <c r="E315" s="2045"/>
      <c r="F315" s="1002">
        <f>D315*E315</f>
        <v>0</v>
      </c>
    </row>
    <row r="316" spans="1:6" x14ac:dyDescent="0.25">
      <c r="A316" s="2028"/>
      <c r="B316" s="777"/>
      <c r="C316" s="699"/>
      <c r="D316" s="2044"/>
      <c r="E316" s="2045"/>
      <c r="F316" s="1002"/>
    </row>
    <row r="317" spans="1:6" ht="13" x14ac:dyDescent="0.25">
      <c r="A317" s="2028"/>
      <c r="B317" s="2027" t="s">
        <v>2326</v>
      </c>
      <c r="C317" s="699"/>
      <c r="D317" s="2044"/>
      <c r="E317" s="2045"/>
      <c r="F317" s="1002"/>
    </row>
    <row r="318" spans="1:6" x14ac:dyDescent="0.25">
      <c r="A318" s="2028"/>
      <c r="B318" s="777"/>
      <c r="C318" s="699"/>
      <c r="D318" s="2044"/>
      <c r="E318" s="2045"/>
      <c r="F318" s="1002"/>
    </row>
    <row r="319" spans="1:6" ht="75" x14ac:dyDescent="0.25">
      <c r="A319" s="1535" t="s">
        <v>2443</v>
      </c>
      <c r="B319" s="777" t="s">
        <v>2327</v>
      </c>
      <c r="C319" s="699" t="s">
        <v>2321</v>
      </c>
      <c r="D319" s="2044">
        <v>1</v>
      </c>
      <c r="E319" s="2045"/>
      <c r="F319" s="1002">
        <f>D319*E319</f>
        <v>0</v>
      </c>
    </row>
    <row r="320" spans="1:6" x14ac:dyDescent="0.25">
      <c r="A320" s="1535"/>
      <c r="B320" s="1862"/>
      <c r="C320" s="1872"/>
      <c r="D320" s="1872"/>
      <c r="E320" s="2046"/>
      <c r="F320" s="2046"/>
    </row>
    <row r="321" spans="1:6" ht="25" x14ac:dyDescent="0.25">
      <c r="A321" s="1535" t="s">
        <v>2444</v>
      </c>
      <c r="B321" s="1862" t="s">
        <v>2313</v>
      </c>
      <c r="C321" s="1872" t="s">
        <v>2026</v>
      </c>
      <c r="D321" s="1872">
        <v>1</v>
      </c>
      <c r="E321" s="2047"/>
      <c r="F321" s="2046">
        <f>D321*E321</f>
        <v>0</v>
      </c>
    </row>
    <row r="322" spans="1:6" x14ac:dyDescent="0.25">
      <c r="A322" s="1535"/>
      <c r="B322" s="1862"/>
      <c r="C322" s="1872"/>
      <c r="D322" s="1872"/>
      <c r="E322" s="2046"/>
      <c r="F322" s="2046"/>
    </row>
    <row r="323" spans="1:6" ht="27" x14ac:dyDescent="0.25">
      <c r="A323" s="1535" t="s">
        <v>2445</v>
      </c>
      <c r="B323" s="1862" t="s">
        <v>2402</v>
      </c>
      <c r="C323" s="1872" t="s">
        <v>2026</v>
      </c>
      <c r="D323" s="1872">
        <v>2</v>
      </c>
      <c r="E323" s="2046"/>
      <c r="F323" s="2046">
        <f>D323*E323</f>
        <v>0</v>
      </c>
    </row>
    <row r="324" spans="1:6" x14ac:dyDescent="0.25">
      <c r="A324" s="1535"/>
      <c r="B324" s="1862"/>
      <c r="C324" s="1872"/>
      <c r="D324" s="1872"/>
      <c r="E324" s="2046"/>
      <c r="F324" s="2046"/>
    </row>
    <row r="325" spans="1:6" ht="27" x14ac:dyDescent="0.25">
      <c r="A325" s="1535" t="s">
        <v>2446</v>
      </c>
      <c r="B325" s="1862" t="s">
        <v>2479</v>
      </c>
      <c r="C325" s="1872" t="s">
        <v>2315</v>
      </c>
      <c r="D325" s="1872">
        <v>8</v>
      </c>
      <c r="E325" s="2046"/>
      <c r="F325" s="2046">
        <f>D325*E325</f>
        <v>0</v>
      </c>
    </row>
    <row r="326" spans="1:6" x14ac:dyDescent="0.25">
      <c r="A326" s="1535"/>
      <c r="B326" s="1862"/>
      <c r="C326" s="1872"/>
      <c r="D326" s="1872"/>
      <c r="E326" s="2046"/>
      <c r="F326" s="2046"/>
    </row>
    <row r="327" spans="1:6" ht="13" x14ac:dyDescent="0.25">
      <c r="A327" s="1535"/>
      <c r="B327" s="1865" t="s">
        <v>2328</v>
      </c>
      <c r="C327" s="1872"/>
      <c r="D327" s="1872"/>
      <c r="E327" s="2046"/>
      <c r="F327" s="2046"/>
    </row>
    <row r="328" spans="1:6" ht="27" x14ac:dyDescent="0.25">
      <c r="A328" s="1535" t="s">
        <v>2447</v>
      </c>
      <c r="B328" s="1862" t="s">
        <v>2480</v>
      </c>
      <c r="C328" s="1872" t="s">
        <v>2315</v>
      </c>
      <c r="D328" s="1872">
        <v>2</v>
      </c>
      <c r="E328" s="2046"/>
      <c r="F328" s="2046">
        <f>D328*E328</f>
        <v>0</v>
      </c>
    </row>
    <row r="329" spans="1:6" x14ac:dyDescent="0.25">
      <c r="A329" s="1535"/>
      <c r="B329" s="1862"/>
      <c r="C329" s="1872"/>
      <c r="D329" s="1872"/>
      <c r="E329" s="2046"/>
      <c r="F329" s="2046"/>
    </row>
    <row r="330" spans="1:6" ht="25" x14ac:dyDescent="0.25">
      <c r="A330" s="1535" t="s">
        <v>2448</v>
      </c>
      <c r="B330" s="1862" t="s">
        <v>2329</v>
      </c>
      <c r="C330" s="1872" t="s">
        <v>2315</v>
      </c>
      <c r="D330" s="1872">
        <v>6</v>
      </c>
      <c r="E330" s="2046"/>
      <c r="F330" s="2046">
        <f>D330*E330</f>
        <v>0</v>
      </c>
    </row>
    <row r="331" spans="1:6" x14ac:dyDescent="0.25">
      <c r="A331" s="1535"/>
      <c r="B331" s="1862"/>
      <c r="C331" s="1872"/>
      <c r="D331" s="1872"/>
      <c r="E331" s="2046"/>
      <c r="F331" s="2046"/>
    </row>
    <row r="332" spans="1:6" x14ac:dyDescent="0.25">
      <c r="A332" s="1535" t="s">
        <v>2449</v>
      </c>
      <c r="B332" s="1841" t="s">
        <v>2376</v>
      </c>
      <c r="C332" s="1840" t="s">
        <v>2315</v>
      </c>
      <c r="D332" s="1840">
        <v>4</v>
      </c>
      <c r="E332" s="1953"/>
      <c r="F332" s="2306">
        <f>+D332*E332</f>
        <v>0</v>
      </c>
    </row>
    <row r="333" spans="1:6" x14ac:dyDescent="0.25">
      <c r="A333" s="1535"/>
      <c r="B333" s="1862"/>
      <c r="C333" s="1872"/>
      <c r="D333" s="1872"/>
      <c r="E333" s="2046"/>
      <c r="F333" s="2046"/>
    </row>
    <row r="334" spans="1:6" x14ac:dyDescent="0.25">
      <c r="A334" s="1535" t="s">
        <v>2450</v>
      </c>
      <c r="B334" s="1862" t="s">
        <v>2318</v>
      </c>
      <c r="C334" s="1872" t="s">
        <v>2315</v>
      </c>
      <c r="D334" s="1872">
        <v>2</v>
      </c>
      <c r="E334" s="2046"/>
      <c r="F334" s="2046">
        <f>D334*E334</f>
        <v>0</v>
      </c>
    </row>
    <row r="335" spans="1:6" x14ac:dyDescent="0.25">
      <c r="A335" s="1535"/>
      <c r="B335" s="1862"/>
      <c r="C335" s="1872"/>
      <c r="D335" s="1872"/>
      <c r="E335" s="2046"/>
      <c r="F335" s="2046"/>
    </row>
    <row r="336" spans="1:6" x14ac:dyDescent="0.25">
      <c r="A336" s="1535" t="s">
        <v>2451</v>
      </c>
      <c r="B336" s="1862" t="s">
        <v>2319</v>
      </c>
      <c r="C336" s="1872" t="s">
        <v>660</v>
      </c>
      <c r="D336" s="1872">
        <v>1</v>
      </c>
      <c r="E336" s="2046"/>
      <c r="F336" s="2046">
        <f>D336*E336</f>
        <v>0</v>
      </c>
    </row>
    <row r="337" spans="1:6" x14ac:dyDescent="0.25">
      <c r="A337" s="1535"/>
      <c r="B337" s="1862"/>
      <c r="C337" s="1872"/>
      <c r="D337" s="1872"/>
      <c r="E337" s="2046"/>
      <c r="F337" s="2046"/>
    </row>
    <row r="338" spans="1:6" ht="50" x14ac:dyDescent="0.25">
      <c r="A338" s="1535" t="s">
        <v>2452</v>
      </c>
      <c r="B338" s="1862" t="s">
        <v>2330</v>
      </c>
      <c r="C338" s="1872" t="s">
        <v>660</v>
      </c>
      <c r="D338" s="1872">
        <v>1</v>
      </c>
      <c r="E338" s="2046"/>
      <c r="F338" s="2046">
        <f>D338*E338</f>
        <v>0</v>
      </c>
    </row>
    <row r="339" spans="1:6" x14ac:dyDescent="0.25">
      <c r="A339" s="1863"/>
      <c r="B339" s="1862"/>
      <c r="C339" s="1872"/>
      <c r="D339" s="1872"/>
      <c r="E339" s="2046"/>
      <c r="F339" s="2046"/>
    </row>
    <row r="340" spans="1:6" x14ac:dyDescent="0.25">
      <c r="A340" s="1535" t="s">
        <v>2453</v>
      </c>
      <c r="B340" s="2048" t="s">
        <v>2475</v>
      </c>
      <c r="C340" s="1872" t="s">
        <v>660</v>
      </c>
      <c r="D340" s="1872">
        <v>1</v>
      </c>
      <c r="E340" s="2046"/>
      <c r="F340" s="2046">
        <f>D340*E340</f>
        <v>0</v>
      </c>
    </row>
    <row r="341" spans="1:6" x14ac:dyDescent="0.25">
      <c r="A341" s="1863"/>
      <c r="B341" s="1862"/>
      <c r="C341" s="1872"/>
      <c r="D341" s="1872"/>
      <c r="E341" s="2046"/>
      <c r="F341" s="2046"/>
    </row>
    <row r="342" spans="1:6" ht="13" x14ac:dyDescent="0.25">
      <c r="A342" s="1863"/>
      <c r="B342" s="2049" t="s">
        <v>2331</v>
      </c>
      <c r="C342" s="1864"/>
      <c r="D342" s="1864"/>
      <c r="E342" s="2046"/>
      <c r="F342" s="2046"/>
    </row>
    <row r="343" spans="1:6" ht="87.5" x14ac:dyDescent="0.25">
      <c r="A343" s="1535" t="s">
        <v>2454</v>
      </c>
      <c r="B343" s="1862" t="s">
        <v>2332</v>
      </c>
      <c r="C343" s="1863" t="s">
        <v>2315</v>
      </c>
      <c r="D343" s="1863">
        <v>4</v>
      </c>
      <c r="E343" s="2046"/>
      <c r="F343" s="2046">
        <f>D343*E343</f>
        <v>0</v>
      </c>
    </row>
    <row r="344" spans="1:6" x14ac:dyDescent="0.25">
      <c r="A344" s="2028"/>
      <c r="B344" s="777"/>
      <c r="C344" s="699"/>
      <c r="D344" s="2044"/>
      <c r="E344" s="2045"/>
      <c r="F344" s="1002"/>
    </row>
    <row r="345" spans="1:6" x14ac:dyDescent="0.25">
      <c r="A345" s="2028"/>
      <c r="B345" s="777"/>
      <c r="C345" s="699"/>
      <c r="D345" s="2044"/>
      <c r="E345" s="2045"/>
      <c r="F345" s="1002"/>
    </row>
    <row r="346" spans="1:6" x14ac:dyDescent="0.25">
      <c r="A346" s="2028"/>
      <c r="B346" s="777"/>
      <c r="C346" s="699"/>
      <c r="D346" s="2044"/>
      <c r="E346" s="2045"/>
      <c r="F346" s="1002"/>
    </row>
    <row r="347" spans="1:6" x14ac:dyDescent="0.25">
      <c r="A347" s="2028"/>
      <c r="B347" s="777"/>
      <c r="C347" s="699"/>
      <c r="D347" s="2044"/>
      <c r="E347" s="2045"/>
      <c r="F347" s="1002"/>
    </row>
    <row r="348" spans="1:6" x14ac:dyDescent="0.25">
      <c r="A348" s="2028"/>
      <c r="B348" s="777"/>
      <c r="C348" s="699"/>
      <c r="D348" s="2044"/>
      <c r="E348" s="2029"/>
      <c r="F348" s="1002"/>
    </row>
    <row r="349" spans="1:6" x14ac:dyDescent="0.25">
      <c r="A349" s="2028"/>
      <c r="B349" s="777"/>
      <c r="C349" s="699"/>
      <c r="D349" s="2044"/>
      <c r="E349" s="2029"/>
      <c r="F349" s="1002"/>
    </row>
    <row r="350" spans="1:6" x14ac:dyDescent="0.25">
      <c r="A350" s="2028"/>
      <c r="B350" s="777"/>
      <c r="C350" s="699"/>
      <c r="D350" s="2044"/>
      <c r="E350" s="2029"/>
      <c r="F350" s="1002"/>
    </row>
    <row r="351" spans="1:6" ht="13" thickBot="1" x14ac:dyDescent="0.3">
      <c r="A351" s="2028"/>
      <c r="B351" s="777"/>
      <c r="C351" s="699"/>
      <c r="D351" s="2044"/>
      <c r="E351" s="2029"/>
      <c r="F351" s="1002"/>
    </row>
    <row r="352" spans="1:6" ht="13.5" thickTop="1" x14ac:dyDescent="0.25">
      <c r="A352" s="2416" t="s">
        <v>102</v>
      </c>
      <c r="B352" s="2416"/>
      <c r="C352" s="2416"/>
      <c r="D352" s="2416"/>
      <c r="E352" s="2416"/>
      <c r="F352" s="2050">
        <f>SUM(F313:F351)</f>
        <v>0</v>
      </c>
    </row>
    <row r="353" spans="1:6" x14ac:dyDescent="0.25">
      <c r="A353" s="2051"/>
      <c r="B353" s="2052"/>
      <c r="C353" s="2053"/>
      <c r="D353" s="2054"/>
      <c r="E353" s="2055"/>
      <c r="F353" s="2055"/>
    </row>
    <row r="354" spans="1:6" x14ac:dyDescent="0.25">
      <c r="A354" s="2053"/>
      <c r="B354" s="2056"/>
      <c r="C354" s="2053"/>
      <c r="D354" s="2053"/>
      <c r="E354" s="2057"/>
      <c r="F354" s="2058"/>
    </row>
    <row r="355" spans="1:6" ht="13" x14ac:dyDescent="0.25">
      <c r="A355" s="2053"/>
      <c r="B355" s="2059" t="s">
        <v>2126</v>
      </c>
      <c r="C355" s="2053"/>
      <c r="D355" s="2060"/>
      <c r="E355" s="2058"/>
      <c r="F355" s="2058"/>
    </row>
    <row r="356" spans="1:6" x14ac:dyDescent="0.25">
      <c r="A356" s="2053"/>
      <c r="B356" s="2061"/>
      <c r="C356" s="2053"/>
      <c r="D356" s="2060"/>
      <c r="E356" s="2058"/>
      <c r="F356" s="2058"/>
    </row>
    <row r="357" spans="1:6" ht="21" customHeight="1" x14ac:dyDescent="0.25">
      <c r="A357" s="2053"/>
      <c r="B357" s="2061" t="s">
        <v>1131</v>
      </c>
      <c r="C357" s="2053"/>
      <c r="D357" s="2060"/>
      <c r="E357" s="2058"/>
      <c r="F357" s="2058">
        <f>+F56</f>
        <v>0</v>
      </c>
    </row>
    <row r="358" spans="1:6" ht="21" customHeight="1" x14ac:dyDescent="0.25">
      <c r="A358" s="2053"/>
      <c r="B358" s="2061" t="s">
        <v>1132</v>
      </c>
      <c r="C358" s="2053"/>
      <c r="D358" s="2060"/>
      <c r="E358" s="2058"/>
      <c r="F358" s="2058">
        <f>+F100</f>
        <v>0</v>
      </c>
    </row>
    <row r="359" spans="1:6" ht="21" customHeight="1" x14ac:dyDescent="0.25">
      <c r="A359" s="2053"/>
      <c r="B359" s="2061" t="s">
        <v>1133</v>
      </c>
      <c r="C359" s="2053"/>
      <c r="D359" s="2060"/>
      <c r="E359" s="2058"/>
      <c r="F359" s="2058">
        <f>+F151</f>
        <v>0</v>
      </c>
    </row>
    <row r="360" spans="1:6" ht="21" customHeight="1" x14ac:dyDescent="0.25">
      <c r="A360" s="2053"/>
      <c r="B360" s="2061" t="s">
        <v>1134</v>
      </c>
      <c r="C360" s="2053"/>
      <c r="D360" s="2060"/>
      <c r="E360" s="2058"/>
      <c r="F360" s="2058">
        <f>+F204</f>
        <v>0</v>
      </c>
    </row>
    <row r="361" spans="1:6" ht="21" customHeight="1" x14ac:dyDescent="0.25">
      <c r="A361" s="2053"/>
      <c r="B361" s="2061" t="s">
        <v>1135</v>
      </c>
      <c r="C361" s="2053"/>
      <c r="D361" s="2060"/>
      <c r="E361" s="2058"/>
      <c r="F361" s="2058">
        <f>+F246</f>
        <v>0</v>
      </c>
    </row>
    <row r="362" spans="1:6" ht="21" customHeight="1" x14ac:dyDescent="0.25">
      <c r="A362" s="2053"/>
      <c r="B362" s="2061" t="s">
        <v>1136</v>
      </c>
      <c r="C362" s="2053"/>
      <c r="D362" s="2060"/>
      <c r="E362" s="2058"/>
      <c r="F362" s="2062">
        <f>+F286</f>
        <v>0</v>
      </c>
    </row>
    <row r="363" spans="1:6" ht="21" customHeight="1" x14ac:dyDescent="0.25">
      <c r="A363" s="2053"/>
      <c r="B363" s="2061" t="s">
        <v>1137</v>
      </c>
      <c r="C363" s="2053"/>
      <c r="D363" s="2060"/>
      <c r="E363" s="2058"/>
      <c r="F363" s="2058">
        <f>+F312</f>
        <v>0</v>
      </c>
    </row>
    <row r="364" spans="1:6" ht="21" customHeight="1" x14ac:dyDescent="0.25">
      <c r="A364" s="2053"/>
      <c r="B364" s="2061" t="s">
        <v>1138</v>
      </c>
      <c r="C364" s="2053"/>
      <c r="D364" s="2060"/>
      <c r="E364" s="2058"/>
      <c r="F364" s="2058">
        <f>+F352</f>
        <v>0</v>
      </c>
    </row>
    <row r="365" spans="1:6" x14ac:dyDescent="0.25">
      <c r="A365" s="2053"/>
      <c r="B365" s="2061"/>
      <c r="C365" s="2053"/>
      <c r="D365" s="2060"/>
      <c r="E365" s="2058"/>
      <c r="F365" s="2058"/>
    </row>
    <row r="366" spans="1:6" x14ac:dyDescent="0.25">
      <c r="A366" s="2053"/>
      <c r="B366" s="2061"/>
      <c r="C366" s="2053"/>
      <c r="D366" s="2060"/>
      <c r="E366" s="2058"/>
      <c r="F366" s="2058"/>
    </row>
    <row r="367" spans="1:6" x14ac:dyDescent="0.25">
      <c r="A367" s="2053"/>
      <c r="B367" s="2061"/>
      <c r="C367" s="2053"/>
      <c r="D367" s="2060"/>
      <c r="E367" s="2058"/>
      <c r="F367" s="2058"/>
    </row>
    <row r="368" spans="1:6" x14ac:dyDescent="0.25">
      <c r="A368" s="2053"/>
      <c r="B368" s="2061"/>
      <c r="C368" s="2053"/>
      <c r="D368" s="2060"/>
      <c r="E368" s="2058"/>
      <c r="F368" s="2058"/>
    </row>
    <row r="369" spans="1:6" x14ac:dyDescent="0.25">
      <c r="A369" s="2053"/>
      <c r="B369" s="2061"/>
      <c r="C369" s="2053"/>
      <c r="D369" s="2060"/>
      <c r="E369" s="2058"/>
      <c r="F369" s="2058"/>
    </row>
    <row r="370" spans="1:6" x14ac:dyDescent="0.25">
      <c r="A370" s="2053"/>
      <c r="B370" s="2061"/>
      <c r="C370" s="2053"/>
      <c r="D370" s="2060"/>
      <c r="E370" s="2058"/>
      <c r="F370" s="2058"/>
    </row>
    <row r="371" spans="1:6" x14ac:dyDescent="0.25">
      <c r="A371" s="2053"/>
      <c r="B371" s="2061"/>
      <c r="C371" s="2053"/>
      <c r="D371" s="2060"/>
      <c r="E371" s="2058"/>
      <c r="F371" s="2058"/>
    </row>
    <row r="372" spans="1:6" x14ac:dyDescent="0.25">
      <c r="A372" s="2053"/>
      <c r="B372" s="2061"/>
      <c r="C372" s="2053"/>
      <c r="D372" s="2060"/>
      <c r="E372" s="2058"/>
      <c r="F372" s="2058"/>
    </row>
    <row r="373" spans="1:6" x14ac:dyDescent="0.25">
      <c r="A373" s="2053"/>
      <c r="B373" s="2061"/>
      <c r="C373" s="2053"/>
      <c r="D373" s="2060"/>
      <c r="E373" s="2058"/>
      <c r="F373" s="2058"/>
    </row>
    <row r="374" spans="1:6" x14ac:dyDescent="0.25">
      <c r="A374" s="2053"/>
      <c r="B374" s="2061"/>
      <c r="C374" s="2053"/>
      <c r="D374" s="2060"/>
      <c r="E374" s="2058"/>
      <c r="F374" s="2058"/>
    </row>
    <row r="375" spans="1:6" x14ac:dyDescent="0.25">
      <c r="A375" s="2053"/>
      <c r="B375" s="2061"/>
      <c r="C375" s="2053"/>
      <c r="D375" s="2060"/>
      <c r="E375" s="2058"/>
      <c r="F375" s="2058"/>
    </row>
    <row r="376" spans="1:6" x14ac:dyDescent="0.25">
      <c r="A376" s="2053"/>
      <c r="B376" s="2061"/>
      <c r="C376" s="2053"/>
      <c r="D376" s="2060"/>
      <c r="E376" s="2058"/>
      <c r="F376" s="2058"/>
    </row>
    <row r="377" spans="1:6" x14ac:dyDescent="0.25">
      <c r="A377" s="2053"/>
      <c r="B377" s="2061"/>
      <c r="C377" s="2053"/>
      <c r="D377" s="2060"/>
      <c r="E377" s="2058"/>
      <c r="F377" s="2058"/>
    </row>
    <row r="378" spans="1:6" x14ac:dyDescent="0.25">
      <c r="A378" s="2053"/>
      <c r="B378" s="2061"/>
      <c r="C378" s="2053"/>
      <c r="D378" s="2060"/>
      <c r="E378" s="2058"/>
      <c r="F378" s="2058"/>
    </row>
    <row r="379" spans="1:6" x14ac:dyDescent="0.25">
      <c r="A379" s="2053"/>
      <c r="B379" s="2061"/>
      <c r="C379" s="2053"/>
      <c r="D379" s="2060"/>
      <c r="E379" s="2058"/>
      <c r="F379" s="2058"/>
    </row>
    <row r="380" spans="1:6" x14ac:dyDescent="0.25">
      <c r="A380" s="2053"/>
      <c r="B380" s="2061"/>
      <c r="C380" s="2053"/>
      <c r="D380" s="2060"/>
      <c r="E380" s="2058"/>
      <c r="F380" s="2058"/>
    </row>
    <row r="381" spans="1:6" x14ac:dyDescent="0.25">
      <c r="A381" s="2053"/>
      <c r="B381" s="2061"/>
      <c r="C381" s="2053"/>
      <c r="D381" s="2060"/>
      <c r="E381" s="2058"/>
      <c r="F381" s="2058"/>
    </row>
    <row r="382" spans="1:6" x14ac:dyDescent="0.25">
      <c r="A382" s="2053"/>
      <c r="B382" s="2061"/>
      <c r="C382" s="2053"/>
      <c r="D382" s="2060"/>
      <c r="E382" s="2058"/>
      <c r="F382" s="2058"/>
    </row>
    <row r="383" spans="1:6" x14ac:dyDescent="0.25">
      <c r="A383" s="2053"/>
      <c r="B383" s="2061"/>
      <c r="C383" s="2053"/>
      <c r="D383" s="2060"/>
      <c r="E383" s="2058"/>
      <c r="F383" s="2058"/>
    </row>
    <row r="384" spans="1:6" x14ac:dyDescent="0.25">
      <c r="A384" s="2053"/>
      <c r="B384" s="2061"/>
      <c r="C384" s="2053"/>
      <c r="D384" s="2060"/>
      <c r="E384" s="2058"/>
      <c r="F384" s="2058"/>
    </row>
    <row r="385" spans="1:6" x14ac:dyDescent="0.25">
      <c r="A385" s="2053"/>
      <c r="B385" s="2061"/>
      <c r="C385" s="2053"/>
      <c r="D385" s="2060"/>
      <c r="E385" s="2058"/>
      <c r="F385" s="2058"/>
    </row>
    <row r="386" spans="1:6" x14ac:dyDescent="0.25">
      <c r="A386" s="2053"/>
      <c r="B386" s="2061"/>
      <c r="C386" s="2053"/>
      <c r="D386" s="2060"/>
      <c r="E386" s="2058"/>
      <c r="F386" s="2058"/>
    </row>
    <row r="387" spans="1:6" ht="13" thickBot="1" x14ac:dyDescent="0.3">
      <c r="A387" s="2053"/>
      <c r="B387" s="2061"/>
      <c r="C387" s="2053"/>
      <c r="D387" s="2060"/>
      <c r="E387" s="2058"/>
      <c r="F387" s="2058"/>
    </row>
    <row r="388" spans="1:6" ht="13.5" thickTop="1" x14ac:dyDescent="0.25">
      <c r="A388" s="2409" t="s">
        <v>2127</v>
      </c>
      <c r="B388" s="2410"/>
      <c r="C388" s="2410"/>
      <c r="D388" s="2410"/>
      <c r="E388" s="2411"/>
      <c r="F388" s="2063">
        <f>SUM(F356:F387)</f>
        <v>0</v>
      </c>
    </row>
  </sheetData>
  <mergeCells count="12">
    <mergeCell ref="A388:E388"/>
    <mergeCell ref="A1:F1"/>
    <mergeCell ref="A2:F2"/>
    <mergeCell ref="A3:F3"/>
    <mergeCell ref="A56:E56"/>
    <mergeCell ref="A100:E100"/>
    <mergeCell ref="A151:E151"/>
    <mergeCell ref="A204:E204"/>
    <mergeCell ref="A246:E246"/>
    <mergeCell ref="A286:E286"/>
    <mergeCell ref="A312:E312"/>
    <mergeCell ref="A352:E352"/>
  </mergeCells>
  <pageMargins left="0.74803149606299213" right="0.35433070866141736" top="0.98425196850393704" bottom="0.98425196850393704" header="0.51181102362204722" footer="0.51181102362204722"/>
  <pageSetup paperSize="9" scale="74" orientation="portrait" r:id="rId1"/>
  <headerFooter alignWithMargins="0">
    <oddFooter>&amp;A&amp;RPage &amp;P</oddFooter>
  </headerFooter>
  <rowBreaks count="8" manualBreakCount="8">
    <brk id="56" max="5" man="1"/>
    <brk id="100" max="5" man="1"/>
    <brk id="151" max="5" man="1"/>
    <brk id="204" max="5" man="1"/>
    <brk id="246" max="5" man="1"/>
    <brk id="286" max="5" man="1"/>
    <brk id="312" max="5" man="1"/>
    <brk id="352"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2032"/>
  <sheetViews>
    <sheetView defaultGridColor="0" view="pageBreakPreview" colorId="22" zoomScale="80" zoomScaleNormal="75" zoomScaleSheetLayoutView="80" workbookViewId="0">
      <selection activeCell="B14" sqref="B14"/>
    </sheetView>
  </sheetViews>
  <sheetFormatPr defaultColWidth="9.1796875" defaultRowHeight="12.5" x14ac:dyDescent="0.25"/>
  <cols>
    <col min="1" max="1" width="10.7265625" style="2117" customWidth="1"/>
    <col min="2" max="2" width="60.7265625" style="2118" customWidth="1"/>
    <col min="3" max="3" width="7.1796875" style="2117" customWidth="1"/>
    <col min="4" max="4" width="12.7265625" style="2119" customWidth="1"/>
    <col min="5" max="5" width="15.7265625" style="2123" customWidth="1"/>
    <col min="6" max="6" width="17" style="2124" customWidth="1"/>
    <col min="7" max="7" width="13.81640625" style="2113" customWidth="1"/>
    <col min="8" max="8" width="11.1796875" style="2113" bestFit="1" customWidth="1"/>
    <col min="9" max="16384" width="9.1796875" style="2113"/>
  </cols>
  <sheetData>
    <row r="1" spans="1:7" s="2067" customFormat="1" ht="13" x14ac:dyDescent="0.25">
      <c r="A1" s="2372" t="s">
        <v>0</v>
      </c>
      <c r="B1" s="2372"/>
      <c r="C1" s="2372"/>
      <c r="D1" s="2372"/>
      <c r="E1" s="2372"/>
      <c r="F1" s="2372"/>
      <c r="G1" s="2066"/>
    </row>
    <row r="2" spans="1:7" s="2068" customFormat="1" ht="13" x14ac:dyDescent="0.25">
      <c r="A2" s="2372" t="s">
        <v>2561</v>
      </c>
      <c r="B2" s="2372"/>
      <c r="C2" s="2372"/>
      <c r="D2" s="2372"/>
      <c r="E2" s="2372"/>
      <c r="F2" s="2372"/>
    </row>
    <row r="3" spans="1:7" s="2068" customFormat="1" ht="13" x14ac:dyDescent="0.25">
      <c r="A3" s="2413" t="s">
        <v>2118</v>
      </c>
      <c r="B3" s="2413"/>
      <c r="C3" s="2413"/>
      <c r="D3" s="2413"/>
      <c r="E3" s="2413"/>
      <c r="F3" s="2413"/>
    </row>
    <row r="4" spans="1:7" s="2068" customFormat="1" ht="13" x14ac:dyDescent="0.25">
      <c r="A4" s="227" t="s">
        <v>2157</v>
      </c>
      <c r="B4" s="482"/>
      <c r="C4" s="483"/>
      <c r="D4" s="483"/>
      <c r="E4" s="484"/>
      <c r="F4" s="485"/>
      <c r="G4" s="2069"/>
    </row>
    <row r="5" spans="1:7" s="2070" customFormat="1" x14ac:dyDescent="0.25">
      <c r="A5" s="2423" t="s">
        <v>741</v>
      </c>
      <c r="B5" s="2423" t="s">
        <v>742</v>
      </c>
      <c r="C5" s="2423" t="s">
        <v>743</v>
      </c>
      <c r="D5" s="2423" t="s">
        <v>744</v>
      </c>
      <c r="E5" s="2425" t="s">
        <v>745</v>
      </c>
      <c r="F5" s="2425" t="s">
        <v>746</v>
      </c>
    </row>
    <row r="6" spans="1:7" s="2070" customFormat="1" x14ac:dyDescent="0.25">
      <c r="A6" s="2424"/>
      <c r="B6" s="2424"/>
      <c r="C6" s="2424"/>
      <c r="D6" s="2424"/>
      <c r="E6" s="2424"/>
      <c r="F6" s="2426"/>
    </row>
    <row r="7" spans="1:7" s="2070" customFormat="1" ht="22.5" customHeight="1" x14ac:dyDescent="0.25">
      <c r="A7" s="2071"/>
      <c r="B7" s="2072" t="s">
        <v>85</v>
      </c>
      <c r="C7" s="2073"/>
      <c r="D7" s="2074"/>
      <c r="E7" s="1303"/>
      <c r="F7" s="1303"/>
    </row>
    <row r="8" spans="1:7" s="2070" customFormat="1" ht="22.5" customHeight="1" x14ac:dyDescent="0.25">
      <c r="A8" s="2071" t="s">
        <v>535</v>
      </c>
      <c r="B8" s="2075" t="s">
        <v>2158</v>
      </c>
      <c r="C8" s="2071" t="s">
        <v>857</v>
      </c>
      <c r="D8" s="2074">
        <f>ROUNDUP(14.5*0.45,0)</f>
        <v>7</v>
      </c>
      <c r="E8" s="1303"/>
      <c r="F8" s="360">
        <f>D8*E8</f>
        <v>0</v>
      </c>
    </row>
    <row r="9" spans="1:7" s="2070" customFormat="1" ht="25" x14ac:dyDescent="0.25">
      <c r="A9" s="2071" t="s">
        <v>2159</v>
      </c>
      <c r="B9" s="2075" t="s">
        <v>2160</v>
      </c>
      <c r="C9" s="2071"/>
      <c r="D9" s="357"/>
      <c r="E9" s="1303"/>
      <c r="F9" s="1303"/>
    </row>
    <row r="10" spans="1:7" s="2070" customFormat="1" x14ac:dyDescent="0.25">
      <c r="A10" s="2071"/>
      <c r="B10" s="2075" t="s">
        <v>2161</v>
      </c>
      <c r="C10" s="2071"/>
      <c r="D10" s="275"/>
      <c r="E10" s="1303"/>
      <c r="F10" s="360"/>
    </row>
    <row r="11" spans="1:7" s="2070" customFormat="1" ht="14.5" x14ac:dyDescent="0.25">
      <c r="A11" s="2071" t="s">
        <v>2162</v>
      </c>
      <c r="B11" s="2075" t="s">
        <v>2163</v>
      </c>
      <c r="C11" s="2071" t="s">
        <v>857</v>
      </c>
      <c r="D11" s="357">
        <f>6*1</f>
        <v>6</v>
      </c>
      <c r="E11" s="2076"/>
      <c r="F11" s="360">
        <f t="shared" ref="F11:F13" si="0">D11*E11</f>
        <v>0</v>
      </c>
    </row>
    <row r="12" spans="1:7" s="2070" customFormat="1" ht="14.5" x14ac:dyDescent="0.25">
      <c r="A12" s="2071" t="s">
        <v>2164</v>
      </c>
      <c r="B12" s="2075" t="s">
        <v>2165</v>
      </c>
      <c r="C12" s="2071" t="s">
        <v>857</v>
      </c>
      <c r="D12" s="357">
        <f>6*1</f>
        <v>6</v>
      </c>
      <c r="E12" s="2076"/>
      <c r="F12" s="360">
        <f t="shared" si="0"/>
        <v>0</v>
      </c>
    </row>
    <row r="13" spans="1:7" s="2070" customFormat="1" ht="14.5" x14ac:dyDescent="0.25">
      <c r="A13" s="2071" t="s">
        <v>2166</v>
      </c>
      <c r="B13" s="2075" t="s">
        <v>2167</v>
      </c>
      <c r="C13" s="2071" t="s">
        <v>857</v>
      </c>
      <c r="D13" s="357">
        <f>D12*1.5</f>
        <v>9</v>
      </c>
      <c r="E13" s="2076"/>
      <c r="F13" s="360">
        <f t="shared" si="0"/>
        <v>0</v>
      </c>
    </row>
    <row r="14" spans="1:7" s="2070" customFormat="1" x14ac:dyDescent="0.25">
      <c r="A14" s="2071"/>
      <c r="B14" s="2075"/>
      <c r="C14" s="2071"/>
      <c r="D14" s="357"/>
      <c r="E14" s="2076"/>
      <c r="F14" s="1303"/>
    </row>
    <row r="15" spans="1:7" s="2070" customFormat="1" x14ac:dyDescent="0.25">
      <c r="A15" s="2077"/>
      <c r="B15" s="2075" t="s">
        <v>2168</v>
      </c>
      <c r="C15" s="2071" t="s">
        <v>42</v>
      </c>
      <c r="D15" s="357"/>
      <c r="E15" s="2076"/>
      <c r="F15" s="1303"/>
    </row>
    <row r="16" spans="1:7" s="2070" customFormat="1" ht="14.5" x14ac:dyDescent="0.25">
      <c r="A16" s="2071" t="s">
        <v>2169</v>
      </c>
      <c r="B16" s="2075" t="s">
        <v>2165</v>
      </c>
      <c r="C16" s="2071" t="s">
        <v>857</v>
      </c>
      <c r="D16" s="357">
        <v>6</v>
      </c>
      <c r="E16" s="2076"/>
      <c r="F16" s="360">
        <f t="shared" ref="F16:F17" si="1">D16*E16</f>
        <v>0</v>
      </c>
    </row>
    <row r="17" spans="1:11" s="2070" customFormat="1" ht="36.75" customHeight="1" x14ac:dyDescent="0.25">
      <c r="A17" s="2071" t="s">
        <v>2170</v>
      </c>
      <c r="B17" s="2075" t="s">
        <v>2167</v>
      </c>
      <c r="C17" s="2071" t="s">
        <v>857</v>
      </c>
      <c r="D17" s="357">
        <v>9</v>
      </c>
      <c r="E17" s="2076"/>
      <c r="F17" s="360">
        <f t="shared" si="1"/>
        <v>0</v>
      </c>
    </row>
    <row r="18" spans="1:11" s="2070" customFormat="1" x14ac:dyDescent="0.25">
      <c r="A18" s="747"/>
      <c r="B18" s="2078"/>
      <c r="C18" s="747"/>
      <c r="D18" s="747"/>
      <c r="E18" s="1002"/>
      <c r="F18" s="1767"/>
    </row>
    <row r="19" spans="1:11" s="2070" customFormat="1" ht="13" x14ac:dyDescent="0.25">
      <c r="A19" s="2071"/>
      <c r="B19" s="2072" t="s">
        <v>2171</v>
      </c>
      <c r="C19" s="2071" t="s">
        <v>970</v>
      </c>
      <c r="D19" s="357"/>
      <c r="E19" s="1302"/>
      <c r="F19" s="1303"/>
    </row>
    <row r="20" spans="1:11" s="2070" customFormat="1" ht="15.75" customHeight="1" x14ac:dyDescent="0.25">
      <c r="A20" s="2071" t="s">
        <v>2172</v>
      </c>
      <c r="B20" s="2075" t="s">
        <v>2173</v>
      </c>
      <c r="C20" s="2071" t="s">
        <v>548</v>
      </c>
      <c r="D20" s="362"/>
      <c r="E20" s="2079"/>
      <c r="F20" s="2080"/>
    </row>
    <row r="21" spans="1:11" s="2070" customFormat="1" ht="33" customHeight="1" x14ac:dyDescent="0.25">
      <c r="A21" s="2071"/>
      <c r="B21" s="2081" t="s">
        <v>2174</v>
      </c>
      <c r="C21" s="2071"/>
      <c r="D21" s="275"/>
      <c r="E21" s="2079"/>
      <c r="F21" s="2082"/>
      <c r="G21" s="2083"/>
      <c r="I21" s="2083"/>
      <c r="J21" s="2083"/>
      <c r="K21" s="2083"/>
    </row>
    <row r="22" spans="1:11" s="2070" customFormat="1" ht="14.5" x14ac:dyDescent="0.25">
      <c r="A22" s="2071" t="s">
        <v>539</v>
      </c>
      <c r="B22" s="2075" t="s">
        <v>2175</v>
      </c>
      <c r="C22" s="2071" t="s">
        <v>857</v>
      </c>
      <c r="D22" s="275">
        <f>D13+D12+D11</f>
        <v>21</v>
      </c>
      <c r="E22" s="375"/>
      <c r="F22" s="360">
        <f>D22*E22</f>
        <v>0</v>
      </c>
    </row>
    <row r="23" spans="1:11" s="2070" customFormat="1" ht="14.5" x14ac:dyDescent="0.25">
      <c r="A23" s="2071" t="s">
        <v>998</v>
      </c>
      <c r="B23" s="2075" t="s">
        <v>988</v>
      </c>
      <c r="C23" s="2071" t="s">
        <v>857</v>
      </c>
      <c r="D23" s="275">
        <v>15</v>
      </c>
      <c r="E23" s="375"/>
      <c r="F23" s="360">
        <f>D23*E23</f>
        <v>0</v>
      </c>
    </row>
    <row r="24" spans="1:11" s="2070" customFormat="1" x14ac:dyDescent="0.25">
      <c r="A24" s="2071"/>
      <c r="B24" s="2081" t="s">
        <v>2176</v>
      </c>
      <c r="C24" s="2073"/>
      <c r="D24" s="275"/>
      <c r="E24" s="375"/>
      <c r="F24" s="1002"/>
    </row>
    <row r="25" spans="1:11" s="2070" customFormat="1" ht="14.5" x14ac:dyDescent="0.25">
      <c r="A25" s="2071" t="s">
        <v>528</v>
      </c>
      <c r="B25" s="2075" t="s">
        <v>2177</v>
      </c>
      <c r="C25" s="2071" t="s">
        <v>857</v>
      </c>
      <c r="D25" s="275">
        <v>3</v>
      </c>
      <c r="E25" s="375"/>
      <c r="F25" s="360">
        <f>D25*E25</f>
        <v>0</v>
      </c>
    </row>
    <row r="26" spans="1:11" s="2070" customFormat="1" ht="14.5" x14ac:dyDescent="0.25">
      <c r="A26" s="2071" t="s">
        <v>94</v>
      </c>
      <c r="B26" s="2075" t="s">
        <v>2178</v>
      </c>
      <c r="C26" s="2071" t="s">
        <v>857</v>
      </c>
      <c r="D26" s="275">
        <v>2</v>
      </c>
      <c r="E26" s="375"/>
      <c r="F26" s="360">
        <f>D26*E26</f>
        <v>0</v>
      </c>
    </row>
    <row r="27" spans="1:11" s="2070" customFormat="1" ht="14.5" x14ac:dyDescent="0.25">
      <c r="A27" s="2071" t="s">
        <v>430</v>
      </c>
      <c r="B27" s="2075" t="s">
        <v>2179</v>
      </c>
      <c r="C27" s="2071" t="s">
        <v>548</v>
      </c>
      <c r="D27" s="275">
        <v>8</v>
      </c>
      <c r="E27" s="375"/>
      <c r="F27" s="360">
        <f>D27*E27</f>
        <v>0</v>
      </c>
    </row>
    <row r="28" spans="1:11" s="2070" customFormat="1" x14ac:dyDescent="0.25">
      <c r="A28" s="2071"/>
      <c r="B28" s="2081" t="s">
        <v>2180</v>
      </c>
      <c r="C28" s="2071"/>
      <c r="D28" s="275"/>
      <c r="E28" s="375"/>
      <c r="F28" s="360"/>
    </row>
    <row r="29" spans="1:11" s="2070" customFormat="1" ht="14.5" x14ac:dyDescent="0.25">
      <c r="A29" s="2071" t="s">
        <v>2181</v>
      </c>
      <c r="B29" s="2075" t="s">
        <v>2182</v>
      </c>
      <c r="C29" s="2071" t="s">
        <v>548</v>
      </c>
      <c r="D29" s="275">
        <v>8</v>
      </c>
      <c r="E29" s="375"/>
      <c r="F29" s="360">
        <f>D29*E29</f>
        <v>0</v>
      </c>
    </row>
    <row r="30" spans="1:11" s="2070" customFormat="1" ht="14.5" x14ac:dyDescent="0.25">
      <c r="A30" s="2084" t="s">
        <v>2183</v>
      </c>
      <c r="B30" s="2085" t="s">
        <v>2184</v>
      </c>
      <c r="C30" s="2084" t="s">
        <v>548</v>
      </c>
      <c r="D30" s="275">
        <v>8</v>
      </c>
      <c r="E30" s="375"/>
      <c r="F30" s="360">
        <f>D30*E30</f>
        <v>0</v>
      </c>
    </row>
    <row r="31" spans="1:11" s="2087" customFormat="1" ht="13" x14ac:dyDescent="0.3">
      <c r="A31" s="2073"/>
      <c r="B31" s="2086" t="s">
        <v>2185</v>
      </c>
      <c r="C31" s="2073"/>
      <c r="D31" s="275"/>
      <c r="E31" s="375"/>
      <c r="F31" s="360"/>
      <c r="H31" s="2070"/>
    </row>
    <row r="32" spans="1:11" s="2070" customFormat="1" x14ac:dyDescent="0.25">
      <c r="A32" s="2071"/>
      <c r="B32" s="2075" t="s">
        <v>2186</v>
      </c>
      <c r="C32" s="2071"/>
      <c r="D32" s="275"/>
      <c r="E32" s="375"/>
      <c r="F32" s="360"/>
    </row>
    <row r="33" spans="1:8" s="2070" customFormat="1" ht="25" x14ac:dyDescent="0.25">
      <c r="A33" s="2071"/>
      <c r="B33" s="2081" t="s">
        <v>2187</v>
      </c>
      <c r="C33" s="2071"/>
      <c r="D33" s="275"/>
      <c r="E33" s="375"/>
      <c r="F33" s="1002"/>
    </row>
    <row r="34" spans="1:8" s="2070" customFormat="1" ht="14.5" x14ac:dyDescent="0.25">
      <c r="A34" s="2071" t="s">
        <v>105</v>
      </c>
      <c r="B34" s="2075" t="s">
        <v>98</v>
      </c>
      <c r="C34" s="2071" t="s">
        <v>857</v>
      </c>
      <c r="D34" s="275">
        <v>7.4</v>
      </c>
      <c r="E34" s="375"/>
      <c r="F34" s="360">
        <f>D34*E34</f>
        <v>0</v>
      </c>
    </row>
    <row r="35" spans="1:8" s="2070" customFormat="1" ht="14.5" x14ac:dyDescent="0.25">
      <c r="A35" s="2071" t="s">
        <v>109</v>
      </c>
      <c r="B35" s="2075" t="s">
        <v>107</v>
      </c>
      <c r="C35" s="2071" t="s">
        <v>857</v>
      </c>
      <c r="D35" s="275">
        <v>8.5</v>
      </c>
      <c r="E35" s="375"/>
      <c r="F35" s="360">
        <f>D35*E35</f>
        <v>0</v>
      </c>
    </row>
    <row r="36" spans="1:8" s="2070" customFormat="1" x14ac:dyDescent="0.25">
      <c r="A36" s="2071"/>
      <c r="B36" s="2081" t="s">
        <v>2188</v>
      </c>
      <c r="C36" s="2071"/>
      <c r="D36" s="275"/>
      <c r="E36" s="375"/>
      <c r="F36" s="360"/>
    </row>
    <row r="37" spans="1:8" s="2070" customFormat="1" x14ac:dyDescent="0.25">
      <c r="A37" s="2071"/>
      <c r="B37" s="2081" t="s">
        <v>2189</v>
      </c>
      <c r="C37" s="2071"/>
      <c r="D37" s="275"/>
      <c r="E37" s="375"/>
      <c r="F37" s="1002"/>
    </row>
    <row r="38" spans="1:8" s="2070" customFormat="1" ht="14.5" x14ac:dyDescent="0.25">
      <c r="A38" s="2071" t="s">
        <v>2190</v>
      </c>
      <c r="B38" s="2075" t="s">
        <v>2191</v>
      </c>
      <c r="C38" s="2071" t="s">
        <v>857</v>
      </c>
      <c r="D38" s="275">
        <v>6.4</v>
      </c>
      <c r="E38" s="375"/>
      <c r="F38" s="360">
        <f>D38*E38</f>
        <v>0</v>
      </c>
    </row>
    <row r="39" spans="1:8" s="2070" customFormat="1" ht="29.25" customHeight="1" x14ac:dyDescent="0.25">
      <c r="A39" s="2071" t="s">
        <v>2192</v>
      </c>
      <c r="B39" s="2075" t="s">
        <v>2193</v>
      </c>
      <c r="C39" s="2071" t="s">
        <v>857</v>
      </c>
      <c r="D39" s="275">
        <v>1</v>
      </c>
      <c r="E39" s="375"/>
      <c r="F39" s="360">
        <f>D39*E39</f>
        <v>0</v>
      </c>
    </row>
    <row r="40" spans="1:8" s="2088" customFormat="1" x14ac:dyDescent="0.25">
      <c r="A40" s="2071"/>
      <c r="B40" s="2081" t="s">
        <v>2194</v>
      </c>
      <c r="C40" s="2071"/>
      <c r="D40" s="275"/>
      <c r="E40" s="375"/>
      <c r="F40" s="1002"/>
      <c r="H40" s="2070"/>
    </row>
    <row r="41" spans="1:8" s="2088" customFormat="1" ht="14.5" x14ac:dyDescent="0.25">
      <c r="A41" s="2071" t="s">
        <v>2195</v>
      </c>
      <c r="B41" s="2075" t="s">
        <v>2196</v>
      </c>
      <c r="C41" s="2071" t="s">
        <v>857</v>
      </c>
      <c r="D41" s="275">
        <v>8.5</v>
      </c>
      <c r="E41" s="375"/>
      <c r="F41" s="360">
        <f>D41*E41</f>
        <v>0</v>
      </c>
      <c r="H41" s="2070"/>
    </row>
    <row r="42" spans="1:8" s="2088" customFormat="1" ht="25" x14ac:dyDescent="0.25">
      <c r="A42" s="2071" t="s">
        <v>2197</v>
      </c>
      <c r="B42" s="2075" t="s">
        <v>2198</v>
      </c>
      <c r="C42" s="2071" t="s">
        <v>2026</v>
      </c>
      <c r="D42" s="275">
        <v>1</v>
      </c>
      <c r="E42" s="375"/>
      <c r="F42" s="360">
        <f>D42*E42</f>
        <v>0</v>
      </c>
      <c r="H42" s="2070"/>
    </row>
    <row r="43" spans="1:8" s="2070" customFormat="1" ht="13" x14ac:dyDescent="0.25">
      <c r="A43" s="2417" t="s">
        <v>102</v>
      </c>
      <c r="B43" s="2418"/>
      <c r="C43" s="2418"/>
      <c r="D43" s="2418"/>
      <c r="E43" s="2419"/>
      <c r="F43" s="2089">
        <f>SUM(F7:F42)</f>
        <v>0</v>
      </c>
    </row>
    <row r="44" spans="1:8" s="2088" customFormat="1" ht="13" x14ac:dyDescent="0.25">
      <c r="A44" s="2071"/>
      <c r="B44" s="2090" t="s">
        <v>120</v>
      </c>
      <c r="C44" s="2073"/>
      <c r="D44" s="275"/>
      <c r="E44" s="360"/>
      <c r="F44" s="360"/>
      <c r="H44" s="2070"/>
    </row>
    <row r="45" spans="1:8" s="2088" customFormat="1" ht="25" x14ac:dyDescent="0.25">
      <c r="A45" s="2071" t="s">
        <v>565</v>
      </c>
      <c r="B45" s="2075" t="s">
        <v>2199</v>
      </c>
      <c r="C45" s="2071" t="s">
        <v>2481</v>
      </c>
      <c r="D45" s="275">
        <v>6</v>
      </c>
      <c r="E45" s="360"/>
      <c r="F45" s="360">
        <f>D45*E45</f>
        <v>0</v>
      </c>
      <c r="H45" s="2070"/>
    </row>
    <row r="46" spans="1:8" s="2088" customFormat="1" x14ac:dyDescent="0.25">
      <c r="A46" s="2071" t="s">
        <v>2200</v>
      </c>
      <c r="B46" s="2075" t="s">
        <v>2201</v>
      </c>
      <c r="C46" s="2071" t="s">
        <v>125</v>
      </c>
      <c r="D46" s="275">
        <v>14.4</v>
      </c>
      <c r="E46" s="366"/>
      <c r="F46" s="360">
        <f>D46*E46</f>
        <v>0</v>
      </c>
      <c r="H46" s="2070"/>
    </row>
    <row r="47" spans="1:8" s="2088" customFormat="1" ht="26.25" customHeight="1" x14ac:dyDescent="0.25">
      <c r="A47" s="2071" t="s">
        <v>2202</v>
      </c>
      <c r="B47" s="2075" t="s">
        <v>2203</v>
      </c>
      <c r="C47" s="2071" t="s">
        <v>125</v>
      </c>
      <c r="D47" s="275">
        <v>25.6</v>
      </c>
      <c r="E47" s="366"/>
      <c r="F47" s="360">
        <f>D47*E47</f>
        <v>0</v>
      </c>
      <c r="H47" s="2070"/>
    </row>
    <row r="48" spans="1:8" s="2088" customFormat="1" x14ac:dyDescent="0.25">
      <c r="A48" s="2071"/>
      <c r="B48" s="2081" t="s">
        <v>130</v>
      </c>
      <c r="C48" s="2071"/>
      <c r="D48" s="360"/>
      <c r="E48" s="360"/>
      <c r="F48" s="360"/>
      <c r="H48" s="2070"/>
    </row>
    <row r="49" spans="1:8" s="2088" customFormat="1" x14ac:dyDescent="0.25">
      <c r="A49" s="2071" t="s">
        <v>441</v>
      </c>
      <c r="B49" s="2075" t="s">
        <v>2204</v>
      </c>
      <c r="C49" s="2071" t="s">
        <v>2205</v>
      </c>
      <c r="D49" s="275">
        <v>100</v>
      </c>
      <c r="E49" s="360"/>
      <c r="F49" s="360">
        <f>D49*E49</f>
        <v>0</v>
      </c>
      <c r="H49" s="2070"/>
    </row>
    <row r="50" spans="1:8" s="2070" customFormat="1" ht="25" x14ac:dyDescent="0.25">
      <c r="A50" s="2071" t="s">
        <v>133</v>
      </c>
      <c r="B50" s="2075" t="s">
        <v>2206</v>
      </c>
      <c r="C50" s="2071" t="s">
        <v>2205</v>
      </c>
      <c r="D50" s="275">
        <v>380</v>
      </c>
      <c r="E50" s="360"/>
      <c r="F50" s="360">
        <f>D50*E50</f>
        <v>0</v>
      </c>
      <c r="G50" s="2091"/>
    </row>
    <row r="51" spans="1:8" s="2070" customFormat="1" ht="14.5" x14ac:dyDescent="0.25">
      <c r="A51" s="2071" t="s">
        <v>2207</v>
      </c>
      <c r="B51" s="2075" t="s">
        <v>2482</v>
      </c>
      <c r="C51" s="2071" t="s">
        <v>2481</v>
      </c>
      <c r="D51" s="2092">
        <v>0</v>
      </c>
      <c r="E51" s="360"/>
      <c r="F51" s="360">
        <f>D51*E51</f>
        <v>0</v>
      </c>
    </row>
    <row r="52" spans="1:8" s="2070" customFormat="1" ht="21.75" customHeight="1" x14ac:dyDescent="0.25">
      <c r="A52" s="2071"/>
      <c r="B52" s="2081" t="s">
        <v>2208</v>
      </c>
      <c r="C52" s="2071"/>
      <c r="D52" s="2092"/>
      <c r="E52" s="360"/>
      <c r="F52" s="360"/>
    </row>
    <row r="53" spans="1:8" s="2070" customFormat="1" ht="25" x14ac:dyDescent="0.25">
      <c r="A53" s="2071" t="s">
        <v>1040</v>
      </c>
      <c r="B53" s="2075" t="s">
        <v>2209</v>
      </c>
      <c r="C53" s="2071" t="s">
        <v>548</v>
      </c>
      <c r="D53" s="275">
        <v>21</v>
      </c>
      <c r="E53" s="375"/>
      <c r="F53" s="360">
        <f>D53*E53</f>
        <v>0</v>
      </c>
    </row>
    <row r="54" spans="1:8" s="2070" customFormat="1" ht="13" x14ac:dyDescent="0.25">
      <c r="A54" s="2071"/>
      <c r="B54" s="2072" t="s">
        <v>2210</v>
      </c>
      <c r="C54" s="2073"/>
      <c r="D54" s="1398"/>
      <c r="E54" s="2093"/>
      <c r="F54" s="375"/>
    </row>
    <row r="55" spans="1:8" s="2070" customFormat="1" ht="25" x14ac:dyDescent="0.25">
      <c r="A55" s="2071" t="s">
        <v>1178</v>
      </c>
      <c r="B55" s="2094" t="s">
        <v>2211</v>
      </c>
      <c r="C55" s="2071" t="s">
        <v>548</v>
      </c>
      <c r="D55" s="275">
        <v>0.3</v>
      </c>
      <c r="E55" s="375"/>
      <c r="F55" s="360">
        <f>D55*E55</f>
        <v>0</v>
      </c>
    </row>
    <row r="56" spans="1:8" s="2070" customFormat="1" x14ac:dyDescent="0.25">
      <c r="A56" s="2071"/>
      <c r="B56" s="2081" t="s">
        <v>2212</v>
      </c>
      <c r="C56" s="2071"/>
      <c r="D56" s="275"/>
      <c r="E56" s="375"/>
      <c r="F56" s="360"/>
    </row>
    <row r="57" spans="1:8" s="2070" customFormat="1" ht="37.5" x14ac:dyDescent="0.25">
      <c r="A57" s="2071" t="s">
        <v>1907</v>
      </c>
      <c r="B57" s="2094" t="s">
        <v>2213</v>
      </c>
      <c r="C57" s="2071" t="s">
        <v>548</v>
      </c>
      <c r="D57" s="275">
        <v>40</v>
      </c>
      <c r="E57" s="375"/>
      <c r="F57" s="360">
        <f>D57*E57</f>
        <v>0</v>
      </c>
    </row>
    <row r="58" spans="1:8" s="2070" customFormat="1" ht="37.5" x14ac:dyDescent="0.25">
      <c r="A58" s="2071" t="s">
        <v>1907</v>
      </c>
      <c r="B58" s="2094" t="s">
        <v>2214</v>
      </c>
      <c r="C58" s="2071" t="s">
        <v>548</v>
      </c>
      <c r="D58" s="275">
        <f>12*3</f>
        <v>36</v>
      </c>
      <c r="E58" s="375"/>
      <c r="F58" s="360">
        <f>D58*E58</f>
        <v>0</v>
      </c>
    </row>
    <row r="59" spans="1:8" s="2070" customFormat="1" x14ac:dyDescent="0.25">
      <c r="A59" s="2071"/>
      <c r="B59" s="2095" t="s">
        <v>2215</v>
      </c>
      <c r="C59" s="2071"/>
      <c r="D59" s="275"/>
      <c r="E59" s="375"/>
      <c r="F59" s="360"/>
    </row>
    <row r="60" spans="1:8" s="2070" customFormat="1" x14ac:dyDescent="0.25">
      <c r="A60" s="2071" t="s">
        <v>589</v>
      </c>
      <c r="B60" s="2094" t="s">
        <v>2216</v>
      </c>
      <c r="C60" s="2071" t="s">
        <v>125</v>
      </c>
      <c r="D60" s="275">
        <v>14</v>
      </c>
      <c r="E60" s="375"/>
      <c r="F60" s="360">
        <f>D60*E60</f>
        <v>0</v>
      </c>
    </row>
    <row r="61" spans="1:8" s="2070" customFormat="1" ht="13" x14ac:dyDescent="0.25">
      <c r="A61" s="2071"/>
      <c r="B61" s="2096" t="s">
        <v>454</v>
      </c>
      <c r="C61" s="2071"/>
      <c r="D61" s="275"/>
      <c r="E61" s="375"/>
      <c r="F61" s="360"/>
    </row>
    <row r="62" spans="1:8" s="2070" customFormat="1" ht="21" customHeight="1" x14ac:dyDescent="0.25">
      <c r="A62" s="2071"/>
      <c r="B62" s="2095" t="s">
        <v>2217</v>
      </c>
      <c r="C62" s="2071"/>
      <c r="D62" s="275"/>
      <c r="E62" s="364"/>
      <c r="F62" s="360"/>
    </row>
    <row r="63" spans="1:8" s="2070" customFormat="1" ht="24" customHeight="1" x14ac:dyDescent="0.25">
      <c r="A63" s="2071"/>
      <c r="B63" s="2095" t="s">
        <v>2218</v>
      </c>
      <c r="C63" s="2071"/>
      <c r="D63" s="275"/>
      <c r="E63" s="364"/>
      <c r="F63" s="360"/>
    </row>
    <row r="64" spans="1:8" s="2070" customFormat="1" x14ac:dyDescent="0.25">
      <c r="A64" s="2071" t="s">
        <v>2219</v>
      </c>
      <c r="B64" s="2094" t="s">
        <v>2220</v>
      </c>
      <c r="C64" s="2071" t="s">
        <v>125</v>
      </c>
      <c r="D64" s="275">
        <f>9.2</f>
        <v>9.1999999999999993</v>
      </c>
      <c r="E64" s="364"/>
      <c r="F64" s="360">
        <f>D64*E64</f>
        <v>0</v>
      </c>
    </row>
    <row r="65" spans="1:12" s="2070" customFormat="1" x14ac:dyDescent="0.25">
      <c r="A65" s="2071"/>
      <c r="B65" s="2095" t="s">
        <v>2221</v>
      </c>
      <c r="C65" s="2071"/>
      <c r="D65" s="275"/>
      <c r="E65" s="375"/>
      <c r="F65" s="360"/>
    </row>
    <row r="66" spans="1:12" s="2070" customFormat="1" x14ac:dyDescent="0.25">
      <c r="A66" s="2071" t="s">
        <v>2222</v>
      </c>
      <c r="B66" s="2094" t="s">
        <v>2223</v>
      </c>
      <c r="C66" s="2071" t="s">
        <v>2026</v>
      </c>
      <c r="D66" s="275">
        <v>1</v>
      </c>
      <c r="E66" s="364"/>
      <c r="F66" s="360">
        <f>D66*E66</f>
        <v>0</v>
      </c>
    </row>
    <row r="67" spans="1:12" s="2070" customFormat="1" ht="14.5" x14ac:dyDescent="0.25">
      <c r="A67" s="2071" t="s">
        <v>2224</v>
      </c>
      <c r="B67" s="2094" t="s">
        <v>2225</v>
      </c>
      <c r="C67" s="2071" t="s">
        <v>548</v>
      </c>
      <c r="D67" s="275">
        <v>80</v>
      </c>
      <c r="E67" s="2076"/>
      <c r="F67" s="360">
        <f>D67*E67</f>
        <v>0</v>
      </c>
    </row>
    <row r="68" spans="1:12" s="2070" customFormat="1" x14ac:dyDescent="0.25">
      <c r="A68" s="2071" t="s">
        <v>2226</v>
      </c>
      <c r="B68" s="2094" t="s">
        <v>2227</v>
      </c>
      <c r="C68" s="2071" t="s">
        <v>125</v>
      </c>
      <c r="D68" s="275">
        <f>ROUNDUP(D64,0)</f>
        <v>10</v>
      </c>
      <c r="E68" s="364"/>
      <c r="F68" s="360">
        <f>D68*E68</f>
        <v>0</v>
      </c>
      <c r="G68" s="2091"/>
    </row>
    <row r="69" spans="1:12" s="2070" customFormat="1" x14ac:dyDescent="0.25">
      <c r="A69" s="2071" t="s">
        <v>2228</v>
      </c>
      <c r="B69" s="2094" t="s">
        <v>2229</v>
      </c>
      <c r="C69" s="2071" t="s">
        <v>2026</v>
      </c>
      <c r="D69" s="275">
        <v>1</v>
      </c>
      <c r="E69" s="364"/>
      <c r="F69" s="360">
        <f>D69*E69</f>
        <v>0</v>
      </c>
      <c r="G69" s="2091"/>
    </row>
    <row r="70" spans="1:12" s="2088" customFormat="1" ht="14.5" x14ac:dyDescent="0.25">
      <c r="A70" s="2071" t="s">
        <v>2230</v>
      </c>
      <c r="B70" s="2094" t="s">
        <v>2231</v>
      </c>
      <c r="C70" s="2071" t="s">
        <v>548</v>
      </c>
      <c r="D70" s="275">
        <f>D67</f>
        <v>80</v>
      </c>
      <c r="E70" s="364"/>
      <c r="F70" s="360">
        <f>D70*E70</f>
        <v>0</v>
      </c>
      <c r="H70" s="2070"/>
    </row>
    <row r="71" spans="1:12" s="2088" customFormat="1" x14ac:dyDescent="0.25">
      <c r="A71" s="2071"/>
      <c r="B71" s="2094"/>
      <c r="C71" s="2071"/>
      <c r="D71" s="275"/>
      <c r="E71" s="364"/>
      <c r="F71" s="360"/>
      <c r="H71" s="2070"/>
    </row>
    <row r="72" spans="1:12" s="2088" customFormat="1" x14ac:dyDescent="0.25">
      <c r="A72" s="2071"/>
      <c r="B72" s="2094"/>
      <c r="C72" s="2071"/>
      <c r="D72" s="275"/>
      <c r="E72" s="364"/>
      <c r="F72" s="360"/>
      <c r="H72" s="2070"/>
    </row>
    <row r="73" spans="1:12" s="2088" customFormat="1" x14ac:dyDescent="0.25">
      <c r="A73" s="2071"/>
      <c r="B73" s="2095"/>
      <c r="C73" s="2071"/>
      <c r="D73" s="275"/>
      <c r="E73" s="364"/>
      <c r="F73" s="360"/>
      <c r="H73" s="2070"/>
    </row>
    <row r="74" spans="1:12" s="2088" customFormat="1" ht="13" x14ac:dyDescent="0.3">
      <c r="A74" s="2417" t="s">
        <v>102</v>
      </c>
      <c r="B74" s="2418"/>
      <c r="C74" s="2418"/>
      <c r="D74" s="2418"/>
      <c r="E74" s="2419"/>
      <c r="F74" s="2089">
        <f>SUM(F45:F70)</f>
        <v>0</v>
      </c>
      <c r="G74" s="2097"/>
      <c r="H74" s="2070"/>
      <c r="I74" s="2097"/>
      <c r="J74" s="2098"/>
      <c r="K74" s="2099"/>
      <c r="L74" s="2098"/>
    </row>
    <row r="75" spans="1:12" s="2088" customFormat="1" ht="13" x14ac:dyDescent="0.3">
      <c r="A75" s="2071"/>
      <c r="B75" s="2096" t="s">
        <v>465</v>
      </c>
      <c r="C75" s="2073"/>
      <c r="D75" s="338"/>
      <c r="E75" s="2079"/>
      <c r="F75" s="375"/>
      <c r="G75" s="2100"/>
      <c r="H75" s="2070"/>
      <c r="I75" s="2097"/>
      <c r="J75" s="2098"/>
      <c r="K75" s="2099"/>
      <c r="L75" s="2098"/>
    </row>
    <row r="76" spans="1:12" s="2088" customFormat="1" ht="25" x14ac:dyDescent="0.3">
      <c r="A76" s="2071" t="s">
        <v>2232</v>
      </c>
      <c r="B76" s="2094" t="s">
        <v>2233</v>
      </c>
      <c r="C76" s="2071" t="s">
        <v>548</v>
      </c>
      <c r="D76" s="338">
        <v>6</v>
      </c>
      <c r="E76" s="2079"/>
      <c r="F76" s="360">
        <f>D76*E76</f>
        <v>0</v>
      </c>
      <c r="G76" s="2100"/>
      <c r="H76" s="2070"/>
      <c r="I76" s="2097"/>
      <c r="J76" s="2098"/>
      <c r="K76" s="2099"/>
      <c r="L76" s="2098"/>
    </row>
    <row r="77" spans="1:12" s="2070" customFormat="1" ht="13" x14ac:dyDescent="0.25">
      <c r="A77" s="2073"/>
      <c r="B77" s="2101" t="s">
        <v>2234</v>
      </c>
      <c r="C77" s="2102"/>
      <c r="D77" s="338"/>
      <c r="E77" s="360"/>
      <c r="F77" s="360"/>
    </row>
    <row r="78" spans="1:12" s="2070" customFormat="1" ht="50" x14ac:dyDescent="0.25">
      <c r="A78" s="2071" t="s">
        <v>709</v>
      </c>
      <c r="B78" s="2094" t="s">
        <v>2235</v>
      </c>
      <c r="C78" s="2073" t="s">
        <v>2026</v>
      </c>
      <c r="D78" s="338">
        <v>1</v>
      </c>
      <c r="E78" s="2093"/>
      <c r="F78" s="360">
        <f>D78*E78</f>
        <v>0</v>
      </c>
      <c r="G78" s="2091"/>
    </row>
    <row r="79" spans="1:12" s="2070" customFormat="1" ht="39.5" x14ac:dyDescent="0.25">
      <c r="A79" s="2071" t="s">
        <v>2236</v>
      </c>
      <c r="B79" s="2094" t="s">
        <v>2483</v>
      </c>
      <c r="C79" s="2073" t="s">
        <v>660</v>
      </c>
      <c r="D79" s="338">
        <v>1</v>
      </c>
      <c r="E79" s="2103"/>
      <c r="F79" s="360">
        <f>D79*E79</f>
        <v>0</v>
      </c>
      <c r="G79" s="2091"/>
    </row>
    <row r="80" spans="1:12" s="2070" customFormat="1" x14ac:dyDescent="0.25">
      <c r="A80" s="2071" t="s">
        <v>2237</v>
      </c>
      <c r="B80" s="2094" t="s">
        <v>2238</v>
      </c>
      <c r="C80" s="2071" t="s">
        <v>2026</v>
      </c>
      <c r="D80" s="338">
        <v>1</v>
      </c>
      <c r="E80" s="2103"/>
      <c r="F80" s="360">
        <f>D80*E80</f>
        <v>0</v>
      </c>
      <c r="G80" s="2091"/>
    </row>
    <row r="81" spans="1:7" s="2070" customFormat="1" ht="50" x14ac:dyDescent="0.25">
      <c r="A81" s="2071" t="s">
        <v>2239</v>
      </c>
      <c r="B81" s="2094" t="s">
        <v>2240</v>
      </c>
      <c r="C81" s="2071" t="s">
        <v>660</v>
      </c>
      <c r="D81" s="338">
        <v>1</v>
      </c>
      <c r="E81" s="2104"/>
      <c r="F81" s="360">
        <f>D81*E81</f>
        <v>0</v>
      </c>
      <c r="G81" s="2091"/>
    </row>
    <row r="82" spans="1:7" s="2070" customFormat="1" x14ac:dyDescent="0.25">
      <c r="A82" s="2071" t="s">
        <v>2241</v>
      </c>
      <c r="B82" s="268" t="s">
        <v>2242</v>
      </c>
      <c r="C82" s="275" t="s">
        <v>2026</v>
      </c>
      <c r="D82" s="338">
        <v>1</v>
      </c>
      <c r="E82" s="2076"/>
      <c r="F82" s="360">
        <f>D82*E82</f>
        <v>0</v>
      </c>
      <c r="G82" s="2091"/>
    </row>
    <row r="83" spans="1:7" s="2070" customFormat="1" x14ac:dyDescent="0.25">
      <c r="A83" s="2105"/>
      <c r="B83" s="268"/>
      <c r="C83" s="275"/>
      <c r="D83" s="338"/>
      <c r="E83" s="2076"/>
      <c r="F83" s="360"/>
      <c r="G83" s="2091"/>
    </row>
    <row r="84" spans="1:7" s="2070" customFormat="1" ht="26" x14ac:dyDescent="0.25">
      <c r="A84" s="2105"/>
      <c r="B84" s="2101" t="s">
        <v>1096</v>
      </c>
      <c r="C84" s="275"/>
      <c r="D84" s="338"/>
      <c r="E84" s="2076"/>
      <c r="F84" s="360"/>
      <c r="G84" s="2091"/>
    </row>
    <row r="85" spans="1:7" s="2070" customFormat="1" x14ac:dyDescent="0.25">
      <c r="A85" s="2105"/>
      <c r="B85" s="268"/>
      <c r="C85" s="275"/>
      <c r="D85" s="338"/>
      <c r="E85" s="2076"/>
      <c r="F85" s="360"/>
      <c r="G85" s="2091"/>
    </row>
    <row r="86" spans="1:7" s="2070" customFormat="1" ht="14.5" x14ac:dyDescent="0.25">
      <c r="A86" s="2105" t="s">
        <v>2243</v>
      </c>
      <c r="B86" s="268" t="s">
        <v>2244</v>
      </c>
      <c r="C86" s="365" t="s">
        <v>2245</v>
      </c>
      <c r="D86" s="365">
        <v>6</v>
      </c>
      <c r="E86" s="2076"/>
      <c r="F86" s="360">
        <f>D86*E86</f>
        <v>0</v>
      </c>
    </row>
    <row r="87" spans="1:7" s="2070" customFormat="1" ht="13.15" customHeight="1" x14ac:dyDescent="0.25">
      <c r="A87" s="2105"/>
      <c r="B87" s="268"/>
      <c r="C87" s="275"/>
      <c r="D87" s="338"/>
      <c r="E87" s="2076"/>
      <c r="F87" s="360"/>
    </row>
    <row r="88" spans="1:7" s="2070" customFormat="1" x14ac:dyDescent="0.25">
      <c r="A88" s="2105"/>
      <c r="B88" s="268"/>
      <c r="C88" s="275"/>
      <c r="D88" s="338"/>
      <c r="E88" s="2076"/>
      <c r="F88" s="360"/>
    </row>
    <row r="89" spans="1:7" s="2070" customFormat="1" ht="13.15" customHeight="1" x14ac:dyDescent="0.25">
      <c r="A89" s="2106"/>
      <c r="B89" s="756"/>
      <c r="C89" s="2107"/>
      <c r="D89" s="2108"/>
      <c r="E89" s="2109"/>
      <c r="F89" s="2110"/>
    </row>
    <row r="90" spans="1:7" s="2070" customFormat="1" ht="13.15" customHeight="1" x14ac:dyDescent="0.25">
      <c r="A90" s="2420" t="s">
        <v>102</v>
      </c>
      <c r="B90" s="2421"/>
      <c r="C90" s="2421"/>
      <c r="D90" s="2421"/>
      <c r="E90" s="2422"/>
      <c r="F90" s="349">
        <f>SUM(F75:F89)</f>
        <v>0</v>
      </c>
    </row>
    <row r="91" spans="1:7" s="2070" customFormat="1" ht="13.15" customHeight="1" x14ac:dyDescent="0.25">
      <c r="A91" s="1370"/>
      <c r="B91" s="268"/>
      <c r="C91" s="275"/>
      <c r="D91" s="338"/>
      <c r="E91" s="2076"/>
      <c r="F91" s="1948"/>
    </row>
    <row r="92" spans="1:7" s="2070" customFormat="1" ht="13.15" customHeight="1" x14ac:dyDescent="0.25">
      <c r="A92" s="1391"/>
      <c r="B92" s="1394"/>
      <c r="C92" s="1391"/>
      <c r="D92" s="2111"/>
      <c r="E92" s="1214"/>
      <c r="F92" s="1214"/>
    </row>
    <row r="93" spans="1:7" s="2070" customFormat="1" ht="13.15" customHeight="1" x14ac:dyDescent="0.25">
      <c r="A93" s="357"/>
      <c r="B93" s="361"/>
      <c r="C93" s="357"/>
      <c r="D93" s="359"/>
      <c r="E93" s="360"/>
      <c r="F93" s="1214"/>
    </row>
    <row r="94" spans="1:7" s="2070" customFormat="1" ht="13.15" customHeight="1" x14ac:dyDescent="0.25">
      <c r="A94" s="357"/>
      <c r="B94" s="361"/>
      <c r="C94" s="357"/>
      <c r="D94" s="359"/>
      <c r="E94" s="360"/>
      <c r="F94" s="1214"/>
    </row>
    <row r="95" spans="1:7" s="2070" customFormat="1" ht="13.15" customHeight="1" x14ac:dyDescent="0.25">
      <c r="A95" s="357"/>
      <c r="B95" s="362" t="s">
        <v>792</v>
      </c>
      <c r="C95" s="357"/>
      <c r="D95" s="359"/>
      <c r="E95" s="360"/>
      <c r="F95" s="1214"/>
    </row>
    <row r="96" spans="1:7" s="2070" customFormat="1" ht="13.15" customHeight="1" x14ac:dyDescent="0.25">
      <c r="A96" s="357"/>
      <c r="B96" s="363"/>
      <c r="C96" s="357"/>
      <c r="D96" s="359"/>
      <c r="E96" s="360"/>
      <c r="F96" s="1214"/>
    </row>
    <row r="97" spans="1:6" s="2070" customFormat="1" x14ac:dyDescent="0.25">
      <c r="A97" s="357"/>
      <c r="B97" s="365" t="s">
        <v>2246</v>
      </c>
      <c r="C97" s="357"/>
      <c r="D97" s="359"/>
      <c r="E97" s="360"/>
      <c r="F97" s="360">
        <f>F43</f>
        <v>0</v>
      </c>
    </row>
    <row r="98" spans="1:6" s="2070" customFormat="1" ht="13.15" customHeight="1" x14ac:dyDescent="0.25">
      <c r="A98" s="357"/>
      <c r="B98" s="365"/>
      <c r="C98" s="357"/>
      <c r="D98" s="359"/>
      <c r="E98" s="360"/>
      <c r="F98" s="360"/>
    </row>
    <row r="99" spans="1:6" s="2070" customFormat="1" ht="13.15" customHeight="1" x14ac:dyDescent="0.25">
      <c r="A99" s="357"/>
      <c r="B99" s="365" t="s">
        <v>2247</v>
      </c>
      <c r="C99" s="357"/>
      <c r="D99" s="359"/>
      <c r="E99" s="360"/>
      <c r="F99" s="360">
        <f>F74</f>
        <v>0</v>
      </c>
    </row>
    <row r="100" spans="1:6" s="2070" customFormat="1" ht="13.15" customHeight="1" x14ac:dyDescent="0.25">
      <c r="A100" s="357"/>
      <c r="B100" s="352"/>
      <c r="C100" s="357"/>
      <c r="D100" s="359"/>
      <c r="E100" s="360"/>
      <c r="F100" s="360"/>
    </row>
    <row r="101" spans="1:6" s="2070" customFormat="1" ht="13.15" customHeight="1" x14ac:dyDescent="0.25">
      <c r="A101" s="357"/>
      <c r="B101" s="365" t="s">
        <v>2248</v>
      </c>
      <c r="C101" s="357"/>
      <c r="D101" s="359"/>
      <c r="E101" s="360"/>
      <c r="F101" s="360">
        <f>F90</f>
        <v>0</v>
      </c>
    </row>
    <row r="102" spans="1:6" s="2070" customFormat="1" ht="13.15" customHeight="1" x14ac:dyDescent="0.25">
      <c r="A102" s="1398"/>
      <c r="B102" s="365"/>
      <c r="C102" s="1398"/>
      <c r="D102" s="2112"/>
      <c r="E102" s="1400"/>
      <c r="F102" s="1400"/>
    </row>
    <row r="103" spans="1:6" s="2070" customFormat="1" ht="13.15" customHeight="1" x14ac:dyDescent="0.25">
      <c r="A103" s="1398"/>
      <c r="B103" s="365"/>
      <c r="C103" s="1398"/>
      <c r="D103" s="2112"/>
      <c r="E103" s="1400"/>
      <c r="F103" s="283"/>
    </row>
    <row r="104" spans="1:6" s="2070" customFormat="1" ht="13.15" customHeight="1" x14ac:dyDescent="0.25">
      <c r="A104" s="275"/>
      <c r="B104" s="365"/>
      <c r="C104" s="275"/>
      <c r="D104" s="338"/>
      <c r="E104" s="283"/>
      <c r="F104" s="283"/>
    </row>
    <row r="105" spans="1:6" s="2070" customFormat="1" ht="13.15" customHeight="1" x14ac:dyDescent="0.25">
      <c r="A105" s="275"/>
      <c r="B105" s="365"/>
      <c r="C105" s="1398"/>
      <c r="D105" s="2112"/>
      <c r="E105" s="1400"/>
      <c r="F105" s="283"/>
    </row>
    <row r="106" spans="1:6" s="2070" customFormat="1" ht="13.15" customHeight="1" x14ac:dyDescent="0.25">
      <c r="A106" s="275"/>
      <c r="B106" s="352"/>
      <c r="C106" s="275"/>
      <c r="D106" s="338"/>
      <c r="E106" s="283"/>
      <c r="F106" s="283"/>
    </row>
    <row r="107" spans="1:6" s="2070" customFormat="1" ht="13.15" customHeight="1" x14ac:dyDescent="0.25">
      <c r="A107" s="275"/>
      <c r="B107" s="365"/>
      <c r="C107" s="275"/>
      <c r="D107" s="338"/>
      <c r="E107" s="283"/>
      <c r="F107" s="283"/>
    </row>
    <row r="108" spans="1:6" s="2070" customFormat="1" ht="13.15" customHeight="1" x14ac:dyDescent="0.25">
      <c r="A108" s="275"/>
      <c r="B108" s="352"/>
      <c r="C108" s="275"/>
      <c r="D108" s="338"/>
      <c r="E108" s="283"/>
      <c r="F108" s="283"/>
    </row>
    <row r="109" spans="1:6" s="2070" customFormat="1" ht="13.15" customHeight="1" x14ac:dyDescent="0.25">
      <c r="A109" s="275"/>
      <c r="B109" s="352"/>
      <c r="C109" s="275"/>
      <c r="D109" s="338"/>
      <c r="E109" s="283"/>
      <c r="F109" s="283"/>
    </row>
    <row r="110" spans="1:6" s="2070" customFormat="1" ht="13.15" customHeight="1" x14ac:dyDescent="0.25">
      <c r="A110" s="275"/>
      <c r="B110" s="352"/>
      <c r="C110" s="275"/>
      <c r="D110" s="338"/>
      <c r="E110" s="283"/>
      <c r="F110" s="283"/>
    </row>
    <row r="111" spans="1:6" s="2070" customFormat="1" ht="13.15" customHeight="1" x14ac:dyDescent="0.25">
      <c r="A111" s="275"/>
      <c r="B111" s="352"/>
      <c r="C111" s="275"/>
      <c r="D111" s="338"/>
      <c r="E111" s="283"/>
      <c r="F111" s="283"/>
    </row>
    <row r="112" spans="1:6" s="2070" customFormat="1" ht="13.15" customHeight="1" x14ac:dyDescent="0.25">
      <c r="A112" s="275"/>
      <c r="B112" s="352"/>
      <c r="C112" s="275"/>
      <c r="D112" s="338"/>
      <c r="E112" s="283"/>
      <c r="F112" s="283"/>
    </row>
    <row r="113" spans="1:6" s="2070" customFormat="1" ht="13.15" customHeight="1" x14ac:dyDescent="0.25">
      <c r="A113" s="275"/>
      <c r="B113" s="352"/>
      <c r="C113" s="275"/>
      <c r="D113" s="338"/>
      <c r="E113" s="283"/>
      <c r="F113" s="283"/>
    </row>
    <row r="114" spans="1:6" s="2070" customFormat="1" ht="13.15" customHeight="1" x14ac:dyDescent="0.25">
      <c r="A114" s="275"/>
      <c r="B114" s="352"/>
      <c r="C114" s="275"/>
      <c r="D114" s="338"/>
      <c r="E114" s="283"/>
      <c r="F114" s="283"/>
    </row>
    <row r="115" spans="1:6" s="2070" customFormat="1" ht="13.15" customHeight="1" x14ac:dyDescent="0.25">
      <c r="A115" s="275"/>
      <c r="B115" s="352"/>
      <c r="C115" s="275"/>
      <c r="D115" s="338"/>
      <c r="E115" s="283"/>
      <c r="F115" s="283"/>
    </row>
    <row r="116" spans="1:6" s="2070" customFormat="1" ht="13.15" customHeight="1" x14ac:dyDescent="0.25">
      <c r="A116" s="275"/>
      <c r="B116" s="352"/>
      <c r="C116" s="275"/>
      <c r="D116" s="338"/>
      <c r="E116" s="283"/>
      <c r="F116" s="283"/>
    </row>
    <row r="117" spans="1:6" s="2070" customFormat="1" ht="13.15" customHeight="1" x14ac:dyDescent="0.25">
      <c r="A117" s="275"/>
      <c r="B117" s="352"/>
      <c r="C117" s="275"/>
      <c r="D117" s="338"/>
      <c r="E117" s="283"/>
      <c r="F117" s="283"/>
    </row>
    <row r="118" spans="1:6" s="2070" customFormat="1" ht="30" customHeight="1" x14ac:dyDescent="0.25">
      <c r="A118" s="275"/>
      <c r="B118" s="352"/>
      <c r="C118" s="275"/>
      <c r="D118" s="338"/>
      <c r="E118" s="283"/>
      <c r="F118" s="283"/>
    </row>
    <row r="119" spans="1:6" x14ac:dyDescent="0.25">
      <c r="A119" s="275"/>
      <c r="B119" s="352"/>
      <c r="C119" s="275"/>
      <c r="D119" s="338"/>
      <c r="E119" s="283"/>
      <c r="F119" s="283"/>
    </row>
    <row r="120" spans="1:6" x14ac:dyDescent="0.25">
      <c r="A120" s="275"/>
      <c r="B120" s="352"/>
      <c r="C120" s="275"/>
      <c r="D120" s="338"/>
      <c r="E120" s="283"/>
      <c r="F120" s="283"/>
    </row>
    <row r="121" spans="1:6" x14ac:dyDescent="0.25">
      <c r="A121" s="275"/>
      <c r="B121" s="352"/>
      <c r="C121" s="275"/>
      <c r="D121" s="338"/>
      <c r="E121" s="283"/>
      <c r="F121" s="283"/>
    </row>
    <row r="122" spans="1:6" ht="13" x14ac:dyDescent="0.25">
      <c r="A122" s="2114" t="s">
        <v>509</v>
      </c>
      <c r="B122" s="2114"/>
      <c r="C122" s="2114"/>
      <c r="D122" s="2114"/>
      <c r="E122" s="2115"/>
      <c r="F122" s="2116">
        <f>SUM(F91:F121)</f>
        <v>0</v>
      </c>
    </row>
    <row r="123" spans="1:6" x14ac:dyDescent="0.25">
      <c r="E123" s="2120"/>
      <c r="F123" s="2121"/>
    </row>
    <row r="124" spans="1:6" x14ac:dyDescent="0.25">
      <c r="E124" s="2120"/>
      <c r="F124" s="2121"/>
    </row>
    <row r="125" spans="1:6" x14ac:dyDescent="0.25">
      <c r="E125" s="2120"/>
      <c r="F125" s="2121"/>
    </row>
    <row r="126" spans="1:6" x14ac:dyDescent="0.25">
      <c r="E126" s="2120"/>
      <c r="F126" s="2121"/>
    </row>
    <row r="127" spans="1:6" x14ac:dyDescent="0.25">
      <c r="E127" s="2120"/>
      <c r="F127" s="2121"/>
    </row>
    <row r="128" spans="1:6" x14ac:dyDescent="0.25">
      <c r="E128" s="2120"/>
      <c r="F128" s="2121"/>
    </row>
    <row r="129" spans="5:6" x14ac:dyDescent="0.25">
      <c r="E129" s="2120"/>
      <c r="F129" s="2121"/>
    </row>
    <row r="130" spans="5:6" x14ac:dyDescent="0.25">
      <c r="E130" s="2120"/>
      <c r="F130" s="2121"/>
    </row>
    <row r="131" spans="5:6" x14ac:dyDescent="0.25">
      <c r="E131" s="2120"/>
      <c r="F131" s="2121"/>
    </row>
    <row r="132" spans="5:6" x14ac:dyDescent="0.25">
      <c r="E132" s="2120"/>
      <c r="F132" s="2121"/>
    </row>
    <row r="133" spans="5:6" x14ac:dyDescent="0.25">
      <c r="E133" s="2120"/>
      <c r="F133" s="2121"/>
    </row>
    <row r="134" spans="5:6" x14ac:dyDescent="0.25">
      <c r="E134" s="2120"/>
      <c r="F134" s="2121"/>
    </row>
    <row r="135" spans="5:6" x14ac:dyDescent="0.25">
      <c r="E135" s="2120"/>
      <c r="F135" s="2121"/>
    </row>
    <row r="136" spans="5:6" x14ac:dyDescent="0.25">
      <c r="E136" s="2120"/>
      <c r="F136" s="2121"/>
    </row>
    <row r="137" spans="5:6" x14ac:dyDescent="0.25">
      <c r="E137" s="2120"/>
      <c r="F137" s="2121"/>
    </row>
    <row r="138" spans="5:6" x14ac:dyDescent="0.25">
      <c r="E138" s="2120"/>
      <c r="F138" s="2121"/>
    </row>
    <row r="139" spans="5:6" x14ac:dyDescent="0.25">
      <c r="E139" s="2120"/>
      <c r="F139" s="2121"/>
    </row>
    <row r="140" spans="5:6" x14ac:dyDescent="0.25">
      <c r="E140" s="2120"/>
      <c r="F140" s="2121"/>
    </row>
    <row r="141" spans="5:6" x14ac:dyDescent="0.25">
      <c r="E141" s="2120"/>
      <c r="F141" s="2121"/>
    </row>
    <row r="142" spans="5:6" x14ac:dyDescent="0.25">
      <c r="E142" s="2120"/>
      <c r="F142" s="2121"/>
    </row>
    <row r="143" spans="5:6" x14ac:dyDescent="0.25">
      <c r="E143" s="2120"/>
      <c r="F143" s="2121"/>
    </row>
    <row r="144" spans="5:6" x14ac:dyDescent="0.25">
      <c r="E144" s="2120"/>
      <c r="F144" s="2121"/>
    </row>
    <row r="145" spans="5:6" x14ac:dyDescent="0.25">
      <c r="E145" s="2120"/>
      <c r="F145" s="2121"/>
    </row>
    <row r="146" spans="5:6" x14ac:dyDescent="0.25">
      <c r="E146" s="2120"/>
      <c r="F146" s="2121"/>
    </row>
    <row r="147" spans="5:6" x14ac:dyDescent="0.25">
      <c r="E147" s="2120"/>
      <c r="F147" s="2121"/>
    </row>
    <row r="148" spans="5:6" x14ac:dyDescent="0.25">
      <c r="E148" s="2120"/>
      <c r="F148" s="2121"/>
    </row>
    <row r="149" spans="5:6" x14ac:dyDescent="0.25">
      <c r="E149" s="2120"/>
      <c r="F149" s="2121"/>
    </row>
    <row r="150" spans="5:6" x14ac:dyDescent="0.25">
      <c r="E150" s="2120"/>
      <c r="F150" s="2121"/>
    </row>
    <row r="151" spans="5:6" x14ac:dyDescent="0.25">
      <c r="E151" s="2120"/>
      <c r="F151" s="2121"/>
    </row>
    <row r="152" spans="5:6" x14ac:dyDescent="0.25">
      <c r="E152" s="2120"/>
      <c r="F152" s="2121"/>
    </row>
    <row r="153" spans="5:6" x14ac:dyDescent="0.25">
      <c r="E153" s="2120"/>
      <c r="F153" s="2121"/>
    </row>
    <row r="154" spans="5:6" x14ac:dyDescent="0.25">
      <c r="E154" s="2120"/>
      <c r="F154" s="2121"/>
    </row>
    <row r="155" spans="5:6" x14ac:dyDescent="0.25">
      <c r="E155" s="2120"/>
      <c r="F155" s="2121"/>
    </row>
    <row r="156" spans="5:6" x14ac:dyDescent="0.25">
      <c r="E156" s="2120"/>
      <c r="F156" s="2121"/>
    </row>
    <row r="157" spans="5:6" x14ac:dyDescent="0.25">
      <c r="E157" s="2120"/>
      <c r="F157" s="2121"/>
    </row>
    <row r="158" spans="5:6" x14ac:dyDescent="0.25">
      <c r="E158" s="2120"/>
      <c r="F158" s="2121"/>
    </row>
    <row r="159" spans="5:6" x14ac:dyDescent="0.25">
      <c r="E159" s="2120"/>
      <c r="F159" s="2121"/>
    </row>
    <row r="160" spans="5:6" x14ac:dyDescent="0.25">
      <c r="E160" s="2120"/>
      <c r="F160" s="2121"/>
    </row>
    <row r="161" spans="5:6" x14ac:dyDescent="0.25">
      <c r="E161" s="2120"/>
      <c r="F161" s="2121"/>
    </row>
    <row r="162" spans="5:6" x14ac:dyDescent="0.25">
      <c r="E162" s="2120"/>
      <c r="F162" s="2121"/>
    </row>
    <row r="163" spans="5:6" x14ac:dyDescent="0.25">
      <c r="E163" s="2120"/>
      <c r="F163" s="2121"/>
    </row>
    <row r="164" spans="5:6" x14ac:dyDescent="0.25">
      <c r="E164" s="2120"/>
      <c r="F164" s="2121"/>
    </row>
    <row r="165" spans="5:6" x14ac:dyDescent="0.25">
      <c r="E165" s="2120"/>
      <c r="F165" s="2121"/>
    </row>
    <row r="166" spans="5:6" x14ac:dyDescent="0.25">
      <c r="E166" s="2120"/>
      <c r="F166" s="2121"/>
    </row>
    <row r="167" spans="5:6" x14ac:dyDescent="0.25">
      <c r="E167" s="2120"/>
      <c r="F167" s="2121"/>
    </row>
    <row r="168" spans="5:6" x14ac:dyDescent="0.25">
      <c r="E168" s="2120"/>
      <c r="F168" s="2121"/>
    </row>
    <row r="169" spans="5:6" x14ac:dyDescent="0.25">
      <c r="E169" s="2120"/>
      <c r="F169" s="2121"/>
    </row>
    <row r="170" spans="5:6" x14ac:dyDescent="0.25">
      <c r="E170" s="2120"/>
      <c r="F170" s="2121"/>
    </row>
    <row r="171" spans="5:6" x14ac:dyDescent="0.25">
      <c r="E171" s="2120"/>
      <c r="F171" s="2121"/>
    </row>
    <row r="172" spans="5:6" x14ac:dyDescent="0.25">
      <c r="E172" s="2120"/>
      <c r="F172" s="2121"/>
    </row>
    <row r="173" spans="5:6" x14ac:dyDescent="0.25">
      <c r="E173" s="2120"/>
      <c r="F173" s="2121"/>
    </row>
    <row r="174" spans="5:6" x14ac:dyDescent="0.25">
      <c r="E174" s="2120"/>
      <c r="F174" s="2121"/>
    </row>
    <row r="175" spans="5:6" x14ac:dyDescent="0.25">
      <c r="E175" s="2120"/>
      <c r="F175" s="2121"/>
    </row>
    <row r="176" spans="5:6" x14ac:dyDescent="0.25">
      <c r="E176" s="2120"/>
      <c r="F176" s="2121"/>
    </row>
    <row r="177" spans="5:6" x14ac:dyDescent="0.25">
      <c r="E177" s="2120"/>
      <c r="F177" s="2121"/>
    </row>
    <row r="178" spans="5:6" x14ac:dyDescent="0.25">
      <c r="E178" s="2120"/>
      <c r="F178" s="2121"/>
    </row>
    <row r="179" spans="5:6" x14ac:dyDescent="0.25">
      <c r="E179" s="2120"/>
      <c r="F179" s="2121"/>
    </row>
    <row r="180" spans="5:6" x14ac:dyDescent="0.25">
      <c r="E180" s="2120"/>
      <c r="F180" s="2121"/>
    </row>
    <row r="181" spans="5:6" x14ac:dyDescent="0.25">
      <c r="E181" s="2120"/>
      <c r="F181" s="2121"/>
    </row>
    <row r="182" spans="5:6" x14ac:dyDescent="0.25">
      <c r="E182" s="2120"/>
      <c r="F182" s="2121"/>
    </row>
    <row r="183" spans="5:6" x14ac:dyDescent="0.25">
      <c r="E183" s="2120"/>
      <c r="F183" s="2121"/>
    </row>
    <row r="184" spans="5:6" x14ac:dyDescent="0.25">
      <c r="E184" s="2120"/>
      <c r="F184" s="2121"/>
    </row>
    <row r="185" spans="5:6" x14ac:dyDescent="0.25">
      <c r="E185" s="2120"/>
      <c r="F185" s="2121"/>
    </row>
    <row r="186" spans="5:6" x14ac:dyDescent="0.25">
      <c r="E186" s="2120"/>
      <c r="F186" s="2121"/>
    </row>
    <row r="187" spans="5:6" x14ac:dyDescent="0.25">
      <c r="E187" s="2120"/>
      <c r="F187" s="2121"/>
    </row>
    <row r="188" spans="5:6" x14ac:dyDescent="0.25">
      <c r="E188" s="2120"/>
      <c r="F188" s="2121"/>
    </row>
    <row r="189" spans="5:6" x14ac:dyDescent="0.25">
      <c r="E189" s="2120"/>
      <c r="F189" s="2121"/>
    </row>
    <row r="190" spans="5:6" x14ac:dyDescent="0.25">
      <c r="E190" s="2120"/>
      <c r="F190" s="2121"/>
    </row>
    <row r="191" spans="5:6" x14ac:dyDescent="0.25">
      <c r="E191" s="2120"/>
      <c r="F191" s="2121"/>
    </row>
    <row r="192" spans="5:6" x14ac:dyDescent="0.25">
      <c r="E192" s="2120"/>
      <c r="F192" s="2121"/>
    </row>
    <row r="193" spans="5:6" x14ac:dyDescent="0.25">
      <c r="E193" s="2120"/>
      <c r="F193" s="2121"/>
    </row>
    <row r="194" spans="5:6" x14ac:dyDescent="0.25">
      <c r="E194" s="2120"/>
      <c r="F194" s="2121"/>
    </row>
    <row r="195" spans="5:6" x14ac:dyDescent="0.25">
      <c r="E195" s="2120"/>
      <c r="F195" s="2121"/>
    </row>
    <row r="196" spans="5:6" x14ac:dyDescent="0.25">
      <c r="E196" s="2120"/>
      <c r="F196" s="2121"/>
    </row>
    <row r="197" spans="5:6" x14ac:dyDescent="0.25">
      <c r="E197" s="2120"/>
      <c r="F197" s="2121"/>
    </row>
    <row r="198" spans="5:6" x14ac:dyDescent="0.25">
      <c r="E198" s="2120"/>
      <c r="F198" s="2121"/>
    </row>
    <row r="199" spans="5:6" x14ac:dyDescent="0.25">
      <c r="E199" s="2120"/>
      <c r="F199" s="2121"/>
    </row>
    <row r="200" spans="5:6" x14ac:dyDescent="0.25">
      <c r="E200" s="2120"/>
      <c r="F200" s="2121"/>
    </row>
    <row r="201" spans="5:6" x14ac:dyDescent="0.25">
      <c r="E201" s="2120"/>
      <c r="F201" s="2121"/>
    </row>
    <row r="202" spans="5:6" x14ac:dyDescent="0.25">
      <c r="E202" s="2120"/>
      <c r="F202" s="2121"/>
    </row>
    <row r="203" spans="5:6" x14ac:dyDescent="0.25">
      <c r="E203" s="2120"/>
      <c r="F203" s="2121"/>
    </row>
    <row r="204" spans="5:6" x14ac:dyDescent="0.25">
      <c r="E204" s="2120"/>
      <c r="F204" s="2121"/>
    </row>
    <row r="205" spans="5:6" x14ac:dyDescent="0.25">
      <c r="E205" s="2120"/>
      <c r="F205" s="2121"/>
    </row>
    <row r="206" spans="5:6" x14ac:dyDescent="0.25">
      <c r="E206" s="2120"/>
      <c r="F206" s="2121"/>
    </row>
    <row r="207" spans="5:6" x14ac:dyDescent="0.25">
      <c r="E207" s="2120"/>
      <c r="F207" s="2121"/>
    </row>
    <row r="208" spans="5:6" x14ac:dyDescent="0.25">
      <c r="E208" s="2120"/>
      <c r="F208" s="2121"/>
    </row>
    <row r="209" spans="5:6" x14ac:dyDescent="0.25">
      <c r="E209" s="2120"/>
      <c r="F209" s="2121"/>
    </row>
    <row r="210" spans="5:6" x14ac:dyDescent="0.25">
      <c r="E210" s="2120"/>
      <c r="F210" s="2121"/>
    </row>
    <row r="211" spans="5:6" x14ac:dyDescent="0.25">
      <c r="E211" s="2120"/>
      <c r="F211" s="2121"/>
    </row>
    <row r="212" spans="5:6" x14ac:dyDescent="0.25">
      <c r="E212" s="2120"/>
      <c r="F212" s="2121"/>
    </row>
    <row r="213" spans="5:6" x14ac:dyDescent="0.25">
      <c r="E213" s="2120"/>
      <c r="F213" s="2121"/>
    </row>
    <row r="214" spans="5:6" x14ac:dyDescent="0.25">
      <c r="E214" s="2120"/>
      <c r="F214" s="2121"/>
    </row>
    <row r="215" spans="5:6" x14ac:dyDescent="0.25">
      <c r="E215" s="2120"/>
      <c r="F215" s="2121"/>
    </row>
    <row r="216" spans="5:6" x14ac:dyDescent="0.25">
      <c r="E216" s="2120"/>
      <c r="F216" s="2121"/>
    </row>
    <row r="217" spans="5:6" x14ac:dyDescent="0.25">
      <c r="E217" s="2120"/>
      <c r="F217" s="2121"/>
    </row>
    <row r="218" spans="5:6" x14ac:dyDescent="0.25">
      <c r="E218" s="2120"/>
      <c r="F218" s="2121"/>
    </row>
    <row r="219" spans="5:6" x14ac:dyDescent="0.25">
      <c r="E219" s="2120"/>
      <c r="F219" s="2121"/>
    </row>
    <row r="220" spans="5:6" x14ac:dyDescent="0.25">
      <c r="E220" s="2120"/>
      <c r="F220" s="2121"/>
    </row>
    <row r="221" spans="5:6" x14ac:dyDescent="0.25">
      <c r="E221" s="2120"/>
      <c r="F221" s="2121"/>
    </row>
    <row r="222" spans="5:6" x14ac:dyDescent="0.25">
      <c r="E222" s="2120"/>
      <c r="F222" s="2121"/>
    </row>
    <row r="223" spans="5:6" x14ac:dyDescent="0.25">
      <c r="E223" s="2120"/>
      <c r="F223" s="2121"/>
    </row>
    <row r="224" spans="5:6" x14ac:dyDescent="0.25">
      <c r="E224" s="2120"/>
      <c r="F224" s="2121"/>
    </row>
    <row r="225" spans="5:6" x14ac:dyDescent="0.25">
      <c r="E225" s="2120"/>
      <c r="F225" s="2121"/>
    </row>
    <row r="226" spans="5:6" x14ac:dyDescent="0.25">
      <c r="E226" s="2120"/>
      <c r="F226" s="2121"/>
    </row>
    <row r="227" spans="5:6" x14ac:dyDescent="0.25">
      <c r="E227" s="2120"/>
      <c r="F227" s="2121"/>
    </row>
    <row r="228" spans="5:6" x14ac:dyDescent="0.25">
      <c r="E228" s="2120"/>
      <c r="F228" s="2121"/>
    </row>
    <row r="229" spans="5:6" x14ac:dyDescent="0.25">
      <c r="E229" s="2120"/>
      <c r="F229" s="2121"/>
    </row>
    <row r="230" spans="5:6" x14ac:dyDescent="0.25">
      <c r="E230" s="2120"/>
      <c r="F230" s="2121"/>
    </row>
    <row r="231" spans="5:6" x14ac:dyDescent="0.25">
      <c r="E231" s="2120"/>
      <c r="F231" s="2121"/>
    </row>
    <row r="232" spans="5:6" x14ac:dyDescent="0.25">
      <c r="E232" s="2120"/>
      <c r="F232" s="2121"/>
    </row>
    <row r="233" spans="5:6" x14ac:dyDescent="0.25">
      <c r="E233" s="2120"/>
      <c r="F233" s="2121"/>
    </row>
    <row r="234" spans="5:6" x14ac:dyDescent="0.25">
      <c r="E234" s="2120"/>
      <c r="F234" s="2121"/>
    </row>
    <row r="235" spans="5:6" x14ac:dyDescent="0.25">
      <c r="E235" s="2120"/>
      <c r="F235" s="2121"/>
    </row>
    <row r="236" spans="5:6" x14ac:dyDescent="0.25">
      <c r="E236" s="2120"/>
      <c r="F236" s="2121"/>
    </row>
    <row r="237" spans="5:6" x14ac:dyDescent="0.25">
      <c r="E237" s="2120"/>
      <c r="F237" s="2121"/>
    </row>
    <row r="238" spans="5:6" x14ac:dyDescent="0.25">
      <c r="E238" s="2120"/>
      <c r="F238" s="2121"/>
    </row>
    <row r="239" spans="5:6" x14ac:dyDescent="0.25">
      <c r="E239" s="2120"/>
      <c r="F239" s="2121"/>
    </row>
    <row r="240" spans="5:6" x14ac:dyDescent="0.25">
      <c r="E240" s="2120"/>
      <c r="F240" s="2121"/>
    </row>
    <row r="241" spans="5:6" x14ac:dyDescent="0.25">
      <c r="E241" s="2120"/>
      <c r="F241" s="2121"/>
    </row>
    <row r="242" spans="5:6" x14ac:dyDescent="0.25">
      <c r="E242" s="2120"/>
      <c r="F242" s="2121"/>
    </row>
    <row r="243" spans="5:6" x14ac:dyDescent="0.25">
      <c r="E243" s="2120"/>
      <c r="F243" s="2121"/>
    </row>
    <row r="244" spans="5:6" x14ac:dyDescent="0.25">
      <c r="E244" s="2120"/>
      <c r="F244" s="2121"/>
    </row>
    <row r="245" spans="5:6" x14ac:dyDescent="0.25">
      <c r="E245" s="2120"/>
      <c r="F245" s="2121"/>
    </row>
    <row r="246" spans="5:6" x14ac:dyDescent="0.25">
      <c r="E246" s="2120"/>
      <c r="F246" s="2121"/>
    </row>
    <row r="247" spans="5:6" x14ac:dyDescent="0.25">
      <c r="E247" s="2120"/>
      <c r="F247" s="2121"/>
    </row>
    <row r="248" spans="5:6" x14ac:dyDescent="0.25">
      <c r="E248" s="2120"/>
      <c r="F248" s="2121"/>
    </row>
    <row r="249" spans="5:6" x14ac:dyDescent="0.25">
      <c r="E249" s="2120"/>
      <c r="F249" s="2121"/>
    </row>
    <row r="250" spans="5:6" x14ac:dyDescent="0.25">
      <c r="E250" s="2120"/>
      <c r="F250" s="2121"/>
    </row>
    <row r="251" spans="5:6" x14ac:dyDescent="0.25">
      <c r="E251" s="2120"/>
      <c r="F251" s="2121"/>
    </row>
    <row r="252" spans="5:6" x14ac:dyDescent="0.25">
      <c r="E252" s="2120"/>
      <c r="F252" s="2121"/>
    </row>
    <row r="253" spans="5:6" x14ac:dyDescent="0.25">
      <c r="E253" s="2120"/>
      <c r="F253" s="2121"/>
    </row>
    <row r="254" spans="5:6" x14ac:dyDescent="0.25">
      <c r="E254" s="2120"/>
      <c r="F254" s="2121"/>
    </row>
    <row r="255" spans="5:6" x14ac:dyDescent="0.25">
      <c r="E255" s="2120"/>
      <c r="F255" s="2121"/>
    </row>
    <row r="256" spans="5:6" x14ac:dyDescent="0.25">
      <c r="E256" s="2120"/>
      <c r="F256" s="2121"/>
    </row>
    <row r="257" spans="5:8" x14ac:dyDescent="0.25">
      <c r="E257" s="2120"/>
      <c r="F257" s="2121"/>
    </row>
    <row r="258" spans="5:8" x14ac:dyDescent="0.25">
      <c r="E258" s="2120"/>
      <c r="F258" s="2121"/>
    </row>
    <row r="259" spans="5:8" x14ac:dyDescent="0.25">
      <c r="E259" s="2120"/>
      <c r="F259" s="2121"/>
    </row>
    <row r="260" spans="5:8" x14ac:dyDescent="0.25">
      <c r="E260" s="2120"/>
      <c r="F260" s="2121"/>
    </row>
    <row r="261" spans="5:8" x14ac:dyDescent="0.25">
      <c r="E261" s="2120"/>
      <c r="F261" s="2121"/>
    </row>
    <row r="262" spans="5:8" x14ac:dyDescent="0.25">
      <c r="E262" s="2120"/>
      <c r="F262" s="2121"/>
    </row>
    <row r="263" spans="5:8" x14ac:dyDescent="0.25">
      <c r="E263" s="2120"/>
      <c r="F263" s="2121"/>
    </row>
    <row r="264" spans="5:8" x14ac:dyDescent="0.25">
      <c r="E264" s="2120"/>
      <c r="F264" s="2121"/>
    </row>
    <row r="265" spans="5:8" x14ac:dyDescent="0.25">
      <c r="E265" s="2120"/>
      <c r="F265" s="2121"/>
    </row>
    <row r="266" spans="5:8" x14ac:dyDescent="0.25">
      <c r="E266" s="2120"/>
      <c r="F266" s="2121"/>
    </row>
    <row r="267" spans="5:8" x14ac:dyDescent="0.25">
      <c r="E267" s="2120"/>
      <c r="F267" s="2121"/>
    </row>
    <row r="268" spans="5:8" x14ac:dyDescent="0.25">
      <c r="E268" s="2120"/>
      <c r="F268" s="2121"/>
    </row>
    <row r="269" spans="5:8" x14ac:dyDescent="0.25">
      <c r="E269" s="2120"/>
      <c r="F269" s="2121"/>
    </row>
    <row r="270" spans="5:8" x14ac:dyDescent="0.25">
      <c r="E270" s="2120"/>
      <c r="F270" s="2121"/>
    </row>
    <row r="271" spans="5:8" x14ac:dyDescent="0.25">
      <c r="E271" s="2120"/>
      <c r="F271" s="2121"/>
    </row>
    <row r="272" spans="5:8" x14ac:dyDescent="0.25">
      <c r="E272" s="2120"/>
      <c r="F272" s="2121"/>
      <c r="G272" s="2122"/>
      <c r="H272" s="2122"/>
    </row>
    <row r="273" spans="5:6" x14ac:dyDescent="0.25">
      <c r="E273" s="2120"/>
      <c r="F273" s="2121"/>
    </row>
    <row r="274" spans="5:6" x14ac:dyDescent="0.25">
      <c r="E274" s="2120"/>
      <c r="F274" s="2121"/>
    </row>
    <row r="275" spans="5:6" x14ac:dyDescent="0.25">
      <c r="E275" s="2120"/>
      <c r="F275" s="2121"/>
    </row>
    <row r="276" spans="5:6" x14ac:dyDescent="0.25">
      <c r="E276" s="2120"/>
      <c r="F276" s="2121"/>
    </row>
    <row r="277" spans="5:6" x14ac:dyDescent="0.25">
      <c r="E277" s="2120"/>
      <c r="F277" s="2121"/>
    </row>
    <row r="278" spans="5:6" x14ac:dyDescent="0.25">
      <c r="E278" s="2120"/>
      <c r="F278" s="2121"/>
    </row>
    <row r="279" spans="5:6" x14ac:dyDescent="0.25">
      <c r="E279" s="2120"/>
      <c r="F279" s="2121"/>
    </row>
    <row r="280" spans="5:6" x14ac:dyDescent="0.25">
      <c r="E280" s="2120"/>
      <c r="F280" s="2121"/>
    </row>
    <row r="281" spans="5:6" x14ac:dyDescent="0.25">
      <c r="E281" s="2120"/>
      <c r="F281" s="2121"/>
    </row>
    <row r="282" spans="5:6" x14ac:dyDescent="0.25">
      <c r="E282" s="2120"/>
      <c r="F282" s="2121"/>
    </row>
    <row r="283" spans="5:6" x14ac:dyDescent="0.25">
      <c r="E283" s="2120"/>
      <c r="F283" s="2121"/>
    </row>
    <row r="284" spans="5:6" x14ac:dyDescent="0.25">
      <c r="E284" s="2120"/>
      <c r="F284" s="2121"/>
    </row>
    <row r="285" spans="5:6" x14ac:dyDescent="0.25">
      <c r="E285" s="2120"/>
      <c r="F285" s="2121"/>
    </row>
    <row r="286" spans="5:6" x14ac:dyDescent="0.25">
      <c r="E286" s="2120"/>
      <c r="F286" s="2121"/>
    </row>
    <row r="287" spans="5:6" x14ac:dyDescent="0.25">
      <c r="E287" s="2120"/>
      <c r="F287" s="2121"/>
    </row>
    <row r="288" spans="5:6" x14ac:dyDescent="0.25">
      <c r="E288" s="2120"/>
      <c r="F288" s="2121"/>
    </row>
    <row r="289" spans="5:6" x14ac:dyDescent="0.25">
      <c r="E289" s="2120"/>
      <c r="F289" s="2121"/>
    </row>
    <row r="290" spans="5:6" x14ac:dyDescent="0.25">
      <c r="E290" s="2120"/>
      <c r="F290" s="2121"/>
    </row>
    <row r="291" spans="5:6" x14ac:dyDescent="0.25">
      <c r="E291" s="2120"/>
      <c r="F291" s="2121"/>
    </row>
    <row r="292" spans="5:6" x14ac:dyDescent="0.25">
      <c r="E292" s="2120"/>
      <c r="F292" s="2121"/>
    </row>
    <row r="293" spans="5:6" x14ac:dyDescent="0.25">
      <c r="E293" s="2120"/>
      <c r="F293" s="2121"/>
    </row>
    <row r="294" spans="5:6" x14ac:dyDescent="0.25">
      <c r="E294" s="2120"/>
      <c r="F294" s="2121"/>
    </row>
    <row r="295" spans="5:6" x14ac:dyDescent="0.25">
      <c r="E295" s="2120"/>
      <c r="F295" s="2121"/>
    </row>
    <row r="296" spans="5:6" x14ac:dyDescent="0.25">
      <c r="E296" s="2120"/>
      <c r="F296" s="2121"/>
    </row>
    <row r="297" spans="5:6" x14ac:dyDescent="0.25">
      <c r="E297" s="2120"/>
      <c r="F297" s="2121"/>
    </row>
    <row r="298" spans="5:6" x14ac:dyDescent="0.25">
      <c r="E298" s="2120"/>
      <c r="F298" s="2121"/>
    </row>
    <row r="299" spans="5:6" x14ac:dyDescent="0.25">
      <c r="E299" s="2120"/>
      <c r="F299" s="2121"/>
    </row>
    <row r="300" spans="5:6" x14ac:dyDescent="0.25">
      <c r="E300" s="2120"/>
      <c r="F300" s="2121"/>
    </row>
    <row r="301" spans="5:6" x14ac:dyDescent="0.25">
      <c r="E301" s="2120"/>
      <c r="F301" s="2121"/>
    </row>
    <row r="302" spans="5:6" x14ac:dyDescent="0.25">
      <c r="E302" s="2120"/>
      <c r="F302" s="2121"/>
    </row>
    <row r="303" spans="5:6" x14ac:dyDescent="0.25">
      <c r="E303" s="2120"/>
      <c r="F303" s="2121"/>
    </row>
    <row r="304" spans="5:6" x14ac:dyDescent="0.25">
      <c r="E304" s="2120"/>
      <c r="F304" s="2121"/>
    </row>
    <row r="305" spans="5:6" x14ac:dyDescent="0.25">
      <c r="E305" s="2120"/>
      <c r="F305" s="2121"/>
    </row>
    <row r="306" spans="5:6" x14ac:dyDescent="0.25">
      <c r="E306" s="2120"/>
      <c r="F306" s="2121"/>
    </row>
    <row r="307" spans="5:6" x14ac:dyDescent="0.25">
      <c r="E307" s="2120"/>
      <c r="F307" s="2121"/>
    </row>
    <row r="308" spans="5:6" x14ac:dyDescent="0.25">
      <c r="E308" s="2120"/>
      <c r="F308" s="2121"/>
    </row>
    <row r="309" spans="5:6" x14ac:dyDescent="0.25">
      <c r="E309" s="2120"/>
      <c r="F309" s="2121"/>
    </row>
    <row r="310" spans="5:6" x14ac:dyDescent="0.25">
      <c r="E310" s="2120"/>
      <c r="F310" s="2121"/>
    </row>
    <row r="311" spans="5:6" x14ac:dyDescent="0.25">
      <c r="E311" s="2120"/>
      <c r="F311" s="2121"/>
    </row>
    <row r="312" spans="5:6" x14ac:dyDescent="0.25">
      <c r="E312" s="2120"/>
      <c r="F312" s="2121"/>
    </row>
    <row r="313" spans="5:6" x14ac:dyDescent="0.25">
      <c r="E313" s="2120"/>
      <c r="F313" s="2121"/>
    </row>
    <row r="314" spans="5:6" x14ac:dyDescent="0.25">
      <c r="E314" s="2120"/>
      <c r="F314" s="2121"/>
    </row>
    <row r="315" spans="5:6" x14ac:dyDescent="0.25">
      <c r="E315" s="2120"/>
      <c r="F315" s="2121"/>
    </row>
    <row r="316" spans="5:6" x14ac:dyDescent="0.25">
      <c r="E316" s="2120"/>
      <c r="F316" s="2121"/>
    </row>
    <row r="317" spans="5:6" x14ac:dyDescent="0.25">
      <c r="E317" s="2120"/>
      <c r="F317" s="2121"/>
    </row>
    <row r="318" spans="5:6" x14ac:dyDescent="0.25">
      <c r="E318" s="2120"/>
      <c r="F318" s="2121"/>
    </row>
    <row r="319" spans="5:6" x14ac:dyDescent="0.25">
      <c r="E319" s="2120"/>
      <c r="F319" s="2121"/>
    </row>
    <row r="320" spans="5:6" x14ac:dyDescent="0.25">
      <c r="E320" s="2120"/>
      <c r="F320" s="2121"/>
    </row>
    <row r="321" spans="5:6" x14ac:dyDescent="0.25">
      <c r="E321" s="2120"/>
      <c r="F321" s="2121"/>
    </row>
    <row r="322" spans="5:6" x14ac:dyDescent="0.25">
      <c r="E322" s="2120"/>
      <c r="F322" s="2121"/>
    </row>
    <row r="323" spans="5:6" x14ac:dyDescent="0.25">
      <c r="E323" s="2120"/>
      <c r="F323" s="2121"/>
    </row>
    <row r="324" spans="5:6" x14ac:dyDescent="0.25">
      <c r="E324" s="2120"/>
      <c r="F324" s="2121"/>
    </row>
    <row r="325" spans="5:6" x14ac:dyDescent="0.25">
      <c r="E325" s="2120"/>
      <c r="F325" s="2121"/>
    </row>
    <row r="326" spans="5:6" x14ac:dyDescent="0.25">
      <c r="E326" s="2120"/>
      <c r="F326" s="2121"/>
    </row>
    <row r="327" spans="5:6" x14ac:dyDescent="0.25">
      <c r="E327" s="2120"/>
      <c r="F327" s="2121"/>
    </row>
    <row r="328" spans="5:6" x14ac:dyDescent="0.25">
      <c r="E328" s="2120"/>
      <c r="F328" s="2121"/>
    </row>
    <row r="329" spans="5:6" x14ac:dyDescent="0.25">
      <c r="E329" s="2120"/>
      <c r="F329" s="2121"/>
    </row>
    <row r="330" spans="5:6" x14ac:dyDescent="0.25">
      <c r="E330" s="2120"/>
      <c r="F330" s="2121"/>
    </row>
    <row r="331" spans="5:6" x14ac:dyDescent="0.25">
      <c r="E331" s="2120"/>
      <c r="F331" s="2121"/>
    </row>
    <row r="332" spans="5:6" x14ac:dyDescent="0.25">
      <c r="E332" s="2120"/>
      <c r="F332" s="2121"/>
    </row>
    <row r="333" spans="5:6" x14ac:dyDescent="0.25">
      <c r="E333" s="2120"/>
      <c r="F333" s="2121"/>
    </row>
    <row r="334" spans="5:6" x14ac:dyDescent="0.25">
      <c r="E334" s="2120"/>
      <c r="F334" s="2121"/>
    </row>
    <row r="335" spans="5:6" x14ac:dyDescent="0.25">
      <c r="E335" s="2120"/>
      <c r="F335" s="2121"/>
    </row>
    <row r="336" spans="5:6" x14ac:dyDescent="0.25">
      <c r="E336" s="2120"/>
      <c r="F336" s="2121"/>
    </row>
    <row r="337" spans="5:6" x14ac:dyDescent="0.25">
      <c r="E337" s="2120"/>
      <c r="F337" s="2121"/>
    </row>
    <row r="338" spans="5:6" x14ac:dyDescent="0.25">
      <c r="E338" s="2120"/>
      <c r="F338" s="2121"/>
    </row>
    <row r="339" spans="5:6" x14ac:dyDescent="0.25">
      <c r="E339" s="2120"/>
      <c r="F339" s="2121"/>
    </row>
    <row r="340" spans="5:6" x14ac:dyDescent="0.25">
      <c r="E340" s="2120"/>
      <c r="F340" s="2121"/>
    </row>
    <row r="341" spans="5:6" x14ac:dyDescent="0.25">
      <c r="E341" s="2120"/>
      <c r="F341" s="2121"/>
    </row>
    <row r="342" spans="5:6" x14ac:dyDescent="0.25">
      <c r="E342" s="2120"/>
      <c r="F342" s="2121"/>
    </row>
    <row r="343" spans="5:6" x14ac:dyDescent="0.25">
      <c r="E343" s="2120"/>
      <c r="F343" s="2121"/>
    </row>
    <row r="344" spans="5:6" x14ac:dyDescent="0.25">
      <c r="E344" s="2120"/>
      <c r="F344" s="2121"/>
    </row>
    <row r="345" spans="5:6" x14ac:dyDescent="0.25">
      <c r="E345" s="2120"/>
      <c r="F345" s="2121"/>
    </row>
    <row r="346" spans="5:6" x14ac:dyDescent="0.25">
      <c r="E346" s="2120"/>
      <c r="F346" s="2121"/>
    </row>
    <row r="347" spans="5:6" x14ac:dyDescent="0.25">
      <c r="E347" s="2120"/>
      <c r="F347" s="2121"/>
    </row>
    <row r="348" spans="5:6" x14ac:dyDescent="0.25">
      <c r="E348" s="2120"/>
      <c r="F348" s="2121"/>
    </row>
    <row r="349" spans="5:6" x14ac:dyDescent="0.25">
      <c r="E349" s="2120"/>
      <c r="F349" s="2121"/>
    </row>
    <row r="350" spans="5:6" x14ac:dyDescent="0.25">
      <c r="E350" s="2120"/>
      <c r="F350" s="2121"/>
    </row>
    <row r="351" spans="5:6" x14ac:dyDescent="0.25">
      <c r="E351" s="2120"/>
      <c r="F351" s="2121"/>
    </row>
    <row r="352" spans="5:6" x14ac:dyDescent="0.25">
      <c r="E352" s="2120"/>
      <c r="F352" s="2121"/>
    </row>
    <row r="353" spans="5:6" x14ac:dyDescent="0.25">
      <c r="E353" s="2120"/>
      <c r="F353" s="2121"/>
    </row>
    <row r="354" spans="5:6" x14ac:dyDescent="0.25">
      <c r="E354" s="2120"/>
      <c r="F354" s="2121"/>
    </row>
    <row r="355" spans="5:6" x14ac:dyDescent="0.25">
      <c r="E355" s="2120"/>
      <c r="F355" s="2121"/>
    </row>
    <row r="356" spans="5:6" x14ac:dyDescent="0.25">
      <c r="E356" s="2120"/>
      <c r="F356" s="2121"/>
    </row>
    <row r="357" spans="5:6" x14ac:dyDescent="0.25">
      <c r="E357" s="2120"/>
      <c r="F357" s="2121"/>
    </row>
    <row r="358" spans="5:6" x14ac:dyDescent="0.25">
      <c r="E358" s="2120"/>
      <c r="F358" s="2121"/>
    </row>
    <row r="359" spans="5:6" x14ac:dyDescent="0.25">
      <c r="E359" s="2120"/>
      <c r="F359" s="2121"/>
    </row>
    <row r="360" spans="5:6" x14ac:dyDescent="0.25">
      <c r="E360" s="2120"/>
      <c r="F360" s="2121"/>
    </row>
    <row r="361" spans="5:6" x14ac:dyDescent="0.25">
      <c r="E361" s="2120"/>
      <c r="F361" s="2121"/>
    </row>
    <row r="362" spans="5:6" x14ac:dyDescent="0.25">
      <c r="E362" s="2120"/>
      <c r="F362" s="2121"/>
    </row>
    <row r="363" spans="5:6" x14ac:dyDescent="0.25">
      <c r="E363" s="2120"/>
      <c r="F363" s="2121"/>
    </row>
    <row r="364" spans="5:6" x14ac:dyDescent="0.25">
      <c r="E364" s="2120"/>
      <c r="F364" s="2121"/>
    </row>
    <row r="365" spans="5:6" x14ac:dyDescent="0.25">
      <c r="E365" s="2120"/>
      <c r="F365" s="2121"/>
    </row>
    <row r="366" spans="5:6" x14ac:dyDescent="0.25">
      <c r="E366" s="2120"/>
      <c r="F366" s="2121"/>
    </row>
    <row r="367" spans="5:6" x14ac:dyDescent="0.25">
      <c r="E367" s="2120"/>
      <c r="F367" s="2121"/>
    </row>
    <row r="368" spans="5:6" x14ac:dyDescent="0.25">
      <c r="E368" s="2120"/>
      <c r="F368" s="2121"/>
    </row>
    <row r="369" spans="5:6" x14ac:dyDescent="0.25">
      <c r="E369" s="2120"/>
      <c r="F369" s="2121"/>
    </row>
    <row r="370" spans="5:6" x14ac:dyDescent="0.25">
      <c r="E370" s="2120"/>
      <c r="F370" s="2121"/>
    </row>
    <row r="371" spans="5:6" x14ac:dyDescent="0.25">
      <c r="E371" s="2120"/>
      <c r="F371" s="2121"/>
    </row>
    <row r="372" spans="5:6" x14ac:dyDescent="0.25">
      <c r="E372" s="2120"/>
      <c r="F372" s="2121"/>
    </row>
    <row r="373" spans="5:6" x14ac:dyDescent="0.25">
      <c r="E373" s="2120"/>
      <c r="F373" s="2121"/>
    </row>
    <row r="374" spans="5:6" x14ac:dyDescent="0.25">
      <c r="E374" s="2120"/>
      <c r="F374" s="2121"/>
    </row>
    <row r="375" spans="5:6" x14ac:dyDescent="0.25">
      <c r="E375" s="2120"/>
      <c r="F375" s="2121"/>
    </row>
    <row r="376" spans="5:6" x14ac:dyDescent="0.25">
      <c r="E376" s="2120"/>
      <c r="F376" s="2121"/>
    </row>
    <row r="377" spans="5:6" x14ac:dyDescent="0.25">
      <c r="E377" s="2120"/>
      <c r="F377" s="2121"/>
    </row>
    <row r="378" spans="5:6" x14ac:dyDescent="0.25">
      <c r="E378" s="2120"/>
      <c r="F378" s="2121"/>
    </row>
    <row r="379" spans="5:6" x14ac:dyDescent="0.25">
      <c r="E379" s="2120"/>
      <c r="F379" s="2121"/>
    </row>
    <row r="380" spans="5:6" x14ac:dyDescent="0.25">
      <c r="E380" s="2120"/>
      <c r="F380" s="2121"/>
    </row>
    <row r="381" spans="5:6" x14ac:dyDescent="0.25">
      <c r="E381" s="2120"/>
      <c r="F381" s="2121"/>
    </row>
    <row r="382" spans="5:6" x14ac:dyDescent="0.25">
      <c r="E382" s="2120"/>
      <c r="F382" s="2121"/>
    </row>
    <row r="383" spans="5:6" x14ac:dyDescent="0.25">
      <c r="E383" s="2120"/>
      <c r="F383" s="2121"/>
    </row>
    <row r="384" spans="5:6" x14ac:dyDescent="0.25">
      <c r="E384" s="2120"/>
      <c r="F384" s="2121"/>
    </row>
    <row r="385" spans="5:6" x14ac:dyDescent="0.25">
      <c r="E385" s="2120"/>
      <c r="F385" s="2121"/>
    </row>
    <row r="386" spans="5:6" x14ac:dyDescent="0.25">
      <c r="E386" s="2120"/>
      <c r="F386" s="2121"/>
    </row>
    <row r="387" spans="5:6" x14ac:dyDescent="0.25">
      <c r="E387" s="2120"/>
      <c r="F387" s="2121"/>
    </row>
    <row r="388" spans="5:6" x14ac:dyDescent="0.25">
      <c r="E388" s="2120"/>
      <c r="F388" s="2121"/>
    </row>
    <row r="389" spans="5:6" x14ac:dyDescent="0.25">
      <c r="E389" s="2120"/>
      <c r="F389" s="2121"/>
    </row>
    <row r="390" spans="5:6" x14ac:dyDescent="0.25">
      <c r="E390" s="2120"/>
      <c r="F390" s="2121"/>
    </row>
    <row r="391" spans="5:6" x14ac:dyDescent="0.25">
      <c r="E391" s="2120"/>
      <c r="F391" s="2121"/>
    </row>
    <row r="392" spans="5:6" x14ac:dyDescent="0.25">
      <c r="E392" s="2120"/>
      <c r="F392" s="2121"/>
    </row>
    <row r="393" spans="5:6" x14ac:dyDescent="0.25">
      <c r="E393" s="2120"/>
      <c r="F393" s="2121"/>
    </row>
    <row r="394" spans="5:6" x14ac:dyDescent="0.25">
      <c r="E394" s="2120"/>
      <c r="F394" s="2121"/>
    </row>
    <row r="395" spans="5:6" x14ac:dyDescent="0.25">
      <c r="E395" s="2120"/>
      <c r="F395" s="2121"/>
    </row>
    <row r="396" spans="5:6" x14ac:dyDescent="0.25">
      <c r="E396" s="2120"/>
      <c r="F396" s="2121"/>
    </row>
    <row r="397" spans="5:6" x14ac:dyDescent="0.25">
      <c r="E397" s="2120"/>
      <c r="F397" s="2121"/>
    </row>
    <row r="398" spans="5:6" x14ac:dyDescent="0.25">
      <c r="E398" s="2120"/>
      <c r="F398" s="2121"/>
    </row>
    <row r="399" spans="5:6" x14ac:dyDescent="0.25">
      <c r="E399" s="2120"/>
      <c r="F399" s="2121"/>
    </row>
    <row r="400" spans="5:6" x14ac:dyDescent="0.25">
      <c r="E400" s="2120"/>
      <c r="F400" s="2121"/>
    </row>
    <row r="401" spans="5:6" x14ac:dyDescent="0.25">
      <c r="E401" s="2120"/>
      <c r="F401" s="2121"/>
    </row>
    <row r="402" spans="5:6" x14ac:dyDescent="0.25">
      <c r="E402" s="2120"/>
      <c r="F402" s="2121"/>
    </row>
    <row r="403" spans="5:6" x14ac:dyDescent="0.25">
      <c r="E403" s="2120"/>
      <c r="F403" s="2121"/>
    </row>
    <row r="404" spans="5:6" x14ac:dyDescent="0.25">
      <c r="E404" s="2120"/>
      <c r="F404" s="2121"/>
    </row>
    <row r="405" spans="5:6" x14ac:dyDescent="0.25">
      <c r="E405" s="2120"/>
      <c r="F405" s="2121"/>
    </row>
    <row r="406" spans="5:6" x14ac:dyDescent="0.25">
      <c r="E406" s="2120"/>
      <c r="F406" s="2121"/>
    </row>
    <row r="407" spans="5:6" x14ac:dyDescent="0.25">
      <c r="E407" s="2120"/>
      <c r="F407" s="2121"/>
    </row>
    <row r="408" spans="5:6" x14ac:dyDescent="0.25">
      <c r="E408" s="2120"/>
      <c r="F408" s="2121"/>
    </row>
    <row r="409" spans="5:6" x14ac:dyDescent="0.25">
      <c r="E409" s="2120"/>
      <c r="F409" s="2121"/>
    </row>
    <row r="410" spans="5:6" x14ac:dyDescent="0.25">
      <c r="E410" s="2120"/>
      <c r="F410" s="2121"/>
    </row>
    <row r="411" spans="5:6" x14ac:dyDescent="0.25">
      <c r="E411" s="2120"/>
      <c r="F411" s="2121"/>
    </row>
    <row r="412" spans="5:6" x14ac:dyDescent="0.25">
      <c r="E412" s="2120"/>
      <c r="F412" s="2121"/>
    </row>
    <row r="413" spans="5:6" x14ac:dyDescent="0.25">
      <c r="E413" s="2120"/>
      <c r="F413" s="2121"/>
    </row>
    <row r="414" spans="5:6" x14ac:dyDescent="0.25">
      <c r="E414" s="2120"/>
      <c r="F414" s="2121"/>
    </row>
    <row r="415" spans="5:6" x14ac:dyDescent="0.25">
      <c r="E415" s="2120"/>
      <c r="F415" s="2121"/>
    </row>
    <row r="416" spans="5:6" x14ac:dyDescent="0.25">
      <c r="E416" s="2120"/>
      <c r="F416" s="2121"/>
    </row>
    <row r="417" spans="5:6" x14ac:dyDescent="0.25">
      <c r="E417" s="2120"/>
      <c r="F417" s="2121"/>
    </row>
    <row r="418" spans="5:6" x14ac:dyDescent="0.25">
      <c r="E418" s="2120"/>
      <c r="F418" s="2121"/>
    </row>
    <row r="419" spans="5:6" x14ac:dyDescent="0.25">
      <c r="E419" s="2120"/>
      <c r="F419" s="2121"/>
    </row>
    <row r="420" spans="5:6" x14ac:dyDescent="0.25">
      <c r="E420" s="2120"/>
      <c r="F420" s="2121"/>
    </row>
    <row r="421" spans="5:6" x14ac:dyDescent="0.25">
      <c r="E421" s="2120"/>
      <c r="F421" s="2121"/>
    </row>
    <row r="422" spans="5:6" x14ac:dyDescent="0.25">
      <c r="E422" s="2120"/>
      <c r="F422" s="2121"/>
    </row>
    <row r="423" spans="5:6" x14ac:dyDescent="0.25">
      <c r="E423" s="2120"/>
      <c r="F423" s="2121"/>
    </row>
    <row r="424" spans="5:6" x14ac:dyDescent="0.25">
      <c r="E424" s="2120"/>
      <c r="F424" s="2121"/>
    </row>
    <row r="425" spans="5:6" x14ac:dyDescent="0.25">
      <c r="E425" s="2120"/>
      <c r="F425" s="2121"/>
    </row>
    <row r="426" spans="5:6" x14ac:dyDescent="0.25">
      <c r="E426" s="2120"/>
      <c r="F426" s="2121"/>
    </row>
    <row r="427" spans="5:6" x14ac:dyDescent="0.25">
      <c r="E427" s="2120"/>
      <c r="F427" s="2121"/>
    </row>
    <row r="428" spans="5:6" x14ac:dyDescent="0.25">
      <c r="E428" s="2120"/>
      <c r="F428" s="2121"/>
    </row>
    <row r="429" spans="5:6" x14ac:dyDescent="0.25">
      <c r="E429" s="2120"/>
      <c r="F429" s="2121"/>
    </row>
    <row r="430" spans="5:6" x14ac:dyDescent="0.25">
      <c r="E430" s="2120"/>
      <c r="F430" s="2121"/>
    </row>
    <row r="431" spans="5:6" x14ac:dyDescent="0.25">
      <c r="E431" s="2120"/>
      <c r="F431" s="2121"/>
    </row>
    <row r="432" spans="5:6" x14ac:dyDescent="0.25">
      <c r="E432" s="2120"/>
      <c r="F432" s="2121"/>
    </row>
    <row r="433" spans="5:6" x14ac:dyDescent="0.25">
      <c r="E433" s="2120"/>
      <c r="F433" s="2121"/>
    </row>
    <row r="434" spans="5:6" x14ac:dyDescent="0.25">
      <c r="E434" s="2120"/>
      <c r="F434" s="2121"/>
    </row>
    <row r="435" spans="5:6" x14ac:dyDescent="0.25">
      <c r="E435" s="2120"/>
      <c r="F435" s="2121"/>
    </row>
    <row r="436" spans="5:6" x14ac:dyDescent="0.25">
      <c r="E436" s="2120"/>
      <c r="F436" s="2121"/>
    </row>
    <row r="437" spans="5:6" x14ac:dyDescent="0.25">
      <c r="E437" s="2120"/>
      <c r="F437" s="2121"/>
    </row>
    <row r="438" spans="5:6" x14ac:dyDescent="0.25">
      <c r="E438" s="2120"/>
      <c r="F438" s="2121"/>
    </row>
    <row r="439" spans="5:6" x14ac:dyDescent="0.25">
      <c r="E439" s="2120"/>
      <c r="F439" s="2121"/>
    </row>
    <row r="440" spans="5:6" x14ac:dyDescent="0.25">
      <c r="E440" s="2120"/>
      <c r="F440" s="2121"/>
    </row>
    <row r="441" spans="5:6" x14ac:dyDescent="0.25">
      <c r="E441" s="2120"/>
      <c r="F441" s="2121"/>
    </row>
    <row r="442" spans="5:6" x14ac:dyDescent="0.25">
      <c r="E442" s="2120"/>
      <c r="F442" s="2121"/>
    </row>
    <row r="443" spans="5:6" x14ac:dyDescent="0.25">
      <c r="E443" s="2120"/>
      <c r="F443" s="2121"/>
    </row>
    <row r="444" spans="5:6" x14ac:dyDescent="0.25">
      <c r="E444" s="2120"/>
      <c r="F444" s="2121"/>
    </row>
    <row r="445" spans="5:6" x14ac:dyDescent="0.25">
      <c r="E445" s="2120"/>
      <c r="F445" s="2121"/>
    </row>
    <row r="446" spans="5:6" x14ac:dyDescent="0.25">
      <c r="E446" s="2120"/>
      <c r="F446" s="2121"/>
    </row>
    <row r="447" spans="5:6" x14ac:dyDescent="0.25">
      <c r="E447" s="2120"/>
      <c r="F447" s="2121"/>
    </row>
    <row r="448" spans="5:6" x14ac:dyDescent="0.25">
      <c r="E448" s="2120"/>
      <c r="F448" s="2121"/>
    </row>
    <row r="449" spans="5:6" x14ac:dyDescent="0.25">
      <c r="E449" s="2120"/>
      <c r="F449" s="2121"/>
    </row>
    <row r="450" spans="5:6" x14ac:dyDescent="0.25">
      <c r="E450" s="2120"/>
      <c r="F450" s="2121"/>
    </row>
    <row r="451" spans="5:6" x14ac:dyDescent="0.25">
      <c r="E451" s="2120"/>
      <c r="F451" s="2121"/>
    </row>
    <row r="452" spans="5:6" x14ac:dyDescent="0.25">
      <c r="E452" s="2120"/>
      <c r="F452" s="2121"/>
    </row>
    <row r="453" spans="5:6" x14ac:dyDescent="0.25">
      <c r="E453" s="2120"/>
      <c r="F453" s="2121"/>
    </row>
    <row r="454" spans="5:6" x14ac:dyDescent="0.25">
      <c r="E454" s="2120"/>
      <c r="F454" s="2121"/>
    </row>
    <row r="455" spans="5:6" x14ac:dyDescent="0.25">
      <c r="E455" s="2120"/>
      <c r="F455" s="2121"/>
    </row>
    <row r="456" spans="5:6" x14ac:dyDescent="0.25">
      <c r="E456" s="2120"/>
      <c r="F456" s="2121"/>
    </row>
    <row r="457" spans="5:6" x14ac:dyDescent="0.25">
      <c r="E457" s="2120"/>
      <c r="F457" s="2121"/>
    </row>
    <row r="458" spans="5:6" x14ac:dyDescent="0.25">
      <c r="E458" s="2120"/>
      <c r="F458" s="2121"/>
    </row>
    <row r="459" spans="5:6" x14ac:dyDescent="0.25">
      <c r="E459" s="2120"/>
      <c r="F459" s="2121"/>
    </row>
    <row r="460" spans="5:6" x14ac:dyDescent="0.25">
      <c r="E460" s="2120"/>
      <c r="F460" s="2121"/>
    </row>
    <row r="461" spans="5:6" x14ac:dyDescent="0.25">
      <c r="E461" s="2120"/>
      <c r="F461" s="2121"/>
    </row>
    <row r="462" spans="5:6" x14ac:dyDescent="0.25">
      <c r="E462" s="2120"/>
      <c r="F462" s="2121"/>
    </row>
    <row r="463" spans="5:6" x14ac:dyDescent="0.25">
      <c r="E463" s="2120"/>
      <c r="F463" s="2121"/>
    </row>
    <row r="464" spans="5:6" x14ac:dyDescent="0.25">
      <c r="E464" s="2120"/>
      <c r="F464" s="2121"/>
    </row>
    <row r="465" spans="5:6" x14ac:dyDescent="0.25">
      <c r="E465" s="2120"/>
      <c r="F465" s="2121"/>
    </row>
    <row r="466" spans="5:6" x14ac:dyDescent="0.25">
      <c r="E466" s="2120"/>
      <c r="F466" s="2121"/>
    </row>
    <row r="467" spans="5:6" x14ac:dyDescent="0.25">
      <c r="E467" s="2120"/>
      <c r="F467" s="2121"/>
    </row>
    <row r="468" spans="5:6" x14ac:dyDescent="0.25">
      <c r="E468" s="2120"/>
      <c r="F468" s="2121"/>
    </row>
    <row r="469" spans="5:6" x14ac:dyDescent="0.25">
      <c r="E469" s="2120"/>
      <c r="F469" s="2121"/>
    </row>
    <row r="470" spans="5:6" x14ac:dyDescent="0.25">
      <c r="E470" s="2120"/>
      <c r="F470" s="2121"/>
    </row>
    <row r="471" spans="5:6" x14ac:dyDescent="0.25">
      <c r="E471" s="2120"/>
      <c r="F471" s="2121"/>
    </row>
    <row r="472" spans="5:6" x14ac:dyDescent="0.25">
      <c r="E472" s="2120"/>
      <c r="F472" s="2121"/>
    </row>
    <row r="473" spans="5:6" x14ac:dyDescent="0.25">
      <c r="E473" s="2120"/>
      <c r="F473" s="2121"/>
    </row>
    <row r="474" spans="5:6" x14ac:dyDescent="0.25">
      <c r="E474" s="2120"/>
      <c r="F474" s="2121"/>
    </row>
    <row r="475" spans="5:6" x14ac:dyDescent="0.25">
      <c r="E475" s="2120"/>
      <c r="F475" s="2121"/>
    </row>
    <row r="476" spans="5:6" x14ac:dyDescent="0.25">
      <c r="E476" s="2120"/>
      <c r="F476" s="2121"/>
    </row>
    <row r="477" spans="5:6" x14ac:dyDescent="0.25">
      <c r="E477" s="2120"/>
      <c r="F477" s="2121"/>
    </row>
    <row r="478" spans="5:6" x14ac:dyDescent="0.25">
      <c r="E478" s="2120"/>
      <c r="F478" s="2121"/>
    </row>
    <row r="479" spans="5:6" x14ac:dyDescent="0.25">
      <c r="E479" s="2120"/>
      <c r="F479" s="2121"/>
    </row>
    <row r="480" spans="5:6" x14ac:dyDescent="0.25">
      <c r="E480" s="2120"/>
      <c r="F480" s="2121"/>
    </row>
    <row r="481" spans="5:6" x14ac:dyDescent="0.25">
      <c r="E481" s="2120"/>
      <c r="F481" s="2121"/>
    </row>
    <row r="482" spans="5:6" x14ac:dyDescent="0.25">
      <c r="E482" s="2120"/>
      <c r="F482" s="2121"/>
    </row>
    <row r="483" spans="5:6" x14ac:dyDescent="0.25">
      <c r="E483" s="2120"/>
      <c r="F483" s="2121"/>
    </row>
    <row r="484" spans="5:6" x14ac:dyDescent="0.25">
      <c r="E484" s="2120"/>
      <c r="F484" s="2121"/>
    </row>
    <row r="485" spans="5:6" x14ac:dyDescent="0.25">
      <c r="E485" s="2120"/>
      <c r="F485" s="2121"/>
    </row>
    <row r="486" spans="5:6" x14ac:dyDescent="0.25">
      <c r="E486" s="2120"/>
      <c r="F486" s="2121"/>
    </row>
    <row r="487" spans="5:6" x14ac:dyDescent="0.25">
      <c r="E487" s="2120"/>
      <c r="F487" s="2121"/>
    </row>
    <row r="488" spans="5:6" x14ac:dyDescent="0.25">
      <c r="E488" s="2120"/>
      <c r="F488" s="2121"/>
    </row>
    <row r="489" spans="5:6" x14ac:dyDescent="0.25">
      <c r="E489" s="2120"/>
      <c r="F489" s="2121"/>
    </row>
    <row r="490" spans="5:6" x14ac:dyDescent="0.25">
      <c r="E490" s="2120"/>
      <c r="F490" s="2121"/>
    </row>
    <row r="491" spans="5:6" x14ac:dyDescent="0.25">
      <c r="E491" s="2120"/>
      <c r="F491" s="2121"/>
    </row>
    <row r="492" spans="5:6" x14ac:dyDescent="0.25">
      <c r="E492" s="2120"/>
      <c r="F492" s="2121"/>
    </row>
    <row r="493" spans="5:6" x14ac:dyDescent="0.25">
      <c r="E493" s="2120"/>
      <c r="F493" s="2121"/>
    </row>
    <row r="494" spans="5:6" x14ac:dyDescent="0.25">
      <c r="E494" s="2120"/>
      <c r="F494" s="2121"/>
    </row>
    <row r="495" spans="5:6" x14ac:dyDescent="0.25">
      <c r="E495" s="2120"/>
      <c r="F495" s="2121"/>
    </row>
    <row r="496" spans="5:6" x14ac:dyDescent="0.25">
      <c r="E496" s="2120"/>
      <c r="F496" s="2121"/>
    </row>
    <row r="497" spans="5:6" x14ac:dyDescent="0.25">
      <c r="E497" s="2120"/>
      <c r="F497" s="2121"/>
    </row>
    <row r="498" spans="5:6" x14ac:dyDescent="0.25">
      <c r="E498" s="2120"/>
      <c r="F498" s="2121"/>
    </row>
    <row r="499" spans="5:6" x14ac:dyDescent="0.25">
      <c r="E499" s="2120"/>
      <c r="F499" s="2121"/>
    </row>
    <row r="500" spans="5:6" x14ac:dyDescent="0.25">
      <c r="E500" s="2120"/>
      <c r="F500" s="2121"/>
    </row>
    <row r="501" spans="5:6" x14ac:dyDescent="0.25">
      <c r="E501" s="2120"/>
      <c r="F501" s="2121"/>
    </row>
    <row r="502" spans="5:6" x14ac:dyDescent="0.25">
      <c r="E502" s="2120"/>
      <c r="F502" s="2121"/>
    </row>
    <row r="503" spans="5:6" x14ac:dyDescent="0.25">
      <c r="E503" s="2120"/>
      <c r="F503" s="2121"/>
    </row>
    <row r="504" spans="5:6" x14ac:dyDescent="0.25">
      <c r="E504" s="2120"/>
      <c r="F504" s="2121"/>
    </row>
    <row r="505" spans="5:6" x14ac:dyDescent="0.25">
      <c r="E505" s="2120"/>
      <c r="F505" s="2121"/>
    </row>
    <row r="506" spans="5:6" x14ac:dyDescent="0.25">
      <c r="E506" s="2120"/>
      <c r="F506" s="2121"/>
    </row>
    <row r="507" spans="5:6" x14ac:dyDescent="0.25">
      <c r="E507" s="2120"/>
      <c r="F507" s="2121"/>
    </row>
    <row r="508" spans="5:6" x14ac:dyDescent="0.25">
      <c r="E508" s="2120"/>
      <c r="F508" s="2121"/>
    </row>
    <row r="509" spans="5:6" x14ac:dyDescent="0.25">
      <c r="E509" s="2120"/>
      <c r="F509" s="2121"/>
    </row>
    <row r="510" spans="5:6" x14ac:dyDescent="0.25">
      <c r="E510" s="2120"/>
      <c r="F510" s="2121"/>
    </row>
    <row r="511" spans="5:6" x14ac:dyDescent="0.25">
      <c r="E511" s="2120"/>
      <c r="F511" s="2121"/>
    </row>
    <row r="512" spans="5:6" x14ac:dyDescent="0.25">
      <c r="E512" s="2120"/>
      <c r="F512" s="2121"/>
    </row>
    <row r="513" spans="5:6" x14ac:dyDescent="0.25">
      <c r="E513" s="2120"/>
      <c r="F513" s="2121"/>
    </row>
    <row r="514" spans="5:6" x14ac:dyDescent="0.25">
      <c r="E514" s="2120"/>
      <c r="F514" s="2121"/>
    </row>
    <row r="515" spans="5:6" x14ac:dyDescent="0.25">
      <c r="E515" s="2120"/>
      <c r="F515" s="2121"/>
    </row>
    <row r="516" spans="5:6" x14ac:dyDescent="0.25">
      <c r="E516" s="2120"/>
      <c r="F516" s="2121"/>
    </row>
    <row r="517" spans="5:6" x14ac:dyDescent="0.25">
      <c r="E517" s="2120"/>
      <c r="F517" s="2121"/>
    </row>
    <row r="518" spans="5:6" x14ac:dyDescent="0.25">
      <c r="E518" s="2120"/>
      <c r="F518" s="2121"/>
    </row>
    <row r="519" spans="5:6" x14ac:dyDescent="0.25">
      <c r="E519" s="2120"/>
      <c r="F519" s="2121"/>
    </row>
    <row r="520" spans="5:6" x14ac:dyDescent="0.25">
      <c r="E520" s="2120"/>
      <c r="F520" s="2121"/>
    </row>
    <row r="521" spans="5:6" x14ac:dyDescent="0.25">
      <c r="E521" s="2120"/>
      <c r="F521" s="2121"/>
    </row>
    <row r="522" spans="5:6" x14ac:dyDescent="0.25">
      <c r="E522" s="2120"/>
      <c r="F522" s="2121"/>
    </row>
    <row r="523" spans="5:6" x14ac:dyDescent="0.25">
      <c r="E523" s="2120"/>
      <c r="F523" s="2121"/>
    </row>
    <row r="524" spans="5:6" x14ac:dyDescent="0.25">
      <c r="E524" s="2120"/>
      <c r="F524" s="2121"/>
    </row>
    <row r="525" spans="5:6" x14ac:dyDescent="0.25">
      <c r="E525" s="2120"/>
      <c r="F525" s="2121"/>
    </row>
    <row r="526" spans="5:6" x14ac:dyDescent="0.25">
      <c r="E526" s="2120"/>
      <c r="F526" s="2121"/>
    </row>
    <row r="527" spans="5:6" x14ac:dyDescent="0.25">
      <c r="E527" s="2120"/>
      <c r="F527" s="2121"/>
    </row>
    <row r="528" spans="5:6" x14ac:dyDescent="0.25">
      <c r="E528" s="2120"/>
      <c r="F528" s="2121"/>
    </row>
    <row r="529" spans="5:6" x14ac:dyDescent="0.25">
      <c r="E529" s="2120"/>
      <c r="F529" s="2121"/>
    </row>
    <row r="530" spans="5:6" x14ac:dyDescent="0.25">
      <c r="E530" s="2120"/>
      <c r="F530" s="2121"/>
    </row>
    <row r="531" spans="5:6" x14ac:dyDescent="0.25">
      <c r="E531" s="2120"/>
      <c r="F531" s="2121"/>
    </row>
    <row r="532" spans="5:6" x14ac:dyDescent="0.25">
      <c r="E532" s="2120"/>
      <c r="F532" s="2121"/>
    </row>
    <row r="533" spans="5:6" x14ac:dyDescent="0.25">
      <c r="E533" s="2120"/>
      <c r="F533" s="2121"/>
    </row>
    <row r="534" spans="5:6" x14ac:dyDescent="0.25">
      <c r="E534" s="2120"/>
      <c r="F534" s="2121"/>
    </row>
    <row r="535" spans="5:6" x14ac:dyDescent="0.25">
      <c r="E535" s="2120"/>
      <c r="F535" s="2121"/>
    </row>
    <row r="536" spans="5:6" x14ac:dyDescent="0.25">
      <c r="E536" s="2120"/>
      <c r="F536" s="2121"/>
    </row>
    <row r="537" spans="5:6" x14ac:dyDescent="0.25">
      <c r="E537" s="2120"/>
      <c r="F537" s="2121"/>
    </row>
    <row r="538" spans="5:6" x14ac:dyDescent="0.25">
      <c r="E538" s="2120"/>
      <c r="F538" s="2121"/>
    </row>
    <row r="539" spans="5:6" x14ac:dyDescent="0.25">
      <c r="E539" s="2120"/>
      <c r="F539" s="2121"/>
    </row>
    <row r="540" spans="5:6" x14ac:dyDescent="0.25">
      <c r="E540" s="2120"/>
      <c r="F540" s="2121"/>
    </row>
    <row r="541" spans="5:6" x14ac:dyDescent="0.25">
      <c r="E541" s="2120"/>
      <c r="F541" s="2121"/>
    </row>
    <row r="542" spans="5:6" x14ac:dyDescent="0.25">
      <c r="E542" s="2120"/>
      <c r="F542" s="2121"/>
    </row>
    <row r="543" spans="5:6" x14ac:dyDescent="0.25">
      <c r="E543" s="2120"/>
      <c r="F543" s="2121"/>
    </row>
    <row r="544" spans="5:6" x14ac:dyDescent="0.25">
      <c r="E544" s="2120"/>
      <c r="F544" s="2121"/>
    </row>
    <row r="545" spans="5:6" x14ac:dyDescent="0.25">
      <c r="E545" s="2120"/>
      <c r="F545" s="2121"/>
    </row>
    <row r="546" spans="5:6" x14ac:dyDescent="0.25">
      <c r="E546" s="2120"/>
      <c r="F546" s="2121"/>
    </row>
    <row r="547" spans="5:6" x14ac:dyDescent="0.25">
      <c r="E547" s="2120"/>
      <c r="F547" s="2121"/>
    </row>
    <row r="548" spans="5:6" x14ac:dyDescent="0.25">
      <c r="E548" s="2120"/>
      <c r="F548" s="2121"/>
    </row>
    <row r="549" spans="5:6" x14ac:dyDescent="0.25">
      <c r="E549" s="2120"/>
      <c r="F549" s="2121"/>
    </row>
    <row r="550" spans="5:6" x14ac:dyDescent="0.25">
      <c r="E550" s="2120"/>
      <c r="F550" s="2121"/>
    </row>
    <row r="551" spans="5:6" x14ac:dyDescent="0.25">
      <c r="E551" s="2120"/>
      <c r="F551" s="2121"/>
    </row>
    <row r="552" spans="5:6" x14ac:dyDescent="0.25">
      <c r="E552" s="2120"/>
      <c r="F552" s="2121"/>
    </row>
    <row r="553" spans="5:6" x14ac:dyDescent="0.25">
      <c r="E553" s="2120"/>
      <c r="F553" s="2121"/>
    </row>
    <row r="554" spans="5:6" x14ac:dyDescent="0.25">
      <c r="E554" s="2120"/>
      <c r="F554" s="2121"/>
    </row>
    <row r="555" spans="5:6" x14ac:dyDescent="0.25">
      <c r="E555" s="2120"/>
      <c r="F555" s="2121"/>
    </row>
    <row r="556" spans="5:6" x14ac:dyDescent="0.25">
      <c r="E556" s="2120"/>
      <c r="F556" s="2121"/>
    </row>
    <row r="557" spans="5:6" x14ac:dyDescent="0.25">
      <c r="E557" s="2120"/>
      <c r="F557" s="2121"/>
    </row>
    <row r="558" spans="5:6" x14ac:dyDescent="0.25">
      <c r="E558" s="2120"/>
      <c r="F558" s="2121"/>
    </row>
    <row r="559" spans="5:6" x14ac:dyDescent="0.25">
      <c r="E559" s="2120"/>
      <c r="F559" s="2121"/>
    </row>
    <row r="560" spans="5:6" x14ac:dyDescent="0.25">
      <c r="E560" s="2120"/>
      <c r="F560" s="2121"/>
    </row>
    <row r="561" spans="5:6" x14ac:dyDescent="0.25">
      <c r="E561" s="2120"/>
      <c r="F561" s="2121"/>
    </row>
    <row r="562" spans="5:6" x14ac:dyDescent="0.25">
      <c r="E562" s="2120"/>
      <c r="F562" s="2121"/>
    </row>
    <row r="563" spans="5:6" x14ac:dyDescent="0.25">
      <c r="E563" s="2120"/>
      <c r="F563" s="2121"/>
    </row>
    <row r="564" spans="5:6" x14ac:dyDescent="0.25">
      <c r="E564" s="2120"/>
      <c r="F564" s="2121"/>
    </row>
    <row r="565" spans="5:6" x14ac:dyDescent="0.25">
      <c r="E565" s="2120"/>
      <c r="F565" s="2121"/>
    </row>
    <row r="566" spans="5:6" x14ac:dyDescent="0.25">
      <c r="E566" s="2120"/>
      <c r="F566" s="2121"/>
    </row>
    <row r="567" spans="5:6" x14ac:dyDescent="0.25">
      <c r="E567" s="2120"/>
      <c r="F567" s="2121"/>
    </row>
    <row r="568" spans="5:6" x14ac:dyDescent="0.25">
      <c r="E568" s="2120"/>
      <c r="F568" s="2121"/>
    </row>
    <row r="569" spans="5:6" x14ac:dyDescent="0.25">
      <c r="E569" s="2120"/>
      <c r="F569" s="2121"/>
    </row>
    <row r="570" spans="5:6" x14ac:dyDescent="0.25">
      <c r="E570" s="2120"/>
      <c r="F570" s="2121"/>
    </row>
    <row r="571" spans="5:6" x14ac:dyDescent="0.25">
      <c r="E571" s="2120"/>
      <c r="F571" s="2121"/>
    </row>
    <row r="572" spans="5:6" x14ac:dyDescent="0.25">
      <c r="E572" s="2120"/>
      <c r="F572" s="2121"/>
    </row>
    <row r="573" spans="5:6" x14ac:dyDescent="0.25">
      <c r="E573" s="2120"/>
      <c r="F573" s="2121"/>
    </row>
    <row r="574" spans="5:6" x14ac:dyDescent="0.25">
      <c r="E574" s="2120"/>
      <c r="F574" s="2121"/>
    </row>
    <row r="575" spans="5:6" x14ac:dyDescent="0.25">
      <c r="E575" s="2120"/>
      <c r="F575" s="2121"/>
    </row>
    <row r="576" spans="5:6" x14ac:dyDescent="0.25">
      <c r="E576" s="2120"/>
      <c r="F576" s="2121"/>
    </row>
    <row r="577" spans="5:6" x14ac:dyDescent="0.25">
      <c r="E577" s="2120"/>
      <c r="F577" s="2121"/>
    </row>
    <row r="578" spans="5:6" x14ac:dyDescent="0.25">
      <c r="E578" s="2120"/>
      <c r="F578" s="2121"/>
    </row>
    <row r="579" spans="5:6" x14ac:dyDescent="0.25">
      <c r="E579" s="2120"/>
      <c r="F579" s="2121"/>
    </row>
    <row r="580" spans="5:6" x14ac:dyDescent="0.25">
      <c r="E580" s="2120"/>
      <c r="F580" s="2121"/>
    </row>
    <row r="581" spans="5:6" x14ac:dyDescent="0.25">
      <c r="E581" s="2120"/>
      <c r="F581" s="2121"/>
    </row>
    <row r="582" spans="5:6" x14ac:dyDescent="0.25">
      <c r="E582" s="2120"/>
      <c r="F582" s="2121"/>
    </row>
    <row r="583" spans="5:6" x14ac:dyDescent="0.25">
      <c r="E583" s="2120"/>
      <c r="F583" s="2121"/>
    </row>
    <row r="584" spans="5:6" x14ac:dyDescent="0.25">
      <c r="E584" s="2120"/>
      <c r="F584" s="2121"/>
    </row>
    <row r="585" spans="5:6" x14ac:dyDescent="0.25">
      <c r="E585" s="2120"/>
      <c r="F585" s="2121"/>
    </row>
    <row r="586" spans="5:6" x14ac:dyDescent="0.25">
      <c r="E586" s="2120"/>
      <c r="F586" s="2121"/>
    </row>
    <row r="587" spans="5:6" x14ac:dyDescent="0.25">
      <c r="E587" s="2120"/>
      <c r="F587" s="2121"/>
    </row>
    <row r="588" spans="5:6" x14ac:dyDescent="0.25">
      <c r="E588" s="2120"/>
      <c r="F588" s="2121"/>
    </row>
    <row r="589" spans="5:6" x14ac:dyDescent="0.25">
      <c r="E589" s="2120"/>
      <c r="F589" s="2121"/>
    </row>
    <row r="590" spans="5:6" x14ac:dyDescent="0.25">
      <c r="E590" s="2120"/>
      <c r="F590" s="2121"/>
    </row>
    <row r="591" spans="5:6" x14ac:dyDescent="0.25">
      <c r="E591" s="2120"/>
      <c r="F591" s="2121"/>
    </row>
    <row r="592" spans="5:6" x14ac:dyDescent="0.25">
      <c r="E592" s="2120"/>
      <c r="F592" s="2121"/>
    </row>
    <row r="593" spans="5:6" x14ac:dyDescent="0.25">
      <c r="E593" s="2120"/>
      <c r="F593" s="2121"/>
    </row>
    <row r="594" spans="5:6" x14ac:dyDescent="0.25">
      <c r="E594" s="2120"/>
      <c r="F594" s="2121"/>
    </row>
    <row r="595" spans="5:6" x14ac:dyDescent="0.25">
      <c r="E595" s="2120"/>
      <c r="F595" s="2121"/>
    </row>
    <row r="596" spans="5:6" x14ac:dyDescent="0.25">
      <c r="E596" s="2120"/>
      <c r="F596" s="2121"/>
    </row>
    <row r="597" spans="5:6" x14ac:dyDescent="0.25">
      <c r="E597" s="2120"/>
      <c r="F597" s="2121"/>
    </row>
    <row r="598" spans="5:6" x14ac:dyDescent="0.25">
      <c r="E598" s="2120"/>
      <c r="F598" s="2121"/>
    </row>
    <row r="599" spans="5:6" x14ac:dyDescent="0.25">
      <c r="E599" s="2120"/>
      <c r="F599" s="2121"/>
    </row>
    <row r="600" spans="5:6" x14ac:dyDescent="0.25">
      <c r="E600" s="2120"/>
      <c r="F600" s="2121"/>
    </row>
    <row r="601" spans="5:6" x14ac:dyDescent="0.25">
      <c r="E601" s="2120"/>
      <c r="F601" s="2121"/>
    </row>
    <row r="602" spans="5:6" x14ac:dyDescent="0.25">
      <c r="E602" s="2120"/>
      <c r="F602" s="2121"/>
    </row>
    <row r="603" spans="5:6" x14ac:dyDescent="0.25">
      <c r="E603" s="2120"/>
      <c r="F603" s="2121"/>
    </row>
    <row r="604" spans="5:6" x14ac:dyDescent="0.25">
      <c r="E604" s="2120"/>
      <c r="F604" s="2121"/>
    </row>
    <row r="605" spans="5:6" x14ac:dyDescent="0.25">
      <c r="E605" s="2120"/>
      <c r="F605" s="2121"/>
    </row>
    <row r="606" spans="5:6" x14ac:dyDescent="0.25">
      <c r="E606" s="2120"/>
      <c r="F606" s="2121"/>
    </row>
    <row r="607" spans="5:6" x14ac:dyDescent="0.25">
      <c r="E607" s="2120"/>
      <c r="F607" s="2121"/>
    </row>
    <row r="608" spans="5:6" x14ac:dyDescent="0.25">
      <c r="E608" s="2120"/>
      <c r="F608" s="2121"/>
    </row>
    <row r="609" spans="5:6" x14ac:dyDescent="0.25">
      <c r="E609" s="2120"/>
      <c r="F609" s="2121"/>
    </row>
    <row r="610" spans="5:6" x14ac:dyDescent="0.25">
      <c r="E610" s="2120"/>
      <c r="F610" s="2121"/>
    </row>
    <row r="611" spans="5:6" x14ac:dyDescent="0.25">
      <c r="E611" s="2120"/>
      <c r="F611" s="2121"/>
    </row>
    <row r="612" spans="5:6" x14ac:dyDescent="0.25">
      <c r="E612" s="2120"/>
      <c r="F612" s="2121"/>
    </row>
    <row r="613" spans="5:6" x14ac:dyDescent="0.25">
      <c r="E613" s="2120"/>
      <c r="F613" s="2121"/>
    </row>
    <row r="614" spans="5:6" x14ac:dyDescent="0.25">
      <c r="E614" s="2120"/>
      <c r="F614" s="2121"/>
    </row>
    <row r="615" spans="5:6" x14ac:dyDescent="0.25">
      <c r="E615" s="2120"/>
      <c r="F615" s="2121"/>
    </row>
    <row r="616" spans="5:6" x14ac:dyDescent="0.25">
      <c r="E616" s="2120"/>
      <c r="F616" s="2121"/>
    </row>
    <row r="617" spans="5:6" x14ac:dyDescent="0.25">
      <c r="E617" s="2120"/>
      <c r="F617" s="2121"/>
    </row>
    <row r="618" spans="5:6" x14ac:dyDescent="0.25">
      <c r="E618" s="2120"/>
      <c r="F618" s="2121"/>
    </row>
    <row r="619" spans="5:6" x14ac:dyDescent="0.25">
      <c r="E619" s="2120"/>
      <c r="F619" s="2121"/>
    </row>
    <row r="620" spans="5:6" x14ac:dyDescent="0.25">
      <c r="E620" s="2120"/>
      <c r="F620" s="2121"/>
    </row>
    <row r="621" spans="5:6" x14ac:dyDescent="0.25">
      <c r="E621" s="2120"/>
      <c r="F621" s="2121"/>
    </row>
    <row r="622" spans="5:6" x14ac:dyDescent="0.25">
      <c r="E622" s="2120"/>
      <c r="F622" s="2121"/>
    </row>
    <row r="623" spans="5:6" x14ac:dyDescent="0.25">
      <c r="E623" s="2120"/>
      <c r="F623" s="2121"/>
    </row>
    <row r="624" spans="5:6" x14ac:dyDescent="0.25">
      <c r="E624" s="2120"/>
      <c r="F624" s="2121"/>
    </row>
    <row r="625" spans="5:6" x14ac:dyDescent="0.25">
      <c r="E625" s="2120"/>
      <c r="F625" s="2121"/>
    </row>
    <row r="626" spans="5:6" x14ac:dyDescent="0.25">
      <c r="E626" s="2120"/>
      <c r="F626" s="2121"/>
    </row>
    <row r="627" spans="5:6" x14ac:dyDescent="0.25">
      <c r="E627" s="2120"/>
      <c r="F627" s="2121"/>
    </row>
    <row r="628" spans="5:6" x14ac:dyDescent="0.25">
      <c r="E628" s="2120"/>
      <c r="F628" s="2121"/>
    </row>
    <row r="629" spans="5:6" x14ac:dyDescent="0.25">
      <c r="E629" s="2120"/>
      <c r="F629" s="2121"/>
    </row>
    <row r="630" spans="5:6" x14ac:dyDescent="0.25">
      <c r="E630" s="2120"/>
      <c r="F630" s="2121"/>
    </row>
    <row r="631" spans="5:6" x14ac:dyDescent="0.25">
      <c r="E631" s="2120"/>
      <c r="F631" s="2121"/>
    </row>
    <row r="632" spans="5:6" x14ac:dyDescent="0.25">
      <c r="E632" s="2120"/>
      <c r="F632" s="2121"/>
    </row>
    <row r="633" spans="5:6" x14ac:dyDescent="0.25">
      <c r="E633" s="2120"/>
      <c r="F633" s="2121"/>
    </row>
    <row r="634" spans="5:6" x14ac:dyDescent="0.25">
      <c r="E634" s="2120"/>
      <c r="F634" s="2121"/>
    </row>
    <row r="635" spans="5:6" x14ac:dyDescent="0.25">
      <c r="E635" s="2120"/>
      <c r="F635" s="2121"/>
    </row>
    <row r="636" spans="5:6" x14ac:dyDescent="0.25">
      <c r="E636" s="2120"/>
      <c r="F636" s="2121"/>
    </row>
    <row r="637" spans="5:6" x14ac:dyDescent="0.25">
      <c r="E637" s="2120"/>
      <c r="F637" s="2121"/>
    </row>
    <row r="638" spans="5:6" x14ac:dyDescent="0.25">
      <c r="E638" s="2120"/>
      <c r="F638" s="2121"/>
    </row>
    <row r="639" spans="5:6" x14ac:dyDescent="0.25">
      <c r="E639" s="2120"/>
      <c r="F639" s="2121"/>
    </row>
    <row r="640" spans="5:6" x14ac:dyDescent="0.25">
      <c r="E640" s="2120"/>
      <c r="F640" s="2121"/>
    </row>
    <row r="641" spans="5:6" x14ac:dyDescent="0.25">
      <c r="E641" s="2120"/>
      <c r="F641" s="2121"/>
    </row>
    <row r="642" spans="5:6" x14ac:dyDescent="0.25">
      <c r="E642" s="2120"/>
      <c r="F642" s="2121"/>
    </row>
    <row r="643" spans="5:6" x14ac:dyDescent="0.25">
      <c r="E643" s="2120"/>
      <c r="F643" s="2121"/>
    </row>
    <row r="644" spans="5:6" x14ac:dyDescent="0.25">
      <c r="E644" s="2120"/>
      <c r="F644" s="2121"/>
    </row>
    <row r="645" spans="5:6" x14ac:dyDescent="0.25">
      <c r="E645" s="2120"/>
      <c r="F645" s="2121"/>
    </row>
    <row r="646" spans="5:6" x14ac:dyDescent="0.25">
      <c r="E646" s="2120"/>
      <c r="F646" s="2121"/>
    </row>
    <row r="647" spans="5:6" x14ac:dyDescent="0.25">
      <c r="E647" s="2120"/>
      <c r="F647" s="2121"/>
    </row>
    <row r="648" spans="5:6" x14ac:dyDescent="0.25">
      <c r="E648" s="2120"/>
      <c r="F648" s="2121"/>
    </row>
    <row r="649" spans="5:6" x14ac:dyDescent="0.25">
      <c r="E649" s="2120"/>
      <c r="F649" s="2121"/>
    </row>
    <row r="650" spans="5:6" x14ac:dyDescent="0.25">
      <c r="E650" s="2120"/>
      <c r="F650" s="2121"/>
    </row>
    <row r="651" spans="5:6" x14ac:dyDescent="0.25">
      <c r="E651" s="2120"/>
      <c r="F651" s="2121"/>
    </row>
    <row r="652" spans="5:6" x14ac:dyDescent="0.25">
      <c r="E652" s="2120"/>
      <c r="F652" s="2121"/>
    </row>
    <row r="653" spans="5:6" x14ac:dyDescent="0.25">
      <c r="E653" s="2120"/>
      <c r="F653" s="2121"/>
    </row>
    <row r="654" spans="5:6" x14ac:dyDescent="0.25">
      <c r="E654" s="2120"/>
      <c r="F654" s="2121"/>
    </row>
    <row r="655" spans="5:6" x14ac:dyDescent="0.25">
      <c r="E655" s="2120"/>
      <c r="F655" s="2121"/>
    </row>
    <row r="656" spans="5:6" x14ac:dyDescent="0.25">
      <c r="E656" s="2120"/>
      <c r="F656" s="2121"/>
    </row>
    <row r="657" spans="5:6" x14ac:dyDescent="0.25">
      <c r="E657" s="2120"/>
      <c r="F657" s="2121"/>
    </row>
    <row r="658" spans="5:6" x14ac:dyDescent="0.25">
      <c r="E658" s="2120"/>
      <c r="F658" s="2121"/>
    </row>
    <row r="659" spans="5:6" x14ac:dyDescent="0.25">
      <c r="E659" s="2120"/>
      <c r="F659" s="2121"/>
    </row>
    <row r="660" spans="5:6" x14ac:dyDescent="0.25">
      <c r="E660" s="2120"/>
      <c r="F660" s="2121"/>
    </row>
    <row r="661" spans="5:6" x14ac:dyDescent="0.25">
      <c r="E661" s="2120"/>
      <c r="F661" s="2121"/>
    </row>
    <row r="662" spans="5:6" x14ac:dyDescent="0.25">
      <c r="E662" s="2120"/>
      <c r="F662" s="2121"/>
    </row>
    <row r="663" spans="5:6" x14ac:dyDescent="0.25">
      <c r="E663" s="2120"/>
      <c r="F663" s="2121"/>
    </row>
    <row r="664" spans="5:6" x14ac:dyDescent="0.25">
      <c r="E664" s="2120"/>
      <c r="F664" s="2121"/>
    </row>
    <row r="665" spans="5:6" x14ac:dyDescent="0.25">
      <c r="E665" s="2120"/>
      <c r="F665" s="2121"/>
    </row>
    <row r="666" spans="5:6" x14ac:dyDescent="0.25">
      <c r="E666" s="2120"/>
      <c r="F666" s="2121"/>
    </row>
    <row r="667" spans="5:6" x14ac:dyDescent="0.25">
      <c r="E667" s="2120"/>
      <c r="F667" s="2121"/>
    </row>
    <row r="668" spans="5:6" x14ac:dyDescent="0.25">
      <c r="E668" s="2120"/>
      <c r="F668" s="2121"/>
    </row>
    <row r="669" spans="5:6" x14ac:dyDescent="0.25">
      <c r="E669" s="2120"/>
      <c r="F669" s="2121"/>
    </row>
    <row r="670" spans="5:6" x14ac:dyDescent="0.25">
      <c r="E670" s="2120"/>
      <c r="F670" s="2121"/>
    </row>
    <row r="671" spans="5:6" x14ac:dyDescent="0.25">
      <c r="E671" s="2120"/>
      <c r="F671" s="2121"/>
    </row>
    <row r="672" spans="5:6" x14ac:dyDescent="0.25">
      <c r="E672" s="2120"/>
      <c r="F672" s="2121"/>
    </row>
    <row r="673" spans="5:6" x14ac:dyDescent="0.25">
      <c r="E673" s="2120"/>
      <c r="F673" s="2121"/>
    </row>
    <row r="674" spans="5:6" x14ac:dyDescent="0.25">
      <c r="E674" s="2120"/>
      <c r="F674" s="2121"/>
    </row>
    <row r="675" spans="5:6" x14ac:dyDescent="0.25">
      <c r="E675" s="2120"/>
      <c r="F675" s="2121"/>
    </row>
    <row r="676" spans="5:6" x14ac:dyDescent="0.25">
      <c r="E676" s="2120"/>
      <c r="F676" s="2121"/>
    </row>
    <row r="677" spans="5:6" x14ac:dyDescent="0.25">
      <c r="E677" s="2120"/>
      <c r="F677" s="2121"/>
    </row>
    <row r="678" spans="5:6" x14ac:dyDescent="0.25">
      <c r="E678" s="2120"/>
      <c r="F678" s="2121"/>
    </row>
    <row r="679" spans="5:6" x14ac:dyDescent="0.25">
      <c r="E679" s="2120"/>
      <c r="F679" s="2121"/>
    </row>
    <row r="680" spans="5:6" x14ac:dyDescent="0.25">
      <c r="E680" s="2120"/>
      <c r="F680" s="2121"/>
    </row>
    <row r="681" spans="5:6" x14ac:dyDescent="0.25">
      <c r="E681" s="2120"/>
      <c r="F681" s="2121"/>
    </row>
    <row r="682" spans="5:6" x14ac:dyDescent="0.25">
      <c r="E682" s="2120"/>
      <c r="F682" s="2121"/>
    </row>
    <row r="683" spans="5:6" x14ac:dyDescent="0.25">
      <c r="E683" s="2120"/>
      <c r="F683" s="2121"/>
    </row>
    <row r="684" spans="5:6" x14ac:dyDescent="0.25">
      <c r="E684" s="2120"/>
      <c r="F684" s="2121"/>
    </row>
    <row r="685" spans="5:6" x14ac:dyDescent="0.25">
      <c r="E685" s="2120"/>
      <c r="F685" s="2121"/>
    </row>
    <row r="686" spans="5:6" x14ac:dyDescent="0.25">
      <c r="E686" s="2120"/>
      <c r="F686" s="2121"/>
    </row>
    <row r="687" spans="5:6" x14ac:dyDescent="0.25">
      <c r="E687" s="2120"/>
      <c r="F687" s="2121"/>
    </row>
    <row r="688" spans="5:6" x14ac:dyDescent="0.25">
      <c r="E688" s="2120"/>
      <c r="F688" s="2121"/>
    </row>
    <row r="689" spans="5:6" x14ac:dyDescent="0.25">
      <c r="E689" s="2120"/>
      <c r="F689" s="2121"/>
    </row>
    <row r="690" spans="5:6" x14ac:dyDescent="0.25">
      <c r="E690" s="2120"/>
      <c r="F690" s="2121"/>
    </row>
    <row r="691" spans="5:6" x14ac:dyDescent="0.25">
      <c r="E691" s="2120"/>
      <c r="F691" s="2121"/>
    </row>
    <row r="692" spans="5:6" x14ac:dyDescent="0.25">
      <c r="E692" s="2120"/>
      <c r="F692" s="2121"/>
    </row>
    <row r="693" spans="5:6" x14ac:dyDescent="0.25">
      <c r="E693" s="2120"/>
      <c r="F693" s="2121"/>
    </row>
    <row r="694" spans="5:6" x14ac:dyDescent="0.25">
      <c r="E694" s="2120"/>
      <c r="F694" s="2121"/>
    </row>
    <row r="695" spans="5:6" x14ac:dyDescent="0.25">
      <c r="E695" s="2120"/>
      <c r="F695" s="2121"/>
    </row>
    <row r="696" spans="5:6" x14ac:dyDescent="0.25">
      <c r="E696" s="2120"/>
      <c r="F696" s="2121"/>
    </row>
    <row r="697" spans="5:6" x14ac:dyDescent="0.25">
      <c r="E697" s="2120"/>
      <c r="F697" s="2121"/>
    </row>
    <row r="698" spans="5:6" x14ac:dyDescent="0.25">
      <c r="E698" s="2120"/>
      <c r="F698" s="2121"/>
    </row>
    <row r="699" spans="5:6" x14ac:dyDescent="0.25">
      <c r="E699" s="2120"/>
      <c r="F699" s="2121"/>
    </row>
    <row r="700" spans="5:6" x14ac:dyDescent="0.25">
      <c r="E700" s="2120"/>
      <c r="F700" s="2121"/>
    </row>
    <row r="701" spans="5:6" x14ac:dyDescent="0.25">
      <c r="E701" s="2120"/>
      <c r="F701" s="2121"/>
    </row>
    <row r="702" spans="5:6" x14ac:dyDescent="0.25">
      <c r="E702" s="2120"/>
      <c r="F702" s="2121"/>
    </row>
    <row r="703" spans="5:6" x14ac:dyDescent="0.25">
      <c r="E703" s="2120"/>
      <c r="F703" s="2121"/>
    </row>
    <row r="704" spans="5:6" x14ac:dyDescent="0.25">
      <c r="E704" s="2120"/>
      <c r="F704" s="2121"/>
    </row>
    <row r="705" spans="5:6" x14ac:dyDescent="0.25">
      <c r="E705" s="2120"/>
      <c r="F705" s="2121"/>
    </row>
    <row r="706" spans="5:6" x14ac:dyDescent="0.25">
      <c r="E706" s="2120"/>
      <c r="F706" s="2121"/>
    </row>
    <row r="707" spans="5:6" x14ac:dyDescent="0.25">
      <c r="E707" s="2120"/>
      <c r="F707" s="2121"/>
    </row>
    <row r="708" spans="5:6" x14ac:dyDescent="0.25">
      <c r="E708" s="2120"/>
      <c r="F708" s="2121"/>
    </row>
    <row r="709" spans="5:6" x14ac:dyDescent="0.25">
      <c r="E709" s="2120"/>
      <c r="F709" s="2121"/>
    </row>
    <row r="710" spans="5:6" x14ac:dyDescent="0.25">
      <c r="E710" s="2120"/>
      <c r="F710" s="2121"/>
    </row>
    <row r="711" spans="5:6" x14ac:dyDescent="0.25">
      <c r="E711" s="2120"/>
      <c r="F711" s="2121"/>
    </row>
    <row r="712" spans="5:6" x14ac:dyDescent="0.25">
      <c r="E712" s="2120"/>
      <c r="F712" s="2121"/>
    </row>
    <row r="713" spans="5:6" x14ac:dyDescent="0.25">
      <c r="E713" s="2120"/>
      <c r="F713" s="2121"/>
    </row>
    <row r="714" spans="5:6" x14ac:dyDescent="0.25">
      <c r="E714" s="2120"/>
      <c r="F714" s="2121"/>
    </row>
    <row r="715" spans="5:6" x14ac:dyDescent="0.25">
      <c r="E715" s="2120"/>
      <c r="F715" s="2121"/>
    </row>
    <row r="716" spans="5:6" x14ac:dyDescent="0.25">
      <c r="E716" s="2120"/>
      <c r="F716" s="2121"/>
    </row>
    <row r="717" spans="5:6" x14ac:dyDescent="0.25">
      <c r="E717" s="2120"/>
      <c r="F717" s="2121"/>
    </row>
    <row r="718" spans="5:6" x14ac:dyDescent="0.25">
      <c r="E718" s="2120"/>
      <c r="F718" s="2121"/>
    </row>
    <row r="719" spans="5:6" x14ac:dyDescent="0.25">
      <c r="E719" s="2120"/>
      <c r="F719" s="2121"/>
    </row>
    <row r="720" spans="5:6" x14ac:dyDescent="0.25">
      <c r="E720" s="2120"/>
      <c r="F720" s="2121"/>
    </row>
    <row r="721" spans="5:6" x14ac:dyDescent="0.25">
      <c r="E721" s="2120"/>
      <c r="F721" s="2121"/>
    </row>
    <row r="722" spans="5:6" x14ac:dyDescent="0.25">
      <c r="E722" s="2120"/>
      <c r="F722" s="2121"/>
    </row>
    <row r="723" spans="5:6" x14ac:dyDescent="0.25">
      <c r="E723" s="2120"/>
      <c r="F723" s="2121"/>
    </row>
    <row r="724" spans="5:6" x14ac:dyDescent="0.25">
      <c r="E724" s="2120"/>
      <c r="F724" s="2121"/>
    </row>
    <row r="725" spans="5:6" x14ac:dyDescent="0.25">
      <c r="E725" s="2120"/>
      <c r="F725" s="2121"/>
    </row>
    <row r="726" spans="5:6" x14ac:dyDescent="0.25">
      <c r="E726" s="2120"/>
      <c r="F726" s="2121"/>
    </row>
    <row r="727" spans="5:6" x14ac:dyDescent="0.25">
      <c r="E727" s="2120"/>
      <c r="F727" s="2121"/>
    </row>
    <row r="728" spans="5:6" x14ac:dyDescent="0.25">
      <c r="E728" s="2120"/>
      <c r="F728" s="2121"/>
    </row>
    <row r="729" spans="5:6" x14ac:dyDescent="0.25">
      <c r="E729" s="2120"/>
      <c r="F729" s="2121"/>
    </row>
    <row r="730" spans="5:6" x14ac:dyDescent="0.25">
      <c r="E730" s="2120"/>
      <c r="F730" s="2121"/>
    </row>
    <row r="731" spans="5:6" x14ac:dyDescent="0.25">
      <c r="E731" s="2120"/>
      <c r="F731" s="2121"/>
    </row>
    <row r="732" spans="5:6" x14ac:dyDescent="0.25">
      <c r="E732" s="2120"/>
      <c r="F732" s="2121"/>
    </row>
    <row r="733" spans="5:6" x14ac:dyDescent="0.25">
      <c r="E733" s="2120"/>
      <c r="F733" s="2121"/>
    </row>
    <row r="734" spans="5:6" x14ac:dyDescent="0.25">
      <c r="E734" s="2120"/>
      <c r="F734" s="2121"/>
    </row>
    <row r="735" spans="5:6" x14ac:dyDescent="0.25">
      <c r="E735" s="2120"/>
      <c r="F735" s="2121"/>
    </row>
    <row r="736" spans="5:6" x14ac:dyDescent="0.25">
      <c r="E736" s="2120"/>
      <c r="F736" s="2121"/>
    </row>
    <row r="737" spans="5:6" x14ac:dyDescent="0.25">
      <c r="E737" s="2120"/>
      <c r="F737" s="2121"/>
    </row>
    <row r="738" spans="5:6" x14ac:dyDescent="0.25">
      <c r="E738" s="2120"/>
      <c r="F738" s="2121"/>
    </row>
    <row r="739" spans="5:6" x14ac:dyDescent="0.25">
      <c r="E739" s="2120"/>
      <c r="F739" s="2121"/>
    </row>
    <row r="740" spans="5:6" x14ac:dyDescent="0.25">
      <c r="E740" s="2120"/>
      <c r="F740" s="2121"/>
    </row>
    <row r="741" spans="5:6" x14ac:dyDescent="0.25">
      <c r="E741" s="2120"/>
      <c r="F741" s="2121"/>
    </row>
    <row r="742" spans="5:6" x14ac:dyDescent="0.25">
      <c r="E742" s="2120"/>
      <c r="F742" s="2121"/>
    </row>
    <row r="743" spans="5:6" x14ac:dyDescent="0.25">
      <c r="E743" s="2120"/>
      <c r="F743" s="2121"/>
    </row>
    <row r="744" spans="5:6" x14ac:dyDescent="0.25">
      <c r="E744" s="2120"/>
      <c r="F744" s="2121"/>
    </row>
    <row r="745" spans="5:6" x14ac:dyDescent="0.25">
      <c r="E745" s="2120"/>
      <c r="F745" s="2121"/>
    </row>
    <row r="746" spans="5:6" x14ac:dyDescent="0.25">
      <c r="E746" s="2120"/>
      <c r="F746" s="2121"/>
    </row>
    <row r="747" spans="5:6" x14ac:dyDescent="0.25">
      <c r="E747" s="2120"/>
      <c r="F747" s="2121"/>
    </row>
    <row r="748" spans="5:6" x14ac:dyDescent="0.25">
      <c r="E748" s="2120"/>
      <c r="F748" s="2121"/>
    </row>
    <row r="749" spans="5:6" x14ac:dyDescent="0.25">
      <c r="E749" s="2120"/>
      <c r="F749" s="2121"/>
    </row>
    <row r="750" spans="5:6" x14ac:dyDescent="0.25">
      <c r="E750" s="2120"/>
      <c r="F750" s="2121"/>
    </row>
    <row r="751" spans="5:6" x14ac:dyDescent="0.25">
      <c r="E751" s="2120"/>
      <c r="F751" s="2121"/>
    </row>
    <row r="752" spans="5:6" x14ac:dyDescent="0.25">
      <c r="E752" s="2120"/>
      <c r="F752" s="2121"/>
    </row>
    <row r="753" spans="5:6" x14ac:dyDescent="0.25">
      <c r="E753" s="2120"/>
      <c r="F753" s="2121"/>
    </row>
    <row r="754" spans="5:6" x14ac:dyDescent="0.25">
      <c r="E754" s="2120"/>
      <c r="F754" s="2121"/>
    </row>
    <row r="755" spans="5:6" x14ac:dyDescent="0.25">
      <c r="E755" s="2120"/>
      <c r="F755" s="2121"/>
    </row>
    <row r="756" spans="5:6" x14ac:dyDescent="0.25">
      <c r="E756" s="2120"/>
      <c r="F756" s="2121"/>
    </row>
    <row r="757" spans="5:6" x14ac:dyDescent="0.25">
      <c r="E757" s="2120"/>
      <c r="F757" s="2121"/>
    </row>
    <row r="758" spans="5:6" x14ac:dyDescent="0.25">
      <c r="E758" s="2120"/>
      <c r="F758" s="2121"/>
    </row>
    <row r="759" spans="5:6" x14ac:dyDescent="0.25">
      <c r="E759" s="2120"/>
      <c r="F759" s="2121"/>
    </row>
    <row r="760" spans="5:6" x14ac:dyDescent="0.25">
      <c r="E760" s="2120"/>
      <c r="F760" s="2121"/>
    </row>
    <row r="761" spans="5:6" x14ac:dyDescent="0.25">
      <c r="E761" s="2120"/>
      <c r="F761" s="2121"/>
    </row>
    <row r="762" spans="5:6" x14ac:dyDescent="0.25">
      <c r="E762" s="2120"/>
      <c r="F762" s="2121"/>
    </row>
    <row r="763" spans="5:6" x14ac:dyDescent="0.25">
      <c r="E763" s="2120"/>
      <c r="F763" s="2121"/>
    </row>
    <row r="764" spans="5:6" x14ac:dyDescent="0.25">
      <c r="E764" s="2120"/>
      <c r="F764" s="2121"/>
    </row>
    <row r="765" spans="5:6" x14ac:dyDescent="0.25">
      <c r="E765" s="2120"/>
      <c r="F765" s="2121"/>
    </row>
    <row r="766" spans="5:6" x14ac:dyDescent="0.25">
      <c r="E766" s="2120"/>
      <c r="F766" s="2121"/>
    </row>
    <row r="767" spans="5:6" x14ac:dyDescent="0.25">
      <c r="E767" s="2120"/>
      <c r="F767" s="2121"/>
    </row>
    <row r="768" spans="5:6" x14ac:dyDescent="0.25">
      <c r="E768" s="2120"/>
      <c r="F768" s="2121"/>
    </row>
    <row r="769" spans="5:6" x14ac:dyDescent="0.25">
      <c r="E769" s="2120"/>
      <c r="F769" s="2121"/>
    </row>
    <row r="770" spans="5:6" x14ac:dyDescent="0.25">
      <c r="E770" s="2120"/>
      <c r="F770" s="2121"/>
    </row>
    <row r="771" spans="5:6" x14ac:dyDescent="0.25">
      <c r="E771" s="2120"/>
      <c r="F771" s="2121"/>
    </row>
    <row r="772" spans="5:6" x14ac:dyDescent="0.25">
      <c r="E772" s="2120"/>
      <c r="F772" s="2121"/>
    </row>
    <row r="773" spans="5:6" x14ac:dyDescent="0.25">
      <c r="E773" s="2120"/>
      <c r="F773" s="2121"/>
    </row>
    <row r="774" spans="5:6" x14ac:dyDescent="0.25">
      <c r="E774" s="2120"/>
      <c r="F774" s="2121"/>
    </row>
    <row r="775" spans="5:6" x14ac:dyDescent="0.25">
      <c r="E775" s="2120"/>
      <c r="F775" s="2121"/>
    </row>
    <row r="776" spans="5:6" x14ac:dyDescent="0.25">
      <c r="E776" s="2120"/>
      <c r="F776" s="2121"/>
    </row>
    <row r="777" spans="5:6" x14ac:dyDescent="0.25">
      <c r="E777" s="2120"/>
      <c r="F777" s="2121"/>
    </row>
    <row r="778" spans="5:6" x14ac:dyDescent="0.25">
      <c r="E778" s="2120"/>
      <c r="F778" s="2121"/>
    </row>
    <row r="779" spans="5:6" x14ac:dyDescent="0.25">
      <c r="E779" s="2120"/>
      <c r="F779" s="2121"/>
    </row>
    <row r="780" spans="5:6" x14ac:dyDescent="0.25">
      <c r="E780" s="2120"/>
      <c r="F780" s="2121"/>
    </row>
    <row r="781" spans="5:6" x14ac:dyDescent="0.25">
      <c r="E781" s="2120"/>
      <c r="F781" s="2121"/>
    </row>
    <row r="782" spans="5:6" x14ac:dyDescent="0.25">
      <c r="E782" s="2120"/>
      <c r="F782" s="2121"/>
    </row>
    <row r="783" spans="5:6" x14ac:dyDescent="0.25">
      <c r="E783" s="2120"/>
      <c r="F783" s="2121"/>
    </row>
    <row r="784" spans="5:6" x14ac:dyDescent="0.25">
      <c r="E784" s="2120"/>
      <c r="F784" s="2121"/>
    </row>
    <row r="785" spans="5:6" x14ac:dyDescent="0.25">
      <c r="E785" s="2120"/>
      <c r="F785" s="2121"/>
    </row>
    <row r="786" spans="5:6" x14ac:dyDescent="0.25">
      <c r="E786" s="2120"/>
      <c r="F786" s="2121"/>
    </row>
    <row r="787" spans="5:6" x14ac:dyDescent="0.25">
      <c r="E787" s="2120"/>
      <c r="F787" s="2121"/>
    </row>
    <row r="788" spans="5:6" x14ac:dyDescent="0.25">
      <c r="E788" s="2120"/>
      <c r="F788" s="2121"/>
    </row>
    <row r="789" spans="5:6" x14ac:dyDescent="0.25">
      <c r="E789" s="2120"/>
      <c r="F789" s="2121"/>
    </row>
    <row r="790" spans="5:6" x14ac:dyDescent="0.25">
      <c r="E790" s="2120"/>
      <c r="F790" s="2121"/>
    </row>
    <row r="791" spans="5:6" x14ac:dyDescent="0.25">
      <c r="E791" s="2120"/>
      <c r="F791" s="2121"/>
    </row>
    <row r="792" spans="5:6" x14ac:dyDescent="0.25">
      <c r="E792" s="2120"/>
      <c r="F792" s="2121"/>
    </row>
    <row r="793" spans="5:6" x14ac:dyDescent="0.25">
      <c r="E793" s="2120"/>
      <c r="F793" s="2121"/>
    </row>
    <row r="794" spans="5:6" x14ac:dyDescent="0.25">
      <c r="E794" s="2120"/>
      <c r="F794" s="2121"/>
    </row>
    <row r="795" spans="5:6" x14ac:dyDescent="0.25">
      <c r="E795" s="2120"/>
      <c r="F795" s="2121"/>
    </row>
    <row r="796" spans="5:6" x14ac:dyDescent="0.25">
      <c r="E796" s="2120"/>
      <c r="F796" s="2121"/>
    </row>
    <row r="797" spans="5:6" x14ac:dyDescent="0.25">
      <c r="E797" s="2120"/>
      <c r="F797" s="2121"/>
    </row>
    <row r="798" spans="5:6" x14ac:dyDescent="0.25">
      <c r="E798" s="2120"/>
      <c r="F798" s="2121"/>
    </row>
    <row r="799" spans="5:6" x14ac:dyDescent="0.25">
      <c r="E799" s="2120"/>
      <c r="F799" s="2121"/>
    </row>
    <row r="800" spans="5:6" x14ac:dyDescent="0.25">
      <c r="E800" s="2120"/>
      <c r="F800" s="2121"/>
    </row>
    <row r="801" spans="5:6" x14ac:dyDescent="0.25">
      <c r="E801" s="2120"/>
      <c r="F801" s="2121"/>
    </row>
    <row r="802" spans="5:6" x14ac:dyDescent="0.25">
      <c r="E802" s="2120"/>
      <c r="F802" s="2121"/>
    </row>
    <row r="803" spans="5:6" x14ac:dyDescent="0.25">
      <c r="E803" s="2120"/>
      <c r="F803" s="2121"/>
    </row>
    <row r="804" spans="5:6" x14ac:dyDescent="0.25">
      <c r="E804" s="2120"/>
      <c r="F804" s="2121"/>
    </row>
    <row r="805" spans="5:6" x14ac:dyDescent="0.25">
      <c r="E805" s="2120"/>
      <c r="F805" s="2121"/>
    </row>
    <row r="806" spans="5:6" x14ac:dyDescent="0.25">
      <c r="E806" s="2120"/>
      <c r="F806" s="2121"/>
    </row>
    <row r="807" spans="5:6" x14ac:dyDescent="0.25">
      <c r="E807" s="2120"/>
      <c r="F807" s="2121"/>
    </row>
    <row r="808" spans="5:6" x14ac:dyDescent="0.25">
      <c r="E808" s="2120"/>
      <c r="F808" s="2121"/>
    </row>
    <row r="809" spans="5:6" x14ac:dyDescent="0.25">
      <c r="E809" s="2120"/>
      <c r="F809" s="2121"/>
    </row>
    <row r="810" spans="5:6" x14ac:dyDescent="0.25">
      <c r="E810" s="2120"/>
      <c r="F810" s="2121"/>
    </row>
    <row r="811" spans="5:6" x14ac:dyDescent="0.25">
      <c r="E811" s="2120"/>
      <c r="F811" s="2121"/>
    </row>
    <row r="812" spans="5:6" x14ac:dyDescent="0.25">
      <c r="E812" s="2120"/>
      <c r="F812" s="2121"/>
    </row>
    <row r="813" spans="5:6" x14ac:dyDescent="0.25">
      <c r="E813" s="2120"/>
      <c r="F813" s="2121"/>
    </row>
    <row r="814" spans="5:6" x14ac:dyDescent="0.25">
      <c r="E814" s="2120"/>
      <c r="F814" s="2121"/>
    </row>
    <row r="815" spans="5:6" x14ac:dyDescent="0.25">
      <c r="E815" s="2120"/>
      <c r="F815" s="2121"/>
    </row>
    <row r="816" spans="5:6" x14ac:dyDescent="0.25">
      <c r="E816" s="2120"/>
      <c r="F816" s="2121"/>
    </row>
    <row r="817" spans="5:6" x14ac:dyDescent="0.25">
      <c r="E817" s="2120"/>
      <c r="F817" s="2121"/>
    </row>
    <row r="818" spans="5:6" x14ac:dyDescent="0.25">
      <c r="E818" s="2120"/>
      <c r="F818" s="2121"/>
    </row>
    <row r="819" spans="5:6" x14ac:dyDescent="0.25">
      <c r="E819" s="2120"/>
      <c r="F819" s="2121"/>
    </row>
    <row r="820" spans="5:6" x14ac:dyDescent="0.25">
      <c r="E820" s="2120"/>
      <c r="F820" s="2121"/>
    </row>
    <row r="821" spans="5:6" x14ac:dyDescent="0.25">
      <c r="E821" s="2120"/>
      <c r="F821" s="2121"/>
    </row>
    <row r="822" spans="5:6" x14ac:dyDescent="0.25">
      <c r="E822" s="2120"/>
      <c r="F822" s="2121"/>
    </row>
    <row r="823" spans="5:6" x14ac:dyDescent="0.25">
      <c r="E823" s="2120"/>
      <c r="F823" s="2121"/>
    </row>
    <row r="824" spans="5:6" x14ac:dyDescent="0.25">
      <c r="E824" s="2120"/>
      <c r="F824" s="2121"/>
    </row>
    <row r="825" spans="5:6" x14ac:dyDescent="0.25">
      <c r="E825" s="2120"/>
      <c r="F825" s="2121"/>
    </row>
    <row r="826" spans="5:6" x14ac:dyDescent="0.25">
      <c r="E826" s="2120"/>
      <c r="F826" s="2121"/>
    </row>
    <row r="827" spans="5:6" x14ac:dyDescent="0.25">
      <c r="E827" s="2120"/>
      <c r="F827" s="2121"/>
    </row>
    <row r="828" spans="5:6" x14ac:dyDescent="0.25">
      <c r="E828" s="2120"/>
      <c r="F828" s="2121"/>
    </row>
    <row r="829" spans="5:6" x14ac:dyDescent="0.25">
      <c r="E829" s="2120"/>
      <c r="F829" s="2121"/>
    </row>
    <row r="830" spans="5:6" x14ac:dyDescent="0.25">
      <c r="E830" s="2120"/>
      <c r="F830" s="2121"/>
    </row>
    <row r="831" spans="5:6" x14ac:dyDescent="0.25">
      <c r="E831" s="2120"/>
      <c r="F831" s="2121"/>
    </row>
    <row r="832" spans="5:6" x14ac:dyDescent="0.25">
      <c r="E832" s="2120"/>
      <c r="F832" s="2121"/>
    </row>
    <row r="833" spans="5:6" x14ac:dyDescent="0.25">
      <c r="E833" s="2120"/>
      <c r="F833" s="2121"/>
    </row>
    <row r="834" spans="5:6" x14ac:dyDescent="0.25">
      <c r="E834" s="2120"/>
      <c r="F834" s="2121"/>
    </row>
    <row r="835" spans="5:6" x14ac:dyDescent="0.25">
      <c r="E835" s="2120"/>
      <c r="F835" s="2121"/>
    </row>
    <row r="836" spans="5:6" x14ac:dyDescent="0.25">
      <c r="E836" s="2120"/>
      <c r="F836" s="2121"/>
    </row>
    <row r="837" spans="5:6" x14ac:dyDescent="0.25">
      <c r="E837" s="2120"/>
      <c r="F837" s="2121"/>
    </row>
    <row r="838" spans="5:6" x14ac:dyDescent="0.25">
      <c r="E838" s="2120"/>
      <c r="F838" s="2121"/>
    </row>
    <row r="839" spans="5:6" x14ac:dyDescent="0.25">
      <c r="E839" s="2120"/>
      <c r="F839" s="2121"/>
    </row>
    <row r="840" spans="5:6" x14ac:dyDescent="0.25">
      <c r="E840" s="2120"/>
      <c r="F840" s="2121"/>
    </row>
    <row r="841" spans="5:6" x14ac:dyDescent="0.25">
      <c r="E841" s="2120"/>
      <c r="F841" s="2121"/>
    </row>
    <row r="842" spans="5:6" x14ac:dyDescent="0.25">
      <c r="E842" s="2120"/>
      <c r="F842" s="2121"/>
    </row>
    <row r="843" spans="5:6" x14ac:dyDescent="0.25">
      <c r="E843" s="2120"/>
      <c r="F843" s="2121"/>
    </row>
    <row r="844" spans="5:6" x14ac:dyDescent="0.25">
      <c r="E844" s="2120"/>
      <c r="F844" s="2121"/>
    </row>
    <row r="845" spans="5:6" x14ac:dyDescent="0.25">
      <c r="E845" s="2120"/>
      <c r="F845" s="2121"/>
    </row>
    <row r="846" spans="5:6" x14ac:dyDescent="0.25">
      <c r="E846" s="2120"/>
      <c r="F846" s="2121"/>
    </row>
    <row r="847" spans="5:6" x14ac:dyDescent="0.25">
      <c r="E847" s="2120"/>
      <c r="F847" s="2121"/>
    </row>
    <row r="848" spans="5:6" x14ac:dyDescent="0.25">
      <c r="E848" s="2120"/>
      <c r="F848" s="2121"/>
    </row>
    <row r="849" spans="5:6" x14ac:dyDescent="0.25">
      <c r="E849" s="2120"/>
      <c r="F849" s="2121"/>
    </row>
    <row r="850" spans="5:6" x14ac:dyDescent="0.25">
      <c r="E850" s="2120"/>
      <c r="F850" s="2121"/>
    </row>
    <row r="851" spans="5:6" x14ac:dyDescent="0.25">
      <c r="E851" s="2120"/>
      <c r="F851" s="2121"/>
    </row>
    <row r="852" spans="5:6" x14ac:dyDescent="0.25">
      <c r="E852" s="2120"/>
      <c r="F852" s="2121"/>
    </row>
    <row r="853" spans="5:6" x14ac:dyDescent="0.25">
      <c r="E853" s="2120"/>
      <c r="F853" s="2121"/>
    </row>
    <row r="854" spans="5:6" x14ac:dyDescent="0.25">
      <c r="E854" s="2120"/>
      <c r="F854" s="2121"/>
    </row>
    <row r="855" spans="5:6" x14ac:dyDescent="0.25">
      <c r="E855" s="2120"/>
      <c r="F855" s="2121"/>
    </row>
    <row r="856" spans="5:6" x14ac:dyDescent="0.25">
      <c r="E856" s="2120"/>
      <c r="F856" s="2121"/>
    </row>
    <row r="857" spans="5:6" x14ac:dyDescent="0.25">
      <c r="E857" s="2120"/>
      <c r="F857" s="2121"/>
    </row>
    <row r="858" spans="5:6" x14ac:dyDescent="0.25">
      <c r="E858" s="2120"/>
      <c r="F858" s="2121"/>
    </row>
    <row r="859" spans="5:6" x14ac:dyDescent="0.25">
      <c r="E859" s="2120"/>
      <c r="F859" s="2121"/>
    </row>
    <row r="860" spans="5:6" x14ac:dyDescent="0.25">
      <c r="E860" s="2120"/>
      <c r="F860" s="2121"/>
    </row>
    <row r="861" spans="5:6" x14ac:dyDescent="0.25">
      <c r="E861" s="2120"/>
      <c r="F861" s="2121"/>
    </row>
    <row r="862" spans="5:6" x14ac:dyDescent="0.25">
      <c r="E862" s="2120"/>
      <c r="F862" s="2121"/>
    </row>
    <row r="863" spans="5:6" x14ac:dyDescent="0.25">
      <c r="E863" s="2120"/>
      <c r="F863" s="2121"/>
    </row>
    <row r="864" spans="5:6" x14ac:dyDescent="0.25">
      <c r="E864" s="2120"/>
      <c r="F864" s="2121"/>
    </row>
    <row r="865" spans="5:6" x14ac:dyDescent="0.25">
      <c r="E865" s="2120"/>
      <c r="F865" s="2121"/>
    </row>
    <row r="866" spans="5:6" x14ac:dyDescent="0.25">
      <c r="E866" s="2120"/>
      <c r="F866" s="2121"/>
    </row>
    <row r="867" spans="5:6" x14ac:dyDescent="0.25">
      <c r="E867" s="2120"/>
      <c r="F867" s="2121"/>
    </row>
    <row r="868" spans="5:6" x14ac:dyDescent="0.25">
      <c r="E868" s="2120"/>
      <c r="F868" s="2121"/>
    </row>
    <row r="869" spans="5:6" x14ac:dyDescent="0.25">
      <c r="E869" s="2120"/>
      <c r="F869" s="2121"/>
    </row>
    <row r="870" spans="5:6" x14ac:dyDescent="0.25">
      <c r="E870" s="2120"/>
      <c r="F870" s="2121"/>
    </row>
    <row r="871" spans="5:6" x14ac:dyDescent="0.25">
      <c r="E871" s="2120"/>
      <c r="F871" s="2121"/>
    </row>
    <row r="872" spans="5:6" x14ac:dyDescent="0.25">
      <c r="E872" s="2120"/>
      <c r="F872" s="2121"/>
    </row>
    <row r="873" spans="5:6" x14ac:dyDescent="0.25">
      <c r="E873" s="2120"/>
      <c r="F873" s="2121"/>
    </row>
    <row r="874" spans="5:6" x14ac:dyDescent="0.25">
      <c r="E874" s="2120"/>
      <c r="F874" s="2121"/>
    </row>
    <row r="875" spans="5:6" x14ac:dyDescent="0.25">
      <c r="E875" s="2120"/>
      <c r="F875" s="2121"/>
    </row>
    <row r="876" spans="5:6" x14ac:dyDescent="0.25">
      <c r="E876" s="2120"/>
      <c r="F876" s="2121"/>
    </row>
    <row r="877" spans="5:6" x14ac:dyDescent="0.25">
      <c r="E877" s="2120"/>
      <c r="F877" s="2121"/>
    </row>
    <row r="878" spans="5:6" x14ac:dyDescent="0.25">
      <c r="E878" s="2120"/>
      <c r="F878" s="2121"/>
    </row>
    <row r="879" spans="5:6" x14ac:dyDescent="0.25">
      <c r="E879" s="2120"/>
      <c r="F879" s="2121"/>
    </row>
    <row r="880" spans="5:6" x14ac:dyDescent="0.25">
      <c r="E880" s="2120"/>
      <c r="F880" s="2121"/>
    </row>
    <row r="881" spans="5:6" x14ac:dyDescent="0.25">
      <c r="E881" s="2120"/>
      <c r="F881" s="2121"/>
    </row>
    <row r="882" spans="5:6" x14ac:dyDescent="0.25">
      <c r="E882" s="2120"/>
      <c r="F882" s="2121"/>
    </row>
    <row r="883" spans="5:6" x14ac:dyDescent="0.25">
      <c r="E883" s="2120"/>
      <c r="F883" s="2121"/>
    </row>
    <row r="884" spans="5:6" x14ac:dyDescent="0.25">
      <c r="E884" s="2120"/>
      <c r="F884" s="2121"/>
    </row>
    <row r="885" spans="5:6" x14ac:dyDescent="0.25">
      <c r="E885" s="2120"/>
      <c r="F885" s="2121"/>
    </row>
    <row r="886" spans="5:6" x14ac:dyDescent="0.25">
      <c r="E886" s="2120"/>
      <c r="F886" s="2121"/>
    </row>
    <row r="887" spans="5:6" x14ac:dyDescent="0.25">
      <c r="E887" s="2120"/>
      <c r="F887" s="2121"/>
    </row>
    <row r="888" spans="5:6" x14ac:dyDescent="0.25">
      <c r="E888" s="2120"/>
      <c r="F888" s="2121"/>
    </row>
    <row r="889" spans="5:6" x14ac:dyDescent="0.25">
      <c r="E889" s="2120"/>
      <c r="F889" s="2121"/>
    </row>
    <row r="890" spans="5:6" x14ac:dyDescent="0.25">
      <c r="E890" s="2120"/>
      <c r="F890" s="2121"/>
    </row>
    <row r="891" spans="5:6" x14ac:dyDescent="0.25">
      <c r="E891" s="2120"/>
      <c r="F891" s="2121"/>
    </row>
    <row r="892" spans="5:6" x14ac:dyDescent="0.25">
      <c r="E892" s="2120"/>
      <c r="F892" s="2121"/>
    </row>
    <row r="893" spans="5:6" x14ac:dyDescent="0.25">
      <c r="E893" s="2120"/>
      <c r="F893" s="2121"/>
    </row>
    <row r="894" spans="5:6" x14ac:dyDescent="0.25">
      <c r="E894" s="2120"/>
      <c r="F894" s="2121"/>
    </row>
    <row r="895" spans="5:6" x14ac:dyDescent="0.25">
      <c r="E895" s="2120"/>
      <c r="F895" s="2121"/>
    </row>
    <row r="896" spans="5:6" x14ac:dyDescent="0.25">
      <c r="E896" s="2120"/>
      <c r="F896" s="2121"/>
    </row>
    <row r="897" spans="5:6" x14ac:dyDescent="0.25">
      <c r="E897" s="2120"/>
      <c r="F897" s="2121"/>
    </row>
    <row r="898" spans="5:6" x14ac:dyDescent="0.25">
      <c r="E898" s="2120"/>
      <c r="F898" s="2121"/>
    </row>
    <row r="899" spans="5:6" x14ac:dyDescent="0.25">
      <c r="E899" s="2120"/>
      <c r="F899" s="2121"/>
    </row>
    <row r="900" spans="5:6" x14ac:dyDescent="0.25">
      <c r="E900" s="2120"/>
      <c r="F900" s="2121"/>
    </row>
    <row r="901" spans="5:6" x14ac:dyDescent="0.25">
      <c r="E901" s="2120"/>
      <c r="F901" s="2121"/>
    </row>
    <row r="902" spans="5:6" x14ac:dyDescent="0.25">
      <c r="E902" s="2120"/>
      <c r="F902" s="2121"/>
    </row>
    <row r="903" spans="5:6" x14ac:dyDescent="0.25">
      <c r="E903" s="2120"/>
      <c r="F903" s="2121"/>
    </row>
    <row r="904" spans="5:6" x14ac:dyDescent="0.25">
      <c r="E904" s="2120"/>
      <c r="F904" s="2121"/>
    </row>
    <row r="905" spans="5:6" x14ac:dyDescent="0.25">
      <c r="E905" s="2120"/>
      <c r="F905" s="2121"/>
    </row>
    <row r="906" spans="5:6" x14ac:dyDescent="0.25">
      <c r="E906" s="2120"/>
      <c r="F906" s="2121"/>
    </row>
    <row r="907" spans="5:6" x14ac:dyDescent="0.25">
      <c r="E907" s="2120"/>
      <c r="F907" s="2121"/>
    </row>
    <row r="908" spans="5:6" x14ac:dyDescent="0.25">
      <c r="E908" s="2120"/>
      <c r="F908" s="2121"/>
    </row>
    <row r="909" spans="5:6" x14ac:dyDescent="0.25">
      <c r="E909" s="2120"/>
      <c r="F909" s="2121"/>
    </row>
    <row r="910" spans="5:6" x14ac:dyDescent="0.25">
      <c r="E910" s="2120"/>
      <c r="F910" s="2121"/>
    </row>
    <row r="911" spans="5:6" x14ac:dyDescent="0.25">
      <c r="E911" s="2120"/>
      <c r="F911" s="2121"/>
    </row>
    <row r="912" spans="5:6" x14ac:dyDescent="0.25">
      <c r="E912" s="2120"/>
      <c r="F912" s="2121"/>
    </row>
    <row r="913" spans="5:6" x14ac:dyDescent="0.25">
      <c r="E913" s="2120"/>
      <c r="F913" s="2121"/>
    </row>
    <row r="914" spans="5:6" x14ac:dyDescent="0.25">
      <c r="E914" s="2120"/>
      <c r="F914" s="2121"/>
    </row>
    <row r="915" spans="5:6" x14ac:dyDescent="0.25">
      <c r="E915" s="2120"/>
      <c r="F915" s="2121"/>
    </row>
    <row r="916" spans="5:6" x14ac:dyDescent="0.25">
      <c r="E916" s="2120"/>
      <c r="F916" s="2121"/>
    </row>
    <row r="917" spans="5:6" x14ac:dyDescent="0.25">
      <c r="E917" s="2120"/>
      <c r="F917" s="2121"/>
    </row>
    <row r="918" spans="5:6" x14ac:dyDescent="0.25">
      <c r="E918" s="2120"/>
      <c r="F918" s="2121"/>
    </row>
    <row r="919" spans="5:6" x14ac:dyDescent="0.25">
      <c r="E919" s="2120"/>
      <c r="F919" s="2121"/>
    </row>
    <row r="920" spans="5:6" x14ac:dyDescent="0.25">
      <c r="E920" s="2120"/>
      <c r="F920" s="2121"/>
    </row>
    <row r="921" spans="5:6" x14ac:dyDescent="0.25">
      <c r="E921" s="2120"/>
      <c r="F921" s="2121"/>
    </row>
    <row r="922" spans="5:6" x14ac:dyDescent="0.25">
      <c r="E922" s="2120"/>
      <c r="F922" s="2121"/>
    </row>
    <row r="923" spans="5:6" x14ac:dyDescent="0.25">
      <c r="E923" s="2120"/>
      <c r="F923" s="2121"/>
    </row>
    <row r="924" spans="5:6" x14ac:dyDescent="0.25">
      <c r="E924" s="2120"/>
      <c r="F924" s="2121"/>
    </row>
    <row r="925" spans="5:6" x14ac:dyDescent="0.25">
      <c r="E925" s="2120"/>
      <c r="F925" s="2121"/>
    </row>
    <row r="926" spans="5:6" x14ac:dyDescent="0.25">
      <c r="E926" s="2120"/>
      <c r="F926" s="2121"/>
    </row>
    <row r="927" spans="5:6" x14ac:dyDescent="0.25">
      <c r="E927" s="2120"/>
      <c r="F927" s="2121"/>
    </row>
    <row r="928" spans="5:6" x14ac:dyDescent="0.25">
      <c r="E928" s="2120"/>
      <c r="F928" s="2121"/>
    </row>
    <row r="929" spans="5:6" x14ac:dyDescent="0.25">
      <c r="E929" s="2120"/>
      <c r="F929" s="2121"/>
    </row>
    <row r="930" spans="5:6" x14ac:dyDescent="0.25">
      <c r="E930" s="2120"/>
      <c r="F930" s="2121"/>
    </row>
    <row r="931" spans="5:6" x14ac:dyDescent="0.25">
      <c r="E931" s="2120"/>
      <c r="F931" s="2121"/>
    </row>
    <row r="932" spans="5:6" x14ac:dyDescent="0.25">
      <c r="E932" s="2120"/>
      <c r="F932" s="2121"/>
    </row>
    <row r="933" spans="5:6" x14ac:dyDescent="0.25">
      <c r="E933" s="2120"/>
      <c r="F933" s="2121"/>
    </row>
    <row r="934" spans="5:6" x14ac:dyDescent="0.25">
      <c r="E934" s="2120"/>
      <c r="F934" s="2121"/>
    </row>
    <row r="935" spans="5:6" x14ac:dyDescent="0.25">
      <c r="E935" s="2120"/>
      <c r="F935" s="2121"/>
    </row>
    <row r="936" spans="5:6" x14ac:dyDescent="0.25">
      <c r="E936" s="2120"/>
      <c r="F936" s="2121"/>
    </row>
    <row r="937" spans="5:6" x14ac:dyDescent="0.25">
      <c r="E937" s="2120"/>
      <c r="F937" s="2121"/>
    </row>
    <row r="938" spans="5:6" x14ac:dyDescent="0.25">
      <c r="E938" s="2120"/>
      <c r="F938" s="2121"/>
    </row>
    <row r="939" spans="5:6" x14ac:dyDescent="0.25">
      <c r="E939" s="2120"/>
      <c r="F939" s="2121"/>
    </row>
    <row r="940" spans="5:6" x14ac:dyDescent="0.25">
      <c r="E940" s="2120"/>
      <c r="F940" s="2121"/>
    </row>
    <row r="941" spans="5:6" x14ac:dyDescent="0.25">
      <c r="E941" s="2120"/>
      <c r="F941" s="2121"/>
    </row>
    <row r="942" spans="5:6" x14ac:dyDescent="0.25">
      <c r="E942" s="2120"/>
      <c r="F942" s="2121"/>
    </row>
    <row r="943" spans="5:6" x14ac:dyDescent="0.25">
      <c r="E943" s="2120"/>
      <c r="F943" s="2121"/>
    </row>
    <row r="944" spans="5:6" x14ac:dyDescent="0.25">
      <c r="E944" s="2120"/>
      <c r="F944" s="2121"/>
    </row>
    <row r="945" spans="5:6" x14ac:dyDescent="0.25">
      <c r="E945" s="2120"/>
      <c r="F945" s="2121"/>
    </row>
    <row r="946" spans="5:6" x14ac:dyDescent="0.25">
      <c r="E946" s="2120"/>
      <c r="F946" s="2121"/>
    </row>
    <row r="947" spans="5:6" x14ac:dyDescent="0.25">
      <c r="E947" s="2120"/>
      <c r="F947" s="2121"/>
    </row>
    <row r="948" spans="5:6" x14ac:dyDescent="0.25">
      <c r="E948" s="2120"/>
      <c r="F948" s="2121"/>
    </row>
    <row r="949" spans="5:6" x14ac:dyDescent="0.25">
      <c r="E949" s="2120"/>
      <c r="F949" s="2121"/>
    </row>
    <row r="950" spans="5:6" x14ac:dyDescent="0.25">
      <c r="E950" s="2120"/>
      <c r="F950" s="2121"/>
    </row>
    <row r="951" spans="5:6" x14ac:dyDescent="0.25">
      <c r="E951" s="2120"/>
      <c r="F951" s="2121"/>
    </row>
    <row r="952" spans="5:6" x14ac:dyDescent="0.25">
      <c r="E952" s="2120"/>
      <c r="F952" s="2121"/>
    </row>
    <row r="953" spans="5:6" x14ac:dyDescent="0.25">
      <c r="E953" s="2120"/>
      <c r="F953" s="2121"/>
    </row>
    <row r="954" spans="5:6" x14ac:dyDescent="0.25">
      <c r="E954" s="2120"/>
      <c r="F954" s="2121"/>
    </row>
    <row r="955" spans="5:6" x14ac:dyDescent="0.25">
      <c r="E955" s="2120"/>
      <c r="F955" s="2121"/>
    </row>
    <row r="956" spans="5:6" x14ac:dyDescent="0.25">
      <c r="E956" s="2120"/>
      <c r="F956" s="2121"/>
    </row>
    <row r="957" spans="5:6" x14ac:dyDescent="0.25">
      <c r="E957" s="2120"/>
      <c r="F957" s="2121"/>
    </row>
    <row r="958" spans="5:6" x14ac:dyDescent="0.25">
      <c r="E958" s="2120"/>
      <c r="F958" s="2121"/>
    </row>
    <row r="959" spans="5:6" x14ac:dyDescent="0.25">
      <c r="E959" s="2120"/>
      <c r="F959" s="2121"/>
    </row>
    <row r="960" spans="5:6" x14ac:dyDescent="0.25">
      <c r="E960" s="2120"/>
      <c r="F960" s="2121"/>
    </row>
    <row r="961" spans="5:6" x14ac:dyDescent="0.25">
      <c r="E961" s="2120"/>
      <c r="F961" s="2121"/>
    </row>
    <row r="962" spans="5:6" x14ac:dyDescent="0.25">
      <c r="E962" s="2120"/>
      <c r="F962" s="2121"/>
    </row>
    <row r="963" spans="5:6" x14ac:dyDescent="0.25">
      <c r="E963" s="2120"/>
      <c r="F963" s="2121"/>
    </row>
    <row r="964" spans="5:6" x14ac:dyDescent="0.25">
      <c r="E964" s="2120"/>
      <c r="F964" s="2121"/>
    </row>
    <row r="965" spans="5:6" x14ac:dyDescent="0.25">
      <c r="E965" s="2120"/>
      <c r="F965" s="2121"/>
    </row>
    <row r="966" spans="5:6" x14ac:dyDescent="0.25">
      <c r="E966" s="2120"/>
      <c r="F966" s="2121"/>
    </row>
    <row r="967" spans="5:6" x14ac:dyDescent="0.25">
      <c r="E967" s="2120"/>
      <c r="F967" s="2121"/>
    </row>
    <row r="968" spans="5:6" x14ac:dyDescent="0.25">
      <c r="E968" s="2120"/>
      <c r="F968" s="2121"/>
    </row>
    <row r="969" spans="5:6" x14ac:dyDescent="0.25">
      <c r="E969" s="2120"/>
      <c r="F969" s="2121"/>
    </row>
    <row r="970" spans="5:6" x14ac:dyDescent="0.25">
      <c r="E970" s="2120"/>
      <c r="F970" s="2121"/>
    </row>
    <row r="971" spans="5:6" x14ac:dyDescent="0.25">
      <c r="E971" s="2120"/>
      <c r="F971" s="2121"/>
    </row>
    <row r="972" spans="5:6" x14ac:dyDescent="0.25">
      <c r="E972" s="2120"/>
      <c r="F972" s="2121"/>
    </row>
    <row r="973" spans="5:6" x14ac:dyDescent="0.25">
      <c r="E973" s="2120"/>
      <c r="F973" s="2121"/>
    </row>
    <row r="974" spans="5:6" x14ac:dyDescent="0.25">
      <c r="E974" s="2120"/>
      <c r="F974" s="2121"/>
    </row>
    <row r="975" spans="5:6" x14ac:dyDescent="0.25">
      <c r="E975" s="2120"/>
      <c r="F975" s="2121"/>
    </row>
    <row r="976" spans="5:6" x14ac:dyDescent="0.25">
      <c r="E976" s="2120"/>
      <c r="F976" s="2121"/>
    </row>
    <row r="977" spans="5:6" x14ac:dyDescent="0.25">
      <c r="E977" s="2120"/>
      <c r="F977" s="2121"/>
    </row>
    <row r="978" spans="5:6" x14ac:dyDescent="0.25">
      <c r="E978" s="2120"/>
      <c r="F978" s="2121"/>
    </row>
    <row r="979" spans="5:6" x14ac:dyDescent="0.25">
      <c r="E979" s="2120"/>
      <c r="F979" s="2121"/>
    </row>
    <row r="980" spans="5:6" x14ac:dyDescent="0.25">
      <c r="E980" s="2120"/>
      <c r="F980" s="2121"/>
    </row>
    <row r="981" spans="5:6" x14ac:dyDescent="0.25">
      <c r="E981" s="2120"/>
      <c r="F981" s="2121"/>
    </row>
    <row r="982" spans="5:6" x14ac:dyDescent="0.25">
      <c r="E982" s="2120"/>
      <c r="F982" s="2121"/>
    </row>
    <row r="983" spans="5:6" x14ac:dyDescent="0.25">
      <c r="E983" s="2120"/>
      <c r="F983" s="2121"/>
    </row>
    <row r="984" spans="5:6" x14ac:dyDescent="0.25">
      <c r="E984" s="2120"/>
      <c r="F984" s="2121"/>
    </row>
    <row r="985" spans="5:6" x14ac:dyDescent="0.25">
      <c r="E985" s="2120"/>
      <c r="F985" s="2121"/>
    </row>
    <row r="986" spans="5:6" x14ac:dyDescent="0.25">
      <c r="E986" s="2120"/>
      <c r="F986" s="2121"/>
    </row>
    <row r="987" spans="5:6" x14ac:dyDescent="0.25">
      <c r="E987" s="2120"/>
      <c r="F987" s="2121"/>
    </row>
    <row r="988" spans="5:6" x14ac:dyDescent="0.25">
      <c r="E988" s="2120"/>
      <c r="F988" s="2121"/>
    </row>
    <row r="989" spans="5:6" x14ac:dyDescent="0.25">
      <c r="E989" s="2120"/>
      <c r="F989" s="2121"/>
    </row>
    <row r="990" spans="5:6" x14ac:dyDescent="0.25">
      <c r="E990" s="2120"/>
      <c r="F990" s="2121"/>
    </row>
    <row r="991" spans="5:6" x14ac:dyDescent="0.25">
      <c r="E991" s="2120"/>
      <c r="F991" s="2121"/>
    </row>
    <row r="992" spans="5:6" x14ac:dyDescent="0.25">
      <c r="E992" s="2120"/>
      <c r="F992" s="2121"/>
    </row>
    <row r="993" spans="5:6" x14ac:dyDescent="0.25">
      <c r="E993" s="2120"/>
      <c r="F993" s="2121"/>
    </row>
    <row r="994" spans="5:6" x14ac:dyDescent="0.25">
      <c r="E994" s="2120"/>
      <c r="F994" s="2121"/>
    </row>
    <row r="995" spans="5:6" x14ac:dyDescent="0.25">
      <c r="E995" s="2120"/>
      <c r="F995" s="2121"/>
    </row>
    <row r="996" spans="5:6" x14ac:dyDescent="0.25">
      <c r="E996" s="2120"/>
      <c r="F996" s="2121"/>
    </row>
    <row r="997" spans="5:6" x14ac:dyDescent="0.25">
      <c r="E997" s="2120"/>
      <c r="F997" s="2121"/>
    </row>
    <row r="998" spans="5:6" x14ac:dyDescent="0.25">
      <c r="E998" s="2120"/>
      <c r="F998" s="2121"/>
    </row>
    <row r="999" spans="5:6" x14ac:dyDescent="0.25">
      <c r="E999" s="2120"/>
      <c r="F999" s="2121"/>
    </row>
    <row r="1000" spans="5:6" x14ac:dyDescent="0.25">
      <c r="E1000" s="2120"/>
      <c r="F1000" s="2121"/>
    </row>
    <row r="1001" spans="5:6" x14ac:dyDescent="0.25">
      <c r="E1001" s="2120"/>
      <c r="F1001" s="2121"/>
    </row>
    <row r="1002" spans="5:6" x14ac:dyDescent="0.25">
      <c r="E1002" s="2120"/>
      <c r="F1002" s="2121"/>
    </row>
    <row r="1003" spans="5:6" x14ac:dyDescent="0.25">
      <c r="E1003" s="2120"/>
      <c r="F1003" s="2121"/>
    </row>
    <row r="1004" spans="5:6" x14ac:dyDescent="0.25">
      <c r="E1004" s="2120"/>
      <c r="F1004" s="2121"/>
    </row>
    <row r="1005" spans="5:6" x14ac:dyDescent="0.25">
      <c r="E1005" s="2120"/>
      <c r="F1005" s="2121"/>
    </row>
    <row r="1006" spans="5:6" x14ac:dyDescent="0.25">
      <c r="E1006" s="2120"/>
      <c r="F1006" s="2121"/>
    </row>
    <row r="1007" spans="5:6" x14ac:dyDescent="0.25">
      <c r="E1007" s="2120"/>
      <c r="F1007" s="2121"/>
    </row>
    <row r="1008" spans="5:6" x14ac:dyDescent="0.25">
      <c r="E1008" s="2120"/>
      <c r="F1008" s="2121"/>
    </row>
    <row r="1009" spans="5:6" x14ac:dyDescent="0.25">
      <c r="E1009" s="2120"/>
      <c r="F1009" s="2121"/>
    </row>
    <row r="1010" spans="5:6" x14ac:dyDescent="0.25">
      <c r="E1010" s="2120"/>
      <c r="F1010" s="2121"/>
    </row>
    <row r="1011" spans="5:6" x14ac:dyDescent="0.25">
      <c r="E1011" s="2120"/>
      <c r="F1011" s="2121"/>
    </row>
    <row r="1012" spans="5:6" x14ac:dyDescent="0.25">
      <c r="E1012" s="2120"/>
      <c r="F1012" s="2121"/>
    </row>
    <row r="1013" spans="5:6" x14ac:dyDescent="0.25">
      <c r="E1013" s="2120"/>
      <c r="F1013" s="2121"/>
    </row>
    <row r="1014" spans="5:6" x14ac:dyDescent="0.25">
      <c r="E1014" s="2120"/>
      <c r="F1014" s="2121"/>
    </row>
    <row r="1015" spans="5:6" x14ac:dyDescent="0.25">
      <c r="E1015" s="2120"/>
      <c r="F1015" s="2121"/>
    </row>
    <row r="1016" spans="5:6" x14ac:dyDescent="0.25">
      <c r="E1016" s="2120"/>
      <c r="F1016" s="2121"/>
    </row>
    <row r="1017" spans="5:6" x14ac:dyDescent="0.25">
      <c r="E1017" s="2120"/>
      <c r="F1017" s="2121"/>
    </row>
    <row r="1018" spans="5:6" x14ac:dyDescent="0.25">
      <c r="E1018" s="2120"/>
      <c r="F1018" s="2121"/>
    </row>
    <row r="1019" spans="5:6" x14ac:dyDescent="0.25">
      <c r="E1019" s="2120"/>
      <c r="F1019" s="2121"/>
    </row>
    <row r="1020" spans="5:6" x14ac:dyDescent="0.25">
      <c r="E1020" s="2120"/>
      <c r="F1020" s="2121"/>
    </row>
    <row r="1021" spans="5:6" x14ac:dyDescent="0.25">
      <c r="E1021" s="2120"/>
      <c r="F1021" s="2121"/>
    </row>
    <row r="1022" spans="5:6" x14ac:dyDescent="0.25">
      <c r="E1022" s="2120"/>
      <c r="F1022" s="2121"/>
    </row>
    <row r="1023" spans="5:6" x14ac:dyDescent="0.25">
      <c r="E1023" s="2120"/>
      <c r="F1023" s="2121"/>
    </row>
    <row r="1024" spans="5:6" x14ac:dyDescent="0.25">
      <c r="E1024" s="2120"/>
      <c r="F1024" s="2121"/>
    </row>
    <row r="1025" spans="5:6" x14ac:dyDescent="0.25">
      <c r="E1025" s="2120"/>
      <c r="F1025" s="2121"/>
    </row>
    <row r="1026" spans="5:6" x14ac:dyDescent="0.25">
      <c r="E1026" s="2120"/>
      <c r="F1026" s="2121"/>
    </row>
    <row r="1027" spans="5:6" x14ac:dyDescent="0.25">
      <c r="E1027" s="2120"/>
      <c r="F1027" s="2121"/>
    </row>
    <row r="1028" spans="5:6" x14ac:dyDescent="0.25">
      <c r="E1028" s="2120"/>
      <c r="F1028" s="2121"/>
    </row>
    <row r="1029" spans="5:6" x14ac:dyDescent="0.25">
      <c r="E1029" s="2120"/>
      <c r="F1029" s="2121"/>
    </row>
    <row r="1030" spans="5:6" x14ac:dyDescent="0.25">
      <c r="E1030" s="2120"/>
      <c r="F1030" s="2121"/>
    </row>
    <row r="1031" spans="5:6" x14ac:dyDescent="0.25">
      <c r="E1031" s="2120"/>
      <c r="F1031" s="2121"/>
    </row>
    <row r="1032" spans="5:6" x14ac:dyDescent="0.25">
      <c r="E1032" s="2120"/>
      <c r="F1032" s="2121"/>
    </row>
    <row r="1033" spans="5:6" x14ac:dyDescent="0.25">
      <c r="E1033" s="2120"/>
      <c r="F1033" s="2121"/>
    </row>
    <row r="1034" spans="5:6" x14ac:dyDescent="0.25">
      <c r="E1034" s="2120"/>
      <c r="F1034" s="2121"/>
    </row>
    <row r="1035" spans="5:6" x14ac:dyDescent="0.25">
      <c r="E1035" s="2120"/>
      <c r="F1035" s="2121"/>
    </row>
    <row r="1036" spans="5:6" x14ac:dyDescent="0.25">
      <c r="E1036" s="2120"/>
      <c r="F1036" s="2121"/>
    </row>
    <row r="1037" spans="5:6" x14ac:dyDescent="0.25">
      <c r="E1037" s="2120"/>
      <c r="F1037" s="2121"/>
    </row>
    <row r="1038" spans="5:6" x14ac:dyDescent="0.25">
      <c r="E1038" s="2120"/>
      <c r="F1038" s="2121"/>
    </row>
    <row r="1039" spans="5:6" x14ac:dyDescent="0.25">
      <c r="E1039" s="2120"/>
      <c r="F1039" s="2121"/>
    </row>
    <row r="1040" spans="5:6" x14ac:dyDescent="0.25">
      <c r="E1040" s="2120"/>
      <c r="F1040" s="2121"/>
    </row>
    <row r="1041" spans="5:6" x14ac:dyDescent="0.25">
      <c r="E1041" s="2120"/>
      <c r="F1041" s="2121"/>
    </row>
    <row r="1042" spans="5:6" x14ac:dyDescent="0.25">
      <c r="E1042" s="2120"/>
      <c r="F1042" s="2121"/>
    </row>
    <row r="1043" spans="5:6" x14ac:dyDescent="0.25">
      <c r="E1043" s="2120"/>
      <c r="F1043" s="2121"/>
    </row>
    <row r="1044" spans="5:6" x14ac:dyDescent="0.25">
      <c r="E1044" s="2120"/>
      <c r="F1044" s="2121"/>
    </row>
    <row r="1045" spans="5:6" x14ac:dyDescent="0.25">
      <c r="E1045" s="2120"/>
      <c r="F1045" s="2121"/>
    </row>
    <row r="1046" spans="5:6" x14ac:dyDescent="0.25">
      <c r="E1046" s="2120"/>
      <c r="F1046" s="2121"/>
    </row>
    <row r="1047" spans="5:6" x14ac:dyDescent="0.25">
      <c r="E1047" s="2120"/>
      <c r="F1047" s="2121"/>
    </row>
    <row r="1048" spans="5:6" x14ac:dyDescent="0.25">
      <c r="E1048" s="2120"/>
      <c r="F1048" s="2121"/>
    </row>
    <row r="1049" spans="5:6" x14ac:dyDescent="0.25">
      <c r="E1049" s="2120"/>
      <c r="F1049" s="2121"/>
    </row>
    <row r="1050" spans="5:6" x14ac:dyDescent="0.25">
      <c r="E1050" s="2120"/>
      <c r="F1050" s="2121"/>
    </row>
    <row r="1051" spans="5:6" x14ac:dyDescent="0.25">
      <c r="E1051" s="2120"/>
      <c r="F1051" s="2121"/>
    </row>
    <row r="1052" spans="5:6" x14ac:dyDescent="0.25">
      <c r="E1052" s="2120"/>
      <c r="F1052" s="2121"/>
    </row>
    <row r="1053" spans="5:6" x14ac:dyDescent="0.25">
      <c r="E1053" s="2120"/>
      <c r="F1053" s="2121"/>
    </row>
    <row r="1054" spans="5:6" x14ac:dyDescent="0.25">
      <c r="E1054" s="2120"/>
      <c r="F1054" s="2121"/>
    </row>
    <row r="1055" spans="5:6" x14ac:dyDescent="0.25">
      <c r="E1055" s="2120"/>
      <c r="F1055" s="2121"/>
    </row>
    <row r="1056" spans="5:6" x14ac:dyDescent="0.25">
      <c r="E1056" s="2120"/>
      <c r="F1056" s="2121"/>
    </row>
    <row r="1057" spans="5:6" x14ac:dyDescent="0.25">
      <c r="E1057" s="2120"/>
      <c r="F1057" s="2121"/>
    </row>
    <row r="1058" spans="5:6" x14ac:dyDescent="0.25">
      <c r="E1058" s="2120"/>
      <c r="F1058" s="2121"/>
    </row>
    <row r="1059" spans="5:6" x14ac:dyDescent="0.25">
      <c r="E1059" s="2120"/>
      <c r="F1059" s="2121"/>
    </row>
    <row r="1060" spans="5:6" x14ac:dyDescent="0.25">
      <c r="E1060" s="2120"/>
      <c r="F1060" s="2121"/>
    </row>
    <row r="1061" spans="5:6" x14ac:dyDescent="0.25">
      <c r="E1061" s="2120"/>
      <c r="F1061" s="2121"/>
    </row>
    <row r="1062" spans="5:6" x14ac:dyDescent="0.25">
      <c r="E1062" s="2120"/>
      <c r="F1062" s="2121"/>
    </row>
    <row r="1063" spans="5:6" x14ac:dyDescent="0.25">
      <c r="E1063" s="2120"/>
      <c r="F1063" s="2121"/>
    </row>
    <row r="1064" spans="5:6" x14ac:dyDescent="0.25">
      <c r="E1064" s="2120"/>
      <c r="F1064" s="2121"/>
    </row>
    <row r="1065" spans="5:6" x14ac:dyDescent="0.25">
      <c r="E1065" s="2120"/>
      <c r="F1065" s="2121"/>
    </row>
    <row r="1066" spans="5:6" x14ac:dyDescent="0.25">
      <c r="E1066" s="2120"/>
      <c r="F1066" s="2121"/>
    </row>
    <row r="1067" spans="5:6" x14ac:dyDescent="0.25">
      <c r="E1067" s="2120"/>
      <c r="F1067" s="2121"/>
    </row>
    <row r="1068" spans="5:6" x14ac:dyDescent="0.25">
      <c r="E1068" s="2120"/>
      <c r="F1068" s="2121"/>
    </row>
    <row r="1069" spans="5:6" x14ac:dyDescent="0.25">
      <c r="E1069" s="2120"/>
      <c r="F1069" s="2121"/>
    </row>
    <row r="1070" spans="5:6" x14ac:dyDescent="0.25">
      <c r="E1070" s="2120"/>
      <c r="F1070" s="2121"/>
    </row>
    <row r="1071" spans="5:6" x14ac:dyDescent="0.25">
      <c r="E1071" s="2120"/>
      <c r="F1071" s="2121"/>
    </row>
    <row r="1072" spans="5:6" x14ac:dyDescent="0.25">
      <c r="E1072" s="2120"/>
      <c r="F1072" s="2121"/>
    </row>
    <row r="1073" spans="5:6" x14ac:dyDescent="0.25">
      <c r="E1073" s="2120"/>
      <c r="F1073" s="2121"/>
    </row>
    <row r="1074" spans="5:6" x14ac:dyDescent="0.25">
      <c r="E1074" s="2120"/>
      <c r="F1074" s="2121"/>
    </row>
    <row r="1075" spans="5:6" x14ac:dyDescent="0.25">
      <c r="E1075" s="2120"/>
      <c r="F1075" s="2121"/>
    </row>
    <row r="1076" spans="5:6" x14ac:dyDescent="0.25">
      <c r="E1076" s="2120"/>
      <c r="F1076" s="2121"/>
    </row>
    <row r="1077" spans="5:6" x14ac:dyDescent="0.25">
      <c r="E1077" s="2120"/>
      <c r="F1077" s="2121"/>
    </row>
    <row r="1078" spans="5:6" x14ac:dyDescent="0.25">
      <c r="E1078" s="2120"/>
      <c r="F1078" s="2121"/>
    </row>
    <row r="1079" spans="5:6" x14ac:dyDescent="0.25">
      <c r="E1079" s="2120"/>
      <c r="F1079" s="2121"/>
    </row>
    <row r="1080" spans="5:6" x14ac:dyDescent="0.25">
      <c r="E1080" s="2120"/>
      <c r="F1080" s="2121"/>
    </row>
    <row r="1081" spans="5:6" x14ac:dyDescent="0.25">
      <c r="E1081" s="2120"/>
      <c r="F1081" s="2121"/>
    </row>
    <row r="1082" spans="5:6" x14ac:dyDescent="0.25">
      <c r="E1082" s="2120"/>
      <c r="F1082" s="2121"/>
    </row>
    <row r="1083" spans="5:6" x14ac:dyDescent="0.25">
      <c r="E1083" s="2120"/>
      <c r="F1083" s="2121"/>
    </row>
    <row r="1084" spans="5:6" x14ac:dyDescent="0.25">
      <c r="E1084" s="2120"/>
      <c r="F1084" s="2121"/>
    </row>
    <row r="1085" spans="5:6" x14ac:dyDescent="0.25">
      <c r="E1085" s="2120"/>
      <c r="F1085" s="2121"/>
    </row>
    <row r="1086" spans="5:6" x14ac:dyDescent="0.25">
      <c r="E1086" s="2120"/>
      <c r="F1086" s="2121"/>
    </row>
    <row r="1087" spans="5:6" x14ac:dyDescent="0.25">
      <c r="E1087" s="2120"/>
      <c r="F1087" s="2121"/>
    </row>
    <row r="1088" spans="5:6" x14ac:dyDescent="0.25">
      <c r="E1088" s="2120"/>
      <c r="F1088" s="2121"/>
    </row>
    <row r="1089" spans="5:6" x14ac:dyDescent="0.25">
      <c r="E1089" s="2120"/>
      <c r="F1089" s="2121"/>
    </row>
    <row r="1090" spans="5:6" x14ac:dyDescent="0.25">
      <c r="E1090" s="2120"/>
      <c r="F1090" s="2121"/>
    </row>
    <row r="1091" spans="5:6" x14ac:dyDescent="0.25">
      <c r="E1091" s="2120"/>
      <c r="F1091" s="2121"/>
    </row>
    <row r="1092" spans="5:6" x14ac:dyDescent="0.25">
      <c r="E1092" s="2120"/>
      <c r="F1092" s="2121"/>
    </row>
    <row r="1093" spans="5:6" x14ac:dyDescent="0.25">
      <c r="E1093" s="2120"/>
      <c r="F1093" s="2121"/>
    </row>
    <row r="1094" spans="5:6" x14ac:dyDescent="0.25">
      <c r="E1094" s="2120"/>
      <c r="F1094" s="2121"/>
    </row>
    <row r="1095" spans="5:6" x14ac:dyDescent="0.25">
      <c r="E1095" s="2120"/>
      <c r="F1095" s="2121"/>
    </row>
    <row r="1096" spans="5:6" x14ac:dyDescent="0.25">
      <c r="E1096" s="2120"/>
      <c r="F1096" s="2121"/>
    </row>
    <row r="1097" spans="5:6" x14ac:dyDescent="0.25">
      <c r="E1097" s="2120"/>
      <c r="F1097" s="2121"/>
    </row>
    <row r="1098" spans="5:6" x14ac:dyDescent="0.25">
      <c r="E1098" s="2120"/>
      <c r="F1098" s="2121"/>
    </row>
    <row r="1099" spans="5:6" x14ac:dyDescent="0.25">
      <c r="E1099" s="2120"/>
      <c r="F1099" s="2121"/>
    </row>
    <row r="1100" spans="5:6" x14ac:dyDescent="0.25">
      <c r="E1100" s="2120"/>
      <c r="F1100" s="2121"/>
    </row>
    <row r="1101" spans="5:6" x14ac:dyDescent="0.25">
      <c r="E1101" s="2120"/>
      <c r="F1101" s="2121"/>
    </row>
    <row r="1102" spans="5:6" x14ac:dyDescent="0.25">
      <c r="E1102" s="2120"/>
      <c r="F1102" s="2121"/>
    </row>
    <row r="1103" spans="5:6" x14ac:dyDescent="0.25">
      <c r="E1103" s="2120"/>
      <c r="F1103" s="2121"/>
    </row>
    <row r="1104" spans="5:6" x14ac:dyDescent="0.25">
      <c r="E1104" s="2120"/>
      <c r="F1104" s="2121"/>
    </row>
    <row r="1105" spans="5:6" x14ac:dyDescent="0.25">
      <c r="E1105" s="2120"/>
      <c r="F1105" s="2121"/>
    </row>
    <row r="1106" spans="5:6" x14ac:dyDescent="0.25">
      <c r="E1106" s="2120"/>
      <c r="F1106" s="2121"/>
    </row>
    <row r="1107" spans="5:6" x14ac:dyDescent="0.25">
      <c r="E1107" s="2120"/>
      <c r="F1107" s="2121"/>
    </row>
    <row r="1108" spans="5:6" x14ac:dyDescent="0.25">
      <c r="E1108" s="2120"/>
      <c r="F1108" s="2121"/>
    </row>
    <row r="1109" spans="5:6" x14ac:dyDescent="0.25">
      <c r="E1109" s="2120"/>
      <c r="F1109" s="2121"/>
    </row>
    <row r="1110" spans="5:6" x14ac:dyDescent="0.25">
      <c r="E1110" s="2120"/>
      <c r="F1110" s="2121"/>
    </row>
    <row r="1111" spans="5:6" x14ac:dyDescent="0.25">
      <c r="E1111" s="2120"/>
      <c r="F1111" s="2121"/>
    </row>
    <row r="1112" spans="5:6" x14ac:dyDescent="0.25">
      <c r="E1112" s="2120"/>
      <c r="F1112" s="2121"/>
    </row>
    <row r="1113" spans="5:6" x14ac:dyDescent="0.25">
      <c r="E1113" s="2120"/>
      <c r="F1113" s="2121"/>
    </row>
    <row r="1114" spans="5:6" x14ac:dyDescent="0.25">
      <c r="E1114" s="2120"/>
      <c r="F1114" s="2121"/>
    </row>
    <row r="1115" spans="5:6" x14ac:dyDescent="0.25">
      <c r="E1115" s="2120"/>
      <c r="F1115" s="2121"/>
    </row>
    <row r="1116" spans="5:6" x14ac:dyDescent="0.25">
      <c r="E1116" s="2120"/>
      <c r="F1116" s="2121"/>
    </row>
    <row r="1117" spans="5:6" x14ac:dyDescent="0.25">
      <c r="E1117" s="2120"/>
      <c r="F1117" s="2121"/>
    </row>
    <row r="1118" spans="5:6" x14ac:dyDescent="0.25">
      <c r="E1118" s="2120"/>
      <c r="F1118" s="2121"/>
    </row>
    <row r="1119" spans="5:6" x14ac:dyDescent="0.25">
      <c r="E1119" s="2120"/>
      <c r="F1119" s="2121"/>
    </row>
    <row r="1120" spans="5:6" x14ac:dyDescent="0.25">
      <c r="E1120" s="2120"/>
      <c r="F1120" s="2121"/>
    </row>
    <row r="1121" spans="5:6" x14ac:dyDescent="0.25">
      <c r="E1121" s="2120"/>
      <c r="F1121" s="2121"/>
    </row>
    <row r="1122" spans="5:6" x14ac:dyDescent="0.25">
      <c r="E1122" s="2120"/>
      <c r="F1122" s="2121"/>
    </row>
    <row r="1123" spans="5:6" x14ac:dyDescent="0.25">
      <c r="E1123" s="2120"/>
      <c r="F1123" s="2121"/>
    </row>
    <row r="1124" spans="5:6" x14ac:dyDescent="0.25">
      <c r="E1124" s="2120"/>
      <c r="F1124" s="2121"/>
    </row>
    <row r="1125" spans="5:6" x14ac:dyDescent="0.25">
      <c r="E1125" s="2120"/>
      <c r="F1125" s="2121"/>
    </row>
    <row r="1126" spans="5:6" x14ac:dyDescent="0.25">
      <c r="E1126" s="2120"/>
      <c r="F1126" s="2121"/>
    </row>
    <row r="1127" spans="5:6" x14ac:dyDescent="0.25">
      <c r="E1127" s="2120"/>
      <c r="F1127" s="2121"/>
    </row>
    <row r="1128" spans="5:6" x14ac:dyDescent="0.25">
      <c r="E1128" s="2120"/>
      <c r="F1128" s="2121"/>
    </row>
    <row r="1129" spans="5:6" x14ac:dyDescent="0.25">
      <c r="E1129" s="2120"/>
      <c r="F1129" s="2121"/>
    </row>
    <row r="1130" spans="5:6" x14ac:dyDescent="0.25">
      <c r="E1130" s="2120"/>
      <c r="F1130" s="2121"/>
    </row>
    <row r="1131" spans="5:6" x14ac:dyDescent="0.25">
      <c r="E1131" s="2120"/>
      <c r="F1131" s="2121"/>
    </row>
    <row r="1132" spans="5:6" x14ac:dyDescent="0.25">
      <c r="E1132" s="2120"/>
      <c r="F1132" s="2121"/>
    </row>
    <row r="1133" spans="5:6" x14ac:dyDescent="0.25">
      <c r="E1133" s="2120"/>
      <c r="F1133" s="2121"/>
    </row>
    <row r="1134" spans="5:6" x14ac:dyDescent="0.25">
      <c r="E1134" s="2120"/>
      <c r="F1134" s="2121"/>
    </row>
    <row r="1135" spans="5:6" x14ac:dyDescent="0.25">
      <c r="E1135" s="2120"/>
      <c r="F1135" s="2121"/>
    </row>
    <row r="1136" spans="5:6" x14ac:dyDescent="0.25">
      <c r="E1136" s="2120"/>
      <c r="F1136" s="2121"/>
    </row>
    <row r="1137" spans="5:6" x14ac:dyDescent="0.25">
      <c r="E1137" s="2120"/>
      <c r="F1137" s="2121"/>
    </row>
    <row r="1138" spans="5:6" x14ac:dyDescent="0.25">
      <c r="E1138" s="2120"/>
      <c r="F1138" s="2121"/>
    </row>
    <row r="1139" spans="5:6" x14ac:dyDescent="0.25">
      <c r="E1139" s="2120"/>
      <c r="F1139" s="2121"/>
    </row>
    <row r="1140" spans="5:6" x14ac:dyDescent="0.25">
      <c r="E1140" s="2120"/>
      <c r="F1140" s="2121"/>
    </row>
    <row r="1141" spans="5:6" x14ac:dyDescent="0.25">
      <c r="E1141" s="2120"/>
      <c r="F1141" s="2121"/>
    </row>
    <row r="1142" spans="5:6" x14ac:dyDescent="0.25">
      <c r="E1142" s="2120"/>
      <c r="F1142" s="2121"/>
    </row>
    <row r="1143" spans="5:6" x14ac:dyDescent="0.25">
      <c r="E1143" s="2120"/>
      <c r="F1143" s="2121"/>
    </row>
    <row r="1144" spans="5:6" x14ac:dyDescent="0.25">
      <c r="E1144" s="2120"/>
      <c r="F1144" s="2121"/>
    </row>
    <row r="1145" spans="5:6" x14ac:dyDescent="0.25">
      <c r="E1145" s="2120"/>
      <c r="F1145" s="2121"/>
    </row>
    <row r="1146" spans="5:6" x14ac:dyDescent="0.25">
      <c r="E1146" s="2120"/>
      <c r="F1146" s="2121"/>
    </row>
    <row r="1147" spans="5:6" x14ac:dyDescent="0.25">
      <c r="E1147" s="2120"/>
      <c r="F1147" s="2121"/>
    </row>
    <row r="1148" spans="5:6" x14ac:dyDescent="0.25">
      <c r="E1148" s="2120"/>
      <c r="F1148" s="2121"/>
    </row>
    <row r="1149" spans="5:6" x14ac:dyDescent="0.25">
      <c r="E1149" s="2120"/>
      <c r="F1149" s="2121"/>
    </row>
    <row r="1150" spans="5:6" x14ac:dyDescent="0.25">
      <c r="E1150" s="2120"/>
      <c r="F1150" s="2121"/>
    </row>
    <row r="1151" spans="5:6" x14ac:dyDescent="0.25">
      <c r="E1151" s="2120"/>
      <c r="F1151" s="2121"/>
    </row>
    <row r="1152" spans="5:6" x14ac:dyDescent="0.25">
      <c r="E1152" s="2120"/>
      <c r="F1152" s="2121"/>
    </row>
    <row r="1153" spans="5:6" x14ac:dyDescent="0.25">
      <c r="E1153" s="2120"/>
      <c r="F1153" s="2121"/>
    </row>
    <row r="1154" spans="5:6" x14ac:dyDescent="0.25">
      <c r="E1154" s="2120"/>
      <c r="F1154" s="2121"/>
    </row>
    <row r="1155" spans="5:6" x14ac:dyDescent="0.25">
      <c r="E1155" s="2120"/>
      <c r="F1155" s="2121"/>
    </row>
    <row r="1156" spans="5:6" x14ac:dyDescent="0.25">
      <c r="E1156" s="2120"/>
      <c r="F1156" s="2121"/>
    </row>
    <row r="1157" spans="5:6" x14ac:dyDescent="0.25">
      <c r="E1157" s="2120"/>
      <c r="F1157" s="2121"/>
    </row>
    <row r="1158" spans="5:6" x14ac:dyDescent="0.25">
      <c r="E1158" s="2120"/>
      <c r="F1158" s="2121"/>
    </row>
    <row r="1159" spans="5:6" x14ac:dyDescent="0.25">
      <c r="E1159" s="2120"/>
      <c r="F1159" s="2121"/>
    </row>
    <row r="1160" spans="5:6" x14ac:dyDescent="0.25">
      <c r="E1160" s="2120"/>
      <c r="F1160" s="2121"/>
    </row>
    <row r="1161" spans="5:6" x14ac:dyDescent="0.25">
      <c r="E1161" s="2120"/>
      <c r="F1161" s="2121"/>
    </row>
    <row r="1162" spans="5:6" x14ac:dyDescent="0.25">
      <c r="E1162" s="2120"/>
      <c r="F1162" s="2121"/>
    </row>
    <row r="1163" spans="5:6" x14ac:dyDescent="0.25">
      <c r="E1163" s="2120"/>
      <c r="F1163" s="2121"/>
    </row>
    <row r="1164" spans="5:6" x14ac:dyDescent="0.25">
      <c r="E1164" s="2120"/>
      <c r="F1164" s="2121"/>
    </row>
    <row r="1165" spans="5:6" x14ac:dyDescent="0.25">
      <c r="E1165" s="2120"/>
      <c r="F1165" s="2121"/>
    </row>
    <row r="1166" spans="5:6" x14ac:dyDescent="0.25">
      <c r="E1166" s="2120"/>
      <c r="F1166" s="2121"/>
    </row>
    <row r="1167" spans="5:6" x14ac:dyDescent="0.25">
      <c r="E1167" s="2120"/>
      <c r="F1167" s="2121"/>
    </row>
    <row r="1168" spans="5:6" x14ac:dyDescent="0.25">
      <c r="E1168" s="2120"/>
      <c r="F1168" s="2121"/>
    </row>
    <row r="1169" spans="5:6" x14ac:dyDescent="0.25">
      <c r="E1169" s="2120"/>
      <c r="F1169" s="2121"/>
    </row>
    <row r="1170" spans="5:6" x14ac:dyDescent="0.25">
      <c r="E1170" s="2120"/>
      <c r="F1170" s="2121"/>
    </row>
    <row r="1171" spans="5:6" x14ac:dyDescent="0.25">
      <c r="E1171" s="2120"/>
      <c r="F1171" s="2121"/>
    </row>
    <row r="1172" spans="5:6" x14ac:dyDescent="0.25">
      <c r="E1172" s="2120"/>
      <c r="F1172" s="2121"/>
    </row>
    <row r="1173" spans="5:6" x14ac:dyDescent="0.25">
      <c r="E1173" s="2120"/>
      <c r="F1173" s="2121"/>
    </row>
    <row r="1174" spans="5:6" x14ac:dyDescent="0.25">
      <c r="E1174" s="2120"/>
      <c r="F1174" s="2121"/>
    </row>
    <row r="1175" spans="5:6" x14ac:dyDescent="0.25">
      <c r="E1175" s="2120"/>
      <c r="F1175" s="2121"/>
    </row>
    <row r="1176" spans="5:6" x14ac:dyDescent="0.25">
      <c r="E1176" s="2120"/>
      <c r="F1176" s="2121"/>
    </row>
    <row r="1177" spans="5:6" x14ac:dyDescent="0.25">
      <c r="E1177" s="2120"/>
      <c r="F1177" s="2121"/>
    </row>
    <row r="1178" spans="5:6" x14ac:dyDescent="0.25">
      <c r="E1178" s="2120"/>
      <c r="F1178" s="2121"/>
    </row>
    <row r="1179" spans="5:6" x14ac:dyDescent="0.25">
      <c r="E1179" s="2120"/>
      <c r="F1179" s="2121"/>
    </row>
    <row r="1180" spans="5:6" x14ac:dyDescent="0.25">
      <c r="E1180" s="2120"/>
      <c r="F1180" s="2121"/>
    </row>
    <row r="1181" spans="5:6" x14ac:dyDescent="0.25">
      <c r="E1181" s="2120"/>
      <c r="F1181" s="2121"/>
    </row>
    <row r="1182" spans="5:6" x14ac:dyDescent="0.25">
      <c r="E1182" s="2120"/>
      <c r="F1182" s="2121"/>
    </row>
    <row r="1183" spans="5:6" x14ac:dyDescent="0.25">
      <c r="E1183" s="2120"/>
      <c r="F1183" s="2121"/>
    </row>
    <row r="1184" spans="5:6" x14ac:dyDescent="0.25">
      <c r="E1184" s="2120"/>
      <c r="F1184" s="2121"/>
    </row>
    <row r="1185" spans="5:6" x14ac:dyDescent="0.25">
      <c r="E1185" s="2120"/>
      <c r="F1185" s="2121"/>
    </row>
    <row r="1186" spans="5:6" x14ac:dyDescent="0.25">
      <c r="E1186" s="2120"/>
      <c r="F1186" s="2121"/>
    </row>
    <row r="1187" spans="5:6" x14ac:dyDescent="0.25">
      <c r="E1187" s="2120"/>
      <c r="F1187" s="2121"/>
    </row>
    <row r="1188" spans="5:6" x14ac:dyDescent="0.25">
      <c r="E1188" s="2120"/>
      <c r="F1188" s="2121"/>
    </row>
    <row r="1189" spans="5:6" x14ac:dyDescent="0.25">
      <c r="E1189" s="2120"/>
      <c r="F1189" s="2121"/>
    </row>
    <row r="1190" spans="5:6" x14ac:dyDescent="0.25">
      <c r="E1190" s="2120"/>
      <c r="F1190" s="2121"/>
    </row>
    <row r="1191" spans="5:6" x14ac:dyDescent="0.25">
      <c r="E1191" s="2120"/>
      <c r="F1191" s="2121"/>
    </row>
    <row r="1192" spans="5:6" x14ac:dyDescent="0.25">
      <c r="E1192" s="2120"/>
      <c r="F1192" s="2121"/>
    </row>
    <row r="1193" spans="5:6" x14ac:dyDescent="0.25">
      <c r="E1193" s="2120"/>
      <c r="F1193" s="2121"/>
    </row>
    <row r="1194" spans="5:6" x14ac:dyDescent="0.25">
      <c r="E1194" s="2120"/>
      <c r="F1194" s="2121"/>
    </row>
    <row r="1195" spans="5:6" x14ac:dyDescent="0.25">
      <c r="E1195" s="2120"/>
      <c r="F1195" s="2121"/>
    </row>
    <row r="1196" spans="5:6" x14ac:dyDescent="0.25">
      <c r="E1196" s="2120"/>
      <c r="F1196" s="2121"/>
    </row>
    <row r="1197" spans="5:6" x14ac:dyDescent="0.25">
      <c r="E1197" s="2120"/>
      <c r="F1197" s="2121"/>
    </row>
    <row r="1198" spans="5:6" x14ac:dyDescent="0.25">
      <c r="E1198" s="2120"/>
      <c r="F1198" s="2121"/>
    </row>
    <row r="1199" spans="5:6" x14ac:dyDescent="0.25">
      <c r="E1199" s="2120"/>
      <c r="F1199" s="2121"/>
    </row>
    <row r="1200" spans="5:6" x14ac:dyDescent="0.25">
      <c r="E1200" s="2120"/>
      <c r="F1200" s="2121"/>
    </row>
    <row r="1201" spans="5:6" x14ac:dyDescent="0.25">
      <c r="E1201" s="2120"/>
      <c r="F1201" s="2121"/>
    </row>
    <row r="1202" spans="5:6" x14ac:dyDescent="0.25">
      <c r="E1202" s="2120"/>
      <c r="F1202" s="2121"/>
    </row>
    <row r="1203" spans="5:6" x14ac:dyDescent="0.25">
      <c r="E1203" s="2120"/>
      <c r="F1203" s="2121"/>
    </row>
    <row r="1204" spans="5:6" x14ac:dyDescent="0.25">
      <c r="E1204" s="2120"/>
      <c r="F1204" s="2121"/>
    </row>
    <row r="1205" spans="5:6" x14ac:dyDescent="0.25">
      <c r="E1205" s="2120"/>
      <c r="F1205" s="2121"/>
    </row>
    <row r="1206" spans="5:6" x14ac:dyDescent="0.25">
      <c r="E1206" s="2120"/>
      <c r="F1206" s="2121"/>
    </row>
    <row r="1207" spans="5:6" x14ac:dyDescent="0.25">
      <c r="E1207" s="2120"/>
      <c r="F1207" s="2121"/>
    </row>
    <row r="1208" spans="5:6" x14ac:dyDescent="0.25">
      <c r="E1208" s="2120"/>
      <c r="F1208" s="2121"/>
    </row>
    <row r="1209" spans="5:6" x14ac:dyDescent="0.25">
      <c r="E1209" s="2120"/>
      <c r="F1209" s="2121"/>
    </row>
    <row r="1210" spans="5:6" x14ac:dyDescent="0.25">
      <c r="E1210" s="2120"/>
      <c r="F1210" s="2121"/>
    </row>
    <row r="1211" spans="5:6" x14ac:dyDescent="0.25">
      <c r="E1211" s="2120"/>
      <c r="F1211" s="2121"/>
    </row>
    <row r="1212" spans="5:6" x14ac:dyDescent="0.25">
      <c r="E1212" s="2120"/>
      <c r="F1212" s="2121"/>
    </row>
    <row r="1213" spans="5:6" x14ac:dyDescent="0.25">
      <c r="E1213" s="2120"/>
      <c r="F1213" s="2121"/>
    </row>
    <row r="1214" spans="5:6" x14ac:dyDescent="0.25">
      <c r="E1214" s="2120"/>
      <c r="F1214" s="2121"/>
    </row>
    <row r="1215" spans="5:6" x14ac:dyDescent="0.25">
      <c r="E1215" s="2120"/>
      <c r="F1215" s="2121"/>
    </row>
    <row r="1216" spans="5:6" x14ac:dyDescent="0.25">
      <c r="E1216" s="2120"/>
      <c r="F1216" s="2121"/>
    </row>
    <row r="1217" spans="5:6" x14ac:dyDescent="0.25">
      <c r="E1217" s="2120"/>
      <c r="F1217" s="2121"/>
    </row>
    <row r="1218" spans="5:6" x14ac:dyDescent="0.25">
      <c r="E1218" s="2120"/>
      <c r="F1218" s="2121"/>
    </row>
    <row r="1219" spans="5:6" x14ac:dyDescent="0.25">
      <c r="E1219" s="2120"/>
      <c r="F1219" s="2121"/>
    </row>
    <row r="1220" spans="5:6" x14ac:dyDescent="0.25">
      <c r="E1220" s="2120"/>
      <c r="F1220" s="2121"/>
    </row>
    <row r="1221" spans="5:6" x14ac:dyDescent="0.25">
      <c r="E1221" s="2120"/>
      <c r="F1221" s="2121"/>
    </row>
    <row r="1222" spans="5:6" x14ac:dyDescent="0.25">
      <c r="E1222" s="2120"/>
      <c r="F1222" s="2121"/>
    </row>
    <row r="1223" spans="5:6" x14ac:dyDescent="0.25">
      <c r="E1223" s="2120"/>
      <c r="F1223" s="2121"/>
    </row>
    <row r="1224" spans="5:6" x14ac:dyDescent="0.25">
      <c r="E1224" s="2120"/>
      <c r="F1224" s="2121"/>
    </row>
    <row r="1225" spans="5:6" x14ac:dyDescent="0.25">
      <c r="E1225" s="2120"/>
      <c r="F1225" s="2121"/>
    </row>
    <row r="1226" spans="5:6" x14ac:dyDescent="0.25">
      <c r="E1226" s="2120"/>
      <c r="F1226" s="2121"/>
    </row>
    <row r="1227" spans="5:6" x14ac:dyDescent="0.25">
      <c r="E1227" s="2120"/>
      <c r="F1227" s="2121"/>
    </row>
    <row r="1228" spans="5:6" x14ac:dyDescent="0.25">
      <c r="E1228" s="2120"/>
      <c r="F1228" s="2121"/>
    </row>
    <row r="1229" spans="5:6" x14ac:dyDescent="0.25">
      <c r="E1229" s="2120"/>
      <c r="F1229" s="2121"/>
    </row>
    <row r="1230" spans="5:6" x14ac:dyDescent="0.25">
      <c r="E1230" s="2120"/>
      <c r="F1230" s="2121"/>
    </row>
    <row r="1231" spans="5:6" x14ac:dyDescent="0.25">
      <c r="E1231" s="2120"/>
      <c r="F1231" s="2121"/>
    </row>
    <row r="1232" spans="5:6" x14ac:dyDescent="0.25">
      <c r="E1232" s="2120"/>
      <c r="F1232" s="2121"/>
    </row>
    <row r="1233" spans="5:6" x14ac:dyDescent="0.25">
      <c r="E1233" s="2120"/>
      <c r="F1233" s="2121"/>
    </row>
    <row r="1234" spans="5:6" x14ac:dyDescent="0.25">
      <c r="E1234" s="2120"/>
      <c r="F1234" s="2121"/>
    </row>
    <row r="1235" spans="5:6" x14ac:dyDescent="0.25">
      <c r="E1235" s="2120"/>
      <c r="F1235" s="2121"/>
    </row>
    <row r="1236" spans="5:6" x14ac:dyDescent="0.25">
      <c r="E1236" s="2120"/>
      <c r="F1236" s="2121"/>
    </row>
    <row r="1237" spans="5:6" x14ac:dyDescent="0.25">
      <c r="E1237" s="2120"/>
      <c r="F1237" s="2121"/>
    </row>
    <row r="1238" spans="5:6" x14ac:dyDescent="0.25">
      <c r="E1238" s="2120"/>
      <c r="F1238" s="2121"/>
    </row>
    <row r="1239" spans="5:6" x14ac:dyDescent="0.25">
      <c r="E1239" s="2120"/>
      <c r="F1239" s="2121"/>
    </row>
    <row r="1240" spans="5:6" x14ac:dyDescent="0.25">
      <c r="E1240" s="2120"/>
      <c r="F1240" s="2121"/>
    </row>
    <row r="1241" spans="5:6" x14ac:dyDescent="0.25">
      <c r="E1241" s="2120"/>
      <c r="F1241" s="2121"/>
    </row>
    <row r="1242" spans="5:6" x14ac:dyDescent="0.25">
      <c r="E1242" s="2120"/>
      <c r="F1242" s="2121"/>
    </row>
    <row r="1243" spans="5:6" x14ac:dyDescent="0.25">
      <c r="E1243" s="2120"/>
      <c r="F1243" s="2121"/>
    </row>
    <row r="1244" spans="5:6" x14ac:dyDescent="0.25">
      <c r="E1244" s="2120"/>
      <c r="F1244" s="2121"/>
    </row>
    <row r="1245" spans="5:6" x14ac:dyDescent="0.25">
      <c r="E1245" s="2120"/>
      <c r="F1245" s="2121"/>
    </row>
    <row r="1246" spans="5:6" x14ac:dyDescent="0.25">
      <c r="E1246" s="2120"/>
      <c r="F1246" s="2121"/>
    </row>
    <row r="1247" spans="5:6" x14ac:dyDescent="0.25">
      <c r="E1247" s="2120"/>
      <c r="F1247" s="2121"/>
    </row>
    <row r="1248" spans="5:6" x14ac:dyDescent="0.25">
      <c r="E1248" s="2120"/>
      <c r="F1248" s="2121"/>
    </row>
    <row r="1249" spans="5:6" x14ac:dyDescent="0.25">
      <c r="E1249" s="2120"/>
      <c r="F1249" s="2121"/>
    </row>
    <row r="1250" spans="5:6" x14ac:dyDescent="0.25">
      <c r="E1250" s="2120"/>
      <c r="F1250" s="2121"/>
    </row>
    <row r="1251" spans="5:6" x14ac:dyDescent="0.25">
      <c r="E1251" s="2120"/>
      <c r="F1251" s="2121"/>
    </row>
    <row r="1252" spans="5:6" x14ac:dyDescent="0.25">
      <c r="E1252" s="2120"/>
      <c r="F1252" s="2121"/>
    </row>
    <row r="1253" spans="5:6" x14ac:dyDescent="0.25">
      <c r="E1253" s="2120"/>
      <c r="F1253" s="2121"/>
    </row>
    <row r="1254" spans="5:6" x14ac:dyDescent="0.25">
      <c r="E1254" s="2120"/>
      <c r="F1254" s="2121"/>
    </row>
    <row r="1255" spans="5:6" x14ac:dyDescent="0.25">
      <c r="E1255" s="2120"/>
      <c r="F1255" s="2121"/>
    </row>
    <row r="1256" spans="5:6" x14ac:dyDescent="0.25">
      <c r="E1256" s="2120"/>
      <c r="F1256" s="2121"/>
    </row>
    <row r="1257" spans="5:6" x14ac:dyDescent="0.25">
      <c r="E1257" s="2120"/>
      <c r="F1257" s="2121"/>
    </row>
    <row r="1258" spans="5:6" x14ac:dyDescent="0.25">
      <c r="E1258" s="2120"/>
      <c r="F1258" s="2121"/>
    </row>
    <row r="1259" spans="5:6" x14ac:dyDescent="0.25">
      <c r="E1259" s="2120"/>
      <c r="F1259" s="2121"/>
    </row>
    <row r="1260" spans="5:6" x14ac:dyDescent="0.25">
      <c r="E1260" s="2120"/>
      <c r="F1260" s="2121"/>
    </row>
    <row r="1261" spans="5:6" x14ac:dyDescent="0.25">
      <c r="E1261" s="2120"/>
      <c r="F1261" s="2121"/>
    </row>
    <row r="1262" spans="5:6" x14ac:dyDescent="0.25">
      <c r="E1262" s="2120"/>
      <c r="F1262" s="2121"/>
    </row>
    <row r="1263" spans="5:6" x14ac:dyDescent="0.25">
      <c r="E1263" s="2120"/>
      <c r="F1263" s="2121"/>
    </row>
    <row r="1264" spans="5:6" x14ac:dyDescent="0.25">
      <c r="E1264" s="2120"/>
      <c r="F1264" s="2121"/>
    </row>
    <row r="1265" spans="5:6" x14ac:dyDescent="0.25">
      <c r="E1265" s="2120"/>
      <c r="F1265" s="2121"/>
    </row>
    <row r="1266" spans="5:6" x14ac:dyDescent="0.25">
      <c r="E1266" s="2120"/>
      <c r="F1266" s="2121"/>
    </row>
    <row r="1267" spans="5:6" x14ac:dyDescent="0.25">
      <c r="E1267" s="2120"/>
      <c r="F1267" s="2121"/>
    </row>
    <row r="1268" spans="5:6" x14ac:dyDescent="0.25">
      <c r="E1268" s="2120"/>
      <c r="F1268" s="2121"/>
    </row>
    <row r="1269" spans="5:6" x14ac:dyDescent="0.25">
      <c r="E1269" s="2120"/>
      <c r="F1269" s="2121"/>
    </row>
    <row r="1270" spans="5:6" x14ac:dyDescent="0.25">
      <c r="E1270" s="2120"/>
      <c r="F1270" s="2121"/>
    </row>
    <row r="1271" spans="5:6" x14ac:dyDescent="0.25">
      <c r="E1271" s="2120"/>
      <c r="F1271" s="2121"/>
    </row>
    <row r="1272" spans="5:6" x14ac:dyDescent="0.25">
      <c r="E1272" s="2120"/>
      <c r="F1272" s="2121"/>
    </row>
    <row r="1273" spans="5:6" x14ac:dyDescent="0.25">
      <c r="E1273" s="2120"/>
      <c r="F1273" s="2121"/>
    </row>
    <row r="1274" spans="5:6" x14ac:dyDescent="0.25">
      <c r="E1274" s="2120"/>
      <c r="F1274" s="2121"/>
    </row>
    <row r="1275" spans="5:6" x14ac:dyDescent="0.25">
      <c r="E1275" s="2120"/>
      <c r="F1275" s="2121"/>
    </row>
    <row r="1276" spans="5:6" x14ac:dyDescent="0.25">
      <c r="E1276" s="2120"/>
      <c r="F1276" s="2121"/>
    </row>
    <row r="1277" spans="5:6" x14ac:dyDescent="0.25">
      <c r="E1277" s="2120"/>
      <c r="F1277" s="2121"/>
    </row>
    <row r="1278" spans="5:6" x14ac:dyDescent="0.25">
      <c r="E1278" s="2120"/>
      <c r="F1278" s="2121"/>
    </row>
    <row r="1279" spans="5:6" x14ac:dyDescent="0.25">
      <c r="E1279" s="2120"/>
      <c r="F1279" s="2121"/>
    </row>
    <row r="1280" spans="5:6" x14ac:dyDescent="0.25">
      <c r="E1280" s="2120"/>
      <c r="F1280" s="2121"/>
    </row>
    <row r="1281" spans="5:6" x14ac:dyDescent="0.25">
      <c r="E1281" s="2120"/>
      <c r="F1281" s="2121"/>
    </row>
    <row r="1282" spans="5:6" x14ac:dyDescent="0.25">
      <c r="E1282" s="2120"/>
      <c r="F1282" s="2121"/>
    </row>
    <row r="1283" spans="5:6" x14ac:dyDescent="0.25">
      <c r="E1283" s="2120"/>
      <c r="F1283" s="2121"/>
    </row>
    <row r="1284" spans="5:6" x14ac:dyDescent="0.25">
      <c r="E1284" s="2120"/>
      <c r="F1284" s="2121"/>
    </row>
    <row r="1285" spans="5:6" x14ac:dyDescent="0.25">
      <c r="E1285" s="2120"/>
      <c r="F1285" s="2121"/>
    </row>
    <row r="1286" spans="5:6" x14ac:dyDescent="0.25">
      <c r="E1286" s="2120"/>
      <c r="F1286" s="2121"/>
    </row>
    <row r="1287" spans="5:6" x14ac:dyDescent="0.25">
      <c r="E1287" s="2120"/>
      <c r="F1287" s="2121"/>
    </row>
    <row r="1288" spans="5:6" x14ac:dyDescent="0.25">
      <c r="E1288" s="2120"/>
      <c r="F1288" s="2121"/>
    </row>
    <row r="1289" spans="5:6" x14ac:dyDescent="0.25">
      <c r="E1289" s="2120"/>
      <c r="F1289" s="2121"/>
    </row>
    <row r="1290" spans="5:6" x14ac:dyDescent="0.25">
      <c r="E1290" s="2120"/>
      <c r="F1290" s="2121"/>
    </row>
    <row r="1291" spans="5:6" x14ac:dyDescent="0.25">
      <c r="E1291" s="2120"/>
      <c r="F1291" s="2121"/>
    </row>
    <row r="1292" spans="5:6" x14ac:dyDescent="0.25">
      <c r="E1292" s="2120"/>
      <c r="F1292" s="2121"/>
    </row>
    <row r="1293" spans="5:6" x14ac:dyDescent="0.25">
      <c r="E1293" s="2120"/>
      <c r="F1293" s="2121"/>
    </row>
    <row r="1294" spans="5:6" x14ac:dyDescent="0.25">
      <c r="E1294" s="2120"/>
      <c r="F1294" s="2121"/>
    </row>
    <row r="1295" spans="5:6" x14ac:dyDescent="0.25">
      <c r="E1295" s="2120"/>
      <c r="F1295" s="2121"/>
    </row>
    <row r="1296" spans="5:6" x14ac:dyDescent="0.25">
      <c r="E1296" s="2120"/>
      <c r="F1296" s="2121"/>
    </row>
    <row r="1297" spans="5:6" x14ac:dyDescent="0.25">
      <c r="E1297" s="2120"/>
      <c r="F1297" s="2121"/>
    </row>
    <row r="1298" spans="5:6" x14ac:dyDescent="0.25">
      <c r="E1298" s="2120"/>
      <c r="F1298" s="2121"/>
    </row>
    <row r="1299" spans="5:6" x14ac:dyDescent="0.25">
      <c r="E1299" s="2120"/>
      <c r="F1299" s="2121"/>
    </row>
    <row r="1300" spans="5:6" x14ac:dyDescent="0.25">
      <c r="E1300" s="2120"/>
      <c r="F1300" s="2121"/>
    </row>
    <row r="1301" spans="5:6" x14ac:dyDescent="0.25">
      <c r="E1301" s="2120"/>
      <c r="F1301" s="2121"/>
    </row>
    <row r="1302" spans="5:6" x14ac:dyDescent="0.25">
      <c r="E1302" s="2120"/>
      <c r="F1302" s="2121"/>
    </row>
    <row r="1303" spans="5:6" x14ac:dyDescent="0.25">
      <c r="E1303" s="2120"/>
      <c r="F1303" s="2121"/>
    </row>
    <row r="1304" spans="5:6" x14ac:dyDescent="0.25">
      <c r="E1304" s="2120"/>
      <c r="F1304" s="2121"/>
    </row>
    <row r="1305" spans="5:6" x14ac:dyDescent="0.25">
      <c r="E1305" s="2120"/>
      <c r="F1305" s="2121"/>
    </row>
    <row r="1306" spans="5:6" x14ac:dyDescent="0.25">
      <c r="E1306" s="2120"/>
      <c r="F1306" s="2121"/>
    </row>
    <row r="1307" spans="5:6" x14ac:dyDescent="0.25">
      <c r="E1307" s="2120"/>
      <c r="F1307" s="2121"/>
    </row>
    <row r="1308" spans="5:6" x14ac:dyDescent="0.25">
      <c r="E1308" s="2120"/>
      <c r="F1308" s="2121"/>
    </row>
    <row r="1309" spans="5:6" x14ac:dyDescent="0.25">
      <c r="E1309" s="2120"/>
      <c r="F1309" s="2121"/>
    </row>
    <row r="1310" spans="5:6" x14ac:dyDescent="0.25">
      <c r="E1310" s="2120"/>
      <c r="F1310" s="2121"/>
    </row>
    <row r="1311" spans="5:6" x14ac:dyDescent="0.25">
      <c r="E1311" s="2120"/>
      <c r="F1311" s="2121"/>
    </row>
    <row r="1312" spans="5:6" x14ac:dyDescent="0.25">
      <c r="E1312" s="2120"/>
      <c r="F1312" s="2121"/>
    </row>
    <row r="1313" spans="5:6" x14ac:dyDescent="0.25">
      <c r="E1313" s="2120"/>
      <c r="F1313" s="2121"/>
    </row>
    <row r="1314" spans="5:6" x14ac:dyDescent="0.25">
      <c r="E1314" s="2120"/>
      <c r="F1314" s="2121"/>
    </row>
    <row r="1315" spans="5:6" x14ac:dyDescent="0.25">
      <c r="E1315" s="2120"/>
      <c r="F1315" s="2121"/>
    </row>
    <row r="1316" spans="5:6" x14ac:dyDescent="0.25">
      <c r="E1316" s="2120"/>
      <c r="F1316" s="2121"/>
    </row>
    <row r="1317" spans="5:6" x14ac:dyDescent="0.25">
      <c r="E1317" s="2120"/>
      <c r="F1317" s="2121"/>
    </row>
    <row r="1318" spans="5:6" x14ac:dyDescent="0.25">
      <c r="E1318" s="2120"/>
      <c r="F1318" s="2121"/>
    </row>
    <row r="1319" spans="5:6" x14ac:dyDescent="0.25">
      <c r="E1319" s="2120"/>
      <c r="F1319" s="2121"/>
    </row>
    <row r="1320" spans="5:6" x14ac:dyDescent="0.25">
      <c r="E1320" s="2120"/>
      <c r="F1320" s="2121"/>
    </row>
    <row r="1321" spans="5:6" x14ac:dyDescent="0.25">
      <c r="E1321" s="2120"/>
      <c r="F1321" s="2121"/>
    </row>
    <row r="1322" spans="5:6" x14ac:dyDescent="0.25">
      <c r="E1322" s="2120"/>
      <c r="F1322" s="2121"/>
    </row>
    <row r="1323" spans="5:6" x14ac:dyDescent="0.25">
      <c r="E1323" s="2120"/>
      <c r="F1323" s="2121"/>
    </row>
    <row r="1324" spans="5:6" x14ac:dyDescent="0.25">
      <c r="E1324" s="2120"/>
      <c r="F1324" s="2121"/>
    </row>
    <row r="1325" spans="5:6" x14ac:dyDescent="0.25">
      <c r="E1325" s="2120"/>
      <c r="F1325" s="2121"/>
    </row>
    <row r="1326" spans="5:6" x14ac:dyDescent="0.25">
      <c r="E1326" s="2120"/>
      <c r="F1326" s="2121"/>
    </row>
    <row r="1327" spans="5:6" x14ac:dyDescent="0.25">
      <c r="E1327" s="2120"/>
      <c r="F1327" s="2121"/>
    </row>
    <row r="1328" spans="5:6" x14ac:dyDescent="0.25">
      <c r="E1328" s="2120"/>
      <c r="F1328" s="2121"/>
    </row>
    <row r="1329" spans="5:6" x14ac:dyDescent="0.25">
      <c r="E1329" s="2120"/>
      <c r="F1329" s="2121"/>
    </row>
    <row r="1330" spans="5:6" x14ac:dyDescent="0.25">
      <c r="E1330" s="2120"/>
      <c r="F1330" s="2121"/>
    </row>
    <row r="1331" spans="5:6" x14ac:dyDescent="0.25">
      <c r="E1331" s="2120"/>
      <c r="F1331" s="2121"/>
    </row>
    <row r="1332" spans="5:6" x14ac:dyDescent="0.25">
      <c r="E1332" s="2120"/>
      <c r="F1332" s="2121"/>
    </row>
    <row r="1333" spans="5:6" x14ac:dyDescent="0.25">
      <c r="E1333" s="2120"/>
      <c r="F1333" s="2121"/>
    </row>
    <row r="1334" spans="5:6" x14ac:dyDescent="0.25">
      <c r="E1334" s="2120"/>
      <c r="F1334" s="2121"/>
    </row>
    <row r="1335" spans="5:6" x14ac:dyDescent="0.25">
      <c r="E1335" s="2120"/>
      <c r="F1335" s="2121"/>
    </row>
    <row r="1336" spans="5:6" x14ac:dyDescent="0.25">
      <c r="E1336" s="2120"/>
      <c r="F1336" s="2121"/>
    </row>
    <row r="1337" spans="5:6" x14ac:dyDescent="0.25">
      <c r="E1337" s="2120"/>
      <c r="F1337" s="2121"/>
    </row>
    <row r="1338" spans="5:6" x14ac:dyDescent="0.25">
      <c r="E1338" s="2120"/>
      <c r="F1338" s="2121"/>
    </row>
    <row r="1339" spans="5:6" x14ac:dyDescent="0.25">
      <c r="E1339" s="2120"/>
      <c r="F1339" s="2121"/>
    </row>
    <row r="1340" spans="5:6" x14ac:dyDescent="0.25">
      <c r="E1340" s="2120"/>
      <c r="F1340" s="2121"/>
    </row>
    <row r="1341" spans="5:6" x14ac:dyDescent="0.25">
      <c r="E1341" s="2120"/>
      <c r="F1341" s="2121"/>
    </row>
    <row r="1342" spans="5:6" x14ac:dyDescent="0.25">
      <c r="E1342" s="2120"/>
      <c r="F1342" s="2121"/>
    </row>
    <row r="1343" spans="5:6" x14ac:dyDescent="0.25">
      <c r="E1343" s="2120"/>
      <c r="F1343" s="2121"/>
    </row>
    <row r="1344" spans="5:6" x14ac:dyDescent="0.25">
      <c r="E1344" s="2120"/>
      <c r="F1344" s="2121"/>
    </row>
    <row r="1345" spans="5:6" x14ac:dyDescent="0.25">
      <c r="E1345" s="2120"/>
      <c r="F1345" s="2121"/>
    </row>
    <row r="1346" spans="5:6" x14ac:dyDescent="0.25">
      <c r="E1346" s="2120"/>
      <c r="F1346" s="2121"/>
    </row>
    <row r="1347" spans="5:6" x14ac:dyDescent="0.25">
      <c r="E1347" s="2120"/>
      <c r="F1347" s="2121"/>
    </row>
    <row r="1348" spans="5:6" x14ac:dyDescent="0.25">
      <c r="E1348" s="2120"/>
      <c r="F1348" s="2121"/>
    </row>
    <row r="1349" spans="5:6" x14ac:dyDescent="0.25">
      <c r="E1349" s="2120"/>
      <c r="F1349" s="2121"/>
    </row>
    <row r="1350" spans="5:6" x14ac:dyDescent="0.25">
      <c r="E1350" s="2120"/>
      <c r="F1350" s="2121"/>
    </row>
    <row r="1351" spans="5:6" x14ac:dyDescent="0.25">
      <c r="E1351" s="2120"/>
      <c r="F1351" s="2121"/>
    </row>
    <row r="1352" spans="5:6" x14ac:dyDescent="0.25">
      <c r="E1352" s="2120"/>
      <c r="F1352" s="2121"/>
    </row>
    <row r="1353" spans="5:6" x14ac:dyDescent="0.25">
      <c r="E1353" s="2120"/>
      <c r="F1353" s="2121"/>
    </row>
    <row r="1354" spans="5:6" x14ac:dyDescent="0.25">
      <c r="E1354" s="2120"/>
      <c r="F1354" s="2121"/>
    </row>
    <row r="1355" spans="5:6" x14ac:dyDescent="0.25">
      <c r="E1355" s="2120"/>
      <c r="F1355" s="2121"/>
    </row>
    <row r="1356" spans="5:6" x14ac:dyDescent="0.25">
      <c r="E1356" s="2120"/>
      <c r="F1356" s="2121"/>
    </row>
    <row r="1357" spans="5:6" x14ac:dyDescent="0.25">
      <c r="E1357" s="2120"/>
      <c r="F1357" s="2121"/>
    </row>
    <row r="1358" spans="5:6" x14ac:dyDescent="0.25">
      <c r="E1358" s="2120"/>
      <c r="F1358" s="2121"/>
    </row>
    <row r="1359" spans="5:6" x14ac:dyDescent="0.25">
      <c r="E1359" s="2120"/>
      <c r="F1359" s="2121"/>
    </row>
    <row r="1360" spans="5:6" x14ac:dyDescent="0.25">
      <c r="E1360" s="2120"/>
      <c r="F1360" s="2121"/>
    </row>
    <row r="1361" spans="5:6" x14ac:dyDescent="0.25">
      <c r="E1361" s="2120"/>
      <c r="F1361" s="2121"/>
    </row>
    <row r="1362" spans="5:6" x14ac:dyDescent="0.25">
      <c r="E1362" s="2120"/>
      <c r="F1362" s="2121"/>
    </row>
    <row r="1363" spans="5:6" x14ac:dyDescent="0.25">
      <c r="E1363" s="2120"/>
      <c r="F1363" s="2121"/>
    </row>
    <row r="1364" spans="5:6" x14ac:dyDescent="0.25">
      <c r="E1364" s="2120"/>
      <c r="F1364" s="2121"/>
    </row>
    <row r="1365" spans="5:6" x14ac:dyDescent="0.25">
      <c r="E1365" s="2120"/>
      <c r="F1365" s="2121"/>
    </row>
    <row r="1366" spans="5:6" x14ac:dyDescent="0.25">
      <c r="E1366" s="2120"/>
      <c r="F1366" s="2121"/>
    </row>
    <row r="1367" spans="5:6" x14ac:dyDescent="0.25">
      <c r="E1367" s="2120"/>
      <c r="F1367" s="2121"/>
    </row>
    <row r="1368" spans="5:6" x14ac:dyDescent="0.25">
      <c r="E1368" s="2120"/>
      <c r="F1368" s="2121"/>
    </row>
    <row r="1369" spans="5:6" x14ac:dyDescent="0.25">
      <c r="E1369" s="2120"/>
      <c r="F1369" s="2121"/>
    </row>
    <row r="1370" spans="5:6" x14ac:dyDescent="0.25">
      <c r="E1370" s="2120"/>
      <c r="F1370" s="2121"/>
    </row>
    <row r="1371" spans="5:6" x14ac:dyDescent="0.25">
      <c r="E1371" s="2120"/>
      <c r="F1371" s="2121"/>
    </row>
    <row r="1372" spans="5:6" x14ac:dyDescent="0.25">
      <c r="E1372" s="2120"/>
      <c r="F1372" s="2121"/>
    </row>
    <row r="1373" spans="5:6" x14ac:dyDescent="0.25">
      <c r="E1373" s="2120"/>
      <c r="F1373" s="2121"/>
    </row>
    <row r="1374" spans="5:6" x14ac:dyDescent="0.25">
      <c r="E1374" s="2120"/>
      <c r="F1374" s="2121"/>
    </row>
    <row r="1375" spans="5:6" x14ac:dyDescent="0.25">
      <c r="E1375" s="2120"/>
      <c r="F1375" s="2121"/>
    </row>
    <row r="1376" spans="5:6" x14ac:dyDescent="0.25">
      <c r="E1376" s="2120"/>
      <c r="F1376" s="2121"/>
    </row>
    <row r="1377" spans="5:6" x14ac:dyDescent="0.25">
      <c r="E1377" s="2120"/>
      <c r="F1377" s="2121"/>
    </row>
    <row r="1378" spans="5:6" x14ac:dyDescent="0.25">
      <c r="E1378" s="2120"/>
      <c r="F1378" s="2121"/>
    </row>
    <row r="1379" spans="5:6" x14ac:dyDescent="0.25">
      <c r="E1379" s="2120"/>
      <c r="F1379" s="2121"/>
    </row>
    <row r="1380" spans="5:6" x14ac:dyDescent="0.25">
      <c r="E1380" s="2120"/>
      <c r="F1380" s="2121"/>
    </row>
    <row r="1381" spans="5:6" x14ac:dyDescent="0.25">
      <c r="E1381" s="2120"/>
      <c r="F1381" s="2121"/>
    </row>
    <row r="1382" spans="5:6" x14ac:dyDescent="0.25">
      <c r="E1382" s="2120"/>
      <c r="F1382" s="2121"/>
    </row>
    <row r="1383" spans="5:6" x14ac:dyDescent="0.25">
      <c r="E1383" s="2120"/>
      <c r="F1383" s="2121"/>
    </row>
    <row r="1384" spans="5:6" x14ac:dyDescent="0.25">
      <c r="E1384" s="2120"/>
      <c r="F1384" s="2121"/>
    </row>
    <row r="1385" spans="5:6" x14ac:dyDescent="0.25">
      <c r="E1385" s="2120"/>
      <c r="F1385" s="2121"/>
    </row>
    <row r="1386" spans="5:6" x14ac:dyDescent="0.25">
      <c r="E1386" s="2120"/>
      <c r="F1386" s="2121"/>
    </row>
    <row r="1387" spans="5:6" x14ac:dyDescent="0.25">
      <c r="E1387" s="2120"/>
      <c r="F1387" s="2121"/>
    </row>
    <row r="1388" spans="5:6" x14ac:dyDescent="0.25">
      <c r="E1388" s="2120"/>
      <c r="F1388" s="2121"/>
    </row>
    <row r="1389" spans="5:6" x14ac:dyDescent="0.25">
      <c r="E1389" s="2120"/>
      <c r="F1389" s="2121"/>
    </row>
    <row r="1390" spans="5:6" x14ac:dyDescent="0.25">
      <c r="E1390" s="2120"/>
      <c r="F1390" s="2121"/>
    </row>
    <row r="1391" spans="5:6" x14ac:dyDescent="0.25">
      <c r="E1391" s="2120"/>
      <c r="F1391" s="2121"/>
    </row>
    <row r="1392" spans="5:6" x14ac:dyDescent="0.25">
      <c r="E1392" s="2120"/>
      <c r="F1392" s="2121"/>
    </row>
    <row r="1393" spans="5:6" x14ac:dyDescent="0.25">
      <c r="E1393" s="2120"/>
      <c r="F1393" s="2121"/>
    </row>
    <row r="1394" spans="5:6" x14ac:dyDescent="0.25">
      <c r="E1394" s="2120"/>
      <c r="F1394" s="2121"/>
    </row>
    <row r="1395" spans="5:6" x14ac:dyDescent="0.25">
      <c r="E1395" s="2120"/>
      <c r="F1395" s="2121"/>
    </row>
    <row r="1396" spans="5:6" x14ac:dyDescent="0.25">
      <c r="E1396" s="2120"/>
      <c r="F1396" s="2121"/>
    </row>
    <row r="1397" spans="5:6" x14ac:dyDescent="0.25">
      <c r="E1397" s="2120"/>
      <c r="F1397" s="2121"/>
    </row>
    <row r="1398" spans="5:6" x14ac:dyDescent="0.25">
      <c r="E1398" s="2120"/>
      <c r="F1398" s="2121"/>
    </row>
    <row r="1399" spans="5:6" x14ac:dyDescent="0.25">
      <c r="E1399" s="2120"/>
      <c r="F1399" s="2121"/>
    </row>
    <row r="1400" spans="5:6" x14ac:dyDescent="0.25">
      <c r="E1400" s="2120"/>
      <c r="F1400" s="2121"/>
    </row>
    <row r="1401" spans="5:6" x14ac:dyDescent="0.25">
      <c r="E1401" s="2120"/>
      <c r="F1401" s="2121"/>
    </row>
    <row r="1402" spans="5:6" x14ac:dyDescent="0.25">
      <c r="E1402" s="2120"/>
      <c r="F1402" s="2121"/>
    </row>
    <row r="1403" spans="5:6" x14ac:dyDescent="0.25">
      <c r="E1403" s="2120"/>
      <c r="F1403" s="2121"/>
    </row>
    <row r="1404" spans="5:6" x14ac:dyDescent="0.25">
      <c r="E1404" s="2120"/>
      <c r="F1404" s="2121"/>
    </row>
    <row r="1405" spans="5:6" x14ac:dyDescent="0.25">
      <c r="E1405" s="2120"/>
      <c r="F1405" s="2121"/>
    </row>
    <row r="1406" spans="5:6" x14ac:dyDescent="0.25">
      <c r="E1406" s="2120"/>
      <c r="F1406" s="2121"/>
    </row>
    <row r="1407" spans="5:6" x14ac:dyDescent="0.25">
      <c r="E1407" s="2120"/>
      <c r="F1407" s="2121"/>
    </row>
    <row r="1408" spans="5:6" x14ac:dyDescent="0.25">
      <c r="E1408" s="2120"/>
      <c r="F1408" s="2121"/>
    </row>
    <row r="1409" spans="5:6" x14ac:dyDescent="0.25">
      <c r="E1409" s="2120"/>
      <c r="F1409" s="2121"/>
    </row>
    <row r="1410" spans="5:6" x14ac:dyDescent="0.25">
      <c r="E1410" s="2120"/>
      <c r="F1410" s="2121"/>
    </row>
    <row r="1411" spans="5:6" x14ac:dyDescent="0.25">
      <c r="E1411" s="2120"/>
      <c r="F1411" s="2121"/>
    </row>
    <row r="1412" spans="5:6" x14ac:dyDescent="0.25">
      <c r="E1412" s="2120"/>
      <c r="F1412" s="2121"/>
    </row>
    <row r="1413" spans="5:6" x14ac:dyDescent="0.25">
      <c r="E1413" s="2120"/>
      <c r="F1413" s="2121"/>
    </row>
    <row r="1414" spans="5:6" x14ac:dyDescent="0.25">
      <c r="E1414" s="2120"/>
      <c r="F1414" s="2121"/>
    </row>
    <row r="1415" spans="5:6" x14ac:dyDescent="0.25">
      <c r="E1415" s="2120"/>
      <c r="F1415" s="2121"/>
    </row>
    <row r="1416" spans="5:6" x14ac:dyDescent="0.25">
      <c r="E1416" s="2120"/>
      <c r="F1416" s="2121"/>
    </row>
    <row r="1417" spans="5:6" x14ac:dyDescent="0.25">
      <c r="E1417" s="2120"/>
      <c r="F1417" s="2121"/>
    </row>
    <row r="1418" spans="5:6" x14ac:dyDescent="0.25">
      <c r="E1418" s="2120"/>
      <c r="F1418" s="2121"/>
    </row>
    <row r="1419" spans="5:6" x14ac:dyDescent="0.25">
      <c r="E1419" s="2120"/>
      <c r="F1419" s="2121"/>
    </row>
    <row r="1420" spans="5:6" x14ac:dyDescent="0.25">
      <c r="E1420" s="2120"/>
      <c r="F1420" s="2121"/>
    </row>
    <row r="1421" spans="5:6" x14ac:dyDescent="0.25">
      <c r="E1421" s="2120"/>
      <c r="F1421" s="2121"/>
    </row>
    <row r="1422" spans="5:6" x14ac:dyDescent="0.25">
      <c r="E1422" s="2120"/>
      <c r="F1422" s="2121"/>
    </row>
    <row r="1423" spans="5:6" x14ac:dyDescent="0.25">
      <c r="E1423" s="2120"/>
      <c r="F1423" s="2121"/>
    </row>
    <row r="1424" spans="5:6" x14ac:dyDescent="0.25">
      <c r="E1424" s="2120"/>
      <c r="F1424" s="2121"/>
    </row>
    <row r="1425" spans="5:6" x14ac:dyDescent="0.25">
      <c r="E1425" s="2120"/>
      <c r="F1425" s="2121"/>
    </row>
    <row r="1426" spans="5:6" x14ac:dyDescent="0.25">
      <c r="E1426" s="2120"/>
      <c r="F1426" s="2121"/>
    </row>
    <row r="1427" spans="5:6" x14ac:dyDescent="0.25">
      <c r="E1427" s="2120"/>
      <c r="F1427" s="2121"/>
    </row>
    <row r="1428" spans="5:6" x14ac:dyDescent="0.25">
      <c r="E1428" s="2120"/>
      <c r="F1428" s="2121"/>
    </row>
    <row r="1429" spans="5:6" x14ac:dyDescent="0.25">
      <c r="E1429" s="2120"/>
      <c r="F1429" s="2121"/>
    </row>
    <row r="1430" spans="5:6" x14ac:dyDescent="0.25">
      <c r="E1430" s="2120"/>
      <c r="F1430" s="2121"/>
    </row>
    <row r="1431" spans="5:6" x14ac:dyDescent="0.25">
      <c r="E1431" s="2120"/>
      <c r="F1431" s="2121"/>
    </row>
    <row r="1432" spans="5:6" x14ac:dyDescent="0.25">
      <c r="E1432" s="2120"/>
      <c r="F1432" s="2121"/>
    </row>
    <row r="1433" spans="5:6" x14ac:dyDescent="0.25">
      <c r="E1433" s="2120"/>
      <c r="F1433" s="2121"/>
    </row>
    <row r="1434" spans="5:6" x14ac:dyDescent="0.25">
      <c r="E1434" s="2120"/>
      <c r="F1434" s="2121"/>
    </row>
    <row r="1435" spans="5:6" x14ac:dyDescent="0.25">
      <c r="E1435" s="2120"/>
      <c r="F1435" s="2121"/>
    </row>
    <row r="1436" spans="5:6" x14ac:dyDescent="0.25">
      <c r="E1436" s="2120"/>
      <c r="F1436" s="2121"/>
    </row>
    <row r="1437" spans="5:6" x14ac:dyDescent="0.25">
      <c r="E1437" s="2120"/>
      <c r="F1437" s="2121"/>
    </row>
    <row r="1438" spans="5:6" x14ac:dyDescent="0.25">
      <c r="E1438" s="2120"/>
      <c r="F1438" s="2121"/>
    </row>
    <row r="1439" spans="5:6" x14ac:dyDescent="0.25">
      <c r="E1439" s="2120"/>
      <c r="F1439" s="2121"/>
    </row>
    <row r="1440" spans="5:6" x14ac:dyDescent="0.25">
      <c r="E1440" s="2120"/>
      <c r="F1440" s="2121"/>
    </row>
    <row r="1441" spans="5:6" x14ac:dyDescent="0.25">
      <c r="E1441" s="2120"/>
      <c r="F1441" s="2121"/>
    </row>
    <row r="1442" spans="5:6" x14ac:dyDescent="0.25">
      <c r="E1442" s="2120"/>
      <c r="F1442" s="2121"/>
    </row>
    <row r="1443" spans="5:6" x14ac:dyDescent="0.25">
      <c r="E1443" s="2120"/>
      <c r="F1443" s="2121"/>
    </row>
    <row r="1444" spans="5:6" x14ac:dyDescent="0.25">
      <c r="E1444" s="2120"/>
      <c r="F1444" s="2121"/>
    </row>
    <row r="1445" spans="5:6" x14ac:dyDescent="0.25">
      <c r="E1445" s="2120"/>
      <c r="F1445" s="2121"/>
    </row>
    <row r="1446" spans="5:6" x14ac:dyDescent="0.25">
      <c r="E1446" s="2120"/>
      <c r="F1446" s="2121"/>
    </row>
    <row r="1447" spans="5:6" x14ac:dyDescent="0.25">
      <c r="E1447" s="2120"/>
      <c r="F1447" s="2121"/>
    </row>
    <row r="1448" spans="5:6" x14ac:dyDescent="0.25">
      <c r="E1448" s="2120"/>
      <c r="F1448" s="2121"/>
    </row>
    <row r="1449" spans="5:6" x14ac:dyDescent="0.25">
      <c r="E1449" s="2120"/>
      <c r="F1449" s="2121"/>
    </row>
    <row r="1450" spans="5:6" x14ac:dyDescent="0.25">
      <c r="E1450" s="2120"/>
      <c r="F1450" s="2121"/>
    </row>
    <row r="1451" spans="5:6" x14ac:dyDescent="0.25">
      <c r="E1451" s="2120"/>
      <c r="F1451" s="2121"/>
    </row>
    <row r="1452" spans="5:6" x14ac:dyDescent="0.25">
      <c r="E1452" s="2120"/>
      <c r="F1452" s="2121"/>
    </row>
    <row r="1453" spans="5:6" x14ac:dyDescent="0.25">
      <c r="E1453" s="2120"/>
      <c r="F1453" s="2121"/>
    </row>
    <row r="1454" spans="5:6" x14ac:dyDescent="0.25">
      <c r="E1454" s="2120"/>
      <c r="F1454" s="2121"/>
    </row>
    <row r="1455" spans="5:6" x14ac:dyDescent="0.25">
      <c r="E1455" s="2120"/>
      <c r="F1455" s="2121"/>
    </row>
    <row r="1456" spans="5:6" x14ac:dyDescent="0.25">
      <c r="E1456" s="2120"/>
      <c r="F1456" s="2121"/>
    </row>
    <row r="1457" spans="5:6" x14ac:dyDescent="0.25">
      <c r="E1457" s="2120"/>
      <c r="F1457" s="2121"/>
    </row>
    <row r="1458" spans="5:6" x14ac:dyDescent="0.25">
      <c r="E1458" s="2120"/>
      <c r="F1458" s="2121"/>
    </row>
    <row r="1459" spans="5:6" x14ac:dyDescent="0.25">
      <c r="E1459" s="2120"/>
      <c r="F1459" s="2121"/>
    </row>
    <row r="1460" spans="5:6" x14ac:dyDescent="0.25">
      <c r="E1460" s="2120"/>
      <c r="F1460" s="2121"/>
    </row>
    <row r="1461" spans="5:6" x14ac:dyDescent="0.25">
      <c r="E1461" s="2120"/>
      <c r="F1461" s="2121"/>
    </row>
    <row r="1462" spans="5:6" x14ac:dyDescent="0.25">
      <c r="E1462" s="2120"/>
      <c r="F1462" s="2121"/>
    </row>
    <row r="1463" spans="5:6" x14ac:dyDescent="0.25">
      <c r="E1463" s="2120"/>
      <c r="F1463" s="2121"/>
    </row>
    <row r="1464" spans="5:6" x14ac:dyDescent="0.25">
      <c r="E1464" s="2120"/>
      <c r="F1464" s="2121"/>
    </row>
    <row r="1465" spans="5:6" x14ac:dyDescent="0.25">
      <c r="E1465" s="2120"/>
      <c r="F1465" s="2121"/>
    </row>
    <row r="1466" spans="5:6" x14ac:dyDescent="0.25">
      <c r="E1466" s="2120"/>
      <c r="F1466" s="2121"/>
    </row>
    <row r="1467" spans="5:6" x14ac:dyDescent="0.25">
      <c r="E1467" s="2120"/>
      <c r="F1467" s="2121"/>
    </row>
    <row r="1468" spans="5:6" x14ac:dyDescent="0.25">
      <c r="E1468" s="2120"/>
      <c r="F1468" s="2121"/>
    </row>
    <row r="1469" spans="5:6" x14ac:dyDescent="0.25">
      <c r="E1469" s="2120"/>
      <c r="F1469" s="2121"/>
    </row>
    <row r="1470" spans="5:6" x14ac:dyDescent="0.25">
      <c r="E1470" s="2120"/>
      <c r="F1470" s="2121"/>
    </row>
    <row r="1471" spans="5:6" x14ac:dyDescent="0.25">
      <c r="E1471" s="2120"/>
      <c r="F1471" s="2121"/>
    </row>
    <row r="1472" spans="5:6" x14ac:dyDescent="0.25">
      <c r="E1472" s="2120"/>
      <c r="F1472" s="2121"/>
    </row>
    <row r="1473" spans="5:6" x14ac:dyDescent="0.25">
      <c r="E1473" s="2120"/>
      <c r="F1473" s="2121"/>
    </row>
    <row r="1474" spans="5:6" x14ac:dyDescent="0.25">
      <c r="E1474" s="2120"/>
      <c r="F1474" s="2121"/>
    </row>
    <row r="1475" spans="5:6" x14ac:dyDescent="0.25">
      <c r="E1475" s="2120"/>
      <c r="F1475" s="2121"/>
    </row>
    <row r="1476" spans="5:6" x14ac:dyDescent="0.25">
      <c r="E1476" s="2120"/>
      <c r="F1476" s="2121"/>
    </row>
    <row r="1477" spans="5:6" x14ac:dyDescent="0.25">
      <c r="E1477" s="2120"/>
      <c r="F1477" s="2121"/>
    </row>
    <row r="1478" spans="5:6" x14ac:dyDescent="0.25">
      <c r="E1478" s="2120"/>
      <c r="F1478" s="2121"/>
    </row>
    <row r="1479" spans="5:6" x14ac:dyDescent="0.25">
      <c r="E1479" s="2120"/>
      <c r="F1479" s="2121"/>
    </row>
    <row r="1480" spans="5:6" x14ac:dyDescent="0.25">
      <c r="E1480" s="2120"/>
      <c r="F1480" s="2121"/>
    </row>
    <row r="1481" spans="5:6" x14ac:dyDescent="0.25">
      <c r="E1481" s="2120"/>
      <c r="F1481" s="2121"/>
    </row>
    <row r="1482" spans="5:6" x14ac:dyDescent="0.25">
      <c r="E1482" s="2120"/>
      <c r="F1482" s="2121"/>
    </row>
    <row r="1483" spans="5:6" x14ac:dyDescent="0.25">
      <c r="E1483" s="2120"/>
      <c r="F1483" s="2121"/>
    </row>
    <row r="1484" spans="5:6" x14ac:dyDescent="0.25">
      <c r="E1484" s="2120"/>
      <c r="F1484" s="2121"/>
    </row>
    <row r="1485" spans="5:6" x14ac:dyDescent="0.25">
      <c r="E1485" s="2120"/>
      <c r="F1485" s="2121"/>
    </row>
    <row r="1486" spans="5:6" x14ac:dyDescent="0.25">
      <c r="E1486" s="2120"/>
      <c r="F1486" s="2121"/>
    </row>
    <row r="1487" spans="5:6" x14ac:dyDescent="0.25">
      <c r="E1487" s="2120"/>
      <c r="F1487" s="2121"/>
    </row>
    <row r="1488" spans="5:6" x14ac:dyDescent="0.25">
      <c r="E1488" s="2120"/>
      <c r="F1488" s="2121"/>
    </row>
    <row r="1489" spans="5:6" x14ac:dyDescent="0.25">
      <c r="E1489" s="2120"/>
      <c r="F1489" s="2121"/>
    </row>
    <row r="1490" spans="5:6" x14ac:dyDescent="0.25">
      <c r="E1490" s="2120"/>
      <c r="F1490" s="2121"/>
    </row>
    <row r="1491" spans="5:6" x14ac:dyDescent="0.25">
      <c r="E1491" s="2120"/>
      <c r="F1491" s="2121"/>
    </row>
    <row r="1492" spans="5:6" x14ac:dyDescent="0.25">
      <c r="E1492" s="2120"/>
      <c r="F1492" s="2121"/>
    </row>
    <row r="1493" spans="5:6" x14ac:dyDescent="0.25">
      <c r="E1493" s="2120"/>
      <c r="F1493" s="2121"/>
    </row>
    <row r="1494" spans="5:6" x14ac:dyDescent="0.25">
      <c r="E1494" s="2120"/>
      <c r="F1494" s="2121"/>
    </row>
    <row r="1495" spans="5:6" x14ac:dyDescent="0.25">
      <c r="E1495" s="2120"/>
      <c r="F1495" s="2121"/>
    </row>
    <row r="1496" spans="5:6" x14ac:dyDescent="0.25">
      <c r="E1496" s="2120"/>
      <c r="F1496" s="2121"/>
    </row>
    <row r="1497" spans="5:6" x14ac:dyDescent="0.25">
      <c r="E1497" s="2120"/>
      <c r="F1497" s="2121"/>
    </row>
    <row r="1498" spans="5:6" x14ac:dyDescent="0.25">
      <c r="E1498" s="2120"/>
      <c r="F1498" s="2121"/>
    </row>
    <row r="1499" spans="5:6" x14ac:dyDescent="0.25">
      <c r="E1499" s="2120"/>
      <c r="F1499" s="2121"/>
    </row>
    <row r="1500" spans="5:6" x14ac:dyDescent="0.25">
      <c r="E1500" s="2120"/>
      <c r="F1500" s="2121"/>
    </row>
    <row r="1501" spans="5:6" x14ac:dyDescent="0.25">
      <c r="E1501" s="2120"/>
      <c r="F1501" s="2121"/>
    </row>
    <row r="1502" spans="5:6" x14ac:dyDescent="0.25">
      <c r="E1502" s="2120"/>
      <c r="F1502" s="2121"/>
    </row>
    <row r="1503" spans="5:6" x14ac:dyDescent="0.25">
      <c r="E1503" s="2120"/>
      <c r="F1503" s="2121"/>
    </row>
    <row r="1504" spans="5:6" x14ac:dyDescent="0.25">
      <c r="E1504" s="2120"/>
      <c r="F1504" s="2121"/>
    </row>
    <row r="1505" spans="5:6" x14ac:dyDescent="0.25">
      <c r="E1505" s="2120"/>
      <c r="F1505" s="2121"/>
    </row>
    <row r="1506" spans="5:6" x14ac:dyDescent="0.25">
      <c r="E1506" s="2120"/>
      <c r="F1506" s="2121"/>
    </row>
    <row r="1507" spans="5:6" x14ac:dyDescent="0.25">
      <c r="E1507" s="2120"/>
      <c r="F1507" s="2121"/>
    </row>
    <row r="1508" spans="5:6" x14ac:dyDescent="0.25">
      <c r="E1508" s="2120"/>
      <c r="F1508" s="2121"/>
    </row>
    <row r="1509" spans="5:6" x14ac:dyDescent="0.25">
      <c r="E1509" s="2120"/>
      <c r="F1509" s="2121"/>
    </row>
    <row r="1510" spans="5:6" x14ac:dyDescent="0.25">
      <c r="E1510" s="2120"/>
      <c r="F1510" s="2121"/>
    </row>
    <row r="1511" spans="5:6" x14ac:dyDescent="0.25">
      <c r="E1511" s="2120"/>
      <c r="F1511" s="2121"/>
    </row>
    <row r="1512" spans="5:6" x14ac:dyDescent="0.25">
      <c r="E1512" s="2120"/>
      <c r="F1512" s="2121"/>
    </row>
    <row r="1513" spans="5:6" x14ac:dyDescent="0.25">
      <c r="E1513" s="2120"/>
      <c r="F1513" s="2121"/>
    </row>
    <row r="1514" spans="5:6" x14ac:dyDescent="0.25">
      <c r="E1514" s="2120"/>
      <c r="F1514" s="2121"/>
    </row>
    <row r="1515" spans="5:6" x14ac:dyDescent="0.25">
      <c r="E1515" s="2120"/>
      <c r="F1515" s="2121"/>
    </row>
    <row r="1516" spans="5:6" x14ac:dyDescent="0.25">
      <c r="E1516" s="2120"/>
      <c r="F1516" s="2121"/>
    </row>
    <row r="1517" spans="5:6" x14ac:dyDescent="0.25">
      <c r="E1517" s="2120"/>
      <c r="F1517" s="2121"/>
    </row>
    <row r="1518" spans="5:6" x14ac:dyDescent="0.25">
      <c r="E1518" s="2120"/>
      <c r="F1518" s="2121"/>
    </row>
    <row r="1519" spans="5:6" x14ac:dyDescent="0.25">
      <c r="E1519" s="2120"/>
      <c r="F1519" s="2121"/>
    </row>
    <row r="1520" spans="5:6" x14ac:dyDescent="0.25">
      <c r="E1520" s="2120"/>
      <c r="F1520" s="2121"/>
    </row>
    <row r="1521" spans="5:6" x14ac:dyDescent="0.25">
      <c r="E1521" s="2120"/>
      <c r="F1521" s="2121"/>
    </row>
    <row r="1522" spans="5:6" x14ac:dyDescent="0.25">
      <c r="E1522" s="2120"/>
      <c r="F1522" s="2121"/>
    </row>
    <row r="1523" spans="5:6" x14ac:dyDescent="0.25">
      <c r="E1523" s="2120"/>
      <c r="F1523" s="2121"/>
    </row>
    <row r="1524" spans="5:6" x14ac:dyDescent="0.25">
      <c r="E1524" s="2120"/>
      <c r="F1524" s="2121"/>
    </row>
    <row r="1525" spans="5:6" x14ac:dyDescent="0.25">
      <c r="E1525" s="2120"/>
      <c r="F1525" s="2121"/>
    </row>
    <row r="1526" spans="5:6" x14ac:dyDescent="0.25">
      <c r="E1526" s="2120"/>
      <c r="F1526" s="2121"/>
    </row>
    <row r="1527" spans="5:6" x14ac:dyDescent="0.25">
      <c r="E1527" s="2120"/>
      <c r="F1527" s="2121"/>
    </row>
    <row r="1528" spans="5:6" x14ac:dyDescent="0.25">
      <c r="E1528" s="2120"/>
      <c r="F1528" s="2121"/>
    </row>
    <row r="1529" spans="5:6" x14ac:dyDescent="0.25">
      <c r="E1529" s="2120"/>
      <c r="F1529" s="2121"/>
    </row>
    <row r="1530" spans="5:6" x14ac:dyDescent="0.25">
      <c r="E1530" s="2120"/>
      <c r="F1530" s="2121"/>
    </row>
    <row r="1531" spans="5:6" x14ac:dyDescent="0.25">
      <c r="E1531" s="2120"/>
      <c r="F1531" s="2121"/>
    </row>
    <row r="1532" spans="5:6" x14ac:dyDescent="0.25">
      <c r="E1532" s="2120"/>
      <c r="F1532" s="2121"/>
    </row>
    <row r="1533" spans="5:6" x14ac:dyDescent="0.25">
      <c r="E1533" s="2120"/>
      <c r="F1533" s="2121"/>
    </row>
    <row r="1534" spans="5:6" x14ac:dyDescent="0.25">
      <c r="E1534" s="2120"/>
      <c r="F1534" s="2121"/>
    </row>
    <row r="1535" spans="5:6" x14ac:dyDescent="0.25">
      <c r="E1535" s="2120"/>
      <c r="F1535" s="2121"/>
    </row>
    <row r="1536" spans="5:6" x14ac:dyDescent="0.25">
      <c r="E1536" s="2120"/>
      <c r="F1536" s="2121"/>
    </row>
    <row r="1537" spans="5:6" x14ac:dyDescent="0.25">
      <c r="E1537" s="2120"/>
      <c r="F1537" s="2121"/>
    </row>
    <row r="1538" spans="5:6" x14ac:dyDescent="0.25">
      <c r="E1538" s="2120"/>
      <c r="F1538" s="2121"/>
    </row>
    <row r="1539" spans="5:6" x14ac:dyDescent="0.25">
      <c r="E1539" s="2120"/>
      <c r="F1539" s="2121"/>
    </row>
    <row r="1540" spans="5:6" x14ac:dyDescent="0.25">
      <c r="E1540" s="2120"/>
      <c r="F1540" s="2121"/>
    </row>
    <row r="1541" spans="5:6" x14ac:dyDescent="0.25">
      <c r="E1541" s="2120"/>
      <c r="F1541" s="2121"/>
    </row>
    <row r="1542" spans="5:6" x14ac:dyDescent="0.25">
      <c r="E1542" s="2120"/>
      <c r="F1542" s="2121"/>
    </row>
    <row r="1543" spans="5:6" x14ac:dyDescent="0.25">
      <c r="E1543" s="2120"/>
      <c r="F1543" s="2121"/>
    </row>
    <row r="1544" spans="5:6" x14ac:dyDescent="0.25">
      <c r="E1544" s="2120"/>
      <c r="F1544" s="2121"/>
    </row>
    <row r="1545" spans="5:6" x14ac:dyDescent="0.25">
      <c r="E1545" s="2120"/>
      <c r="F1545" s="2121"/>
    </row>
    <row r="1546" spans="5:6" x14ac:dyDescent="0.25">
      <c r="E1546" s="2120"/>
      <c r="F1546" s="2121"/>
    </row>
    <row r="1547" spans="5:6" x14ac:dyDescent="0.25">
      <c r="E1547" s="2120"/>
      <c r="F1547" s="2121"/>
    </row>
    <row r="1548" spans="5:6" x14ac:dyDescent="0.25">
      <c r="E1548" s="2120"/>
      <c r="F1548" s="2121"/>
    </row>
    <row r="1549" spans="5:6" x14ac:dyDescent="0.25">
      <c r="E1549" s="2120"/>
      <c r="F1549" s="2121"/>
    </row>
    <row r="1550" spans="5:6" x14ac:dyDescent="0.25">
      <c r="E1550" s="2120"/>
      <c r="F1550" s="2121"/>
    </row>
    <row r="1551" spans="5:6" x14ac:dyDescent="0.25">
      <c r="E1551" s="2120"/>
      <c r="F1551" s="2121"/>
    </row>
    <row r="1552" spans="5:6" x14ac:dyDescent="0.25">
      <c r="E1552" s="2120"/>
      <c r="F1552" s="2121"/>
    </row>
    <row r="1553" spans="5:6" x14ac:dyDescent="0.25">
      <c r="E1553" s="2120"/>
      <c r="F1553" s="2121"/>
    </row>
    <row r="1554" spans="5:6" x14ac:dyDescent="0.25">
      <c r="E1554" s="2120"/>
      <c r="F1554" s="2121"/>
    </row>
    <row r="1555" spans="5:6" x14ac:dyDescent="0.25">
      <c r="E1555" s="2120"/>
      <c r="F1555" s="2121"/>
    </row>
    <row r="1556" spans="5:6" x14ac:dyDescent="0.25">
      <c r="E1556" s="2120"/>
      <c r="F1556" s="2121"/>
    </row>
    <row r="1557" spans="5:6" x14ac:dyDescent="0.25">
      <c r="E1557" s="2120"/>
      <c r="F1557" s="2121"/>
    </row>
    <row r="1558" spans="5:6" x14ac:dyDescent="0.25">
      <c r="E1558" s="2120"/>
      <c r="F1558" s="2121"/>
    </row>
    <row r="1559" spans="5:6" x14ac:dyDescent="0.25">
      <c r="E1559" s="2120"/>
      <c r="F1559" s="2121"/>
    </row>
    <row r="1560" spans="5:6" x14ac:dyDescent="0.25">
      <c r="E1560" s="2120"/>
      <c r="F1560" s="2121"/>
    </row>
    <row r="1561" spans="5:6" x14ac:dyDescent="0.25">
      <c r="E1561" s="2120"/>
      <c r="F1561" s="2121"/>
    </row>
    <row r="1562" spans="5:6" x14ac:dyDescent="0.25">
      <c r="E1562" s="2120"/>
      <c r="F1562" s="2121"/>
    </row>
    <row r="1563" spans="5:6" x14ac:dyDescent="0.25">
      <c r="E1563" s="2120"/>
      <c r="F1563" s="2121"/>
    </row>
    <row r="1564" spans="5:6" x14ac:dyDescent="0.25">
      <c r="E1564" s="2120"/>
      <c r="F1564" s="2121"/>
    </row>
    <row r="1565" spans="5:6" x14ac:dyDescent="0.25">
      <c r="E1565" s="2120"/>
      <c r="F1565" s="2121"/>
    </row>
    <row r="1566" spans="5:6" x14ac:dyDescent="0.25">
      <c r="E1566" s="2120"/>
      <c r="F1566" s="2121"/>
    </row>
    <row r="1567" spans="5:6" x14ac:dyDescent="0.25">
      <c r="E1567" s="2120"/>
      <c r="F1567" s="2121"/>
    </row>
    <row r="1568" spans="5:6" x14ac:dyDescent="0.25">
      <c r="E1568" s="2120"/>
      <c r="F1568" s="2121"/>
    </row>
    <row r="1569" spans="5:6" x14ac:dyDescent="0.25">
      <c r="E1569" s="2120"/>
      <c r="F1569" s="2121"/>
    </row>
    <row r="1570" spans="5:6" x14ac:dyDescent="0.25">
      <c r="E1570" s="2120"/>
      <c r="F1570" s="2121"/>
    </row>
    <row r="1571" spans="5:6" x14ac:dyDescent="0.25">
      <c r="E1571" s="2120"/>
      <c r="F1571" s="2121"/>
    </row>
    <row r="1572" spans="5:6" x14ac:dyDescent="0.25">
      <c r="E1572" s="2120"/>
      <c r="F1572" s="2121"/>
    </row>
    <row r="1573" spans="5:6" x14ac:dyDescent="0.25">
      <c r="E1573" s="2120"/>
      <c r="F1573" s="2121"/>
    </row>
    <row r="1574" spans="5:6" x14ac:dyDescent="0.25">
      <c r="E1574" s="2120"/>
      <c r="F1574" s="2121"/>
    </row>
    <row r="1575" spans="5:6" x14ac:dyDescent="0.25">
      <c r="E1575" s="2120"/>
      <c r="F1575" s="2121"/>
    </row>
    <row r="1576" spans="5:6" x14ac:dyDescent="0.25">
      <c r="E1576" s="2120"/>
      <c r="F1576" s="2121"/>
    </row>
    <row r="1577" spans="5:6" x14ac:dyDescent="0.25">
      <c r="E1577" s="2120"/>
      <c r="F1577" s="2121"/>
    </row>
    <row r="1578" spans="5:6" x14ac:dyDescent="0.25">
      <c r="E1578" s="2120"/>
      <c r="F1578" s="2121"/>
    </row>
    <row r="1579" spans="5:6" x14ac:dyDescent="0.25">
      <c r="E1579" s="2120"/>
      <c r="F1579" s="2121"/>
    </row>
    <row r="1580" spans="5:6" x14ac:dyDescent="0.25">
      <c r="E1580" s="2120"/>
      <c r="F1580" s="2121"/>
    </row>
    <row r="1581" spans="5:6" x14ac:dyDescent="0.25">
      <c r="E1581" s="2120"/>
      <c r="F1581" s="2121"/>
    </row>
    <row r="1582" spans="5:6" x14ac:dyDescent="0.25">
      <c r="E1582" s="2120"/>
      <c r="F1582" s="2121"/>
    </row>
    <row r="1583" spans="5:6" x14ac:dyDescent="0.25">
      <c r="E1583" s="2120"/>
      <c r="F1583" s="2121"/>
    </row>
    <row r="1584" spans="5:6" x14ac:dyDescent="0.25">
      <c r="E1584" s="2120"/>
      <c r="F1584" s="2121"/>
    </row>
    <row r="1585" spans="5:6" x14ac:dyDescent="0.25">
      <c r="E1585" s="2120"/>
      <c r="F1585" s="2121"/>
    </row>
    <row r="1586" spans="5:6" x14ac:dyDescent="0.25">
      <c r="E1586" s="2120"/>
      <c r="F1586" s="2121"/>
    </row>
    <row r="1587" spans="5:6" x14ac:dyDescent="0.25">
      <c r="E1587" s="2120"/>
      <c r="F1587" s="2121"/>
    </row>
    <row r="1588" spans="5:6" x14ac:dyDescent="0.25">
      <c r="E1588" s="2120"/>
      <c r="F1588" s="2121"/>
    </row>
    <row r="1589" spans="5:6" x14ac:dyDescent="0.25">
      <c r="E1589" s="2120"/>
      <c r="F1589" s="2121"/>
    </row>
    <row r="1590" spans="5:6" x14ac:dyDescent="0.25">
      <c r="E1590" s="2120"/>
      <c r="F1590" s="2121"/>
    </row>
    <row r="1591" spans="5:6" x14ac:dyDescent="0.25">
      <c r="E1591" s="2120"/>
      <c r="F1591" s="2121"/>
    </row>
    <row r="1592" spans="5:6" x14ac:dyDescent="0.25">
      <c r="E1592" s="2120"/>
      <c r="F1592" s="2121"/>
    </row>
    <row r="1593" spans="5:6" x14ac:dyDescent="0.25">
      <c r="E1593" s="2120"/>
      <c r="F1593" s="2121"/>
    </row>
    <row r="1594" spans="5:6" x14ac:dyDescent="0.25">
      <c r="E1594" s="2120"/>
      <c r="F1594" s="2121"/>
    </row>
    <row r="1595" spans="5:6" x14ac:dyDescent="0.25">
      <c r="E1595" s="2120"/>
      <c r="F1595" s="2121"/>
    </row>
    <row r="1596" spans="5:6" x14ac:dyDescent="0.25">
      <c r="E1596" s="2120"/>
      <c r="F1596" s="2121"/>
    </row>
    <row r="1597" spans="5:6" x14ac:dyDescent="0.25">
      <c r="E1597" s="2120"/>
      <c r="F1597" s="2121"/>
    </row>
    <row r="1598" spans="5:6" x14ac:dyDescent="0.25">
      <c r="E1598" s="2120"/>
      <c r="F1598" s="2121"/>
    </row>
    <row r="1599" spans="5:6" x14ac:dyDescent="0.25">
      <c r="E1599" s="2120"/>
      <c r="F1599" s="2121"/>
    </row>
    <row r="1600" spans="5:6" x14ac:dyDescent="0.25">
      <c r="E1600" s="2120"/>
      <c r="F1600" s="2121"/>
    </row>
    <row r="1601" spans="5:6" x14ac:dyDescent="0.25">
      <c r="E1601" s="2120"/>
      <c r="F1601" s="2121"/>
    </row>
    <row r="1602" spans="5:6" x14ac:dyDescent="0.25">
      <c r="E1602" s="2120"/>
      <c r="F1602" s="2121"/>
    </row>
    <row r="1603" spans="5:6" x14ac:dyDescent="0.25">
      <c r="E1603" s="2120"/>
      <c r="F1603" s="2121"/>
    </row>
    <row r="1604" spans="5:6" x14ac:dyDescent="0.25">
      <c r="E1604" s="2120"/>
      <c r="F1604" s="2121"/>
    </row>
    <row r="1605" spans="5:6" x14ac:dyDescent="0.25">
      <c r="E1605" s="2120"/>
      <c r="F1605" s="2121"/>
    </row>
    <row r="1606" spans="5:6" x14ac:dyDescent="0.25">
      <c r="E1606" s="2120"/>
      <c r="F1606" s="2121"/>
    </row>
    <row r="1607" spans="5:6" x14ac:dyDescent="0.25">
      <c r="E1607" s="2120"/>
      <c r="F1607" s="2121"/>
    </row>
    <row r="1608" spans="5:6" x14ac:dyDescent="0.25">
      <c r="E1608" s="2120"/>
      <c r="F1608" s="2121"/>
    </row>
    <row r="1609" spans="5:6" x14ac:dyDescent="0.25">
      <c r="E1609" s="2120"/>
      <c r="F1609" s="2121"/>
    </row>
    <row r="1610" spans="5:6" x14ac:dyDescent="0.25">
      <c r="E1610" s="2120"/>
      <c r="F1610" s="2121"/>
    </row>
    <row r="1611" spans="5:6" x14ac:dyDescent="0.25">
      <c r="E1611" s="2120"/>
      <c r="F1611" s="2121"/>
    </row>
    <row r="1612" spans="5:6" x14ac:dyDescent="0.25">
      <c r="E1612" s="2120"/>
      <c r="F1612" s="2121"/>
    </row>
    <row r="1613" spans="5:6" x14ac:dyDescent="0.25">
      <c r="E1613" s="2120"/>
      <c r="F1613" s="2121"/>
    </row>
    <row r="1614" spans="5:6" x14ac:dyDescent="0.25">
      <c r="E1614" s="2120"/>
      <c r="F1614" s="2121"/>
    </row>
    <row r="1615" spans="5:6" x14ac:dyDescent="0.25">
      <c r="E1615" s="2120"/>
      <c r="F1615" s="2121"/>
    </row>
    <row r="1616" spans="5:6" x14ac:dyDescent="0.25">
      <c r="E1616" s="2120"/>
      <c r="F1616" s="2121"/>
    </row>
    <row r="1617" spans="5:6" x14ac:dyDescent="0.25">
      <c r="E1617" s="2120"/>
      <c r="F1617" s="2121"/>
    </row>
    <row r="1618" spans="5:6" x14ac:dyDescent="0.25">
      <c r="E1618" s="2120"/>
      <c r="F1618" s="2121"/>
    </row>
    <row r="1619" spans="5:6" x14ac:dyDescent="0.25">
      <c r="E1619" s="2120"/>
      <c r="F1619" s="2121"/>
    </row>
    <row r="1620" spans="5:6" x14ac:dyDescent="0.25">
      <c r="E1620" s="2120"/>
      <c r="F1620" s="2121"/>
    </row>
    <row r="1621" spans="5:6" x14ac:dyDescent="0.25">
      <c r="E1621" s="2120"/>
      <c r="F1621" s="2121"/>
    </row>
    <row r="1622" spans="5:6" x14ac:dyDescent="0.25">
      <c r="E1622" s="2120"/>
      <c r="F1622" s="2121"/>
    </row>
    <row r="1623" spans="5:6" x14ac:dyDescent="0.25">
      <c r="E1623" s="2120"/>
      <c r="F1623" s="2121"/>
    </row>
    <row r="1624" spans="5:6" x14ac:dyDescent="0.25">
      <c r="E1624" s="2120"/>
      <c r="F1624" s="2121"/>
    </row>
    <row r="1625" spans="5:6" x14ac:dyDescent="0.25">
      <c r="E1625" s="2120"/>
      <c r="F1625" s="2121"/>
    </row>
    <row r="1626" spans="5:6" x14ac:dyDescent="0.25">
      <c r="E1626" s="2120"/>
      <c r="F1626" s="2121"/>
    </row>
    <row r="1627" spans="5:6" x14ac:dyDescent="0.25">
      <c r="E1627" s="2120"/>
      <c r="F1627" s="2121"/>
    </row>
    <row r="1628" spans="5:6" x14ac:dyDescent="0.25">
      <c r="E1628" s="2120"/>
      <c r="F1628" s="2121"/>
    </row>
    <row r="1629" spans="5:6" x14ac:dyDescent="0.25">
      <c r="E1629" s="2120"/>
      <c r="F1629" s="2121"/>
    </row>
    <row r="1630" spans="5:6" x14ac:dyDescent="0.25">
      <c r="E1630" s="2120"/>
      <c r="F1630" s="2121"/>
    </row>
    <row r="1631" spans="5:6" x14ac:dyDescent="0.25">
      <c r="E1631" s="2120"/>
      <c r="F1631" s="2121"/>
    </row>
    <row r="1632" spans="5:6" x14ac:dyDescent="0.25">
      <c r="E1632" s="2120"/>
      <c r="F1632" s="2121"/>
    </row>
    <row r="1633" spans="5:6" x14ac:dyDescent="0.25">
      <c r="E1633" s="2120"/>
      <c r="F1633" s="2121"/>
    </row>
    <row r="1634" spans="5:6" x14ac:dyDescent="0.25">
      <c r="E1634" s="2120"/>
      <c r="F1634" s="2121"/>
    </row>
    <row r="1635" spans="5:6" x14ac:dyDescent="0.25">
      <c r="E1635" s="2120"/>
      <c r="F1635" s="2121"/>
    </row>
    <row r="1636" spans="5:6" x14ac:dyDescent="0.25">
      <c r="E1636" s="2120"/>
      <c r="F1636" s="2121"/>
    </row>
    <row r="1637" spans="5:6" x14ac:dyDescent="0.25">
      <c r="E1637" s="2120"/>
      <c r="F1637" s="2121"/>
    </row>
    <row r="1638" spans="5:6" x14ac:dyDescent="0.25">
      <c r="E1638" s="2120"/>
      <c r="F1638" s="2121"/>
    </row>
    <row r="1639" spans="5:6" x14ac:dyDescent="0.25">
      <c r="E1639" s="2120"/>
      <c r="F1639" s="2121"/>
    </row>
    <row r="1640" spans="5:6" x14ac:dyDescent="0.25">
      <c r="E1640" s="2120"/>
      <c r="F1640" s="2121"/>
    </row>
    <row r="1641" spans="5:6" x14ac:dyDescent="0.25">
      <c r="E1641" s="2120"/>
      <c r="F1641" s="2121"/>
    </row>
    <row r="1642" spans="5:6" x14ac:dyDescent="0.25">
      <c r="E1642" s="2120"/>
      <c r="F1642" s="2121"/>
    </row>
    <row r="1643" spans="5:6" x14ac:dyDescent="0.25">
      <c r="E1643" s="2120"/>
      <c r="F1643" s="2121"/>
    </row>
    <row r="1644" spans="5:6" x14ac:dyDescent="0.25">
      <c r="E1644" s="2120"/>
      <c r="F1644" s="2121"/>
    </row>
    <row r="1645" spans="5:6" x14ac:dyDescent="0.25">
      <c r="E1645" s="2120"/>
      <c r="F1645" s="2121"/>
    </row>
    <row r="1646" spans="5:6" x14ac:dyDescent="0.25">
      <c r="E1646" s="2120"/>
      <c r="F1646" s="2121"/>
    </row>
    <row r="1647" spans="5:6" x14ac:dyDescent="0.25">
      <c r="E1647" s="2120"/>
      <c r="F1647" s="2121"/>
    </row>
    <row r="1648" spans="5:6" x14ac:dyDescent="0.25">
      <c r="E1648" s="2120"/>
      <c r="F1648" s="2121"/>
    </row>
    <row r="1649" spans="5:6" x14ac:dyDescent="0.25">
      <c r="E1649" s="2120"/>
      <c r="F1649" s="2121"/>
    </row>
    <row r="1650" spans="5:6" x14ac:dyDescent="0.25">
      <c r="E1650" s="2120"/>
      <c r="F1650" s="2121"/>
    </row>
    <row r="1651" spans="5:6" x14ac:dyDescent="0.25">
      <c r="E1651" s="2120"/>
      <c r="F1651" s="2121"/>
    </row>
    <row r="1652" spans="5:6" x14ac:dyDescent="0.25">
      <c r="E1652" s="2120"/>
      <c r="F1652" s="2121"/>
    </row>
    <row r="1653" spans="5:6" x14ac:dyDescent="0.25">
      <c r="E1653" s="2120"/>
      <c r="F1653" s="2121"/>
    </row>
    <row r="1654" spans="5:6" x14ac:dyDescent="0.25">
      <c r="E1654" s="2120"/>
      <c r="F1654" s="2121"/>
    </row>
    <row r="1655" spans="5:6" x14ac:dyDescent="0.25">
      <c r="E1655" s="2120"/>
      <c r="F1655" s="2121"/>
    </row>
    <row r="1656" spans="5:6" x14ac:dyDescent="0.25">
      <c r="E1656" s="2120"/>
      <c r="F1656" s="2121"/>
    </row>
    <row r="1657" spans="5:6" x14ac:dyDescent="0.25">
      <c r="E1657" s="2120"/>
      <c r="F1657" s="2121"/>
    </row>
    <row r="1658" spans="5:6" x14ac:dyDescent="0.25">
      <c r="E1658" s="2120"/>
      <c r="F1658" s="2121"/>
    </row>
    <row r="1659" spans="5:6" x14ac:dyDescent="0.25">
      <c r="E1659" s="2120"/>
      <c r="F1659" s="2121"/>
    </row>
    <row r="1660" spans="5:6" x14ac:dyDescent="0.25">
      <c r="E1660" s="2120"/>
      <c r="F1660" s="2121"/>
    </row>
    <row r="1661" spans="5:6" x14ac:dyDescent="0.25">
      <c r="E1661" s="2120"/>
      <c r="F1661" s="2121"/>
    </row>
    <row r="1662" spans="5:6" x14ac:dyDescent="0.25">
      <c r="E1662" s="2120"/>
      <c r="F1662" s="2121"/>
    </row>
    <row r="1663" spans="5:6" x14ac:dyDescent="0.25">
      <c r="E1663" s="2120"/>
      <c r="F1663" s="2121"/>
    </row>
    <row r="1664" spans="5:6" x14ac:dyDescent="0.25">
      <c r="E1664" s="2120"/>
      <c r="F1664" s="2121"/>
    </row>
    <row r="1665" spans="5:6" x14ac:dyDescent="0.25">
      <c r="E1665" s="2120"/>
      <c r="F1665" s="2121"/>
    </row>
    <row r="1666" spans="5:6" x14ac:dyDescent="0.25">
      <c r="E1666" s="2120"/>
      <c r="F1666" s="2121"/>
    </row>
    <row r="1667" spans="5:6" x14ac:dyDescent="0.25">
      <c r="E1667" s="2120"/>
      <c r="F1667" s="2121"/>
    </row>
    <row r="1668" spans="5:6" x14ac:dyDescent="0.25">
      <c r="E1668" s="2120"/>
      <c r="F1668" s="2121"/>
    </row>
    <row r="1669" spans="5:6" x14ac:dyDescent="0.25">
      <c r="E1669" s="2120"/>
      <c r="F1669" s="2121"/>
    </row>
    <row r="1670" spans="5:6" x14ac:dyDescent="0.25">
      <c r="E1670" s="2120"/>
      <c r="F1670" s="2121"/>
    </row>
    <row r="1671" spans="5:6" x14ac:dyDescent="0.25">
      <c r="E1671" s="2120"/>
      <c r="F1671" s="2121"/>
    </row>
    <row r="1672" spans="5:6" x14ac:dyDescent="0.25">
      <c r="E1672" s="2120"/>
      <c r="F1672" s="2121"/>
    </row>
    <row r="1673" spans="5:6" x14ac:dyDescent="0.25">
      <c r="E1673" s="2120"/>
      <c r="F1673" s="2121"/>
    </row>
    <row r="1674" spans="5:6" x14ac:dyDescent="0.25">
      <c r="E1674" s="2120"/>
      <c r="F1674" s="2121"/>
    </row>
    <row r="1675" spans="5:6" x14ac:dyDescent="0.25">
      <c r="E1675" s="2120"/>
      <c r="F1675" s="2121"/>
    </row>
    <row r="1676" spans="5:6" x14ac:dyDescent="0.25">
      <c r="E1676" s="2120"/>
      <c r="F1676" s="2121"/>
    </row>
    <row r="1677" spans="5:6" x14ac:dyDescent="0.25">
      <c r="E1677" s="2120"/>
      <c r="F1677" s="2121"/>
    </row>
    <row r="1678" spans="5:6" x14ac:dyDescent="0.25">
      <c r="E1678" s="2120"/>
      <c r="F1678" s="2121"/>
    </row>
    <row r="1679" spans="5:6" x14ac:dyDescent="0.25">
      <c r="E1679" s="2120"/>
      <c r="F1679" s="2121"/>
    </row>
    <row r="1680" spans="5:6" x14ac:dyDescent="0.25">
      <c r="E1680" s="2120"/>
      <c r="F1680" s="2121"/>
    </row>
    <row r="1681" spans="5:6" x14ac:dyDescent="0.25">
      <c r="E1681" s="2120"/>
      <c r="F1681" s="2121"/>
    </row>
    <row r="1682" spans="5:6" x14ac:dyDescent="0.25">
      <c r="E1682" s="2120"/>
      <c r="F1682" s="2121"/>
    </row>
    <row r="1683" spans="5:6" x14ac:dyDescent="0.25">
      <c r="E1683" s="2120"/>
      <c r="F1683" s="2121"/>
    </row>
    <row r="1684" spans="5:6" x14ac:dyDescent="0.25">
      <c r="E1684" s="2120"/>
      <c r="F1684" s="2121"/>
    </row>
    <row r="1685" spans="5:6" x14ac:dyDescent="0.25">
      <c r="E1685" s="2120"/>
      <c r="F1685" s="2121"/>
    </row>
    <row r="1686" spans="5:6" x14ac:dyDescent="0.25">
      <c r="E1686" s="2120"/>
      <c r="F1686" s="2121"/>
    </row>
    <row r="1687" spans="5:6" x14ac:dyDescent="0.25">
      <c r="E1687" s="2120"/>
      <c r="F1687" s="2121"/>
    </row>
    <row r="1688" spans="5:6" x14ac:dyDescent="0.25">
      <c r="E1688" s="2120"/>
      <c r="F1688" s="2121"/>
    </row>
    <row r="1689" spans="5:6" x14ac:dyDescent="0.25">
      <c r="E1689" s="2120"/>
      <c r="F1689" s="2121"/>
    </row>
    <row r="1690" spans="5:6" x14ac:dyDescent="0.25">
      <c r="E1690" s="2120"/>
      <c r="F1690" s="2121"/>
    </row>
    <row r="1691" spans="5:6" x14ac:dyDescent="0.25">
      <c r="E1691" s="2120"/>
      <c r="F1691" s="2121"/>
    </row>
    <row r="1692" spans="5:6" x14ac:dyDescent="0.25">
      <c r="E1692" s="2120"/>
      <c r="F1692" s="2121"/>
    </row>
    <row r="1693" spans="5:6" x14ac:dyDescent="0.25">
      <c r="E1693" s="2120"/>
      <c r="F1693" s="2121"/>
    </row>
    <row r="1694" spans="5:6" x14ac:dyDescent="0.25">
      <c r="E1694" s="2120"/>
      <c r="F1694" s="2121"/>
    </row>
    <row r="1695" spans="5:6" x14ac:dyDescent="0.25">
      <c r="E1695" s="2120"/>
      <c r="F1695" s="2121"/>
    </row>
    <row r="1696" spans="5:6" x14ac:dyDescent="0.25">
      <c r="E1696" s="2120"/>
      <c r="F1696" s="2121"/>
    </row>
    <row r="1697" spans="5:6" x14ac:dyDescent="0.25">
      <c r="E1697" s="2120"/>
      <c r="F1697" s="2121"/>
    </row>
    <row r="1698" spans="5:6" x14ac:dyDescent="0.25">
      <c r="E1698" s="2120"/>
      <c r="F1698" s="2121"/>
    </row>
    <row r="1699" spans="5:6" x14ac:dyDescent="0.25">
      <c r="E1699" s="2120"/>
      <c r="F1699" s="2121"/>
    </row>
    <row r="1700" spans="5:6" x14ac:dyDescent="0.25">
      <c r="E1700" s="2120"/>
      <c r="F1700" s="2121"/>
    </row>
    <row r="1701" spans="5:6" x14ac:dyDescent="0.25">
      <c r="E1701" s="2120"/>
      <c r="F1701" s="2121"/>
    </row>
    <row r="1702" spans="5:6" x14ac:dyDescent="0.25">
      <c r="E1702" s="2120"/>
      <c r="F1702" s="2121"/>
    </row>
    <row r="1703" spans="5:6" x14ac:dyDescent="0.25">
      <c r="E1703" s="2120"/>
      <c r="F1703" s="2121"/>
    </row>
    <row r="1704" spans="5:6" x14ac:dyDescent="0.25">
      <c r="E1704" s="2120"/>
      <c r="F1704" s="2121"/>
    </row>
    <row r="1705" spans="5:6" x14ac:dyDescent="0.25">
      <c r="E1705" s="2120"/>
      <c r="F1705" s="2121"/>
    </row>
    <row r="1706" spans="5:6" x14ac:dyDescent="0.25">
      <c r="E1706" s="2120"/>
      <c r="F1706" s="2121"/>
    </row>
    <row r="1707" spans="5:6" x14ac:dyDescent="0.25">
      <c r="E1707" s="2120"/>
      <c r="F1707" s="2121"/>
    </row>
    <row r="1708" spans="5:6" x14ac:dyDescent="0.25">
      <c r="E1708" s="2120"/>
      <c r="F1708" s="2121"/>
    </row>
    <row r="1709" spans="5:6" x14ac:dyDescent="0.25">
      <c r="E1709" s="2120"/>
      <c r="F1709" s="2121"/>
    </row>
    <row r="1710" spans="5:6" x14ac:dyDescent="0.25">
      <c r="E1710" s="2120"/>
      <c r="F1710" s="2121"/>
    </row>
    <row r="1711" spans="5:6" x14ac:dyDescent="0.25">
      <c r="E1711" s="2120"/>
      <c r="F1711" s="2121"/>
    </row>
    <row r="1712" spans="5:6" x14ac:dyDescent="0.25">
      <c r="E1712" s="2120"/>
      <c r="F1712" s="2121"/>
    </row>
    <row r="1713" spans="5:6" x14ac:dyDescent="0.25">
      <c r="E1713" s="2120"/>
      <c r="F1713" s="2121"/>
    </row>
    <row r="1714" spans="5:6" x14ac:dyDescent="0.25">
      <c r="E1714" s="2120"/>
      <c r="F1714" s="2121"/>
    </row>
    <row r="1715" spans="5:6" x14ac:dyDescent="0.25">
      <c r="E1715" s="2120"/>
      <c r="F1715" s="2121"/>
    </row>
    <row r="1716" spans="5:6" x14ac:dyDescent="0.25">
      <c r="E1716" s="2120"/>
      <c r="F1716" s="2121"/>
    </row>
    <row r="1717" spans="5:6" x14ac:dyDescent="0.25">
      <c r="E1717" s="2120"/>
      <c r="F1717" s="2121"/>
    </row>
    <row r="1718" spans="5:6" x14ac:dyDescent="0.25">
      <c r="E1718" s="2120"/>
      <c r="F1718" s="2121"/>
    </row>
    <row r="1719" spans="5:6" x14ac:dyDescent="0.25">
      <c r="E1719" s="2120"/>
      <c r="F1719" s="2121"/>
    </row>
    <row r="1720" spans="5:6" x14ac:dyDescent="0.25">
      <c r="E1720" s="2120"/>
      <c r="F1720" s="2121"/>
    </row>
    <row r="1721" spans="5:6" x14ac:dyDescent="0.25">
      <c r="E1721" s="2120"/>
      <c r="F1721" s="2121"/>
    </row>
    <row r="1722" spans="5:6" x14ac:dyDescent="0.25">
      <c r="E1722" s="2120"/>
      <c r="F1722" s="2121"/>
    </row>
    <row r="1723" spans="5:6" x14ac:dyDescent="0.25">
      <c r="E1723" s="2120"/>
      <c r="F1723" s="2121"/>
    </row>
    <row r="1724" spans="5:6" x14ac:dyDescent="0.25">
      <c r="E1724" s="2120"/>
      <c r="F1724" s="2121"/>
    </row>
    <row r="1725" spans="5:6" x14ac:dyDescent="0.25">
      <c r="E1725" s="2120"/>
      <c r="F1725" s="2121"/>
    </row>
    <row r="1726" spans="5:6" x14ac:dyDescent="0.25">
      <c r="E1726" s="2120"/>
      <c r="F1726" s="2121"/>
    </row>
    <row r="1727" spans="5:6" x14ac:dyDescent="0.25">
      <c r="E1727" s="2120"/>
      <c r="F1727" s="2121"/>
    </row>
    <row r="1728" spans="5:6" x14ac:dyDescent="0.25">
      <c r="E1728" s="2120"/>
      <c r="F1728" s="2121"/>
    </row>
    <row r="1729" spans="5:6" x14ac:dyDescent="0.25">
      <c r="E1729" s="2120"/>
      <c r="F1729" s="2121"/>
    </row>
    <row r="1730" spans="5:6" x14ac:dyDescent="0.25">
      <c r="E1730" s="2120"/>
      <c r="F1730" s="2121"/>
    </row>
    <row r="1731" spans="5:6" x14ac:dyDescent="0.25">
      <c r="E1731" s="2120"/>
      <c r="F1731" s="2121"/>
    </row>
    <row r="1732" spans="5:6" x14ac:dyDescent="0.25">
      <c r="E1732" s="2120"/>
      <c r="F1732" s="2121"/>
    </row>
    <row r="1733" spans="5:6" x14ac:dyDescent="0.25">
      <c r="E1733" s="2120"/>
      <c r="F1733" s="2121"/>
    </row>
    <row r="1734" spans="5:6" x14ac:dyDescent="0.25">
      <c r="E1734" s="2120"/>
      <c r="F1734" s="2121"/>
    </row>
    <row r="1735" spans="5:6" x14ac:dyDescent="0.25">
      <c r="E1735" s="2120"/>
      <c r="F1735" s="2121"/>
    </row>
    <row r="1736" spans="5:6" x14ac:dyDescent="0.25">
      <c r="E1736" s="2120"/>
      <c r="F1736" s="2121"/>
    </row>
    <row r="1737" spans="5:6" x14ac:dyDescent="0.25">
      <c r="E1737" s="2120"/>
      <c r="F1737" s="2121"/>
    </row>
    <row r="1738" spans="5:6" x14ac:dyDescent="0.25">
      <c r="E1738" s="2120"/>
      <c r="F1738" s="2121"/>
    </row>
    <row r="1739" spans="5:6" x14ac:dyDescent="0.25">
      <c r="E1739" s="2120"/>
      <c r="F1739" s="2121"/>
    </row>
    <row r="1740" spans="5:6" x14ac:dyDescent="0.25">
      <c r="E1740" s="2120"/>
      <c r="F1740" s="2121"/>
    </row>
    <row r="1741" spans="5:6" x14ac:dyDescent="0.25">
      <c r="E1741" s="2120"/>
      <c r="F1741" s="2121"/>
    </row>
    <row r="1742" spans="5:6" x14ac:dyDescent="0.25">
      <c r="E1742" s="2120"/>
      <c r="F1742" s="2121"/>
    </row>
    <row r="1743" spans="5:6" x14ac:dyDescent="0.25">
      <c r="E1743" s="2120"/>
      <c r="F1743" s="2121"/>
    </row>
    <row r="1744" spans="5:6" x14ac:dyDescent="0.25">
      <c r="E1744" s="2120"/>
      <c r="F1744" s="2121"/>
    </row>
    <row r="1745" spans="5:6" x14ac:dyDescent="0.25">
      <c r="E1745" s="2120"/>
      <c r="F1745" s="2121"/>
    </row>
    <row r="1746" spans="5:6" x14ac:dyDescent="0.25">
      <c r="E1746" s="2120"/>
      <c r="F1746" s="2121"/>
    </row>
    <row r="1747" spans="5:6" x14ac:dyDescent="0.25">
      <c r="E1747" s="2120"/>
      <c r="F1747" s="2121"/>
    </row>
    <row r="1748" spans="5:6" x14ac:dyDescent="0.25">
      <c r="E1748" s="2120"/>
      <c r="F1748" s="2121"/>
    </row>
    <row r="1749" spans="5:6" x14ac:dyDescent="0.25">
      <c r="E1749" s="2120"/>
      <c r="F1749" s="2121"/>
    </row>
    <row r="1750" spans="5:6" x14ac:dyDescent="0.25">
      <c r="E1750" s="2120"/>
      <c r="F1750" s="2121"/>
    </row>
    <row r="1751" spans="5:6" x14ac:dyDescent="0.25">
      <c r="E1751" s="2120"/>
      <c r="F1751" s="2121"/>
    </row>
    <row r="1752" spans="5:6" x14ac:dyDescent="0.25">
      <c r="E1752" s="2120"/>
      <c r="F1752" s="2121"/>
    </row>
    <row r="1753" spans="5:6" x14ac:dyDescent="0.25">
      <c r="E1753" s="2120"/>
      <c r="F1753" s="2121"/>
    </row>
    <row r="1754" spans="5:6" x14ac:dyDescent="0.25">
      <c r="E1754" s="2120"/>
      <c r="F1754" s="2121"/>
    </row>
    <row r="1755" spans="5:6" x14ac:dyDescent="0.25">
      <c r="E1755" s="2120"/>
      <c r="F1755" s="2121"/>
    </row>
    <row r="1756" spans="5:6" x14ac:dyDescent="0.25">
      <c r="E1756" s="2120"/>
      <c r="F1756" s="2121"/>
    </row>
    <row r="1757" spans="5:6" x14ac:dyDescent="0.25">
      <c r="E1757" s="2120"/>
      <c r="F1757" s="2121"/>
    </row>
    <row r="1758" spans="5:6" x14ac:dyDescent="0.25">
      <c r="E1758" s="2120"/>
      <c r="F1758" s="2121"/>
    </row>
    <row r="1759" spans="5:6" x14ac:dyDescent="0.25">
      <c r="E1759" s="2120"/>
      <c r="F1759" s="2121"/>
    </row>
    <row r="1760" spans="5:6" x14ac:dyDescent="0.25">
      <c r="E1760" s="2120"/>
      <c r="F1760" s="2121"/>
    </row>
    <row r="1761" spans="5:6" x14ac:dyDescent="0.25">
      <c r="E1761" s="2120"/>
      <c r="F1761" s="2121"/>
    </row>
    <row r="1762" spans="5:6" x14ac:dyDescent="0.25">
      <c r="E1762" s="2120"/>
      <c r="F1762" s="2121"/>
    </row>
    <row r="1763" spans="5:6" x14ac:dyDescent="0.25">
      <c r="E1763" s="2120"/>
      <c r="F1763" s="2121"/>
    </row>
    <row r="1764" spans="5:6" x14ac:dyDescent="0.25">
      <c r="E1764" s="2120"/>
      <c r="F1764" s="2121"/>
    </row>
    <row r="1765" spans="5:6" x14ac:dyDescent="0.25">
      <c r="E1765" s="2120"/>
      <c r="F1765" s="2121"/>
    </row>
    <row r="1766" spans="5:6" x14ac:dyDescent="0.25">
      <c r="E1766" s="2120"/>
      <c r="F1766" s="2121"/>
    </row>
    <row r="1767" spans="5:6" x14ac:dyDescent="0.25">
      <c r="E1767" s="2120"/>
      <c r="F1767" s="2121"/>
    </row>
    <row r="1768" spans="5:6" x14ac:dyDescent="0.25">
      <c r="E1768" s="2120"/>
      <c r="F1768" s="2121"/>
    </row>
    <row r="1769" spans="5:6" x14ac:dyDescent="0.25">
      <c r="E1769" s="2120"/>
      <c r="F1769" s="2121"/>
    </row>
    <row r="1770" spans="5:6" x14ac:dyDescent="0.25">
      <c r="E1770" s="2120"/>
      <c r="F1770" s="2121"/>
    </row>
    <row r="1771" spans="5:6" x14ac:dyDescent="0.25">
      <c r="E1771" s="2120"/>
      <c r="F1771" s="2121"/>
    </row>
    <row r="1772" spans="5:6" x14ac:dyDescent="0.25">
      <c r="E1772" s="2120"/>
      <c r="F1772" s="2121"/>
    </row>
    <row r="1773" spans="5:6" x14ac:dyDescent="0.25">
      <c r="E1773" s="2120"/>
      <c r="F1773" s="2121"/>
    </row>
    <row r="1774" spans="5:6" x14ac:dyDescent="0.25">
      <c r="E1774" s="2120"/>
      <c r="F1774" s="2121"/>
    </row>
    <row r="1775" spans="5:6" x14ac:dyDescent="0.25">
      <c r="E1775" s="2120"/>
      <c r="F1775" s="2121"/>
    </row>
    <row r="1776" spans="5:6" x14ac:dyDescent="0.25">
      <c r="E1776" s="2120"/>
      <c r="F1776" s="2121"/>
    </row>
    <row r="1777" spans="5:6" x14ac:dyDescent="0.25">
      <c r="E1777" s="2120"/>
      <c r="F1777" s="2121"/>
    </row>
    <row r="1778" spans="5:6" x14ac:dyDescent="0.25">
      <c r="E1778" s="2120"/>
      <c r="F1778" s="2121"/>
    </row>
    <row r="1779" spans="5:6" x14ac:dyDescent="0.25">
      <c r="E1779" s="2120"/>
      <c r="F1779" s="2121"/>
    </row>
    <row r="1780" spans="5:6" x14ac:dyDescent="0.25">
      <c r="E1780" s="2120"/>
      <c r="F1780" s="2121"/>
    </row>
    <row r="1781" spans="5:6" x14ac:dyDescent="0.25">
      <c r="E1781" s="2120"/>
      <c r="F1781" s="2121"/>
    </row>
    <row r="1782" spans="5:6" x14ac:dyDescent="0.25">
      <c r="E1782" s="2120"/>
      <c r="F1782" s="2121"/>
    </row>
    <row r="1783" spans="5:6" x14ac:dyDescent="0.25">
      <c r="E1783" s="2120"/>
      <c r="F1783" s="2121"/>
    </row>
    <row r="1784" spans="5:6" x14ac:dyDescent="0.25">
      <c r="E1784" s="2120"/>
      <c r="F1784" s="2121"/>
    </row>
    <row r="1785" spans="5:6" x14ac:dyDescent="0.25">
      <c r="E1785" s="2120"/>
      <c r="F1785" s="2121"/>
    </row>
    <row r="1786" spans="5:6" x14ac:dyDescent="0.25">
      <c r="E1786" s="2120"/>
      <c r="F1786" s="2121"/>
    </row>
    <row r="1787" spans="5:6" x14ac:dyDescent="0.25">
      <c r="E1787" s="2120"/>
      <c r="F1787" s="2121"/>
    </row>
    <row r="1788" spans="5:6" x14ac:dyDescent="0.25">
      <c r="E1788" s="2120"/>
      <c r="F1788" s="2121"/>
    </row>
    <row r="1789" spans="5:6" x14ac:dyDescent="0.25">
      <c r="E1789" s="2120"/>
      <c r="F1789" s="2121"/>
    </row>
    <row r="1790" spans="5:6" x14ac:dyDescent="0.25">
      <c r="E1790" s="2120"/>
      <c r="F1790" s="2121"/>
    </row>
    <row r="1791" spans="5:6" x14ac:dyDescent="0.25">
      <c r="E1791" s="2120"/>
      <c r="F1791" s="2121"/>
    </row>
    <row r="1792" spans="5:6" x14ac:dyDescent="0.25">
      <c r="E1792" s="2120"/>
      <c r="F1792" s="2121"/>
    </row>
    <row r="1793" spans="5:6" x14ac:dyDescent="0.25">
      <c r="E1793" s="2120"/>
      <c r="F1793" s="2121"/>
    </row>
    <row r="1794" spans="5:6" x14ac:dyDescent="0.25">
      <c r="E1794" s="2120"/>
      <c r="F1794" s="2121"/>
    </row>
    <row r="1795" spans="5:6" x14ac:dyDescent="0.25">
      <c r="E1795" s="2120"/>
      <c r="F1795" s="2121"/>
    </row>
    <row r="1796" spans="5:6" x14ac:dyDescent="0.25">
      <c r="E1796" s="2120"/>
      <c r="F1796" s="2121"/>
    </row>
    <row r="1797" spans="5:6" x14ac:dyDescent="0.25">
      <c r="E1797" s="2120"/>
      <c r="F1797" s="2121"/>
    </row>
    <row r="1798" spans="5:6" x14ac:dyDescent="0.25">
      <c r="E1798" s="2120"/>
      <c r="F1798" s="2121"/>
    </row>
    <row r="1799" spans="5:6" x14ac:dyDescent="0.25">
      <c r="E1799" s="2120"/>
      <c r="F1799" s="2121"/>
    </row>
    <row r="1800" spans="5:6" x14ac:dyDescent="0.25">
      <c r="E1800" s="2120"/>
      <c r="F1800" s="2121"/>
    </row>
    <row r="1801" spans="5:6" x14ac:dyDescent="0.25">
      <c r="E1801" s="2120"/>
      <c r="F1801" s="2121"/>
    </row>
    <row r="1802" spans="5:6" x14ac:dyDescent="0.25">
      <c r="E1802" s="2120"/>
      <c r="F1802" s="2121"/>
    </row>
    <row r="1803" spans="5:6" x14ac:dyDescent="0.25">
      <c r="E1803" s="2120"/>
      <c r="F1803" s="2121"/>
    </row>
    <row r="1804" spans="5:6" x14ac:dyDescent="0.25">
      <c r="E1804" s="2120"/>
      <c r="F1804" s="2121"/>
    </row>
    <row r="1805" spans="5:6" x14ac:dyDescent="0.25">
      <c r="E1805" s="2120"/>
      <c r="F1805" s="2121"/>
    </row>
    <row r="1806" spans="5:6" x14ac:dyDescent="0.25">
      <c r="E1806" s="2120"/>
      <c r="F1806" s="2121"/>
    </row>
    <row r="1807" spans="5:6" x14ac:dyDescent="0.25">
      <c r="E1807" s="2120"/>
      <c r="F1807" s="2121"/>
    </row>
    <row r="1808" spans="5:6" x14ac:dyDescent="0.25">
      <c r="E1808" s="2120"/>
      <c r="F1808" s="2121"/>
    </row>
    <row r="1809" spans="5:6" x14ac:dyDescent="0.25">
      <c r="E1809" s="2120"/>
      <c r="F1809" s="2121"/>
    </row>
    <row r="1810" spans="5:6" x14ac:dyDescent="0.25">
      <c r="E1810" s="2120"/>
      <c r="F1810" s="2121"/>
    </row>
    <row r="1811" spans="5:6" x14ac:dyDescent="0.25">
      <c r="E1811" s="2120"/>
      <c r="F1811" s="2121"/>
    </row>
    <row r="1812" spans="5:6" x14ac:dyDescent="0.25">
      <c r="E1812" s="2120"/>
      <c r="F1812" s="2121"/>
    </row>
    <row r="1813" spans="5:6" x14ac:dyDescent="0.25">
      <c r="E1813" s="2120"/>
      <c r="F1813" s="2121"/>
    </row>
    <row r="1814" spans="5:6" x14ac:dyDescent="0.25">
      <c r="E1814" s="2120"/>
      <c r="F1814" s="2121"/>
    </row>
    <row r="1815" spans="5:6" x14ac:dyDescent="0.25">
      <c r="E1815" s="2120"/>
      <c r="F1815" s="2121"/>
    </row>
    <row r="1816" spans="5:6" x14ac:dyDescent="0.25">
      <c r="E1816" s="2120"/>
      <c r="F1816" s="2121"/>
    </row>
    <row r="1817" spans="5:6" x14ac:dyDescent="0.25">
      <c r="E1817" s="2120"/>
      <c r="F1817" s="2121"/>
    </row>
    <row r="1818" spans="5:6" x14ac:dyDescent="0.25">
      <c r="E1818" s="2120"/>
      <c r="F1818" s="2121"/>
    </row>
    <row r="1819" spans="5:6" x14ac:dyDescent="0.25">
      <c r="E1819" s="2120"/>
      <c r="F1819" s="2121"/>
    </row>
    <row r="1820" spans="5:6" x14ac:dyDescent="0.25">
      <c r="E1820" s="2120"/>
      <c r="F1820" s="2121"/>
    </row>
    <row r="1821" spans="5:6" x14ac:dyDescent="0.25">
      <c r="E1821" s="2120"/>
      <c r="F1821" s="2121"/>
    </row>
    <row r="1822" spans="5:6" x14ac:dyDescent="0.25">
      <c r="E1822" s="2120"/>
      <c r="F1822" s="2121"/>
    </row>
    <row r="1823" spans="5:6" x14ac:dyDescent="0.25">
      <c r="E1823" s="2120"/>
      <c r="F1823" s="2121"/>
    </row>
    <row r="1824" spans="5:6" x14ac:dyDescent="0.25">
      <c r="E1824" s="2120"/>
      <c r="F1824" s="2121"/>
    </row>
    <row r="1825" spans="5:6" x14ac:dyDescent="0.25">
      <c r="E1825" s="2120"/>
      <c r="F1825" s="2121"/>
    </row>
    <row r="1826" spans="5:6" x14ac:dyDescent="0.25">
      <c r="E1826" s="2120"/>
      <c r="F1826" s="2121"/>
    </row>
    <row r="1827" spans="5:6" x14ac:dyDescent="0.25">
      <c r="E1827" s="2120"/>
      <c r="F1827" s="2121"/>
    </row>
    <row r="1828" spans="5:6" x14ac:dyDescent="0.25">
      <c r="E1828" s="2120"/>
      <c r="F1828" s="2121"/>
    </row>
    <row r="1829" spans="5:6" x14ac:dyDescent="0.25">
      <c r="E1829" s="2120"/>
      <c r="F1829" s="2121"/>
    </row>
    <row r="1830" spans="5:6" x14ac:dyDescent="0.25">
      <c r="E1830" s="2120"/>
      <c r="F1830" s="2121"/>
    </row>
    <row r="1831" spans="5:6" x14ac:dyDescent="0.25">
      <c r="E1831" s="2120"/>
      <c r="F1831" s="2121"/>
    </row>
    <row r="1832" spans="5:6" x14ac:dyDescent="0.25">
      <c r="E1832" s="2120"/>
      <c r="F1832" s="2121"/>
    </row>
    <row r="1833" spans="5:6" x14ac:dyDescent="0.25">
      <c r="E1833" s="2120"/>
      <c r="F1833" s="2121"/>
    </row>
    <row r="1834" spans="5:6" x14ac:dyDescent="0.25">
      <c r="E1834" s="2120"/>
      <c r="F1834" s="2121"/>
    </row>
    <row r="1835" spans="5:6" x14ac:dyDescent="0.25">
      <c r="E1835" s="2120"/>
      <c r="F1835" s="2121"/>
    </row>
    <row r="1836" spans="5:6" x14ac:dyDescent="0.25">
      <c r="E1836" s="2120"/>
      <c r="F1836" s="2121"/>
    </row>
    <row r="1837" spans="5:6" x14ac:dyDescent="0.25">
      <c r="E1837" s="2120"/>
      <c r="F1837" s="2121"/>
    </row>
    <row r="1838" spans="5:6" x14ac:dyDescent="0.25">
      <c r="E1838" s="2120"/>
      <c r="F1838" s="2121"/>
    </row>
    <row r="1839" spans="5:6" x14ac:dyDescent="0.25">
      <c r="E1839" s="2120"/>
      <c r="F1839" s="2121"/>
    </row>
    <row r="1840" spans="5:6" x14ac:dyDescent="0.25">
      <c r="E1840" s="2120"/>
      <c r="F1840" s="2121"/>
    </row>
    <row r="1841" spans="5:6" x14ac:dyDescent="0.25">
      <c r="E1841" s="2120"/>
      <c r="F1841" s="2121"/>
    </row>
    <row r="1842" spans="5:6" x14ac:dyDescent="0.25">
      <c r="E1842" s="2120"/>
      <c r="F1842" s="2121"/>
    </row>
    <row r="1843" spans="5:6" x14ac:dyDescent="0.25">
      <c r="E1843" s="2120"/>
      <c r="F1843" s="2121"/>
    </row>
    <row r="1844" spans="5:6" x14ac:dyDescent="0.25">
      <c r="E1844" s="2120"/>
      <c r="F1844" s="2121"/>
    </row>
    <row r="1845" spans="5:6" x14ac:dyDescent="0.25">
      <c r="E1845" s="2120"/>
      <c r="F1845" s="2121"/>
    </row>
    <row r="1846" spans="5:6" x14ac:dyDescent="0.25">
      <c r="E1846" s="2120"/>
      <c r="F1846" s="2121"/>
    </row>
    <row r="1847" spans="5:6" x14ac:dyDescent="0.25">
      <c r="E1847" s="2120"/>
      <c r="F1847" s="2121"/>
    </row>
    <row r="1848" spans="5:6" x14ac:dyDescent="0.25">
      <c r="E1848" s="2120"/>
      <c r="F1848" s="2121"/>
    </row>
    <row r="1849" spans="5:6" x14ac:dyDescent="0.25">
      <c r="E1849" s="2120"/>
      <c r="F1849" s="2121"/>
    </row>
    <row r="1850" spans="5:6" x14ac:dyDescent="0.25">
      <c r="E1850" s="2120"/>
      <c r="F1850" s="2121"/>
    </row>
    <row r="1851" spans="5:6" x14ac:dyDescent="0.25">
      <c r="E1851" s="2120"/>
      <c r="F1851" s="2121"/>
    </row>
    <row r="1852" spans="5:6" x14ac:dyDescent="0.25">
      <c r="E1852" s="2120"/>
      <c r="F1852" s="2121"/>
    </row>
    <row r="1853" spans="5:6" x14ac:dyDescent="0.25">
      <c r="E1853" s="2120"/>
      <c r="F1853" s="2121"/>
    </row>
    <row r="1854" spans="5:6" x14ac:dyDescent="0.25">
      <c r="E1854" s="2120"/>
      <c r="F1854" s="2121"/>
    </row>
    <row r="1855" spans="5:6" x14ac:dyDescent="0.25">
      <c r="E1855" s="2120"/>
      <c r="F1855" s="2121"/>
    </row>
    <row r="1856" spans="5:6" x14ac:dyDescent="0.25">
      <c r="E1856" s="2120"/>
      <c r="F1856" s="2121"/>
    </row>
    <row r="1857" spans="5:6" x14ac:dyDescent="0.25">
      <c r="E1857" s="2120"/>
      <c r="F1857" s="2121"/>
    </row>
    <row r="1858" spans="5:6" x14ac:dyDescent="0.25">
      <c r="E1858" s="2120"/>
      <c r="F1858" s="2121"/>
    </row>
    <row r="1859" spans="5:6" x14ac:dyDescent="0.25">
      <c r="E1859" s="2120"/>
      <c r="F1859" s="2121"/>
    </row>
    <row r="1860" spans="5:6" x14ac:dyDescent="0.25">
      <c r="E1860" s="2120"/>
      <c r="F1860" s="2121"/>
    </row>
    <row r="1861" spans="5:6" x14ac:dyDescent="0.25">
      <c r="E1861" s="2120"/>
      <c r="F1861" s="2121"/>
    </row>
    <row r="1862" spans="5:6" x14ac:dyDescent="0.25">
      <c r="E1862" s="2120"/>
      <c r="F1862" s="2121"/>
    </row>
    <row r="1863" spans="5:6" x14ac:dyDescent="0.25">
      <c r="E1863" s="2120"/>
      <c r="F1863" s="2121"/>
    </row>
    <row r="1864" spans="5:6" x14ac:dyDescent="0.25">
      <c r="E1864" s="2120"/>
      <c r="F1864" s="2121"/>
    </row>
    <row r="1865" spans="5:6" x14ac:dyDescent="0.25">
      <c r="E1865" s="2120"/>
      <c r="F1865" s="2121"/>
    </row>
    <row r="1866" spans="5:6" x14ac:dyDescent="0.25">
      <c r="E1866" s="2120"/>
      <c r="F1866" s="2121"/>
    </row>
    <row r="1867" spans="5:6" x14ac:dyDescent="0.25">
      <c r="E1867" s="2120"/>
      <c r="F1867" s="2121"/>
    </row>
    <row r="1868" spans="5:6" x14ac:dyDescent="0.25">
      <c r="E1868" s="2120"/>
      <c r="F1868" s="2121"/>
    </row>
    <row r="1869" spans="5:6" x14ac:dyDescent="0.25">
      <c r="E1869" s="2120"/>
      <c r="F1869" s="2121"/>
    </row>
    <row r="1870" spans="5:6" x14ac:dyDescent="0.25">
      <c r="E1870" s="2120"/>
      <c r="F1870" s="2121"/>
    </row>
    <row r="1871" spans="5:6" x14ac:dyDescent="0.25">
      <c r="E1871" s="2120"/>
      <c r="F1871" s="2121"/>
    </row>
    <row r="1872" spans="5:6" x14ac:dyDescent="0.25">
      <c r="E1872" s="2120"/>
      <c r="F1872" s="2121"/>
    </row>
    <row r="1873" spans="5:6" x14ac:dyDescent="0.25">
      <c r="E1873" s="2120"/>
      <c r="F1873" s="2121"/>
    </row>
    <row r="1874" spans="5:6" x14ac:dyDescent="0.25">
      <c r="E1874" s="2120"/>
      <c r="F1874" s="2121"/>
    </row>
    <row r="1875" spans="5:6" x14ac:dyDescent="0.25">
      <c r="E1875" s="2120"/>
      <c r="F1875" s="2121"/>
    </row>
    <row r="1876" spans="5:6" x14ac:dyDescent="0.25">
      <c r="E1876" s="2120"/>
      <c r="F1876" s="2121"/>
    </row>
    <row r="1877" spans="5:6" x14ac:dyDescent="0.25">
      <c r="E1877" s="2120"/>
      <c r="F1877" s="2121"/>
    </row>
    <row r="1878" spans="5:6" x14ac:dyDescent="0.25">
      <c r="E1878" s="2120"/>
      <c r="F1878" s="2121"/>
    </row>
    <row r="1879" spans="5:6" x14ac:dyDescent="0.25">
      <c r="E1879" s="2120"/>
      <c r="F1879" s="2121"/>
    </row>
    <row r="1880" spans="5:6" x14ac:dyDescent="0.25">
      <c r="E1880" s="2120"/>
      <c r="F1880" s="2121"/>
    </row>
    <row r="1881" spans="5:6" x14ac:dyDescent="0.25">
      <c r="E1881" s="2120"/>
      <c r="F1881" s="2121"/>
    </row>
    <row r="1882" spans="5:6" x14ac:dyDescent="0.25">
      <c r="E1882" s="2120"/>
      <c r="F1882" s="2121"/>
    </row>
    <row r="1883" spans="5:6" x14ac:dyDescent="0.25">
      <c r="E1883" s="2120"/>
      <c r="F1883" s="2121"/>
    </row>
    <row r="1884" spans="5:6" x14ac:dyDescent="0.25">
      <c r="E1884" s="2120"/>
      <c r="F1884" s="2121"/>
    </row>
    <row r="1885" spans="5:6" x14ac:dyDescent="0.25">
      <c r="E1885" s="2120"/>
      <c r="F1885" s="2121"/>
    </row>
    <row r="1886" spans="5:6" x14ac:dyDescent="0.25">
      <c r="E1886" s="2120"/>
      <c r="F1886" s="2121"/>
    </row>
    <row r="1887" spans="5:6" x14ac:dyDescent="0.25">
      <c r="E1887" s="2120"/>
      <c r="F1887" s="2121"/>
    </row>
    <row r="1888" spans="5:6" x14ac:dyDescent="0.25">
      <c r="E1888" s="2120"/>
      <c r="F1888" s="2121"/>
    </row>
    <row r="1889" spans="5:6" x14ac:dyDescent="0.25">
      <c r="E1889" s="2120"/>
      <c r="F1889" s="2121"/>
    </row>
    <row r="1890" spans="5:6" x14ac:dyDescent="0.25">
      <c r="E1890" s="2120"/>
      <c r="F1890" s="2121"/>
    </row>
    <row r="1891" spans="5:6" x14ac:dyDescent="0.25">
      <c r="E1891" s="2120"/>
      <c r="F1891" s="2121"/>
    </row>
    <row r="1892" spans="5:6" x14ac:dyDescent="0.25">
      <c r="E1892" s="2120"/>
      <c r="F1892" s="2121"/>
    </row>
    <row r="1893" spans="5:6" x14ac:dyDescent="0.25">
      <c r="E1893" s="2120"/>
      <c r="F1893" s="2121"/>
    </row>
    <row r="1894" spans="5:6" x14ac:dyDescent="0.25">
      <c r="E1894" s="2120"/>
      <c r="F1894" s="2121"/>
    </row>
    <row r="1895" spans="5:6" x14ac:dyDescent="0.25">
      <c r="E1895" s="2120"/>
      <c r="F1895" s="2121"/>
    </row>
    <row r="1896" spans="5:6" x14ac:dyDescent="0.25">
      <c r="E1896" s="2120"/>
      <c r="F1896" s="2121"/>
    </row>
    <row r="1897" spans="5:6" x14ac:dyDescent="0.25">
      <c r="E1897" s="2120"/>
      <c r="F1897" s="2121"/>
    </row>
    <row r="1898" spans="5:6" x14ac:dyDescent="0.25">
      <c r="E1898" s="2120"/>
      <c r="F1898" s="2121"/>
    </row>
    <row r="1899" spans="5:6" x14ac:dyDescent="0.25">
      <c r="E1899" s="2120"/>
      <c r="F1899" s="2121"/>
    </row>
    <row r="1900" spans="5:6" x14ac:dyDescent="0.25">
      <c r="E1900" s="2120"/>
      <c r="F1900" s="2121"/>
    </row>
    <row r="1901" spans="5:6" x14ac:dyDescent="0.25">
      <c r="E1901" s="2120"/>
      <c r="F1901" s="2121"/>
    </row>
    <row r="1902" spans="5:6" x14ac:dyDescent="0.25">
      <c r="E1902" s="2120"/>
      <c r="F1902" s="2121"/>
    </row>
    <row r="1903" spans="5:6" x14ac:dyDescent="0.25">
      <c r="E1903" s="2120"/>
      <c r="F1903" s="2121"/>
    </row>
    <row r="1904" spans="5:6" x14ac:dyDescent="0.25">
      <c r="E1904" s="2120"/>
      <c r="F1904" s="2121"/>
    </row>
    <row r="1905" spans="5:6" x14ac:dyDescent="0.25">
      <c r="E1905" s="2120"/>
      <c r="F1905" s="2121"/>
    </row>
    <row r="1906" spans="5:6" x14ac:dyDescent="0.25">
      <c r="E1906" s="2120"/>
      <c r="F1906" s="2121"/>
    </row>
    <row r="1907" spans="5:6" x14ac:dyDescent="0.25">
      <c r="E1907" s="2120"/>
      <c r="F1907" s="2121"/>
    </row>
    <row r="1908" spans="5:6" x14ac:dyDescent="0.25">
      <c r="E1908" s="2120"/>
      <c r="F1908" s="2121"/>
    </row>
    <row r="1909" spans="5:6" x14ac:dyDescent="0.25">
      <c r="E1909" s="2120"/>
      <c r="F1909" s="2121"/>
    </row>
    <row r="1910" spans="5:6" x14ac:dyDescent="0.25">
      <c r="E1910" s="2120"/>
      <c r="F1910" s="2121"/>
    </row>
    <row r="1911" spans="5:6" x14ac:dyDescent="0.25">
      <c r="E1911" s="2120"/>
      <c r="F1911" s="2121"/>
    </row>
    <row r="1912" spans="5:6" x14ac:dyDescent="0.25">
      <c r="E1912" s="2120"/>
      <c r="F1912" s="2121"/>
    </row>
    <row r="1913" spans="5:6" x14ac:dyDescent="0.25">
      <c r="E1913" s="2120"/>
      <c r="F1913" s="2121"/>
    </row>
    <row r="1914" spans="5:6" x14ac:dyDescent="0.25">
      <c r="E1914" s="2120"/>
      <c r="F1914" s="2121"/>
    </row>
    <row r="1915" spans="5:6" x14ac:dyDescent="0.25">
      <c r="E1915" s="2120"/>
      <c r="F1915" s="2121"/>
    </row>
    <row r="1916" spans="5:6" x14ac:dyDescent="0.25">
      <c r="E1916" s="2120"/>
      <c r="F1916" s="2121"/>
    </row>
    <row r="1917" spans="5:6" x14ac:dyDescent="0.25">
      <c r="E1917" s="2120"/>
      <c r="F1917" s="2121"/>
    </row>
    <row r="1918" spans="5:6" x14ac:dyDescent="0.25">
      <c r="E1918" s="2120"/>
      <c r="F1918" s="2121"/>
    </row>
    <row r="1919" spans="5:6" x14ac:dyDescent="0.25">
      <c r="E1919" s="2120"/>
      <c r="F1919" s="2121"/>
    </row>
    <row r="1920" spans="5:6" x14ac:dyDescent="0.25">
      <c r="E1920" s="2120"/>
      <c r="F1920" s="2121"/>
    </row>
    <row r="1921" spans="5:6" x14ac:dyDescent="0.25">
      <c r="E1921" s="2120"/>
      <c r="F1921" s="2121"/>
    </row>
    <row r="1922" spans="5:6" x14ac:dyDescent="0.25">
      <c r="E1922" s="2120"/>
      <c r="F1922" s="2121"/>
    </row>
    <row r="1923" spans="5:6" x14ac:dyDescent="0.25">
      <c r="E1923" s="2120"/>
      <c r="F1923" s="2121"/>
    </row>
    <row r="1924" spans="5:6" x14ac:dyDescent="0.25">
      <c r="E1924" s="2120"/>
      <c r="F1924" s="2121"/>
    </row>
    <row r="1925" spans="5:6" x14ac:dyDescent="0.25">
      <c r="E1925" s="2120"/>
      <c r="F1925" s="2121"/>
    </row>
    <row r="1926" spans="5:6" x14ac:dyDescent="0.25">
      <c r="E1926" s="2120"/>
      <c r="F1926" s="2121"/>
    </row>
    <row r="1927" spans="5:6" x14ac:dyDescent="0.25">
      <c r="E1927" s="2120"/>
      <c r="F1927" s="2121"/>
    </row>
    <row r="1928" spans="5:6" x14ac:dyDescent="0.25">
      <c r="E1928" s="2120"/>
      <c r="F1928" s="2121"/>
    </row>
    <row r="1929" spans="5:6" x14ac:dyDescent="0.25">
      <c r="E1929" s="2120"/>
      <c r="F1929" s="2121"/>
    </row>
    <row r="1930" spans="5:6" x14ac:dyDescent="0.25">
      <c r="E1930" s="2120"/>
      <c r="F1930" s="2121"/>
    </row>
    <row r="1931" spans="5:6" x14ac:dyDescent="0.25">
      <c r="E1931" s="2120"/>
      <c r="F1931" s="2121"/>
    </row>
    <row r="1932" spans="5:6" x14ac:dyDescent="0.25">
      <c r="E1932" s="2120"/>
      <c r="F1932" s="2121"/>
    </row>
    <row r="1933" spans="5:6" x14ac:dyDescent="0.25">
      <c r="E1933" s="2120"/>
      <c r="F1933" s="2121"/>
    </row>
    <row r="1934" spans="5:6" x14ac:dyDescent="0.25">
      <c r="E1934" s="2120"/>
      <c r="F1934" s="2121"/>
    </row>
    <row r="1935" spans="5:6" x14ac:dyDescent="0.25">
      <c r="E1935" s="2120"/>
      <c r="F1935" s="2121"/>
    </row>
    <row r="1936" spans="5:6" x14ac:dyDescent="0.25">
      <c r="E1936" s="2120"/>
      <c r="F1936" s="2121"/>
    </row>
    <row r="1937" spans="5:6" x14ac:dyDescent="0.25">
      <c r="E1937" s="2120"/>
      <c r="F1937" s="2121"/>
    </row>
    <row r="1938" spans="5:6" x14ac:dyDescent="0.25">
      <c r="E1938" s="2120"/>
      <c r="F1938" s="2121"/>
    </row>
    <row r="1939" spans="5:6" x14ac:dyDescent="0.25">
      <c r="E1939" s="2120"/>
      <c r="F1939" s="2121"/>
    </row>
    <row r="1940" spans="5:6" x14ac:dyDescent="0.25">
      <c r="E1940" s="2120"/>
      <c r="F1940" s="2121"/>
    </row>
    <row r="1941" spans="5:6" x14ac:dyDescent="0.25">
      <c r="E1941" s="2120"/>
      <c r="F1941" s="2121"/>
    </row>
    <row r="1942" spans="5:6" x14ac:dyDescent="0.25">
      <c r="E1942" s="2120"/>
      <c r="F1942" s="2121"/>
    </row>
    <row r="1943" spans="5:6" x14ac:dyDescent="0.25">
      <c r="E1943" s="2120"/>
      <c r="F1943" s="2121"/>
    </row>
    <row r="1944" spans="5:6" x14ac:dyDescent="0.25">
      <c r="E1944" s="2120"/>
      <c r="F1944" s="2121"/>
    </row>
    <row r="1945" spans="5:6" x14ac:dyDescent="0.25">
      <c r="E1945" s="2120"/>
      <c r="F1945" s="2121"/>
    </row>
    <row r="1946" spans="5:6" x14ac:dyDescent="0.25">
      <c r="E1946" s="2120"/>
      <c r="F1946" s="2121"/>
    </row>
    <row r="1947" spans="5:6" x14ac:dyDescent="0.25">
      <c r="E1947" s="2120"/>
      <c r="F1947" s="2121"/>
    </row>
    <row r="1948" spans="5:6" x14ac:dyDescent="0.25">
      <c r="E1948" s="2120"/>
      <c r="F1948" s="2121"/>
    </row>
    <row r="1949" spans="5:6" x14ac:dyDescent="0.25">
      <c r="E1949" s="2120"/>
      <c r="F1949" s="2121"/>
    </row>
    <row r="1950" spans="5:6" x14ac:dyDescent="0.25">
      <c r="E1950" s="2120"/>
      <c r="F1950" s="2121"/>
    </row>
    <row r="1951" spans="5:6" x14ac:dyDescent="0.25">
      <c r="E1951" s="2120"/>
      <c r="F1951" s="2121"/>
    </row>
    <row r="1952" spans="5:6" x14ac:dyDescent="0.25">
      <c r="E1952" s="2120"/>
      <c r="F1952" s="2121"/>
    </row>
    <row r="1953" spans="5:6" x14ac:dyDescent="0.25">
      <c r="E1953" s="2120"/>
      <c r="F1953" s="2121"/>
    </row>
    <row r="1954" spans="5:6" x14ac:dyDescent="0.25">
      <c r="E1954" s="2120"/>
      <c r="F1954" s="2121"/>
    </row>
    <row r="1955" spans="5:6" x14ac:dyDescent="0.25">
      <c r="E1955" s="2120"/>
      <c r="F1955" s="2121"/>
    </row>
    <row r="1956" spans="5:6" x14ac:dyDescent="0.25">
      <c r="E1956" s="2120"/>
      <c r="F1956" s="2121"/>
    </row>
    <row r="1957" spans="5:6" x14ac:dyDescent="0.25">
      <c r="E1957" s="2120"/>
      <c r="F1957" s="2121"/>
    </row>
    <row r="1958" spans="5:6" x14ac:dyDescent="0.25">
      <c r="E1958" s="2120"/>
      <c r="F1958" s="2121"/>
    </row>
    <row r="1959" spans="5:6" x14ac:dyDescent="0.25">
      <c r="E1959" s="2120"/>
      <c r="F1959" s="2121"/>
    </row>
    <row r="1960" spans="5:6" x14ac:dyDescent="0.25">
      <c r="E1960" s="2120"/>
      <c r="F1960" s="2121"/>
    </row>
    <row r="1961" spans="5:6" x14ac:dyDescent="0.25">
      <c r="E1961" s="2120"/>
      <c r="F1961" s="2121"/>
    </row>
    <row r="1962" spans="5:6" x14ac:dyDescent="0.25">
      <c r="E1962" s="2120"/>
      <c r="F1962" s="2121"/>
    </row>
    <row r="1963" spans="5:6" x14ac:dyDescent="0.25">
      <c r="E1963" s="2120"/>
      <c r="F1963" s="2121"/>
    </row>
    <row r="1964" spans="5:6" x14ac:dyDescent="0.25">
      <c r="E1964" s="2120"/>
      <c r="F1964" s="2121"/>
    </row>
    <row r="1965" spans="5:6" x14ac:dyDescent="0.25">
      <c r="E1965" s="2120"/>
      <c r="F1965" s="2121"/>
    </row>
    <row r="1966" spans="5:6" x14ac:dyDescent="0.25">
      <c r="E1966" s="2120"/>
      <c r="F1966" s="2121"/>
    </row>
    <row r="1967" spans="5:6" x14ac:dyDescent="0.25">
      <c r="E1967" s="2120"/>
      <c r="F1967" s="2121"/>
    </row>
    <row r="1968" spans="5:6" x14ac:dyDescent="0.25">
      <c r="E1968" s="2120"/>
      <c r="F1968" s="2121"/>
    </row>
    <row r="1969" spans="5:6" x14ac:dyDescent="0.25">
      <c r="E1969" s="2120"/>
      <c r="F1969" s="2121"/>
    </row>
    <row r="1970" spans="5:6" x14ac:dyDescent="0.25">
      <c r="E1970" s="2120"/>
      <c r="F1970" s="2121"/>
    </row>
    <row r="1971" spans="5:6" x14ac:dyDescent="0.25">
      <c r="E1971" s="2120"/>
      <c r="F1971" s="2121"/>
    </row>
    <row r="1972" spans="5:6" x14ac:dyDescent="0.25">
      <c r="E1972" s="2120"/>
      <c r="F1972" s="2121"/>
    </row>
    <row r="1973" spans="5:6" x14ac:dyDescent="0.25">
      <c r="E1973" s="2120"/>
      <c r="F1973" s="2121"/>
    </row>
    <row r="1974" spans="5:6" x14ac:dyDescent="0.25">
      <c r="E1974" s="2120"/>
      <c r="F1974" s="2121"/>
    </row>
    <row r="1975" spans="5:6" x14ac:dyDescent="0.25">
      <c r="E1975" s="2120"/>
      <c r="F1975" s="2121"/>
    </row>
    <row r="1976" spans="5:6" x14ac:dyDescent="0.25">
      <c r="E1976" s="2120"/>
      <c r="F1976" s="2121"/>
    </row>
    <row r="1977" spans="5:6" x14ac:dyDescent="0.25">
      <c r="E1977" s="2120"/>
      <c r="F1977" s="2121"/>
    </row>
    <row r="1978" spans="5:6" x14ac:dyDescent="0.25">
      <c r="E1978" s="2120"/>
      <c r="F1978" s="2121"/>
    </row>
    <row r="1979" spans="5:6" x14ac:dyDescent="0.25">
      <c r="E1979" s="2120"/>
      <c r="F1979" s="2121"/>
    </row>
    <row r="1980" spans="5:6" x14ac:dyDescent="0.25">
      <c r="E1980" s="2120"/>
      <c r="F1980" s="2121"/>
    </row>
    <row r="1981" spans="5:6" x14ac:dyDescent="0.25">
      <c r="E1981" s="2120"/>
      <c r="F1981" s="2121"/>
    </row>
    <row r="1982" spans="5:6" x14ac:dyDescent="0.25">
      <c r="E1982" s="2120"/>
      <c r="F1982" s="2121"/>
    </row>
    <row r="1983" spans="5:6" x14ac:dyDescent="0.25">
      <c r="E1983" s="2120"/>
      <c r="F1983" s="2121"/>
    </row>
    <row r="1984" spans="5:6" x14ac:dyDescent="0.25">
      <c r="E1984" s="2120"/>
      <c r="F1984" s="2121"/>
    </row>
    <row r="1985" spans="5:6" x14ac:dyDescent="0.25">
      <c r="E1985" s="2120"/>
      <c r="F1985" s="2121"/>
    </row>
    <row r="1986" spans="5:6" x14ac:dyDescent="0.25">
      <c r="E1986" s="2120"/>
      <c r="F1986" s="2121"/>
    </row>
    <row r="1987" spans="5:6" x14ac:dyDescent="0.25">
      <c r="E1987" s="2120"/>
      <c r="F1987" s="2121"/>
    </row>
    <row r="1988" spans="5:6" x14ac:dyDescent="0.25">
      <c r="E1988" s="2120"/>
      <c r="F1988" s="2121"/>
    </row>
    <row r="1989" spans="5:6" x14ac:dyDescent="0.25">
      <c r="E1989" s="2120"/>
      <c r="F1989" s="2121"/>
    </row>
    <row r="1990" spans="5:6" x14ac:dyDescent="0.25">
      <c r="E1990" s="2120"/>
      <c r="F1990" s="2121"/>
    </row>
    <row r="1991" spans="5:6" x14ac:dyDescent="0.25">
      <c r="E1991" s="2120"/>
      <c r="F1991" s="2121"/>
    </row>
    <row r="1992" spans="5:6" x14ac:dyDescent="0.25">
      <c r="E1992" s="2120"/>
      <c r="F1992" s="2121"/>
    </row>
    <row r="1993" spans="5:6" x14ac:dyDescent="0.25">
      <c r="E1993" s="2120"/>
      <c r="F1993" s="2121"/>
    </row>
    <row r="1994" spans="5:6" x14ac:dyDescent="0.25">
      <c r="E1994" s="2120"/>
      <c r="F1994" s="2121"/>
    </row>
    <row r="1995" spans="5:6" x14ac:dyDescent="0.25">
      <c r="E1995" s="2120"/>
      <c r="F1995" s="2121"/>
    </row>
    <row r="1996" spans="5:6" x14ac:dyDescent="0.25">
      <c r="E1996" s="2120"/>
      <c r="F1996" s="2121"/>
    </row>
    <row r="1997" spans="5:6" x14ac:dyDescent="0.25">
      <c r="E1997" s="2120"/>
      <c r="F1997" s="2121"/>
    </row>
    <row r="1998" spans="5:6" x14ac:dyDescent="0.25">
      <c r="E1998" s="2120"/>
      <c r="F1998" s="2121"/>
    </row>
    <row r="1999" spans="5:6" x14ac:dyDescent="0.25">
      <c r="E1999" s="2120"/>
      <c r="F1999" s="2121"/>
    </row>
    <row r="2000" spans="5:6" x14ac:dyDescent="0.25">
      <c r="E2000" s="2120"/>
      <c r="F2000" s="2121"/>
    </row>
    <row r="2001" spans="5:6" x14ac:dyDescent="0.25">
      <c r="E2001" s="2120"/>
      <c r="F2001" s="2121"/>
    </row>
    <row r="2002" spans="5:6" x14ac:dyDescent="0.25">
      <c r="E2002" s="2120"/>
      <c r="F2002" s="2121"/>
    </row>
    <row r="2003" spans="5:6" x14ac:dyDescent="0.25">
      <c r="E2003" s="2120"/>
      <c r="F2003" s="2121"/>
    </row>
    <row r="2004" spans="5:6" x14ac:dyDescent="0.25">
      <c r="E2004" s="2120"/>
      <c r="F2004" s="2121"/>
    </row>
    <row r="2005" spans="5:6" x14ac:dyDescent="0.25">
      <c r="E2005" s="2120"/>
      <c r="F2005" s="2121"/>
    </row>
    <row r="2006" spans="5:6" x14ac:dyDescent="0.25">
      <c r="E2006" s="2120"/>
      <c r="F2006" s="2121"/>
    </row>
    <row r="2007" spans="5:6" x14ac:dyDescent="0.25">
      <c r="E2007" s="2120"/>
      <c r="F2007" s="2121"/>
    </row>
    <row r="2008" spans="5:6" x14ac:dyDescent="0.25">
      <c r="E2008" s="2120"/>
      <c r="F2008" s="2121"/>
    </row>
    <row r="2009" spans="5:6" x14ac:dyDescent="0.25">
      <c r="E2009" s="2120"/>
      <c r="F2009" s="2121"/>
    </row>
    <row r="2010" spans="5:6" x14ac:dyDescent="0.25">
      <c r="E2010" s="2120"/>
      <c r="F2010" s="2121"/>
    </row>
    <row r="2011" spans="5:6" x14ac:dyDescent="0.25">
      <c r="E2011" s="2120"/>
      <c r="F2011" s="2121"/>
    </row>
    <row r="2012" spans="5:6" x14ac:dyDescent="0.25">
      <c r="E2012" s="2120"/>
      <c r="F2012" s="2121"/>
    </row>
    <row r="2013" spans="5:6" x14ac:dyDescent="0.25">
      <c r="E2013" s="2120"/>
      <c r="F2013" s="2121"/>
    </row>
    <row r="2014" spans="5:6" x14ac:dyDescent="0.25">
      <c r="E2014" s="2120"/>
      <c r="F2014" s="2121"/>
    </row>
    <row r="2015" spans="5:6" x14ac:dyDescent="0.25">
      <c r="E2015" s="2120"/>
      <c r="F2015" s="2121"/>
    </row>
    <row r="2016" spans="5:6" x14ac:dyDescent="0.25">
      <c r="E2016" s="2120"/>
      <c r="F2016" s="2121"/>
    </row>
    <row r="2017" spans="5:6" x14ac:dyDescent="0.25">
      <c r="E2017" s="2120"/>
      <c r="F2017" s="2121"/>
    </row>
    <row r="2018" spans="5:6" x14ac:dyDescent="0.25">
      <c r="E2018" s="2120"/>
      <c r="F2018" s="2121"/>
    </row>
    <row r="2019" spans="5:6" x14ac:dyDescent="0.25">
      <c r="E2019" s="2120"/>
      <c r="F2019" s="2121"/>
    </row>
    <row r="2020" spans="5:6" x14ac:dyDescent="0.25">
      <c r="E2020" s="2120"/>
      <c r="F2020" s="2121"/>
    </row>
    <row r="2021" spans="5:6" x14ac:dyDescent="0.25">
      <c r="E2021" s="2120"/>
      <c r="F2021" s="2121"/>
    </row>
    <row r="2022" spans="5:6" x14ac:dyDescent="0.25">
      <c r="E2022" s="2120"/>
      <c r="F2022" s="2121"/>
    </row>
    <row r="2023" spans="5:6" x14ac:dyDescent="0.25">
      <c r="E2023" s="2120"/>
      <c r="F2023" s="2121"/>
    </row>
    <row r="2024" spans="5:6" x14ac:dyDescent="0.25">
      <c r="E2024" s="2120"/>
      <c r="F2024" s="2121"/>
    </row>
    <row r="2025" spans="5:6" x14ac:dyDescent="0.25">
      <c r="E2025" s="2120"/>
      <c r="F2025" s="2121"/>
    </row>
    <row r="2026" spans="5:6" x14ac:dyDescent="0.25">
      <c r="E2026" s="2120"/>
      <c r="F2026" s="2121"/>
    </row>
    <row r="2027" spans="5:6" x14ac:dyDescent="0.25">
      <c r="E2027" s="2120"/>
      <c r="F2027" s="2121"/>
    </row>
    <row r="2028" spans="5:6" x14ac:dyDescent="0.25">
      <c r="E2028" s="2120"/>
      <c r="F2028" s="2121"/>
    </row>
    <row r="2029" spans="5:6" x14ac:dyDescent="0.25">
      <c r="E2029" s="2120"/>
      <c r="F2029" s="2121"/>
    </row>
    <row r="2030" spans="5:6" x14ac:dyDescent="0.25">
      <c r="E2030" s="2120"/>
      <c r="F2030" s="2121"/>
    </row>
    <row r="2031" spans="5:6" x14ac:dyDescent="0.25">
      <c r="E2031" s="2120"/>
      <c r="F2031" s="2121"/>
    </row>
    <row r="2032" spans="5:6" x14ac:dyDescent="0.25">
      <c r="E2032" s="2120"/>
      <c r="F2032" s="2121"/>
    </row>
  </sheetData>
  <mergeCells count="12">
    <mergeCell ref="A43:E43"/>
    <mergeCell ref="A74:E74"/>
    <mergeCell ref="A90:E90"/>
    <mergeCell ref="A1:F1"/>
    <mergeCell ref="A2:F2"/>
    <mergeCell ref="A3:F3"/>
    <mergeCell ref="A5:A6"/>
    <mergeCell ref="B5:B6"/>
    <mergeCell ref="C5:C6"/>
    <mergeCell ref="D5:D6"/>
    <mergeCell ref="E5:E6"/>
    <mergeCell ref="F5:F6"/>
  </mergeCells>
  <pageMargins left="0.74803149606299213" right="0.35433070866141736" top="0.98425196850393704" bottom="0.98425196850393704" header="0.51181102362204722" footer="0.51181102362204722"/>
  <pageSetup paperSize="9" scale="72" fitToHeight="3" orientation="portrait" r:id="rId1"/>
  <headerFooter alignWithMargins="0">
    <oddFooter>&amp;L&amp;A&amp;R&amp;P of &amp;N</oddFooter>
  </headerFooter>
  <rowBreaks count="2" manualBreakCount="2">
    <brk id="43" max="5" man="1"/>
    <brk id="74"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0"/>
  <sheetViews>
    <sheetView view="pageBreakPreview" zoomScaleNormal="100" zoomScaleSheetLayoutView="100" workbookViewId="0">
      <pane ySplit="5" topLeftCell="A6" activePane="bottomLeft" state="frozen"/>
      <selection activeCell="A3" sqref="A3:E3"/>
      <selection pane="bottomLeft" activeCell="E247" sqref="E247"/>
    </sheetView>
  </sheetViews>
  <sheetFormatPr defaultRowHeight="12.5" x14ac:dyDescent="0.25"/>
  <cols>
    <col min="1" max="1" width="9.26953125" style="180" customWidth="1"/>
    <col min="2" max="2" width="59.453125" style="68" customWidth="1"/>
    <col min="3" max="3" width="7.7265625" style="68" customWidth="1"/>
    <col min="4" max="4" width="10.81640625" style="68" customWidth="1"/>
    <col min="5" max="5" width="14.453125" style="195" customWidth="1"/>
    <col min="6" max="6" width="14.26953125" style="181" customWidth="1"/>
    <col min="7" max="7" width="14.453125" style="537" customWidth="1"/>
    <col min="8" max="8" width="9.1796875" style="68"/>
    <col min="9" max="9" width="11.26953125" style="68" bestFit="1" customWidth="1"/>
    <col min="10" max="256" width="9.1796875" style="68"/>
    <col min="257" max="257" width="8.1796875" style="68" customWidth="1"/>
    <col min="258" max="258" width="32" style="68" customWidth="1"/>
    <col min="259" max="259" width="6.453125" style="68" customWidth="1"/>
    <col min="260" max="260" width="9.54296875" style="68" customWidth="1"/>
    <col min="261" max="261" width="11.81640625" style="68" customWidth="1"/>
    <col min="262" max="262" width="18.26953125" style="68" customWidth="1"/>
    <col min="263" max="264" width="9.1796875" style="68"/>
    <col min="265" max="265" width="11.26953125" style="68" bestFit="1" customWidth="1"/>
    <col min="266" max="512" width="9.1796875" style="68"/>
    <col min="513" max="513" width="8.1796875" style="68" customWidth="1"/>
    <col min="514" max="514" width="32" style="68" customWidth="1"/>
    <col min="515" max="515" width="6.453125" style="68" customWidth="1"/>
    <col min="516" max="516" width="9.54296875" style="68" customWidth="1"/>
    <col min="517" max="517" width="11.81640625" style="68" customWidth="1"/>
    <col min="518" max="518" width="18.26953125" style="68" customWidth="1"/>
    <col min="519" max="520" width="9.1796875" style="68"/>
    <col min="521" max="521" width="11.26953125" style="68" bestFit="1" customWidth="1"/>
    <col min="522" max="768" width="9.1796875" style="68"/>
    <col min="769" max="769" width="8.1796875" style="68" customWidth="1"/>
    <col min="770" max="770" width="32" style="68" customWidth="1"/>
    <col min="771" max="771" width="6.453125" style="68" customWidth="1"/>
    <col min="772" max="772" width="9.54296875" style="68" customWidth="1"/>
    <col min="773" max="773" width="11.81640625" style="68" customWidth="1"/>
    <col min="774" max="774" width="18.26953125" style="68" customWidth="1"/>
    <col min="775" max="776" width="9.1796875" style="68"/>
    <col min="777" max="777" width="11.26953125" style="68" bestFit="1" customWidth="1"/>
    <col min="778" max="1024" width="9.1796875" style="68"/>
    <col min="1025" max="1025" width="8.1796875" style="68" customWidth="1"/>
    <col min="1026" max="1026" width="32" style="68" customWidth="1"/>
    <col min="1027" max="1027" width="6.453125" style="68" customWidth="1"/>
    <col min="1028" max="1028" width="9.54296875" style="68" customWidth="1"/>
    <col min="1029" max="1029" width="11.81640625" style="68" customWidth="1"/>
    <col min="1030" max="1030" width="18.26953125" style="68" customWidth="1"/>
    <col min="1031" max="1032" width="9.1796875" style="68"/>
    <col min="1033" max="1033" width="11.26953125" style="68" bestFit="1" customWidth="1"/>
    <col min="1034" max="1280" width="9.1796875" style="68"/>
    <col min="1281" max="1281" width="8.1796875" style="68" customWidth="1"/>
    <col min="1282" max="1282" width="32" style="68" customWidth="1"/>
    <col min="1283" max="1283" width="6.453125" style="68" customWidth="1"/>
    <col min="1284" max="1284" width="9.54296875" style="68" customWidth="1"/>
    <col min="1285" max="1285" width="11.81640625" style="68" customWidth="1"/>
    <col min="1286" max="1286" width="18.26953125" style="68" customWidth="1"/>
    <col min="1287" max="1288" width="9.1796875" style="68"/>
    <col min="1289" max="1289" width="11.26953125" style="68" bestFit="1" customWidth="1"/>
    <col min="1290" max="1536" width="9.1796875" style="68"/>
    <col min="1537" max="1537" width="8.1796875" style="68" customWidth="1"/>
    <col min="1538" max="1538" width="32" style="68" customWidth="1"/>
    <col min="1539" max="1539" width="6.453125" style="68" customWidth="1"/>
    <col min="1540" max="1540" width="9.54296875" style="68" customWidth="1"/>
    <col min="1541" max="1541" width="11.81640625" style="68" customWidth="1"/>
    <col min="1542" max="1542" width="18.26953125" style="68" customWidth="1"/>
    <col min="1543" max="1544" width="9.1796875" style="68"/>
    <col min="1545" max="1545" width="11.26953125" style="68" bestFit="1" customWidth="1"/>
    <col min="1546" max="1792" width="9.1796875" style="68"/>
    <col min="1793" max="1793" width="8.1796875" style="68" customWidth="1"/>
    <col min="1794" max="1794" width="32" style="68" customWidth="1"/>
    <col min="1795" max="1795" width="6.453125" style="68" customWidth="1"/>
    <col min="1796" max="1796" width="9.54296875" style="68" customWidth="1"/>
    <col min="1797" max="1797" width="11.81640625" style="68" customWidth="1"/>
    <col min="1798" max="1798" width="18.26953125" style="68" customWidth="1"/>
    <col min="1799" max="1800" width="9.1796875" style="68"/>
    <col min="1801" max="1801" width="11.26953125" style="68" bestFit="1" customWidth="1"/>
    <col min="1802" max="2048" width="9.1796875" style="68"/>
    <col min="2049" max="2049" width="8.1796875" style="68" customWidth="1"/>
    <col min="2050" max="2050" width="32" style="68" customWidth="1"/>
    <col min="2051" max="2051" width="6.453125" style="68" customWidth="1"/>
    <col min="2052" max="2052" width="9.54296875" style="68" customWidth="1"/>
    <col min="2053" max="2053" width="11.81640625" style="68" customWidth="1"/>
    <col min="2054" max="2054" width="18.26953125" style="68" customWidth="1"/>
    <col min="2055" max="2056" width="9.1796875" style="68"/>
    <col min="2057" max="2057" width="11.26953125" style="68" bestFit="1" customWidth="1"/>
    <col min="2058" max="2304" width="9.1796875" style="68"/>
    <col min="2305" max="2305" width="8.1796875" style="68" customWidth="1"/>
    <col min="2306" max="2306" width="32" style="68" customWidth="1"/>
    <col min="2307" max="2307" width="6.453125" style="68" customWidth="1"/>
    <col min="2308" max="2308" width="9.54296875" style="68" customWidth="1"/>
    <col min="2309" max="2309" width="11.81640625" style="68" customWidth="1"/>
    <col min="2310" max="2310" width="18.26953125" style="68" customWidth="1"/>
    <col min="2311" max="2312" width="9.1796875" style="68"/>
    <col min="2313" max="2313" width="11.26953125" style="68" bestFit="1" customWidth="1"/>
    <col min="2314" max="2560" width="9.1796875" style="68"/>
    <col min="2561" max="2561" width="8.1796875" style="68" customWidth="1"/>
    <col min="2562" max="2562" width="32" style="68" customWidth="1"/>
    <col min="2563" max="2563" width="6.453125" style="68" customWidth="1"/>
    <col min="2564" max="2564" width="9.54296875" style="68" customWidth="1"/>
    <col min="2565" max="2565" width="11.81640625" style="68" customWidth="1"/>
    <col min="2566" max="2566" width="18.26953125" style="68" customWidth="1"/>
    <col min="2567" max="2568" width="9.1796875" style="68"/>
    <col min="2569" max="2569" width="11.26953125" style="68" bestFit="1" customWidth="1"/>
    <col min="2570" max="2816" width="9.1796875" style="68"/>
    <col min="2817" max="2817" width="8.1796875" style="68" customWidth="1"/>
    <col min="2818" max="2818" width="32" style="68" customWidth="1"/>
    <col min="2819" max="2819" width="6.453125" style="68" customWidth="1"/>
    <col min="2820" max="2820" width="9.54296875" style="68" customWidth="1"/>
    <col min="2821" max="2821" width="11.81640625" style="68" customWidth="1"/>
    <col min="2822" max="2822" width="18.26953125" style="68" customWidth="1"/>
    <col min="2823" max="2824" width="9.1796875" style="68"/>
    <col min="2825" max="2825" width="11.26953125" style="68" bestFit="1" customWidth="1"/>
    <col min="2826" max="3072" width="9.1796875" style="68"/>
    <col min="3073" max="3073" width="8.1796875" style="68" customWidth="1"/>
    <col min="3074" max="3074" width="32" style="68" customWidth="1"/>
    <col min="3075" max="3075" width="6.453125" style="68" customWidth="1"/>
    <col min="3076" max="3076" width="9.54296875" style="68" customWidth="1"/>
    <col min="3077" max="3077" width="11.81640625" style="68" customWidth="1"/>
    <col min="3078" max="3078" width="18.26953125" style="68" customWidth="1"/>
    <col min="3079" max="3080" width="9.1796875" style="68"/>
    <col min="3081" max="3081" width="11.26953125" style="68" bestFit="1" customWidth="1"/>
    <col min="3082" max="3328" width="9.1796875" style="68"/>
    <col min="3329" max="3329" width="8.1796875" style="68" customWidth="1"/>
    <col min="3330" max="3330" width="32" style="68" customWidth="1"/>
    <col min="3331" max="3331" width="6.453125" style="68" customWidth="1"/>
    <col min="3332" max="3332" width="9.54296875" style="68" customWidth="1"/>
    <col min="3333" max="3333" width="11.81640625" style="68" customWidth="1"/>
    <col min="3334" max="3334" width="18.26953125" style="68" customWidth="1"/>
    <col min="3335" max="3336" width="9.1796875" style="68"/>
    <col min="3337" max="3337" width="11.26953125" style="68" bestFit="1" customWidth="1"/>
    <col min="3338" max="3584" width="9.1796875" style="68"/>
    <col min="3585" max="3585" width="8.1796875" style="68" customWidth="1"/>
    <col min="3586" max="3586" width="32" style="68" customWidth="1"/>
    <col min="3587" max="3587" width="6.453125" style="68" customWidth="1"/>
    <col min="3588" max="3588" width="9.54296875" style="68" customWidth="1"/>
    <col min="3589" max="3589" width="11.81640625" style="68" customWidth="1"/>
    <col min="3590" max="3590" width="18.26953125" style="68" customWidth="1"/>
    <col min="3591" max="3592" width="9.1796875" style="68"/>
    <col min="3593" max="3593" width="11.26953125" style="68" bestFit="1" customWidth="1"/>
    <col min="3594" max="3840" width="9.1796875" style="68"/>
    <col min="3841" max="3841" width="8.1796875" style="68" customWidth="1"/>
    <col min="3842" max="3842" width="32" style="68" customWidth="1"/>
    <col min="3843" max="3843" width="6.453125" style="68" customWidth="1"/>
    <col min="3844" max="3844" width="9.54296875" style="68" customWidth="1"/>
    <col min="3845" max="3845" width="11.81640625" style="68" customWidth="1"/>
    <col min="3846" max="3846" width="18.26953125" style="68" customWidth="1"/>
    <col min="3847" max="3848" width="9.1796875" style="68"/>
    <col min="3849" max="3849" width="11.26953125" style="68" bestFit="1" customWidth="1"/>
    <col min="3850" max="4096" width="9.1796875" style="68"/>
    <col min="4097" max="4097" width="8.1796875" style="68" customWidth="1"/>
    <col min="4098" max="4098" width="32" style="68" customWidth="1"/>
    <col min="4099" max="4099" width="6.453125" style="68" customWidth="1"/>
    <col min="4100" max="4100" width="9.54296875" style="68" customWidth="1"/>
    <col min="4101" max="4101" width="11.81640625" style="68" customWidth="1"/>
    <col min="4102" max="4102" width="18.26953125" style="68" customWidth="1"/>
    <col min="4103" max="4104" width="9.1796875" style="68"/>
    <col min="4105" max="4105" width="11.26953125" style="68" bestFit="1" customWidth="1"/>
    <col min="4106" max="4352" width="9.1796875" style="68"/>
    <col min="4353" max="4353" width="8.1796875" style="68" customWidth="1"/>
    <col min="4354" max="4354" width="32" style="68" customWidth="1"/>
    <col min="4355" max="4355" width="6.453125" style="68" customWidth="1"/>
    <col min="4356" max="4356" width="9.54296875" style="68" customWidth="1"/>
    <col min="4357" max="4357" width="11.81640625" style="68" customWidth="1"/>
    <col min="4358" max="4358" width="18.26953125" style="68" customWidth="1"/>
    <col min="4359" max="4360" width="9.1796875" style="68"/>
    <col min="4361" max="4361" width="11.26953125" style="68" bestFit="1" customWidth="1"/>
    <col min="4362" max="4608" width="9.1796875" style="68"/>
    <col min="4609" max="4609" width="8.1796875" style="68" customWidth="1"/>
    <col min="4610" max="4610" width="32" style="68" customWidth="1"/>
    <col min="4611" max="4611" width="6.453125" style="68" customWidth="1"/>
    <col min="4612" max="4612" width="9.54296875" style="68" customWidth="1"/>
    <col min="4613" max="4613" width="11.81640625" style="68" customWidth="1"/>
    <col min="4614" max="4614" width="18.26953125" style="68" customWidth="1"/>
    <col min="4615" max="4616" width="9.1796875" style="68"/>
    <col min="4617" max="4617" width="11.26953125" style="68" bestFit="1" customWidth="1"/>
    <col min="4618" max="4864" width="9.1796875" style="68"/>
    <col min="4865" max="4865" width="8.1796875" style="68" customWidth="1"/>
    <col min="4866" max="4866" width="32" style="68" customWidth="1"/>
    <col min="4867" max="4867" width="6.453125" style="68" customWidth="1"/>
    <col min="4868" max="4868" width="9.54296875" style="68" customWidth="1"/>
    <col min="4869" max="4869" width="11.81640625" style="68" customWidth="1"/>
    <col min="4870" max="4870" width="18.26953125" style="68" customWidth="1"/>
    <col min="4871" max="4872" width="9.1796875" style="68"/>
    <col min="4873" max="4873" width="11.26953125" style="68" bestFit="1" customWidth="1"/>
    <col min="4874" max="5120" width="9.1796875" style="68"/>
    <col min="5121" max="5121" width="8.1796875" style="68" customWidth="1"/>
    <col min="5122" max="5122" width="32" style="68" customWidth="1"/>
    <col min="5123" max="5123" width="6.453125" style="68" customWidth="1"/>
    <col min="5124" max="5124" width="9.54296875" style="68" customWidth="1"/>
    <col min="5125" max="5125" width="11.81640625" style="68" customWidth="1"/>
    <col min="5126" max="5126" width="18.26953125" style="68" customWidth="1"/>
    <col min="5127" max="5128" width="9.1796875" style="68"/>
    <col min="5129" max="5129" width="11.26953125" style="68" bestFit="1" customWidth="1"/>
    <col min="5130" max="5376" width="9.1796875" style="68"/>
    <col min="5377" max="5377" width="8.1796875" style="68" customWidth="1"/>
    <col min="5378" max="5378" width="32" style="68" customWidth="1"/>
    <col min="5379" max="5379" width="6.453125" style="68" customWidth="1"/>
    <col min="5380" max="5380" width="9.54296875" style="68" customWidth="1"/>
    <col min="5381" max="5381" width="11.81640625" style="68" customWidth="1"/>
    <col min="5382" max="5382" width="18.26953125" style="68" customWidth="1"/>
    <col min="5383" max="5384" width="9.1796875" style="68"/>
    <col min="5385" max="5385" width="11.26953125" style="68" bestFit="1" customWidth="1"/>
    <col min="5386" max="5632" width="9.1796875" style="68"/>
    <col min="5633" max="5633" width="8.1796875" style="68" customWidth="1"/>
    <col min="5634" max="5634" width="32" style="68" customWidth="1"/>
    <col min="5635" max="5635" width="6.453125" style="68" customWidth="1"/>
    <col min="5636" max="5636" width="9.54296875" style="68" customWidth="1"/>
    <col min="5637" max="5637" width="11.81640625" style="68" customWidth="1"/>
    <col min="5638" max="5638" width="18.26953125" style="68" customWidth="1"/>
    <col min="5639" max="5640" width="9.1796875" style="68"/>
    <col min="5641" max="5641" width="11.26953125" style="68" bestFit="1" customWidth="1"/>
    <col min="5642" max="5888" width="9.1796875" style="68"/>
    <col min="5889" max="5889" width="8.1796875" style="68" customWidth="1"/>
    <col min="5890" max="5890" width="32" style="68" customWidth="1"/>
    <col min="5891" max="5891" width="6.453125" style="68" customWidth="1"/>
    <col min="5892" max="5892" width="9.54296875" style="68" customWidth="1"/>
    <col min="5893" max="5893" width="11.81640625" style="68" customWidth="1"/>
    <col min="5894" max="5894" width="18.26953125" style="68" customWidth="1"/>
    <col min="5895" max="5896" width="9.1796875" style="68"/>
    <col min="5897" max="5897" width="11.26953125" style="68" bestFit="1" customWidth="1"/>
    <col min="5898" max="6144" width="9.1796875" style="68"/>
    <col min="6145" max="6145" width="8.1796875" style="68" customWidth="1"/>
    <col min="6146" max="6146" width="32" style="68" customWidth="1"/>
    <col min="6147" max="6147" width="6.453125" style="68" customWidth="1"/>
    <col min="6148" max="6148" width="9.54296875" style="68" customWidth="1"/>
    <col min="6149" max="6149" width="11.81640625" style="68" customWidth="1"/>
    <col min="6150" max="6150" width="18.26953125" style="68" customWidth="1"/>
    <col min="6151" max="6152" width="9.1796875" style="68"/>
    <col min="6153" max="6153" width="11.26953125" style="68" bestFit="1" customWidth="1"/>
    <col min="6154" max="6400" width="9.1796875" style="68"/>
    <col min="6401" max="6401" width="8.1796875" style="68" customWidth="1"/>
    <col min="6402" max="6402" width="32" style="68" customWidth="1"/>
    <col min="6403" max="6403" width="6.453125" style="68" customWidth="1"/>
    <col min="6404" max="6404" width="9.54296875" style="68" customWidth="1"/>
    <col min="6405" max="6405" width="11.81640625" style="68" customWidth="1"/>
    <col min="6406" max="6406" width="18.26953125" style="68" customWidth="1"/>
    <col min="6407" max="6408" width="9.1796875" style="68"/>
    <col min="6409" max="6409" width="11.26953125" style="68" bestFit="1" customWidth="1"/>
    <col min="6410" max="6656" width="9.1796875" style="68"/>
    <col min="6657" max="6657" width="8.1796875" style="68" customWidth="1"/>
    <col min="6658" max="6658" width="32" style="68" customWidth="1"/>
    <col min="6659" max="6659" width="6.453125" style="68" customWidth="1"/>
    <col min="6660" max="6660" width="9.54296875" style="68" customWidth="1"/>
    <col min="6661" max="6661" width="11.81640625" style="68" customWidth="1"/>
    <col min="6662" max="6662" width="18.26953125" style="68" customWidth="1"/>
    <col min="6663" max="6664" width="9.1796875" style="68"/>
    <col min="6665" max="6665" width="11.26953125" style="68" bestFit="1" customWidth="1"/>
    <col min="6666" max="6912" width="9.1796875" style="68"/>
    <col min="6913" max="6913" width="8.1796875" style="68" customWidth="1"/>
    <col min="6914" max="6914" width="32" style="68" customWidth="1"/>
    <col min="6915" max="6915" width="6.453125" style="68" customWidth="1"/>
    <col min="6916" max="6916" width="9.54296875" style="68" customWidth="1"/>
    <col min="6917" max="6917" width="11.81640625" style="68" customWidth="1"/>
    <col min="6918" max="6918" width="18.26953125" style="68" customWidth="1"/>
    <col min="6919" max="6920" width="9.1796875" style="68"/>
    <col min="6921" max="6921" width="11.26953125" style="68" bestFit="1" customWidth="1"/>
    <col min="6922" max="7168" width="9.1796875" style="68"/>
    <col min="7169" max="7169" width="8.1796875" style="68" customWidth="1"/>
    <col min="7170" max="7170" width="32" style="68" customWidth="1"/>
    <col min="7171" max="7171" width="6.453125" style="68" customWidth="1"/>
    <col min="7172" max="7172" width="9.54296875" style="68" customWidth="1"/>
    <col min="7173" max="7173" width="11.81640625" style="68" customWidth="1"/>
    <col min="7174" max="7174" width="18.26953125" style="68" customWidth="1"/>
    <col min="7175" max="7176" width="9.1796875" style="68"/>
    <col min="7177" max="7177" width="11.26953125" style="68" bestFit="1" customWidth="1"/>
    <col min="7178" max="7424" width="9.1796875" style="68"/>
    <col min="7425" max="7425" width="8.1796875" style="68" customWidth="1"/>
    <col min="7426" max="7426" width="32" style="68" customWidth="1"/>
    <col min="7427" max="7427" width="6.453125" style="68" customWidth="1"/>
    <col min="7428" max="7428" width="9.54296875" style="68" customWidth="1"/>
    <col min="7429" max="7429" width="11.81640625" style="68" customWidth="1"/>
    <col min="7430" max="7430" width="18.26953125" style="68" customWidth="1"/>
    <col min="7431" max="7432" width="9.1796875" style="68"/>
    <col min="7433" max="7433" width="11.26953125" style="68" bestFit="1" customWidth="1"/>
    <col min="7434" max="7680" width="9.1796875" style="68"/>
    <col min="7681" max="7681" width="8.1796875" style="68" customWidth="1"/>
    <col min="7682" max="7682" width="32" style="68" customWidth="1"/>
    <col min="7683" max="7683" width="6.453125" style="68" customWidth="1"/>
    <col min="7684" max="7684" width="9.54296875" style="68" customWidth="1"/>
    <col min="7685" max="7685" width="11.81640625" style="68" customWidth="1"/>
    <col min="7686" max="7686" width="18.26953125" style="68" customWidth="1"/>
    <col min="7687" max="7688" width="9.1796875" style="68"/>
    <col min="7689" max="7689" width="11.26953125" style="68" bestFit="1" customWidth="1"/>
    <col min="7690" max="7936" width="9.1796875" style="68"/>
    <col min="7937" max="7937" width="8.1796875" style="68" customWidth="1"/>
    <col min="7938" max="7938" width="32" style="68" customWidth="1"/>
    <col min="7939" max="7939" width="6.453125" style="68" customWidth="1"/>
    <col min="7940" max="7940" width="9.54296875" style="68" customWidth="1"/>
    <col min="7941" max="7941" width="11.81640625" style="68" customWidth="1"/>
    <col min="7942" max="7942" width="18.26953125" style="68" customWidth="1"/>
    <col min="7943" max="7944" width="9.1796875" style="68"/>
    <col min="7945" max="7945" width="11.26953125" style="68" bestFit="1" customWidth="1"/>
    <col min="7946" max="8192" width="9.1796875" style="68"/>
    <col min="8193" max="8193" width="8.1796875" style="68" customWidth="1"/>
    <col min="8194" max="8194" width="32" style="68" customWidth="1"/>
    <col min="8195" max="8195" width="6.453125" style="68" customWidth="1"/>
    <col min="8196" max="8196" width="9.54296875" style="68" customWidth="1"/>
    <col min="8197" max="8197" width="11.81640625" style="68" customWidth="1"/>
    <col min="8198" max="8198" width="18.26953125" style="68" customWidth="1"/>
    <col min="8199" max="8200" width="9.1796875" style="68"/>
    <col min="8201" max="8201" width="11.26953125" style="68" bestFit="1" customWidth="1"/>
    <col min="8202" max="8448" width="9.1796875" style="68"/>
    <col min="8449" max="8449" width="8.1796875" style="68" customWidth="1"/>
    <col min="8450" max="8450" width="32" style="68" customWidth="1"/>
    <col min="8451" max="8451" width="6.453125" style="68" customWidth="1"/>
    <col min="8452" max="8452" width="9.54296875" style="68" customWidth="1"/>
    <col min="8453" max="8453" width="11.81640625" style="68" customWidth="1"/>
    <col min="8454" max="8454" width="18.26953125" style="68" customWidth="1"/>
    <col min="8455" max="8456" width="9.1796875" style="68"/>
    <col min="8457" max="8457" width="11.26953125" style="68" bestFit="1" customWidth="1"/>
    <col min="8458" max="8704" width="9.1796875" style="68"/>
    <col min="8705" max="8705" width="8.1796875" style="68" customWidth="1"/>
    <col min="8706" max="8706" width="32" style="68" customWidth="1"/>
    <col min="8707" max="8707" width="6.453125" style="68" customWidth="1"/>
    <col min="8708" max="8708" width="9.54296875" style="68" customWidth="1"/>
    <col min="8709" max="8709" width="11.81640625" style="68" customWidth="1"/>
    <col min="8710" max="8710" width="18.26953125" style="68" customWidth="1"/>
    <col min="8711" max="8712" width="9.1796875" style="68"/>
    <col min="8713" max="8713" width="11.26953125" style="68" bestFit="1" customWidth="1"/>
    <col min="8714" max="8960" width="9.1796875" style="68"/>
    <col min="8961" max="8961" width="8.1796875" style="68" customWidth="1"/>
    <col min="8962" max="8962" width="32" style="68" customWidth="1"/>
    <col min="8963" max="8963" width="6.453125" style="68" customWidth="1"/>
    <col min="8964" max="8964" width="9.54296875" style="68" customWidth="1"/>
    <col min="8965" max="8965" width="11.81640625" style="68" customWidth="1"/>
    <col min="8966" max="8966" width="18.26953125" style="68" customWidth="1"/>
    <col min="8967" max="8968" width="9.1796875" style="68"/>
    <col min="8969" max="8969" width="11.26953125" style="68" bestFit="1" customWidth="1"/>
    <col min="8970" max="9216" width="9.1796875" style="68"/>
    <col min="9217" max="9217" width="8.1796875" style="68" customWidth="1"/>
    <col min="9218" max="9218" width="32" style="68" customWidth="1"/>
    <col min="9219" max="9219" width="6.453125" style="68" customWidth="1"/>
    <col min="9220" max="9220" width="9.54296875" style="68" customWidth="1"/>
    <col min="9221" max="9221" width="11.81640625" style="68" customWidth="1"/>
    <col min="9222" max="9222" width="18.26953125" style="68" customWidth="1"/>
    <col min="9223" max="9224" width="9.1796875" style="68"/>
    <col min="9225" max="9225" width="11.26953125" style="68" bestFit="1" customWidth="1"/>
    <col min="9226" max="9472" width="9.1796875" style="68"/>
    <col min="9473" max="9473" width="8.1796875" style="68" customWidth="1"/>
    <col min="9474" max="9474" width="32" style="68" customWidth="1"/>
    <col min="9475" max="9475" width="6.453125" style="68" customWidth="1"/>
    <col min="9476" max="9476" width="9.54296875" style="68" customWidth="1"/>
    <col min="9477" max="9477" width="11.81640625" style="68" customWidth="1"/>
    <col min="9478" max="9478" width="18.26953125" style="68" customWidth="1"/>
    <col min="9479" max="9480" width="9.1796875" style="68"/>
    <col min="9481" max="9481" width="11.26953125" style="68" bestFit="1" customWidth="1"/>
    <col min="9482" max="9728" width="9.1796875" style="68"/>
    <col min="9729" max="9729" width="8.1796875" style="68" customWidth="1"/>
    <col min="9730" max="9730" width="32" style="68" customWidth="1"/>
    <col min="9731" max="9731" width="6.453125" style="68" customWidth="1"/>
    <col min="9732" max="9732" width="9.54296875" style="68" customWidth="1"/>
    <col min="9733" max="9733" width="11.81640625" style="68" customWidth="1"/>
    <col min="9734" max="9734" width="18.26953125" style="68" customWidth="1"/>
    <col min="9735" max="9736" width="9.1796875" style="68"/>
    <col min="9737" max="9737" width="11.26953125" style="68" bestFit="1" customWidth="1"/>
    <col min="9738" max="9984" width="9.1796875" style="68"/>
    <col min="9985" max="9985" width="8.1796875" style="68" customWidth="1"/>
    <col min="9986" max="9986" width="32" style="68" customWidth="1"/>
    <col min="9987" max="9987" width="6.453125" style="68" customWidth="1"/>
    <col min="9988" max="9988" width="9.54296875" style="68" customWidth="1"/>
    <col min="9989" max="9989" width="11.81640625" style="68" customWidth="1"/>
    <col min="9990" max="9990" width="18.26953125" style="68" customWidth="1"/>
    <col min="9991" max="9992" width="9.1796875" style="68"/>
    <col min="9993" max="9993" width="11.26953125" style="68" bestFit="1" customWidth="1"/>
    <col min="9994" max="10240" width="9.1796875" style="68"/>
    <col min="10241" max="10241" width="8.1796875" style="68" customWidth="1"/>
    <col min="10242" max="10242" width="32" style="68" customWidth="1"/>
    <col min="10243" max="10243" width="6.453125" style="68" customWidth="1"/>
    <col min="10244" max="10244" width="9.54296875" style="68" customWidth="1"/>
    <col min="10245" max="10245" width="11.81640625" style="68" customWidth="1"/>
    <col min="10246" max="10246" width="18.26953125" style="68" customWidth="1"/>
    <col min="10247" max="10248" width="9.1796875" style="68"/>
    <col min="10249" max="10249" width="11.26953125" style="68" bestFit="1" customWidth="1"/>
    <col min="10250" max="10496" width="9.1796875" style="68"/>
    <col min="10497" max="10497" width="8.1796875" style="68" customWidth="1"/>
    <col min="10498" max="10498" width="32" style="68" customWidth="1"/>
    <col min="10499" max="10499" width="6.453125" style="68" customWidth="1"/>
    <col min="10500" max="10500" width="9.54296875" style="68" customWidth="1"/>
    <col min="10501" max="10501" width="11.81640625" style="68" customWidth="1"/>
    <col min="10502" max="10502" width="18.26953125" style="68" customWidth="1"/>
    <col min="10503" max="10504" width="9.1796875" style="68"/>
    <col min="10505" max="10505" width="11.26953125" style="68" bestFit="1" customWidth="1"/>
    <col min="10506" max="10752" width="9.1796875" style="68"/>
    <col min="10753" max="10753" width="8.1796875" style="68" customWidth="1"/>
    <col min="10754" max="10754" width="32" style="68" customWidth="1"/>
    <col min="10755" max="10755" width="6.453125" style="68" customWidth="1"/>
    <col min="10756" max="10756" width="9.54296875" style="68" customWidth="1"/>
    <col min="10757" max="10757" width="11.81640625" style="68" customWidth="1"/>
    <col min="10758" max="10758" width="18.26953125" style="68" customWidth="1"/>
    <col min="10759" max="10760" width="9.1796875" style="68"/>
    <col min="10761" max="10761" width="11.26953125" style="68" bestFit="1" customWidth="1"/>
    <col min="10762" max="11008" width="9.1796875" style="68"/>
    <col min="11009" max="11009" width="8.1796875" style="68" customWidth="1"/>
    <col min="11010" max="11010" width="32" style="68" customWidth="1"/>
    <col min="11011" max="11011" width="6.453125" style="68" customWidth="1"/>
    <col min="11012" max="11012" width="9.54296875" style="68" customWidth="1"/>
    <col min="11013" max="11013" width="11.81640625" style="68" customWidth="1"/>
    <col min="11014" max="11014" width="18.26953125" style="68" customWidth="1"/>
    <col min="11015" max="11016" width="9.1796875" style="68"/>
    <col min="11017" max="11017" width="11.26953125" style="68" bestFit="1" customWidth="1"/>
    <col min="11018" max="11264" width="9.1796875" style="68"/>
    <col min="11265" max="11265" width="8.1796875" style="68" customWidth="1"/>
    <col min="11266" max="11266" width="32" style="68" customWidth="1"/>
    <col min="11267" max="11267" width="6.453125" style="68" customWidth="1"/>
    <col min="11268" max="11268" width="9.54296875" style="68" customWidth="1"/>
    <col min="11269" max="11269" width="11.81640625" style="68" customWidth="1"/>
    <col min="11270" max="11270" width="18.26953125" style="68" customWidth="1"/>
    <col min="11271" max="11272" width="9.1796875" style="68"/>
    <col min="11273" max="11273" width="11.26953125" style="68" bestFit="1" customWidth="1"/>
    <col min="11274" max="11520" width="9.1796875" style="68"/>
    <col min="11521" max="11521" width="8.1796875" style="68" customWidth="1"/>
    <col min="11522" max="11522" width="32" style="68" customWidth="1"/>
    <col min="11523" max="11523" width="6.453125" style="68" customWidth="1"/>
    <col min="11524" max="11524" width="9.54296875" style="68" customWidth="1"/>
    <col min="11525" max="11525" width="11.81640625" style="68" customWidth="1"/>
    <col min="11526" max="11526" width="18.26953125" style="68" customWidth="1"/>
    <col min="11527" max="11528" width="9.1796875" style="68"/>
    <col min="11529" max="11529" width="11.26953125" style="68" bestFit="1" customWidth="1"/>
    <col min="11530" max="11776" width="9.1796875" style="68"/>
    <col min="11777" max="11777" width="8.1796875" style="68" customWidth="1"/>
    <col min="11778" max="11778" width="32" style="68" customWidth="1"/>
    <col min="11779" max="11779" width="6.453125" style="68" customWidth="1"/>
    <col min="11780" max="11780" width="9.54296875" style="68" customWidth="1"/>
    <col min="11781" max="11781" width="11.81640625" style="68" customWidth="1"/>
    <col min="11782" max="11782" width="18.26953125" style="68" customWidth="1"/>
    <col min="11783" max="11784" width="9.1796875" style="68"/>
    <col min="11785" max="11785" width="11.26953125" style="68" bestFit="1" customWidth="1"/>
    <col min="11786" max="12032" width="9.1796875" style="68"/>
    <col min="12033" max="12033" width="8.1796875" style="68" customWidth="1"/>
    <col min="12034" max="12034" width="32" style="68" customWidth="1"/>
    <col min="12035" max="12035" width="6.453125" style="68" customWidth="1"/>
    <col min="12036" max="12036" width="9.54296875" style="68" customWidth="1"/>
    <col min="12037" max="12037" width="11.81640625" style="68" customWidth="1"/>
    <col min="12038" max="12038" width="18.26953125" style="68" customWidth="1"/>
    <col min="12039" max="12040" width="9.1796875" style="68"/>
    <col min="12041" max="12041" width="11.26953125" style="68" bestFit="1" customWidth="1"/>
    <col min="12042" max="12288" width="9.1796875" style="68"/>
    <col min="12289" max="12289" width="8.1796875" style="68" customWidth="1"/>
    <col min="12290" max="12290" width="32" style="68" customWidth="1"/>
    <col min="12291" max="12291" width="6.453125" style="68" customWidth="1"/>
    <col min="12292" max="12292" width="9.54296875" style="68" customWidth="1"/>
    <col min="12293" max="12293" width="11.81640625" style="68" customWidth="1"/>
    <col min="12294" max="12294" width="18.26953125" style="68" customWidth="1"/>
    <col min="12295" max="12296" width="9.1796875" style="68"/>
    <col min="12297" max="12297" width="11.26953125" style="68" bestFit="1" customWidth="1"/>
    <col min="12298" max="12544" width="9.1796875" style="68"/>
    <col min="12545" max="12545" width="8.1796875" style="68" customWidth="1"/>
    <col min="12546" max="12546" width="32" style="68" customWidth="1"/>
    <col min="12547" max="12547" width="6.453125" style="68" customWidth="1"/>
    <col min="12548" max="12548" width="9.54296875" style="68" customWidth="1"/>
    <col min="12549" max="12549" width="11.81640625" style="68" customWidth="1"/>
    <col min="12550" max="12550" width="18.26953125" style="68" customWidth="1"/>
    <col min="12551" max="12552" width="9.1796875" style="68"/>
    <col min="12553" max="12553" width="11.26953125" style="68" bestFit="1" customWidth="1"/>
    <col min="12554" max="12800" width="9.1796875" style="68"/>
    <col min="12801" max="12801" width="8.1796875" style="68" customWidth="1"/>
    <col min="12802" max="12802" width="32" style="68" customWidth="1"/>
    <col min="12803" max="12803" width="6.453125" style="68" customWidth="1"/>
    <col min="12804" max="12804" width="9.54296875" style="68" customWidth="1"/>
    <col min="12805" max="12805" width="11.81640625" style="68" customWidth="1"/>
    <col min="12806" max="12806" width="18.26953125" style="68" customWidth="1"/>
    <col min="12807" max="12808" width="9.1796875" style="68"/>
    <col min="12809" max="12809" width="11.26953125" style="68" bestFit="1" customWidth="1"/>
    <col min="12810" max="13056" width="9.1796875" style="68"/>
    <col min="13057" max="13057" width="8.1796875" style="68" customWidth="1"/>
    <col min="13058" max="13058" width="32" style="68" customWidth="1"/>
    <col min="13059" max="13059" width="6.453125" style="68" customWidth="1"/>
    <col min="13060" max="13060" width="9.54296875" style="68" customWidth="1"/>
    <col min="13061" max="13061" width="11.81640625" style="68" customWidth="1"/>
    <col min="13062" max="13062" width="18.26953125" style="68" customWidth="1"/>
    <col min="13063" max="13064" width="9.1796875" style="68"/>
    <col min="13065" max="13065" width="11.26953125" style="68" bestFit="1" customWidth="1"/>
    <col min="13066" max="13312" width="9.1796875" style="68"/>
    <col min="13313" max="13313" width="8.1796875" style="68" customWidth="1"/>
    <col min="13314" max="13314" width="32" style="68" customWidth="1"/>
    <col min="13315" max="13315" width="6.453125" style="68" customWidth="1"/>
    <col min="13316" max="13316" width="9.54296875" style="68" customWidth="1"/>
    <col min="13317" max="13317" width="11.81640625" style="68" customWidth="1"/>
    <col min="13318" max="13318" width="18.26953125" style="68" customWidth="1"/>
    <col min="13319" max="13320" width="9.1796875" style="68"/>
    <col min="13321" max="13321" width="11.26953125" style="68" bestFit="1" customWidth="1"/>
    <col min="13322" max="13568" width="9.1796875" style="68"/>
    <col min="13569" max="13569" width="8.1796875" style="68" customWidth="1"/>
    <col min="13570" max="13570" width="32" style="68" customWidth="1"/>
    <col min="13571" max="13571" width="6.453125" style="68" customWidth="1"/>
    <col min="13572" max="13572" width="9.54296875" style="68" customWidth="1"/>
    <col min="13573" max="13573" width="11.81640625" style="68" customWidth="1"/>
    <col min="13574" max="13574" width="18.26953125" style="68" customWidth="1"/>
    <col min="13575" max="13576" width="9.1796875" style="68"/>
    <col min="13577" max="13577" width="11.26953125" style="68" bestFit="1" customWidth="1"/>
    <col min="13578" max="13824" width="9.1796875" style="68"/>
    <col min="13825" max="13825" width="8.1796875" style="68" customWidth="1"/>
    <col min="13826" max="13826" width="32" style="68" customWidth="1"/>
    <col min="13827" max="13827" width="6.453125" style="68" customWidth="1"/>
    <col min="13828" max="13828" width="9.54296875" style="68" customWidth="1"/>
    <col min="13829" max="13829" width="11.81640625" style="68" customWidth="1"/>
    <col min="13830" max="13830" width="18.26953125" style="68" customWidth="1"/>
    <col min="13831" max="13832" width="9.1796875" style="68"/>
    <col min="13833" max="13833" width="11.26953125" style="68" bestFit="1" customWidth="1"/>
    <col min="13834" max="14080" width="9.1796875" style="68"/>
    <col min="14081" max="14081" width="8.1796875" style="68" customWidth="1"/>
    <col min="14082" max="14082" width="32" style="68" customWidth="1"/>
    <col min="14083" max="14083" width="6.453125" style="68" customWidth="1"/>
    <col min="14084" max="14084" width="9.54296875" style="68" customWidth="1"/>
    <col min="14085" max="14085" width="11.81640625" style="68" customWidth="1"/>
    <col min="14086" max="14086" width="18.26953125" style="68" customWidth="1"/>
    <col min="14087" max="14088" width="9.1796875" style="68"/>
    <col min="14089" max="14089" width="11.26953125" style="68" bestFit="1" customWidth="1"/>
    <col min="14090" max="14336" width="9.1796875" style="68"/>
    <col min="14337" max="14337" width="8.1796875" style="68" customWidth="1"/>
    <col min="14338" max="14338" width="32" style="68" customWidth="1"/>
    <col min="14339" max="14339" width="6.453125" style="68" customWidth="1"/>
    <col min="14340" max="14340" width="9.54296875" style="68" customWidth="1"/>
    <col min="14341" max="14341" width="11.81640625" style="68" customWidth="1"/>
    <col min="14342" max="14342" width="18.26953125" style="68" customWidth="1"/>
    <col min="14343" max="14344" width="9.1796875" style="68"/>
    <col min="14345" max="14345" width="11.26953125" style="68" bestFit="1" customWidth="1"/>
    <col min="14346" max="14592" width="9.1796875" style="68"/>
    <col min="14593" max="14593" width="8.1796875" style="68" customWidth="1"/>
    <col min="14594" max="14594" width="32" style="68" customWidth="1"/>
    <col min="14595" max="14595" width="6.453125" style="68" customWidth="1"/>
    <col min="14596" max="14596" width="9.54296875" style="68" customWidth="1"/>
    <col min="14597" max="14597" width="11.81640625" style="68" customWidth="1"/>
    <col min="14598" max="14598" width="18.26953125" style="68" customWidth="1"/>
    <col min="14599" max="14600" width="9.1796875" style="68"/>
    <col min="14601" max="14601" width="11.26953125" style="68" bestFit="1" customWidth="1"/>
    <col min="14602" max="14848" width="9.1796875" style="68"/>
    <col min="14849" max="14849" width="8.1796875" style="68" customWidth="1"/>
    <col min="14850" max="14850" width="32" style="68" customWidth="1"/>
    <col min="14851" max="14851" width="6.453125" style="68" customWidth="1"/>
    <col min="14852" max="14852" width="9.54296875" style="68" customWidth="1"/>
    <col min="14853" max="14853" width="11.81640625" style="68" customWidth="1"/>
    <col min="14854" max="14854" width="18.26953125" style="68" customWidth="1"/>
    <col min="14855" max="14856" width="9.1796875" style="68"/>
    <col min="14857" max="14857" width="11.26953125" style="68" bestFit="1" customWidth="1"/>
    <col min="14858" max="15104" width="9.1796875" style="68"/>
    <col min="15105" max="15105" width="8.1796875" style="68" customWidth="1"/>
    <col min="15106" max="15106" width="32" style="68" customWidth="1"/>
    <col min="15107" max="15107" width="6.453125" style="68" customWidth="1"/>
    <col min="15108" max="15108" width="9.54296875" style="68" customWidth="1"/>
    <col min="15109" max="15109" width="11.81640625" style="68" customWidth="1"/>
    <col min="15110" max="15110" width="18.26953125" style="68" customWidth="1"/>
    <col min="15111" max="15112" width="9.1796875" style="68"/>
    <col min="15113" max="15113" width="11.26953125" style="68" bestFit="1" customWidth="1"/>
    <col min="15114" max="15360" width="9.1796875" style="68"/>
    <col min="15361" max="15361" width="8.1796875" style="68" customWidth="1"/>
    <col min="15362" max="15362" width="32" style="68" customWidth="1"/>
    <col min="15363" max="15363" width="6.453125" style="68" customWidth="1"/>
    <col min="15364" max="15364" width="9.54296875" style="68" customWidth="1"/>
    <col min="15365" max="15365" width="11.81640625" style="68" customWidth="1"/>
    <col min="15366" max="15366" width="18.26953125" style="68" customWidth="1"/>
    <col min="15367" max="15368" width="9.1796875" style="68"/>
    <col min="15369" max="15369" width="11.26953125" style="68" bestFit="1" customWidth="1"/>
    <col min="15370" max="15616" width="9.1796875" style="68"/>
    <col min="15617" max="15617" width="8.1796875" style="68" customWidth="1"/>
    <col min="15618" max="15618" width="32" style="68" customWidth="1"/>
    <col min="15619" max="15619" width="6.453125" style="68" customWidth="1"/>
    <col min="15620" max="15620" width="9.54296875" style="68" customWidth="1"/>
    <col min="15621" max="15621" width="11.81640625" style="68" customWidth="1"/>
    <col min="15622" max="15622" width="18.26953125" style="68" customWidth="1"/>
    <col min="15623" max="15624" width="9.1796875" style="68"/>
    <col min="15625" max="15625" width="11.26953125" style="68" bestFit="1" customWidth="1"/>
    <col min="15626" max="15872" width="9.1796875" style="68"/>
    <col min="15873" max="15873" width="8.1796875" style="68" customWidth="1"/>
    <col min="15874" max="15874" width="32" style="68" customWidth="1"/>
    <col min="15875" max="15875" width="6.453125" style="68" customWidth="1"/>
    <col min="15876" max="15876" width="9.54296875" style="68" customWidth="1"/>
    <col min="15877" max="15877" width="11.81640625" style="68" customWidth="1"/>
    <col min="15878" max="15878" width="18.26953125" style="68" customWidth="1"/>
    <col min="15879" max="15880" width="9.1796875" style="68"/>
    <col min="15881" max="15881" width="11.26953125" style="68" bestFit="1" customWidth="1"/>
    <col min="15882" max="16128" width="9.1796875" style="68"/>
    <col min="16129" max="16129" width="8.1796875" style="68" customWidth="1"/>
    <col min="16130" max="16130" width="32" style="68" customWidth="1"/>
    <col min="16131" max="16131" width="6.453125" style="68" customWidth="1"/>
    <col min="16132" max="16132" width="9.54296875" style="68" customWidth="1"/>
    <col min="16133" max="16133" width="11.81640625" style="68" customWidth="1"/>
    <col min="16134" max="16134" width="18.26953125" style="68" customWidth="1"/>
    <col min="16135" max="16136" width="9.1796875" style="68"/>
    <col min="16137" max="16137" width="11.26953125" style="68" bestFit="1" customWidth="1"/>
    <col min="16138" max="16384" width="9.1796875" style="68"/>
  </cols>
  <sheetData>
    <row r="1" spans="1:6" ht="13" x14ac:dyDescent="0.25">
      <c r="A1" s="2372" t="s">
        <v>0</v>
      </c>
      <c r="B1" s="2372"/>
      <c r="C1" s="2372"/>
      <c r="D1" s="2372"/>
      <c r="E1" s="2372"/>
      <c r="F1" s="2372"/>
    </row>
    <row r="2" spans="1:6" ht="13" x14ac:dyDescent="0.25">
      <c r="A2" s="2372" t="s">
        <v>2561</v>
      </c>
      <c r="B2" s="2372"/>
      <c r="C2" s="2372"/>
      <c r="D2" s="2372"/>
      <c r="E2" s="2372"/>
      <c r="F2" s="2372"/>
    </row>
    <row r="3" spans="1:6" ht="13" x14ac:dyDescent="0.25">
      <c r="A3" s="2386" t="s">
        <v>2077</v>
      </c>
      <c r="B3" s="2386"/>
      <c r="C3" s="2386"/>
      <c r="D3" s="2386"/>
      <c r="E3" s="2386"/>
      <c r="F3" s="2386"/>
    </row>
    <row r="4" spans="1:6" ht="13" x14ac:dyDescent="0.3">
      <c r="A4" s="2" t="s">
        <v>2080</v>
      </c>
      <c r="C4" s="69"/>
      <c r="D4" s="69"/>
      <c r="F4" s="68"/>
    </row>
    <row r="5" spans="1:6" ht="13" x14ac:dyDescent="0.3">
      <c r="A5" s="828" t="s">
        <v>1</v>
      </c>
      <c r="B5" s="828" t="s">
        <v>2</v>
      </c>
      <c r="C5" s="828" t="s">
        <v>3</v>
      </c>
      <c r="D5" s="828" t="s">
        <v>4</v>
      </c>
      <c r="E5" s="1222" t="s">
        <v>155</v>
      </c>
      <c r="F5" s="828" t="s">
        <v>156</v>
      </c>
    </row>
    <row r="6" spans="1:6" ht="14.25" customHeight="1" x14ac:dyDescent="0.3">
      <c r="A6" s="176"/>
      <c r="B6" s="202" t="s">
        <v>84</v>
      </c>
      <c r="C6" s="119"/>
      <c r="D6" s="119"/>
      <c r="E6" s="196"/>
      <c r="F6" s="176"/>
    </row>
    <row r="7" spans="1:6" ht="25" x14ac:dyDescent="0.25">
      <c r="A7" s="176"/>
      <c r="B7" s="250" t="s">
        <v>1677</v>
      </c>
      <c r="C7" s="119"/>
      <c r="D7" s="119"/>
      <c r="E7" s="196"/>
      <c r="F7" s="176"/>
    </row>
    <row r="8" spans="1:6" x14ac:dyDescent="0.25">
      <c r="A8" s="176"/>
      <c r="B8" s="176"/>
      <c r="C8" s="119"/>
      <c r="D8" s="119"/>
      <c r="E8" s="196"/>
      <c r="F8" s="176"/>
    </row>
    <row r="9" spans="1:6" x14ac:dyDescent="0.25">
      <c r="A9" s="176"/>
      <c r="B9" s="203" t="s">
        <v>157</v>
      </c>
      <c r="C9" s="119"/>
      <c r="D9" s="119"/>
      <c r="E9" s="197"/>
      <c r="F9" s="560"/>
    </row>
    <row r="10" spans="1:6" x14ac:dyDescent="0.25">
      <c r="A10" s="176" t="s">
        <v>158</v>
      </c>
      <c r="B10" s="182" t="s">
        <v>227</v>
      </c>
      <c r="C10" s="177" t="s">
        <v>159</v>
      </c>
      <c r="D10" s="177">
        <f>0.75*6</f>
        <v>4.5</v>
      </c>
      <c r="E10" s="198"/>
      <c r="F10" s="184">
        <f>D10*E10</f>
        <v>0</v>
      </c>
    </row>
    <row r="11" spans="1:6" x14ac:dyDescent="0.25">
      <c r="A11" s="176"/>
      <c r="B11" s="203" t="s">
        <v>160</v>
      </c>
      <c r="C11" s="119"/>
      <c r="D11" s="119"/>
      <c r="E11" s="197"/>
      <c r="F11" s="560"/>
    </row>
    <row r="12" spans="1:6" x14ac:dyDescent="0.25">
      <c r="A12" s="176"/>
      <c r="B12" s="176"/>
      <c r="C12" s="119"/>
      <c r="D12" s="119"/>
      <c r="E12" s="197"/>
      <c r="F12" s="560"/>
    </row>
    <row r="13" spans="1:6" ht="25" x14ac:dyDescent="0.25">
      <c r="A13" s="176"/>
      <c r="B13" s="133" t="s">
        <v>161</v>
      </c>
      <c r="C13" s="119"/>
      <c r="D13" s="119"/>
      <c r="E13" s="197"/>
      <c r="F13" s="560"/>
    </row>
    <row r="14" spans="1:6" x14ac:dyDescent="0.25">
      <c r="A14" s="176"/>
      <c r="B14" s="176"/>
      <c r="C14" s="119"/>
      <c r="D14" s="119"/>
      <c r="E14" s="197"/>
      <c r="F14" s="560"/>
    </row>
    <row r="15" spans="1:6" x14ac:dyDescent="0.25">
      <c r="A15" s="176" t="s">
        <v>162</v>
      </c>
      <c r="B15" s="176" t="s">
        <v>163</v>
      </c>
      <c r="C15" s="177" t="s">
        <v>19</v>
      </c>
      <c r="D15" s="177">
        <v>3</v>
      </c>
      <c r="E15" s="198"/>
      <c r="F15" s="184">
        <f>D15*E15</f>
        <v>0</v>
      </c>
    </row>
    <row r="16" spans="1:6" x14ac:dyDescent="0.25">
      <c r="A16" s="176"/>
      <c r="B16" s="176"/>
      <c r="C16" s="119"/>
      <c r="D16" s="177"/>
      <c r="E16" s="198"/>
      <c r="F16" s="184"/>
    </row>
    <row r="17" spans="1:6" x14ac:dyDescent="0.25">
      <c r="A17" s="176"/>
      <c r="B17" s="203" t="s">
        <v>164</v>
      </c>
      <c r="C17" s="119"/>
      <c r="D17" s="177"/>
      <c r="E17" s="198"/>
      <c r="F17" s="184"/>
    </row>
    <row r="18" spans="1:6" x14ac:dyDescent="0.25">
      <c r="A18" s="176"/>
      <c r="B18" s="176"/>
      <c r="C18" s="119"/>
      <c r="D18" s="177"/>
      <c r="E18" s="198"/>
      <c r="F18" s="184"/>
    </row>
    <row r="19" spans="1:6" ht="25" x14ac:dyDescent="0.25">
      <c r="A19" s="176"/>
      <c r="B19" s="191" t="s">
        <v>165</v>
      </c>
      <c r="C19" s="119"/>
      <c r="D19" s="177"/>
      <c r="E19" s="198"/>
      <c r="F19" s="184"/>
    </row>
    <row r="20" spans="1:6" x14ac:dyDescent="0.25">
      <c r="A20" s="176"/>
      <c r="B20" s="176"/>
      <c r="C20" s="119"/>
      <c r="D20" s="177"/>
      <c r="E20" s="198"/>
      <c r="F20" s="184"/>
    </row>
    <row r="21" spans="1:6" ht="18.75" customHeight="1" x14ac:dyDescent="0.25">
      <c r="A21" s="176" t="s">
        <v>166</v>
      </c>
      <c r="B21" s="176" t="s">
        <v>167</v>
      </c>
      <c r="C21" s="177" t="s">
        <v>19</v>
      </c>
      <c r="D21" s="177">
        <v>2</v>
      </c>
      <c r="E21" s="198"/>
      <c r="F21" s="184">
        <f>D21*E21</f>
        <v>0</v>
      </c>
    </row>
    <row r="22" spans="1:6" ht="18.75" customHeight="1" x14ac:dyDescent="0.25">
      <c r="A22" s="176" t="s">
        <v>168</v>
      </c>
      <c r="B22" s="176" t="s">
        <v>169</v>
      </c>
      <c r="C22" s="177" t="s">
        <v>19</v>
      </c>
      <c r="D22" s="177">
        <v>3</v>
      </c>
      <c r="E22" s="198"/>
      <c r="F22" s="184">
        <f>D22*E22</f>
        <v>0</v>
      </c>
    </row>
    <row r="23" spans="1:6" x14ac:dyDescent="0.25">
      <c r="A23" s="176"/>
      <c r="B23" s="176"/>
      <c r="C23" s="119"/>
      <c r="D23" s="119"/>
      <c r="E23" s="198"/>
      <c r="F23" s="184"/>
    </row>
    <row r="24" spans="1:6" ht="13" x14ac:dyDescent="0.3">
      <c r="A24" s="176"/>
      <c r="B24" s="204" t="s">
        <v>1678</v>
      </c>
      <c r="C24" s="119"/>
      <c r="D24" s="119"/>
      <c r="E24" s="198"/>
      <c r="F24" s="184"/>
    </row>
    <row r="25" spans="1:6" x14ac:dyDescent="0.25">
      <c r="A25" s="176"/>
      <c r="B25" s="176"/>
      <c r="C25" s="119"/>
      <c r="D25" s="119"/>
      <c r="E25" s="198"/>
      <c r="F25" s="184"/>
    </row>
    <row r="26" spans="1:6" ht="38.25" customHeight="1" x14ac:dyDescent="0.25">
      <c r="A26" s="176"/>
      <c r="B26" s="187" t="s">
        <v>1743</v>
      </c>
      <c r="C26" s="119"/>
      <c r="D26" s="119"/>
      <c r="E26" s="197"/>
      <c r="F26" s="560"/>
    </row>
    <row r="27" spans="1:6" x14ac:dyDescent="0.25">
      <c r="A27" s="176"/>
      <c r="B27" s="187"/>
      <c r="C27" s="119"/>
      <c r="D27" s="119"/>
      <c r="E27" s="197"/>
      <c r="F27" s="560"/>
    </row>
    <row r="28" spans="1:6" x14ac:dyDescent="0.25">
      <c r="A28" s="369" t="s">
        <v>801</v>
      </c>
      <c r="B28" s="133" t="s">
        <v>172</v>
      </c>
      <c r="C28" s="177" t="s">
        <v>125</v>
      </c>
      <c r="D28" s="185">
        <v>5346</v>
      </c>
      <c r="E28" s="521"/>
      <c r="F28" s="184">
        <f>D28*E28</f>
        <v>0</v>
      </c>
    </row>
    <row r="29" spans="1:6" x14ac:dyDescent="0.25">
      <c r="A29" s="369" t="s">
        <v>1679</v>
      </c>
      <c r="B29" s="133" t="s">
        <v>173</v>
      </c>
      <c r="C29" s="177" t="s">
        <v>125</v>
      </c>
      <c r="D29" s="185">
        <v>1554</v>
      </c>
      <c r="E29" s="521"/>
      <c r="F29" s="184">
        <f>D29*E29</f>
        <v>0</v>
      </c>
    </row>
    <row r="30" spans="1:6" ht="13" x14ac:dyDescent="0.3">
      <c r="A30" s="176"/>
      <c r="B30" s="202"/>
      <c r="C30" s="119"/>
      <c r="D30" s="119"/>
      <c r="E30" s="196"/>
      <c r="F30" s="176"/>
    </row>
    <row r="31" spans="1:6" ht="13" x14ac:dyDescent="0.3">
      <c r="A31" s="176"/>
      <c r="B31" s="205" t="s">
        <v>139</v>
      </c>
      <c r="C31" s="119"/>
      <c r="D31" s="119"/>
      <c r="E31" s="197"/>
      <c r="F31" s="560"/>
    </row>
    <row r="32" spans="1:6" x14ac:dyDescent="0.25">
      <c r="A32" s="176"/>
      <c r="B32" s="133"/>
      <c r="C32" s="119"/>
      <c r="D32" s="119"/>
      <c r="E32" s="197"/>
      <c r="F32" s="560"/>
    </row>
    <row r="33" spans="1:6" ht="13" x14ac:dyDescent="0.3">
      <c r="A33" s="176"/>
      <c r="B33" s="204" t="s">
        <v>174</v>
      </c>
      <c r="C33" s="119"/>
      <c r="D33" s="119"/>
      <c r="E33" s="197"/>
      <c r="F33" s="560"/>
    </row>
    <row r="34" spans="1:6" ht="13" x14ac:dyDescent="0.3">
      <c r="A34" s="176"/>
      <c r="B34" s="204"/>
      <c r="C34" s="119"/>
      <c r="D34" s="119"/>
      <c r="E34" s="197"/>
      <c r="F34" s="560"/>
    </row>
    <row r="35" spans="1:6" ht="13" x14ac:dyDescent="0.3">
      <c r="A35" s="176"/>
      <c r="B35" s="202" t="s">
        <v>175</v>
      </c>
      <c r="C35" s="119"/>
      <c r="D35" s="119"/>
      <c r="E35" s="197"/>
      <c r="F35" s="560"/>
    </row>
    <row r="36" spans="1:6" ht="13" x14ac:dyDescent="0.3">
      <c r="A36" s="190"/>
      <c r="B36" s="204"/>
      <c r="C36" s="190"/>
      <c r="D36" s="190"/>
      <c r="E36" s="200"/>
      <c r="F36" s="560"/>
    </row>
    <row r="37" spans="1:6" ht="25" x14ac:dyDescent="0.3">
      <c r="A37" s="176"/>
      <c r="B37" s="187" t="s">
        <v>176</v>
      </c>
      <c r="C37" s="119"/>
      <c r="D37" s="190"/>
      <c r="E37" s="198"/>
      <c r="F37" s="560"/>
    </row>
    <row r="38" spans="1:6" ht="13" x14ac:dyDescent="0.3">
      <c r="A38" s="190"/>
      <c r="B38" s="191"/>
      <c r="C38" s="190"/>
      <c r="D38" s="190"/>
      <c r="E38" s="198"/>
      <c r="F38" s="560"/>
    </row>
    <row r="39" spans="1:6" x14ac:dyDescent="0.25">
      <c r="A39" s="369" t="s">
        <v>1680</v>
      </c>
      <c r="B39" s="369" t="s">
        <v>271</v>
      </c>
      <c r="C39" s="119" t="s">
        <v>19</v>
      </c>
      <c r="D39" s="119">
        <v>44</v>
      </c>
      <c r="E39" s="198"/>
      <c r="F39" s="184">
        <f>D39*E39</f>
        <v>0</v>
      </c>
    </row>
    <row r="40" spans="1:6" x14ac:dyDescent="0.25">
      <c r="A40" s="176"/>
      <c r="B40" s="176"/>
      <c r="C40" s="119"/>
      <c r="D40" s="119"/>
      <c r="E40" s="198"/>
      <c r="F40" s="184"/>
    </row>
    <row r="41" spans="1:6" ht="25" x14ac:dyDescent="0.25">
      <c r="A41" s="176"/>
      <c r="B41" s="187" t="s">
        <v>178</v>
      </c>
      <c r="C41" s="119"/>
      <c r="D41" s="119"/>
      <c r="E41" s="198"/>
      <c r="F41" s="560"/>
    </row>
    <row r="42" spans="1:6" x14ac:dyDescent="0.25">
      <c r="A42" s="176"/>
      <c r="B42" s="176"/>
      <c r="C42" s="119"/>
      <c r="D42" s="119"/>
      <c r="E42" s="198"/>
      <c r="F42" s="184"/>
    </row>
    <row r="43" spans="1:6" x14ac:dyDescent="0.25">
      <c r="A43" s="369" t="s">
        <v>1681</v>
      </c>
      <c r="B43" s="369" t="s">
        <v>271</v>
      </c>
      <c r="C43" s="119" t="s">
        <v>19</v>
      </c>
      <c r="D43" s="119">
        <v>19</v>
      </c>
      <c r="E43" s="198"/>
      <c r="F43" s="184">
        <f>D43*E43</f>
        <v>0</v>
      </c>
    </row>
    <row r="44" spans="1:6" ht="13" x14ac:dyDescent="0.3">
      <c r="A44" s="190"/>
      <c r="B44" s="190"/>
      <c r="C44" s="190"/>
      <c r="D44" s="190"/>
      <c r="E44" s="198"/>
      <c r="F44" s="560"/>
    </row>
    <row r="45" spans="1:6" ht="25" x14ac:dyDescent="0.25">
      <c r="A45" s="176"/>
      <c r="B45" s="187" t="s">
        <v>179</v>
      </c>
      <c r="C45" s="119"/>
      <c r="D45" s="119"/>
      <c r="E45" s="198"/>
      <c r="F45" s="560"/>
    </row>
    <row r="46" spans="1:6" x14ac:dyDescent="0.25">
      <c r="A46" s="176"/>
      <c r="B46" s="176"/>
      <c r="C46" s="119"/>
      <c r="D46" s="119"/>
      <c r="E46" s="198"/>
      <c r="F46" s="560"/>
    </row>
    <row r="47" spans="1:6" x14ac:dyDescent="0.25">
      <c r="A47" s="369" t="s">
        <v>1682</v>
      </c>
      <c r="B47" s="369" t="s">
        <v>271</v>
      </c>
      <c r="C47" s="119" t="s">
        <v>19</v>
      </c>
      <c r="D47" s="119">
        <v>17</v>
      </c>
      <c r="E47" s="198"/>
      <c r="F47" s="184">
        <f>D47*E47</f>
        <v>0</v>
      </c>
    </row>
    <row r="48" spans="1:6" x14ac:dyDescent="0.25">
      <c r="A48" s="209"/>
      <c r="B48" s="176"/>
      <c r="C48" s="176"/>
      <c r="D48" s="176"/>
      <c r="E48" s="196"/>
      <c r="F48" s="1259"/>
    </row>
    <row r="49" spans="1:6" x14ac:dyDescent="0.25">
      <c r="A49" s="176"/>
      <c r="B49" s="176"/>
      <c r="C49" s="119"/>
      <c r="D49" s="119"/>
      <c r="E49" s="198"/>
      <c r="F49" s="184"/>
    </row>
    <row r="50" spans="1:6" ht="25" x14ac:dyDescent="0.25">
      <c r="A50" s="176"/>
      <c r="B50" s="187" t="s">
        <v>180</v>
      </c>
      <c r="C50" s="119"/>
      <c r="D50" s="119"/>
      <c r="E50" s="198"/>
      <c r="F50" s="560"/>
    </row>
    <row r="51" spans="1:6" x14ac:dyDescent="0.25">
      <c r="A51" s="176"/>
      <c r="B51" s="176"/>
      <c r="C51" s="119"/>
      <c r="D51" s="119"/>
      <c r="E51" s="198"/>
      <c r="F51" s="560"/>
    </row>
    <row r="52" spans="1:6" x14ac:dyDescent="0.25">
      <c r="A52" s="369" t="s">
        <v>1683</v>
      </c>
      <c r="B52" s="369" t="s">
        <v>271</v>
      </c>
      <c r="C52" s="119" t="s">
        <v>19</v>
      </c>
      <c r="D52" s="119">
        <v>3</v>
      </c>
      <c r="E52" s="198"/>
      <c r="F52" s="184">
        <f>D52*E52</f>
        <v>0</v>
      </c>
    </row>
    <row r="53" spans="1:6" x14ac:dyDescent="0.25">
      <c r="A53" s="176"/>
      <c r="B53" s="176"/>
      <c r="C53" s="119"/>
      <c r="D53" s="119"/>
      <c r="E53" s="198"/>
      <c r="F53" s="184"/>
    </row>
    <row r="54" spans="1:6" ht="13" x14ac:dyDescent="0.3">
      <c r="A54" s="176"/>
      <c r="B54" s="202" t="s">
        <v>181</v>
      </c>
      <c r="C54" s="119"/>
      <c r="D54" s="119"/>
      <c r="E54" s="198"/>
      <c r="F54" s="184"/>
    </row>
    <row r="55" spans="1:6" ht="25" x14ac:dyDescent="0.25">
      <c r="A55" s="176"/>
      <c r="B55" s="191" t="s">
        <v>182</v>
      </c>
      <c r="C55" s="119"/>
      <c r="D55" s="119"/>
      <c r="E55" s="198"/>
      <c r="F55" s="184"/>
    </row>
    <row r="56" spans="1:6" x14ac:dyDescent="0.25">
      <c r="A56" s="176"/>
      <c r="B56" s="176"/>
      <c r="C56" s="119"/>
      <c r="D56" s="119"/>
      <c r="E56" s="198"/>
      <c r="F56" s="184"/>
    </row>
    <row r="57" spans="1:6" x14ac:dyDescent="0.25">
      <c r="A57" s="369" t="s">
        <v>1685</v>
      </c>
      <c r="B57" s="369" t="s">
        <v>1684</v>
      </c>
      <c r="C57" s="119" t="s">
        <v>19</v>
      </c>
      <c r="D57" s="185">
        <v>2</v>
      </c>
      <c r="E57" s="198"/>
      <c r="F57" s="184">
        <f>D57*E57</f>
        <v>0</v>
      </c>
    </row>
    <row r="58" spans="1:6" x14ac:dyDescent="0.25">
      <c r="A58" s="176"/>
      <c r="B58" s="176"/>
      <c r="C58" s="119"/>
      <c r="D58" s="119"/>
      <c r="E58" s="198"/>
      <c r="F58" s="184"/>
    </row>
    <row r="59" spans="1:6" ht="13" x14ac:dyDescent="0.3">
      <c r="A59" s="190"/>
      <c r="B59" s="178" t="s">
        <v>183</v>
      </c>
      <c r="C59" s="190"/>
      <c r="D59" s="190"/>
      <c r="E59" s="198"/>
      <c r="F59" s="184"/>
    </row>
    <row r="60" spans="1:6" ht="13" x14ac:dyDescent="0.3">
      <c r="A60" s="190"/>
      <c r="B60" s="176"/>
      <c r="C60" s="190"/>
      <c r="D60" s="190"/>
      <c r="E60" s="198"/>
      <c r="F60" s="184"/>
    </row>
    <row r="61" spans="1:6" ht="25.5" x14ac:dyDescent="0.3">
      <c r="A61" s="190"/>
      <c r="B61" s="191" t="s">
        <v>184</v>
      </c>
      <c r="C61" s="190"/>
      <c r="D61" s="190"/>
      <c r="E61" s="198"/>
      <c r="F61" s="184"/>
    </row>
    <row r="62" spans="1:6" ht="13" x14ac:dyDescent="0.3">
      <c r="A62" s="190"/>
      <c r="B62" s="191"/>
      <c r="C62" s="190"/>
      <c r="D62" s="190"/>
      <c r="E62" s="198"/>
      <c r="F62" s="184"/>
    </row>
    <row r="63" spans="1:6" ht="18.75" customHeight="1" x14ac:dyDescent="0.25">
      <c r="A63" s="369" t="s">
        <v>1686</v>
      </c>
      <c r="B63" s="182" t="s">
        <v>185</v>
      </c>
      <c r="C63" s="177" t="s">
        <v>19</v>
      </c>
      <c r="D63" s="177">
        <v>2</v>
      </c>
      <c r="E63" s="198"/>
      <c r="F63" s="184">
        <f>D63*E63</f>
        <v>0</v>
      </c>
    </row>
    <row r="64" spans="1:6" ht="13" thickBot="1" x14ac:dyDescent="0.3">
      <c r="A64" s="369" t="s">
        <v>1687</v>
      </c>
      <c r="B64" s="370" t="s">
        <v>271</v>
      </c>
      <c r="C64" s="177" t="s">
        <v>19</v>
      </c>
      <c r="D64" s="177">
        <v>2</v>
      </c>
      <c r="E64" s="198"/>
      <c r="F64" s="184">
        <f>D64*E64</f>
        <v>0</v>
      </c>
    </row>
    <row r="65" spans="1:6" ht="17.25" customHeight="1" thickTop="1" x14ac:dyDescent="0.25">
      <c r="A65" s="2404" t="s">
        <v>102</v>
      </c>
      <c r="B65" s="2404"/>
      <c r="C65" s="2404"/>
      <c r="D65" s="2404"/>
      <c r="E65" s="2404"/>
      <c r="F65" s="1330">
        <f>SUM(F7:F64)</f>
        <v>0</v>
      </c>
    </row>
    <row r="66" spans="1:6" ht="13" x14ac:dyDescent="0.3">
      <c r="A66" s="208"/>
      <c r="B66" s="202" t="s">
        <v>147</v>
      </c>
      <c r="C66" s="119"/>
      <c r="D66" s="119"/>
      <c r="E66" s="197"/>
      <c r="F66" s="1260"/>
    </row>
    <row r="67" spans="1:6" ht="13" x14ac:dyDescent="0.3">
      <c r="A67" s="208"/>
      <c r="B67" s="178"/>
      <c r="C67" s="119"/>
      <c r="D67" s="119"/>
      <c r="E67" s="197"/>
      <c r="F67" s="1260"/>
    </row>
    <row r="68" spans="1:6" ht="13" x14ac:dyDescent="0.3">
      <c r="A68" s="190"/>
      <c r="B68" s="202" t="s">
        <v>186</v>
      </c>
      <c r="C68" s="119"/>
      <c r="D68" s="119"/>
      <c r="E68" s="197"/>
      <c r="F68" s="1260"/>
    </row>
    <row r="69" spans="1:6" ht="13" x14ac:dyDescent="0.3">
      <c r="A69" s="190"/>
      <c r="B69" s="202"/>
      <c r="C69" s="177"/>
      <c r="D69" s="177"/>
      <c r="E69" s="198"/>
      <c r="F69" s="218"/>
    </row>
    <row r="70" spans="1:6" ht="28.5" customHeight="1" x14ac:dyDescent="0.3">
      <c r="A70" s="190"/>
      <c r="B70" s="191" t="s">
        <v>187</v>
      </c>
      <c r="C70" s="177"/>
      <c r="D70" s="177"/>
      <c r="E70" s="198"/>
      <c r="F70" s="218"/>
    </row>
    <row r="71" spans="1:6" ht="13" x14ac:dyDescent="0.3">
      <c r="A71" s="190"/>
      <c r="B71" s="191"/>
      <c r="C71" s="177"/>
      <c r="D71" s="177"/>
      <c r="E71" s="198"/>
      <c r="F71" s="218"/>
    </row>
    <row r="72" spans="1:6" x14ac:dyDescent="0.25">
      <c r="A72" s="176" t="s">
        <v>188</v>
      </c>
      <c r="B72" s="182" t="s">
        <v>185</v>
      </c>
      <c r="C72" s="177" t="s">
        <v>19</v>
      </c>
      <c r="D72" s="177">
        <v>4</v>
      </c>
      <c r="E72" s="198"/>
      <c r="F72" s="184">
        <f>D72*E72</f>
        <v>0</v>
      </c>
    </row>
    <row r="73" spans="1:6" x14ac:dyDescent="0.25">
      <c r="A73" s="176" t="s">
        <v>189</v>
      </c>
      <c r="B73" s="370" t="s">
        <v>271</v>
      </c>
      <c r="C73" s="177" t="s">
        <v>19</v>
      </c>
      <c r="D73" s="177">
        <v>4</v>
      </c>
      <c r="E73" s="198"/>
      <c r="F73" s="184">
        <f>D73*E73</f>
        <v>0</v>
      </c>
    </row>
    <row r="74" spans="1:6" x14ac:dyDescent="0.25">
      <c r="A74" s="176"/>
      <c r="B74" s="176"/>
      <c r="C74" s="119"/>
      <c r="D74" s="119"/>
      <c r="E74" s="197"/>
      <c r="F74" s="184"/>
    </row>
    <row r="75" spans="1:6" ht="13" x14ac:dyDescent="0.3">
      <c r="A75" s="176"/>
      <c r="B75" s="202" t="s">
        <v>190</v>
      </c>
      <c r="C75" s="177"/>
      <c r="D75" s="177"/>
      <c r="E75" s="198"/>
      <c r="F75" s="218"/>
    </row>
    <row r="76" spans="1:6" x14ac:dyDescent="0.25">
      <c r="A76" s="176"/>
      <c r="B76" s="182"/>
      <c r="C76" s="177"/>
      <c r="D76" s="177"/>
      <c r="E76" s="198"/>
      <c r="F76" s="218"/>
    </row>
    <row r="77" spans="1:6" ht="25" x14ac:dyDescent="0.25">
      <c r="A77" s="176"/>
      <c r="B77" s="191" t="s">
        <v>191</v>
      </c>
      <c r="C77" s="177"/>
      <c r="D77" s="177"/>
      <c r="E77" s="198"/>
      <c r="F77" s="218"/>
    </row>
    <row r="78" spans="1:6" x14ac:dyDescent="0.25">
      <c r="A78" s="176"/>
      <c r="B78" s="176"/>
      <c r="C78" s="177"/>
      <c r="D78" s="177"/>
      <c r="E78" s="198"/>
      <c r="F78" s="218"/>
    </row>
    <row r="79" spans="1:6" x14ac:dyDescent="0.25">
      <c r="A79" s="176" t="s">
        <v>192</v>
      </c>
      <c r="B79" s="176" t="s">
        <v>185</v>
      </c>
      <c r="C79" s="177" t="s">
        <v>19</v>
      </c>
      <c r="D79" s="177">
        <v>4</v>
      </c>
      <c r="E79" s="198"/>
      <c r="F79" s="184">
        <f>D79*E79</f>
        <v>0</v>
      </c>
    </row>
    <row r="80" spans="1:6" x14ac:dyDescent="0.25">
      <c r="A80" s="176"/>
      <c r="B80" s="176"/>
      <c r="C80" s="177"/>
      <c r="D80" s="177"/>
      <c r="E80" s="198"/>
      <c r="F80" s="184"/>
    </row>
    <row r="81" spans="1:6" ht="13" x14ac:dyDescent="0.3">
      <c r="A81" s="176"/>
      <c r="B81" s="202" t="s">
        <v>193</v>
      </c>
      <c r="C81" s="119"/>
      <c r="D81" s="119"/>
      <c r="E81" s="198"/>
      <c r="F81" s="184"/>
    </row>
    <row r="82" spans="1:6" x14ac:dyDescent="0.25">
      <c r="A82" s="176"/>
      <c r="B82" s="176"/>
      <c r="C82" s="119"/>
      <c r="D82" s="119"/>
      <c r="E82" s="198"/>
      <c r="F82" s="184"/>
    </row>
    <row r="83" spans="1:6" ht="37.5" x14ac:dyDescent="0.25">
      <c r="A83" s="176"/>
      <c r="B83" s="191" t="s">
        <v>194</v>
      </c>
      <c r="C83" s="119"/>
      <c r="D83" s="119"/>
      <c r="E83" s="198"/>
      <c r="F83" s="184"/>
    </row>
    <row r="84" spans="1:6" x14ac:dyDescent="0.25">
      <c r="A84" s="176"/>
      <c r="B84" s="176"/>
      <c r="C84" s="119"/>
      <c r="D84" s="119"/>
      <c r="E84" s="198"/>
      <c r="F84" s="184"/>
    </row>
    <row r="85" spans="1:6" x14ac:dyDescent="0.25">
      <c r="A85" s="176" t="s">
        <v>195</v>
      </c>
      <c r="B85" s="369" t="s">
        <v>271</v>
      </c>
      <c r="C85" s="119" t="s">
        <v>19</v>
      </c>
      <c r="D85" s="119">
        <v>3</v>
      </c>
      <c r="E85" s="198"/>
      <c r="F85" s="184">
        <f>D85*E85</f>
        <v>0</v>
      </c>
    </row>
    <row r="86" spans="1:6" x14ac:dyDescent="0.25">
      <c r="A86" s="176"/>
      <c r="B86" s="176"/>
      <c r="C86" s="119"/>
      <c r="D86" s="119"/>
      <c r="E86" s="198"/>
      <c r="F86" s="184"/>
    </row>
    <row r="87" spans="1:6" ht="37.5" x14ac:dyDescent="0.25">
      <c r="A87" s="176"/>
      <c r="B87" s="191" t="s">
        <v>196</v>
      </c>
      <c r="C87" s="119"/>
      <c r="D87" s="119"/>
      <c r="E87" s="198"/>
      <c r="F87" s="184"/>
    </row>
    <row r="88" spans="1:6" x14ac:dyDescent="0.25">
      <c r="A88" s="176"/>
      <c r="B88" s="176"/>
      <c r="C88" s="119"/>
      <c r="D88" s="119"/>
      <c r="E88" s="198"/>
      <c r="F88" s="184"/>
    </row>
    <row r="89" spans="1:6" x14ac:dyDescent="0.25">
      <c r="A89" s="176" t="s">
        <v>197</v>
      </c>
      <c r="B89" s="369" t="s">
        <v>271</v>
      </c>
      <c r="C89" s="119" t="s">
        <v>19</v>
      </c>
      <c r="D89" s="119">
        <v>16</v>
      </c>
      <c r="E89" s="198"/>
      <c r="F89" s="184">
        <f>D89*E89</f>
        <v>0</v>
      </c>
    </row>
    <row r="90" spans="1:6" x14ac:dyDescent="0.25">
      <c r="A90" s="176"/>
      <c r="B90" s="176"/>
      <c r="C90" s="177"/>
      <c r="D90" s="177"/>
      <c r="E90" s="198"/>
      <c r="F90" s="184"/>
    </row>
    <row r="91" spans="1:6" ht="13" x14ac:dyDescent="0.3">
      <c r="A91" s="190"/>
      <c r="B91" s="866" t="s">
        <v>198</v>
      </c>
      <c r="C91" s="207"/>
      <c r="D91" s="207"/>
      <c r="E91" s="200"/>
      <c r="F91" s="560"/>
    </row>
    <row r="92" spans="1:6" ht="13" x14ac:dyDescent="0.3">
      <c r="A92" s="190"/>
      <c r="B92" s="207"/>
      <c r="C92" s="207"/>
      <c r="D92" s="207"/>
      <c r="E92" s="200"/>
      <c r="F92" s="560"/>
    </row>
    <row r="93" spans="1:6" ht="13" x14ac:dyDescent="0.3">
      <c r="A93" s="190"/>
      <c r="B93" s="208" t="s">
        <v>1688</v>
      </c>
      <c r="C93" s="190"/>
      <c r="D93" s="190"/>
      <c r="E93" s="198"/>
      <c r="F93" s="184"/>
    </row>
    <row r="94" spans="1:6" x14ac:dyDescent="0.25">
      <c r="A94" s="182"/>
      <c r="B94" s="182"/>
      <c r="C94" s="177"/>
      <c r="D94" s="177"/>
      <c r="E94" s="198"/>
      <c r="F94" s="184"/>
    </row>
    <row r="95" spans="1:6" ht="37.5" x14ac:dyDescent="0.25">
      <c r="A95" s="176"/>
      <c r="B95" s="914" t="s">
        <v>2117</v>
      </c>
      <c r="C95" s="119"/>
      <c r="D95" s="119"/>
      <c r="E95" s="198"/>
      <c r="F95" s="184"/>
    </row>
    <row r="96" spans="1:6" x14ac:dyDescent="0.25">
      <c r="A96" s="176"/>
      <c r="B96" s="209"/>
      <c r="C96" s="119"/>
      <c r="D96" s="119"/>
      <c r="E96" s="198"/>
      <c r="F96" s="184"/>
    </row>
    <row r="97" spans="1:7" ht="18.75" customHeight="1" x14ac:dyDescent="0.25">
      <c r="A97" s="885" t="s">
        <v>203</v>
      </c>
      <c r="B97" s="1497" t="s">
        <v>826</v>
      </c>
      <c r="C97" s="177" t="s">
        <v>19</v>
      </c>
      <c r="D97" s="177">
        <v>2</v>
      </c>
      <c r="E97" s="198"/>
      <c r="F97" s="184">
        <f>D97*E97</f>
        <v>0</v>
      </c>
    </row>
    <row r="98" spans="1:7" ht="18.75" customHeight="1" x14ac:dyDescent="0.25">
      <c r="A98" s="1498" t="s">
        <v>1390</v>
      </c>
      <c r="B98" s="1499" t="s">
        <v>828</v>
      </c>
      <c r="C98" s="177" t="s">
        <v>19</v>
      </c>
      <c r="D98" s="177">
        <v>2</v>
      </c>
      <c r="E98" s="198"/>
      <c r="F98" s="184">
        <f>D98*E98</f>
        <v>0</v>
      </c>
    </row>
    <row r="99" spans="1:7" x14ac:dyDescent="0.25">
      <c r="A99" s="176"/>
      <c r="B99" s="206"/>
      <c r="C99" s="177"/>
      <c r="D99" s="177"/>
      <c r="E99" s="198"/>
      <c r="F99" s="184"/>
    </row>
    <row r="100" spans="1:7" ht="13" x14ac:dyDescent="0.3">
      <c r="A100" s="176"/>
      <c r="B100" s="202" t="s">
        <v>205</v>
      </c>
      <c r="C100" s="177"/>
      <c r="D100" s="177"/>
      <c r="E100" s="198"/>
      <c r="F100" s="184"/>
    </row>
    <row r="101" spans="1:7" x14ac:dyDescent="0.25">
      <c r="A101" s="176"/>
      <c r="B101" s="203"/>
      <c r="C101" s="177"/>
      <c r="D101" s="177"/>
      <c r="E101" s="198"/>
      <c r="F101" s="184"/>
    </row>
    <row r="102" spans="1:7" ht="20.25" customHeight="1" x14ac:dyDescent="0.25">
      <c r="A102" s="176" t="s">
        <v>849</v>
      </c>
      <c r="B102" s="133" t="s">
        <v>1356</v>
      </c>
      <c r="C102" s="177" t="s">
        <v>19</v>
      </c>
      <c r="D102" s="177">
        <v>2</v>
      </c>
      <c r="E102" s="198"/>
      <c r="F102" s="184">
        <f>D102*E102</f>
        <v>0</v>
      </c>
      <c r="G102" s="2427"/>
    </row>
    <row r="103" spans="1:7" ht="20.25" customHeight="1" x14ac:dyDescent="0.25">
      <c r="A103" s="176" t="s">
        <v>851</v>
      </c>
      <c r="B103" s="133" t="s">
        <v>1359</v>
      </c>
      <c r="C103" s="177" t="s">
        <v>19</v>
      </c>
      <c r="D103" s="177">
        <v>2</v>
      </c>
      <c r="E103" s="198"/>
      <c r="F103" s="184">
        <f t="shared" ref="F103:F105" si="0">D103*E103</f>
        <v>0</v>
      </c>
      <c r="G103" s="2427"/>
    </row>
    <row r="104" spans="1:7" ht="20.25" customHeight="1" x14ac:dyDescent="0.25">
      <c r="A104" s="176" t="s">
        <v>1357</v>
      </c>
      <c r="B104" s="250" t="s">
        <v>1360</v>
      </c>
      <c r="C104" s="177" t="s">
        <v>19</v>
      </c>
      <c r="D104" s="177">
        <v>3</v>
      </c>
      <c r="E104" s="198"/>
      <c r="F104" s="184">
        <f t="shared" si="0"/>
        <v>0</v>
      </c>
      <c r="G104" s="2427"/>
    </row>
    <row r="105" spans="1:7" ht="20.25" customHeight="1" x14ac:dyDescent="0.25">
      <c r="A105" s="176" t="s">
        <v>1358</v>
      </c>
      <c r="B105" s="133" t="s">
        <v>1361</v>
      </c>
      <c r="C105" s="177" t="s">
        <v>19</v>
      </c>
      <c r="D105" s="177">
        <v>8</v>
      </c>
      <c r="E105" s="198"/>
      <c r="F105" s="184">
        <f t="shared" si="0"/>
        <v>0</v>
      </c>
      <c r="G105" s="2427"/>
    </row>
    <row r="106" spans="1:7" x14ac:dyDescent="0.25">
      <c r="A106" s="176"/>
      <c r="B106" s="206"/>
      <c r="C106" s="177"/>
      <c r="D106" s="177"/>
      <c r="E106" s="198"/>
      <c r="F106" s="184"/>
    </row>
    <row r="107" spans="1:7" ht="26" x14ac:dyDescent="0.3">
      <c r="A107" s="176"/>
      <c r="B107" s="178" t="s">
        <v>206</v>
      </c>
      <c r="C107" s="119"/>
      <c r="D107" s="119"/>
      <c r="E107" s="197"/>
      <c r="F107" s="560"/>
    </row>
    <row r="108" spans="1:7" ht="8.25" customHeight="1" x14ac:dyDescent="0.25">
      <c r="A108" s="176"/>
      <c r="B108" s="133"/>
      <c r="C108" s="119"/>
      <c r="D108" s="119"/>
      <c r="E108" s="197"/>
      <c r="F108" s="560"/>
    </row>
    <row r="109" spans="1:7" ht="13" x14ac:dyDescent="0.3">
      <c r="A109" s="176"/>
      <c r="B109" s="202" t="s">
        <v>207</v>
      </c>
      <c r="C109" s="119"/>
      <c r="D109" s="119"/>
      <c r="E109" s="197"/>
      <c r="F109" s="560"/>
    </row>
    <row r="110" spans="1:7" ht="13" x14ac:dyDescent="0.3">
      <c r="A110" s="176"/>
      <c r="B110" s="202"/>
      <c r="C110" s="119"/>
      <c r="D110" s="119"/>
      <c r="E110" s="197"/>
      <c r="F110" s="560"/>
    </row>
    <row r="111" spans="1:7" x14ac:dyDescent="0.25">
      <c r="A111" s="176" t="s">
        <v>208</v>
      </c>
      <c r="B111" s="176" t="s">
        <v>209</v>
      </c>
      <c r="C111" s="119" t="s">
        <v>42</v>
      </c>
      <c r="D111" s="185">
        <v>3830</v>
      </c>
      <c r="E111" s="198"/>
      <c r="F111" s="184">
        <f>D111*E111</f>
        <v>0</v>
      </c>
    </row>
    <row r="112" spans="1:7" ht="9" customHeight="1" x14ac:dyDescent="0.25">
      <c r="A112" s="176"/>
      <c r="B112" s="176"/>
      <c r="C112" s="119"/>
      <c r="D112" s="119"/>
      <c r="E112" s="198"/>
      <c r="F112" s="184"/>
    </row>
    <row r="113" spans="1:6" x14ac:dyDescent="0.25">
      <c r="A113" s="176"/>
      <c r="B113" s="191" t="s">
        <v>210</v>
      </c>
      <c r="C113" s="119"/>
      <c r="D113" s="119"/>
      <c r="E113" s="198"/>
      <c r="F113" s="184"/>
    </row>
    <row r="114" spans="1:6" x14ac:dyDescent="0.25">
      <c r="A114" s="176"/>
      <c r="B114" s="176"/>
      <c r="C114" s="119"/>
      <c r="D114" s="119"/>
      <c r="E114" s="198"/>
      <c r="F114" s="184"/>
    </row>
    <row r="115" spans="1:6" x14ac:dyDescent="0.25">
      <c r="A115" s="176" t="s">
        <v>211</v>
      </c>
      <c r="B115" s="176" t="s">
        <v>212</v>
      </c>
      <c r="C115" s="119" t="s">
        <v>125</v>
      </c>
      <c r="D115" s="185">
        <v>1400</v>
      </c>
      <c r="E115" s="198"/>
      <c r="F115" s="184">
        <f>D115*E115</f>
        <v>0</v>
      </c>
    </row>
    <row r="116" spans="1:6" ht="6.75" customHeight="1" x14ac:dyDescent="0.25">
      <c r="A116" s="176"/>
      <c r="B116" s="176"/>
      <c r="C116" s="119"/>
      <c r="D116" s="119"/>
      <c r="E116" s="198"/>
      <c r="F116" s="184"/>
    </row>
    <row r="117" spans="1:6" ht="25" x14ac:dyDescent="0.25">
      <c r="A117" s="176"/>
      <c r="B117" s="191" t="s">
        <v>213</v>
      </c>
      <c r="C117" s="119"/>
      <c r="D117" s="119"/>
      <c r="E117" s="198"/>
      <c r="F117" s="184"/>
    </row>
    <row r="118" spans="1:6" x14ac:dyDescent="0.25">
      <c r="A118" s="176"/>
      <c r="B118" s="176"/>
      <c r="C118" s="119"/>
      <c r="D118" s="119"/>
      <c r="E118" s="198"/>
      <c r="F118" s="184"/>
    </row>
    <row r="119" spans="1:6" x14ac:dyDescent="0.25">
      <c r="A119" s="176" t="s">
        <v>214</v>
      </c>
      <c r="B119" s="176" t="s">
        <v>212</v>
      </c>
      <c r="C119" s="119" t="s">
        <v>125</v>
      </c>
      <c r="D119" s="185">
        <v>5600</v>
      </c>
      <c r="E119" s="198"/>
      <c r="F119" s="184">
        <f>D119*E119</f>
        <v>0</v>
      </c>
    </row>
    <row r="120" spans="1:6" ht="8.25" customHeight="1" x14ac:dyDescent="0.25">
      <c r="A120" s="119"/>
      <c r="B120" s="119"/>
      <c r="C120" s="119"/>
      <c r="D120" s="119"/>
      <c r="E120" s="198"/>
      <c r="F120" s="184"/>
    </row>
    <row r="121" spans="1:6" x14ac:dyDescent="0.25">
      <c r="A121" s="176"/>
      <c r="B121" s="191" t="s">
        <v>215</v>
      </c>
      <c r="C121" s="119"/>
      <c r="D121" s="119"/>
      <c r="E121" s="198"/>
      <c r="F121" s="184"/>
    </row>
    <row r="122" spans="1:6" ht="8.25" customHeight="1" x14ac:dyDescent="0.25">
      <c r="A122" s="176"/>
      <c r="B122" s="176"/>
      <c r="C122" s="119"/>
      <c r="D122" s="119"/>
      <c r="E122" s="198"/>
      <c r="F122" s="184"/>
    </row>
    <row r="123" spans="1:6" ht="13" thickBot="1" x14ac:dyDescent="0.3">
      <c r="A123" s="176" t="s">
        <v>216</v>
      </c>
      <c r="B123" s="176" t="s">
        <v>212</v>
      </c>
      <c r="C123" s="119" t="s">
        <v>125</v>
      </c>
      <c r="D123" s="119">
        <v>5</v>
      </c>
      <c r="E123" s="198"/>
      <c r="F123" s="184">
        <f>D123*E123</f>
        <v>0</v>
      </c>
    </row>
    <row r="124" spans="1:6" ht="18.75" customHeight="1" thickTop="1" x14ac:dyDescent="0.25">
      <c r="A124" s="2404" t="s">
        <v>102</v>
      </c>
      <c r="B124" s="2404"/>
      <c r="C124" s="2404"/>
      <c r="D124" s="2404"/>
      <c r="E124" s="2404"/>
      <c r="F124" s="1330">
        <f>SUM(F67:F123)</f>
        <v>0</v>
      </c>
    </row>
    <row r="125" spans="1:6" ht="13" x14ac:dyDescent="0.3">
      <c r="A125" s="176"/>
      <c r="B125" s="202" t="s">
        <v>217</v>
      </c>
      <c r="C125" s="119"/>
      <c r="D125" s="119"/>
      <c r="E125" s="197"/>
      <c r="F125" s="560"/>
    </row>
    <row r="126" spans="1:6" x14ac:dyDescent="0.25">
      <c r="A126" s="176"/>
      <c r="B126" s="176"/>
      <c r="C126" s="119"/>
      <c r="D126" s="119"/>
      <c r="E126" s="197"/>
      <c r="F126" s="560"/>
    </row>
    <row r="127" spans="1:6" ht="25" x14ac:dyDescent="0.25">
      <c r="A127" s="176"/>
      <c r="B127" s="191" t="s">
        <v>218</v>
      </c>
      <c r="C127" s="119"/>
      <c r="D127" s="119"/>
      <c r="E127" s="197"/>
      <c r="F127" s="560"/>
    </row>
    <row r="128" spans="1:6" x14ac:dyDescent="0.25">
      <c r="A128" s="176"/>
      <c r="B128" s="176"/>
      <c r="C128" s="119"/>
      <c r="D128" s="119"/>
      <c r="E128" s="197"/>
      <c r="F128" s="560"/>
    </row>
    <row r="129" spans="1:6" x14ac:dyDescent="0.25">
      <c r="A129" s="176" t="s">
        <v>219</v>
      </c>
      <c r="B129" s="176" t="s">
        <v>212</v>
      </c>
      <c r="C129" s="119" t="s">
        <v>19</v>
      </c>
      <c r="D129" s="119">
        <v>52</v>
      </c>
      <c r="E129" s="198"/>
      <c r="F129" s="184">
        <f>D129*E129</f>
        <v>0</v>
      </c>
    </row>
    <row r="130" spans="1:6" x14ac:dyDescent="0.25">
      <c r="A130" s="176"/>
      <c r="B130" s="176"/>
      <c r="C130" s="119"/>
      <c r="D130" s="119"/>
      <c r="E130" s="198"/>
      <c r="F130" s="184"/>
    </row>
    <row r="131" spans="1:6" ht="13" x14ac:dyDescent="0.3">
      <c r="A131" s="176"/>
      <c r="B131" s="202" t="s">
        <v>220</v>
      </c>
      <c r="C131" s="119"/>
      <c r="D131" s="119"/>
      <c r="E131" s="198"/>
      <c r="F131" s="184"/>
    </row>
    <row r="132" spans="1:6" ht="50" x14ac:dyDescent="0.25">
      <c r="A132" s="176"/>
      <c r="B132" s="191" t="s">
        <v>1692</v>
      </c>
      <c r="C132" s="119"/>
      <c r="D132" s="119"/>
      <c r="E132" s="198"/>
      <c r="F132" s="184"/>
    </row>
    <row r="133" spans="1:6" x14ac:dyDescent="0.25">
      <c r="A133" s="176"/>
      <c r="B133" s="176"/>
      <c r="C133" s="119"/>
      <c r="D133" s="119"/>
      <c r="E133" s="176"/>
      <c r="F133" s="184"/>
    </row>
    <row r="134" spans="1:6" ht="18.75" customHeight="1" x14ac:dyDescent="0.25">
      <c r="A134" s="176" t="s">
        <v>1362</v>
      </c>
      <c r="B134" s="176" t="s">
        <v>1363</v>
      </c>
      <c r="C134" s="119" t="s">
        <v>19</v>
      </c>
      <c r="D134" s="371">
        <v>6</v>
      </c>
      <c r="E134" s="198"/>
      <c r="F134" s="184">
        <f>D134*E135</f>
        <v>0</v>
      </c>
    </row>
    <row r="135" spans="1:6" ht="18.75" customHeight="1" x14ac:dyDescent="0.25">
      <c r="A135" s="176" t="s">
        <v>1364</v>
      </c>
      <c r="B135" s="176" t="s">
        <v>1366</v>
      </c>
      <c r="C135" s="119" t="s">
        <v>19</v>
      </c>
      <c r="D135" s="119">
        <v>10</v>
      </c>
      <c r="E135" s="198"/>
      <c r="F135" s="184">
        <f>D135*E136</f>
        <v>0</v>
      </c>
    </row>
    <row r="136" spans="1:6" ht="18.75" customHeight="1" x14ac:dyDescent="0.25">
      <c r="A136" s="176" t="s">
        <v>1365</v>
      </c>
      <c r="B136" s="176" t="s">
        <v>1367</v>
      </c>
      <c r="C136" s="119" t="s">
        <v>19</v>
      </c>
      <c r="D136" s="119">
        <v>8</v>
      </c>
      <c r="E136" s="198"/>
      <c r="F136" s="184">
        <f>D136*E136</f>
        <v>0</v>
      </c>
    </row>
    <row r="137" spans="1:6" x14ac:dyDescent="0.25">
      <c r="A137" s="176"/>
      <c r="B137" s="191"/>
      <c r="C137" s="119"/>
      <c r="D137" s="119"/>
      <c r="E137" s="197"/>
      <c r="F137" s="560"/>
    </row>
    <row r="138" spans="1:6" ht="13" x14ac:dyDescent="0.3">
      <c r="A138" s="176"/>
      <c r="B138" s="204" t="s">
        <v>1368</v>
      </c>
      <c r="C138" s="119"/>
      <c r="D138" s="119"/>
      <c r="E138" s="197"/>
      <c r="F138" s="560"/>
    </row>
    <row r="139" spans="1:6" x14ac:dyDescent="0.25">
      <c r="A139" s="176"/>
      <c r="B139" s="191"/>
      <c r="C139" s="119"/>
      <c r="D139" s="119"/>
      <c r="E139" s="197"/>
      <c r="F139" s="560"/>
    </row>
    <row r="140" spans="1:6" ht="37.5" x14ac:dyDescent="0.25">
      <c r="A140" s="176"/>
      <c r="B140" s="191" t="s">
        <v>1370</v>
      </c>
      <c r="C140" s="119"/>
      <c r="D140" s="119"/>
      <c r="E140" s="197"/>
      <c r="F140" s="560"/>
    </row>
    <row r="141" spans="1:6" x14ac:dyDescent="0.25">
      <c r="A141" s="176"/>
      <c r="B141" s="176"/>
      <c r="C141" s="119"/>
      <c r="D141" s="119"/>
      <c r="E141" s="197"/>
      <c r="F141" s="560"/>
    </row>
    <row r="142" spans="1:6" ht="19.5" customHeight="1" x14ac:dyDescent="0.25">
      <c r="A142" s="176" t="s">
        <v>1369</v>
      </c>
      <c r="B142" s="176" t="s">
        <v>1371</v>
      </c>
      <c r="C142" s="119" t="s">
        <v>19</v>
      </c>
      <c r="D142" s="119">
        <v>1</v>
      </c>
      <c r="E142" s="197"/>
      <c r="F142" s="184">
        <f>D142*E142</f>
        <v>0</v>
      </c>
    </row>
    <row r="143" spans="1:6" ht="19.5" customHeight="1" x14ac:dyDescent="0.25">
      <c r="A143" s="176" t="s">
        <v>1372</v>
      </c>
      <c r="B143" s="176" t="s">
        <v>1376</v>
      </c>
      <c r="C143" s="119" t="s">
        <v>19</v>
      </c>
      <c r="D143" s="371" t="s">
        <v>1665</v>
      </c>
      <c r="E143" s="1261"/>
      <c r="F143" s="560"/>
    </row>
    <row r="144" spans="1:6" ht="19.5" customHeight="1" x14ac:dyDescent="0.25">
      <c r="A144" s="176" t="s">
        <v>1373</v>
      </c>
      <c r="B144" s="176" t="s">
        <v>1377</v>
      </c>
      <c r="C144" s="119" t="s">
        <v>19</v>
      </c>
      <c r="D144" s="119">
        <v>1</v>
      </c>
      <c r="E144" s="1261"/>
      <c r="F144" s="184">
        <f>D144*E144</f>
        <v>0</v>
      </c>
    </row>
    <row r="145" spans="1:6" ht="19.5" customHeight="1" x14ac:dyDescent="0.25">
      <c r="A145" s="176" t="s">
        <v>1374</v>
      </c>
      <c r="B145" s="176" t="s">
        <v>1378</v>
      </c>
      <c r="C145" s="119" t="s">
        <v>19</v>
      </c>
      <c r="D145" s="371" t="s">
        <v>1665</v>
      </c>
      <c r="E145" s="1261"/>
      <c r="F145" s="129">
        <v>0</v>
      </c>
    </row>
    <row r="146" spans="1:6" ht="19.5" customHeight="1" x14ac:dyDescent="0.25">
      <c r="A146" s="176" t="s">
        <v>1375</v>
      </c>
      <c r="B146" s="369" t="s">
        <v>1689</v>
      </c>
      <c r="C146" s="119" t="s">
        <v>19</v>
      </c>
      <c r="D146" s="371">
        <v>1</v>
      </c>
      <c r="E146" s="1261"/>
      <c r="F146" s="184">
        <f>D146*E146</f>
        <v>0</v>
      </c>
    </row>
    <row r="147" spans="1:6" ht="19.5" customHeight="1" x14ac:dyDescent="0.25">
      <c r="A147" s="176" t="s">
        <v>1379</v>
      </c>
      <c r="B147" s="176" t="s">
        <v>1382</v>
      </c>
      <c r="C147" s="119" t="s">
        <v>19</v>
      </c>
      <c r="D147" s="371" t="s">
        <v>1665</v>
      </c>
      <c r="E147" s="1261"/>
      <c r="F147" s="129"/>
    </row>
    <row r="148" spans="1:6" ht="19.5" customHeight="1" x14ac:dyDescent="0.25">
      <c r="A148" s="176" t="s">
        <v>1380</v>
      </c>
      <c r="B148" s="176" t="s">
        <v>1383</v>
      </c>
      <c r="C148" s="119" t="s">
        <v>19</v>
      </c>
      <c r="D148" s="371" t="s">
        <v>1665</v>
      </c>
      <c r="E148" s="1261"/>
      <c r="F148" s="129"/>
    </row>
    <row r="149" spans="1:6" ht="19.5" customHeight="1" x14ac:dyDescent="0.25">
      <c r="A149" s="176" t="s">
        <v>1381</v>
      </c>
      <c r="B149" s="176" t="s">
        <v>1384</v>
      </c>
      <c r="C149" s="119" t="s">
        <v>19</v>
      </c>
      <c r="D149" s="371" t="s">
        <v>1665</v>
      </c>
      <c r="E149" s="1261"/>
      <c r="F149" s="129"/>
    </row>
    <row r="150" spans="1:6" x14ac:dyDescent="0.25">
      <c r="A150" s="176"/>
      <c r="B150" s="176"/>
      <c r="C150" s="119"/>
      <c r="D150" s="371"/>
      <c r="E150" s="1261"/>
      <c r="F150" s="560"/>
    </row>
    <row r="151" spans="1:6" x14ac:dyDescent="0.25">
      <c r="A151" s="176"/>
      <c r="B151" s="176"/>
      <c r="C151" s="119"/>
      <c r="D151" s="371"/>
      <c r="E151" s="1261"/>
      <c r="F151" s="560"/>
    </row>
    <row r="152" spans="1:6" x14ac:dyDescent="0.25">
      <c r="A152" s="176"/>
      <c r="B152" s="176"/>
      <c r="C152" s="119"/>
      <c r="D152" s="371"/>
      <c r="E152" s="1261"/>
      <c r="F152" s="560"/>
    </row>
    <row r="153" spans="1:6" x14ac:dyDescent="0.25">
      <c r="A153" s="176"/>
      <c r="B153" s="176"/>
      <c r="C153" s="119"/>
      <c r="D153" s="371"/>
      <c r="E153" s="1261"/>
      <c r="F153" s="560"/>
    </row>
    <row r="154" spans="1:6" x14ac:dyDescent="0.25">
      <c r="A154" s="176"/>
      <c r="B154" s="176"/>
      <c r="C154" s="119"/>
      <c r="D154" s="371"/>
      <c r="E154" s="1261"/>
      <c r="F154" s="560"/>
    </row>
    <row r="155" spans="1:6" x14ac:dyDescent="0.25">
      <c r="A155" s="176"/>
      <c r="B155" s="176"/>
      <c r="C155" s="119"/>
      <c r="D155" s="371"/>
      <c r="E155" s="1261"/>
      <c r="F155" s="560"/>
    </row>
    <row r="156" spans="1:6" x14ac:dyDescent="0.25">
      <c r="A156" s="176"/>
      <c r="B156" s="176"/>
      <c r="C156" s="119"/>
      <c r="D156" s="371"/>
      <c r="E156" s="1261"/>
      <c r="F156" s="560"/>
    </row>
    <row r="157" spans="1:6" x14ac:dyDescent="0.25">
      <c r="A157" s="176"/>
      <c r="B157" s="176"/>
      <c r="C157" s="119"/>
      <c r="D157" s="371"/>
      <c r="E157" s="1261"/>
      <c r="F157" s="560"/>
    </row>
    <row r="158" spans="1:6" x14ac:dyDescent="0.25">
      <c r="A158" s="176"/>
      <c r="B158" s="176"/>
      <c r="C158" s="119"/>
      <c r="D158" s="371"/>
      <c r="E158" s="1261"/>
      <c r="F158" s="560"/>
    </row>
    <row r="159" spans="1:6" x14ac:dyDescent="0.25">
      <c r="A159" s="176"/>
      <c r="B159" s="176"/>
      <c r="C159" s="119"/>
      <c r="D159" s="371"/>
      <c r="E159" s="1261"/>
      <c r="F159" s="560"/>
    </row>
    <row r="160" spans="1:6" x14ac:dyDescent="0.25">
      <c r="A160" s="176"/>
      <c r="B160" s="176"/>
      <c r="C160" s="119"/>
      <c r="D160" s="371"/>
      <c r="E160" s="1261"/>
      <c r="F160" s="560"/>
    </row>
    <row r="161" spans="1:6" x14ac:dyDescent="0.25">
      <c r="A161" s="176"/>
      <c r="B161" s="176"/>
      <c r="C161" s="119"/>
      <c r="D161" s="371"/>
      <c r="E161" s="1261"/>
      <c r="F161" s="560"/>
    </row>
    <row r="162" spans="1:6" x14ac:dyDescent="0.25">
      <c r="A162" s="176"/>
      <c r="B162" s="176"/>
      <c r="C162" s="119"/>
      <c r="D162" s="371"/>
      <c r="E162" s="1261"/>
      <c r="F162" s="560"/>
    </row>
    <row r="163" spans="1:6" x14ac:dyDescent="0.25">
      <c r="A163" s="176"/>
      <c r="B163" s="176"/>
      <c r="C163" s="119"/>
      <c r="D163" s="371"/>
      <c r="E163" s="1261"/>
      <c r="F163" s="560"/>
    </row>
    <row r="164" spans="1:6" x14ac:dyDescent="0.25">
      <c r="A164" s="176"/>
      <c r="B164" s="176"/>
      <c r="C164" s="119"/>
      <c r="D164" s="371"/>
      <c r="E164" s="1261"/>
      <c r="F164" s="560"/>
    </row>
    <row r="165" spans="1:6" x14ac:dyDescent="0.25">
      <c r="A165" s="176"/>
      <c r="B165" s="176"/>
      <c r="C165" s="119"/>
      <c r="D165" s="371"/>
      <c r="E165" s="1261"/>
      <c r="F165" s="560"/>
    </row>
    <row r="166" spans="1:6" x14ac:dyDescent="0.25">
      <c r="A166" s="176"/>
      <c r="B166" s="176"/>
      <c r="C166" s="119"/>
      <c r="D166" s="371"/>
      <c r="E166" s="1261"/>
      <c r="F166" s="560"/>
    </row>
    <row r="167" spans="1:6" x14ac:dyDescent="0.25">
      <c r="A167" s="176"/>
      <c r="B167" s="176"/>
      <c r="C167" s="119"/>
      <c r="D167" s="371"/>
      <c r="E167" s="1261"/>
      <c r="F167" s="560"/>
    </row>
    <row r="168" spans="1:6" x14ac:dyDescent="0.25">
      <c r="A168" s="176"/>
      <c r="B168" s="176"/>
      <c r="C168" s="119"/>
      <c r="D168" s="371"/>
      <c r="E168" s="1261"/>
      <c r="F168" s="560"/>
    </row>
    <row r="169" spans="1:6" x14ac:dyDescent="0.25">
      <c r="A169" s="176"/>
      <c r="B169" s="176"/>
      <c r="C169" s="119"/>
      <c r="D169" s="371"/>
      <c r="E169" s="1261"/>
      <c r="F169" s="560"/>
    </row>
    <row r="170" spans="1:6" x14ac:dyDescent="0.25">
      <c r="A170" s="176"/>
      <c r="B170" s="176"/>
      <c r="C170" s="119"/>
      <c r="D170" s="371"/>
      <c r="E170" s="1261"/>
      <c r="F170" s="560"/>
    </row>
    <row r="171" spans="1:6" x14ac:dyDescent="0.25">
      <c r="A171" s="176"/>
      <c r="B171" s="176"/>
      <c r="C171" s="119"/>
      <c r="D171" s="371"/>
      <c r="E171" s="1261"/>
      <c r="F171" s="560"/>
    </row>
    <row r="172" spans="1:6" x14ac:dyDescent="0.25">
      <c r="A172" s="176"/>
      <c r="B172" s="176"/>
      <c r="C172" s="119"/>
      <c r="D172" s="371"/>
      <c r="E172" s="1261"/>
      <c r="F172" s="560"/>
    </row>
    <row r="173" spans="1:6" x14ac:dyDescent="0.25">
      <c r="A173" s="176"/>
      <c r="B173" s="176"/>
      <c r="C173" s="119"/>
      <c r="D173" s="371"/>
      <c r="E173" s="1261"/>
      <c r="F173" s="560"/>
    </row>
    <row r="174" spans="1:6" x14ac:dyDescent="0.25">
      <c r="A174" s="176"/>
      <c r="B174" s="176"/>
      <c r="C174" s="119"/>
      <c r="D174" s="371"/>
      <c r="E174" s="1261"/>
      <c r="F174" s="560"/>
    </row>
    <row r="175" spans="1:6" x14ac:dyDescent="0.25">
      <c r="A175" s="176"/>
      <c r="B175" s="176"/>
      <c r="C175" s="119"/>
      <c r="D175" s="371"/>
      <c r="E175" s="1261"/>
      <c r="F175" s="560"/>
    </row>
    <row r="176" spans="1:6" x14ac:dyDescent="0.25">
      <c r="A176" s="176"/>
      <c r="B176" s="176"/>
      <c r="C176" s="119"/>
      <c r="D176" s="371"/>
      <c r="E176" s="1261"/>
      <c r="F176" s="560"/>
    </row>
    <row r="177" spans="1:6" x14ac:dyDescent="0.25">
      <c r="A177" s="176"/>
      <c r="B177" s="176"/>
      <c r="C177" s="119"/>
      <c r="D177" s="371"/>
      <c r="E177" s="1261"/>
      <c r="F177" s="560"/>
    </row>
    <row r="178" spans="1:6" ht="13" thickBot="1" x14ac:dyDescent="0.3">
      <c r="A178" s="176"/>
      <c r="B178" s="176"/>
      <c r="C178" s="119"/>
      <c r="D178" s="371"/>
      <c r="E178" s="1261"/>
      <c r="F178" s="560"/>
    </row>
    <row r="179" spans="1:6" ht="18" customHeight="1" thickTop="1" x14ac:dyDescent="0.25">
      <c r="A179" s="2404" t="s">
        <v>102</v>
      </c>
      <c r="B179" s="2404"/>
      <c r="C179" s="2404"/>
      <c r="D179" s="2404"/>
      <c r="E179" s="2404"/>
      <c r="F179" s="1330">
        <f>SUM(F126:F178)</f>
        <v>0</v>
      </c>
    </row>
    <row r="180" spans="1:6" x14ac:dyDescent="0.25">
      <c r="A180" s="176"/>
      <c r="B180" s="176"/>
      <c r="C180" s="119"/>
      <c r="D180" s="371"/>
      <c r="E180" s="1261"/>
      <c r="F180" s="560"/>
    </row>
    <row r="181" spans="1:6" x14ac:dyDescent="0.25">
      <c r="A181" s="176"/>
      <c r="B181" s="176"/>
      <c r="C181" s="119"/>
      <c r="D181" s="371"/>
      <c r="E181" s="1261"/>
      <c r="F181" s="560"/>
    </row>
    <row r="182" spans="1:6" ht="13" x14ac:dyDescent="0.25">
      <c r="A182" s="176"/>
      <c r="B182" s="113" t="s">
        <v>28</v>
      </c>
      <c r="C182" s="119"/>
      <c r="D182" s="119"/>
      <c r="E182" s="197"/>
      <c r="F182" s="560"/>
    </row>
    <row r="183" spans="1:6" x14ac:dyDescent="0.25">
      <c r="A183" s="176"/>
      <c r="B183" s="1"/>
      <c r="C183" s="119"/>
      <c r="D183" s="119"/>
      <c r="E183" s="197"/>
      <c r="F183" s="560"/>
    </row>
    <row r="184" spans="1:6" x14ac:dyDescent="0.25">
      <c r="A184" s="176"/>
      <c r="B184" s="519" t="s">
        <v>1744</v>
      </c>
      <c r="C184" s="119"/>
      <c r="D184" s="119"/>
      <c r="E184" s="197"/>
      <c r="F184" s="560">
        <f>+F65</f>
        <v>0</v>
      </c>
    </row>
    <row r="185" spans="1:6" x14ac:dyDescent="0.25">
      <c r="A185" s="176"/>
      <c r="B185" s="176"/>
      <c r="C185" s="119"/>
      <c r="D185" s="119"/>
      <c r="E185" s="197"/>
      <c r="F185" s="560"/>
    </row>
    <row r="186" spans="1:6" x14ac:dyDescent="0.25">
      <c r="A186" s="176"/>
      <c r="B186" s="519" t="s">
        <v>1745</v>
      </c>
      <c r="C186" s="119"/>
      <c r="D186" s="119"/>
      <c r="E186" s="197"/>
      <c r="F186" s="560">
        <f>+F124</f>
        <v>0</v>
      </c>
    </row>
    <row r="187" spans="1:6" x14ac:dyDescent="0.25">
      <c r="A187" s="176"/>
      <c r="B187" s="176"/>
      <c r="C187" s="119"/>
      <c r="D187" s="119"/>
      <c r="E187" s="197"/>
      <c r="F187" s="560"/>
    </row>
    <row r="188" spans="1:6" x14ac:dyDescent="0.25">
      <c r="A188" s="176"/>
      <c r="B188" s="519" t="s">
        <v>1746</v>
      </c>
      <c r="C188" s="119"/>
      <c r="D188" s="119"/>
      <c r="E188" s="197"/>
      <c r="F188" s="560">
        <f>+F179</f>
        <v>0</v>
      </c>
    </row>
    <row r="189" spans="1:6" x14ac:dyDescent="0.25">
      <c r="A189" s="176"/>
      <c r="B189" s="176"/>
      <c r="C189" s="119"/>
      <c r="D189" s="119"/>
      <c r="E189" s="197"/>
      <c r="F189" s="560"/>
    </row>
    <row r="190" spans="1:6" x14ac:dyDescent="0.25">
      <c r="A190" s="176"/>
      <c r="B190" s="519"/>
      <c r="C190" s="119"/>
      <c r="D190" s="119"/>
      <c r="E190" s="197"/>
      <c r="F190" s="560"/>
    </row>
    <row r="191" spans="1:6" x14ac:dyDescent="0.25">
      <c r="A191" s="176"/>
      <c r="B191" s="176"/>
      <c r="C191" s="119"/>
      <c r="D191" s="119"/>
      <c r="E191" s="197"/>
      <c r="F191" s="560"/>
    </row>
    <row r="192" spans="1:6" x14ac:dyDescent="0.25">
      <c r="A192" s="176"/>
      <c r="B192" s="1"/>
      <c r="C192" s="119"/>
      <c r="D192" s="119"/>
      <c r="E192" s="197"/>
      <c r="F192" s="560"/>
    </row>
    <row r="193" spans="1:6" x14ac:dyDescent="0.25">
      <c r="A193" s="176"/>
      <c r="B193" s="1"/>
      <c r="C193" s="119"/>
      <c r="D193" s="119"/>
      <c r="E193" s="197"/>
      <c r="F193" s="560"/>
    </row>
    <row r="194" spans="1:6" x14ac:dyDescent="0.25">
      <c r="A194" s="176"/>
      <c r="B194" s="1"/>
      <c r="C194" s="119"/>
      <c r="D194" s="119"/>
      <c r="E194" s="197"/>
      <c r="F194" s="560"/>
    </row>
    <row r="195" spans="1:6" x14ac:dyDescent="0.25">
      <c r="A195" s="176"/>
      <c r="B195" s="176"/>
      <c r="C195" s="119"/>
      <c r="D195" s="119"/>
      <c r="E195" s="197"/>
      <c r="F195" s="560"/>
    </row>
    <row r="196" spans="1:6" x14ac:dyDescent="0.25">
      <c r="A196" s="176"/>
      <c r="B196" s="1"/>
      <c r="C196" s="119"/>
      <c r="D196" s="119"/>
      <c r="E196" s="197"/>
      <c r="F196" s="560"/>
    </row>
    <row r="197" spans="1:6" x14ac:dyDescent="0.25">
      <c r="A197" s="176"/>
      <c r="B197" s="203"/>
      <c r="C197" s="119"/>
      <c r="D197" s="119"/>
      <c r="E197" s="197"/>
      <c r="F197" s="560"/>
    </row>
    <row r="198" spans="1:6" x14ac:dyDescent="0.25">
      <c r="A198" s="176"/>
      <c r="B198" s="1"/>
      <c r="C198" s="119"/>
      <c r="D198" s="119"/>
      <c r="E198" s="197"/>
      <c r="F198" s="560"/>
    </row>
    <row r="199" spans="1:6" x14ac:dyDescent="0.25">
      <c r="A199" s="176"/>
      <c r="B199" s="203"/>
      <c r="C199" s="119"/>
      <c r="D199" s="119"/>
      <c r="E199" s="197"/>
      <c r="F199" s="560"/>
    </row>
    <row r="200" spans="1:6" x14ac:dyDescent="0.25">
      <c r="A200" s="176"/>
      <c r="B200" s="1"/>
      <c r="C200" s="119"/>
      <c r="D200" s="119"/>
      <c r="E200" s="197"/>
      <c r="F200" s="560"/>
    </row>
    <row r="201" spans="1:6" x14ac:dyDescent="0.25">
      <c r="A201" s="176"/>
      <c r="B201" s="176"/>
      <c r="C201" s="119"/>
      <c r="D201" s="119"/>
      <c r="E201" s="197"/>
      <c r="F201" s="560"/>
    </row>
    <row r="202" spans="1:6" x14ac:dyDescent="0.25">
      <c r="A202" s="176"/>
      <c r="B202" s="176"/>
      <c r="C202" s="119"/>
      <c r="D202" s="119"/>
      <c r="E202" s="197"/>
      <c r="F202" s="560"/>
    </row>
    <row r="203" spans="1:6" x14ac:dyDescent="0.25">
      <c r="A203" s="176"/>
      <c r="B203" s="203"/>
      <c r="C203" s="119"/>
      <c r="D203" s="119"/>
      <c r="E203" s="197"/>
      <c r="F203" s="560"/>
    </row>
    <row r="204" spans="1:6" x14ac:dyDescent="0.25">
      <c r="A204" s="176"/>
      <c r="B204" s="203"/>
      <c r="C204" s="119"/>
      <c r="D204" s="119"/>
      <c r="E204" s="197"/>
      <c r="F204" s="560"/>
    </row>
    <row r="205" spans="1:6" x14ac:dyDescent="0.25">
      <c r="A205" s="176"/>
      <c r="B205" s="176"/>
      <c r="C205" s="119"/>
      <c r="D205" s="119"/>
      <c r="E205" s="197"/>
      <c r="F205" s="560"/>
    </row>
    <row r="206" spans="1:6" x14ac:dyDescent="0.25">
      <c r="A206" s="176"/>
      <c r="B206" s="133"/>
      <c r="C206" s="119"/>
      <c r="D206" s="119"/>
      <c r="E206" s="197"/>
      <c r="F206" s="560"/>
    </row>
    <row r="207" spans="1:6" x14ac:dyDescent="0.25">
      <c r="A207" s="176"/>
      <c r="B207" s="176"/>
      <c r="C207" s="119"/>
      <c r="D207" s="119"/>
      <c r="E207" s="197"/>
      <c r="F207" s="560"/>
    </row>
    <row r="208" spans="1:6" x14ac:dyDescent="0.25">
      <c r="A208" s="176"/>
      <c r="B208" s="176"/>
      <c r="C208" s="119"/>
      <c r="D208" s="119"/>
      <c r="E208" s="197"/>
      <c r="F208" s="560"/>
    </row>
    <row r="209" spans="1:6" x14ac:dyDescent="0.25">
      <c r="A209" s="176"/>
      <c r="B209" s="176"/>
      <c r="C209" s="119"/>
      <c r="D209" s="119"/>
      <c r="E209" s="197"/>
      <c r="F209" s="560"/>
    </row>
    <row r="210" spans="1:6" x14ac:dyDescent="0.25">
      <c r="A210" s="176"/>
      <c r="B210" s="176"/>
      <c r="C210" s="119"/>
      <c r="D210" s="119"/>
      <c r="E210" s="197"/>
      <c r="F210" s="560"/>
    </row>
    <row r="211" spans="1:6" x14ac:dyDescent="0.25">
      <c r="A211" s="176"/>
      <c r="B211" s="176"/>
      <c r="C211" s="119"/>
      <c r="D211" s="119"/>
      <c r="E211" s="197"/>
      <c r="F211" s="560"/>
    </row>
    <row r="212" spans="1:6" x14ac:dyDescent="0.25">
      <c r="A212" s="176"/>
      <c r="B212" s="176"/>
      <c r="C212" s="119"/>
      <c r="D212" s="119"/>
      <c r="E212" s="197"/>
      <c r="F212" s="560"/>
    </row>
    <row r="213" spans="1:6" x14ac:dyDescent="0.25">
      <c r="A213" s="176"/>
      <c r="B213" s="176"/>
      <c r="C213" s="119"/>
      <c r="D213" s="119"/>
      <c r="E213" s="197"/>
      <c r="F213" s="560"/>
    </row>
    <row r="214" spans="1:6" x14ac:dyDescent="0.25">
      <c r="A214" s="176"/>
      <c r="B214" s="176"/>
      <c r="C214" s="119"/>
      <c r="D214" s="119"/>
      <c r="E214" s="197"/>
      <c r="F214" s="560"/>
    </row>
    <row r="215" spans="1:6" x14ac:dyDescent="0.25">
      <c r="A215" s="176"/>
      <c r="B215" s="176"/>
      <c r="C215" s="119"/>
      <c r="D215" s="119"/>
      <c r="E215" s="197"/>
      <c r="F215" s="560"/>
    </row>
    <row r="216" spans="1:6" x14ac:dyDescent="0.25">
      <c r="A216" s="176"/>
      <c r="B216" s="176"/>
      <c r="C216" s="119"/>
      <c r="D216" s="119"/>
      <c r="E216" s="197"/>
      <c r="F216" s="560"/>
    </row>
    <row r="217" spans="1:6" x14ac:dyDescent="0.25">
      <c r="A217" s="176"/>
      <c r="B217" s="176"/>
      <c r="C217" s="119"/>
      <c r="D217" s="119"/>
      <c r="E217" s="197"/>
      <c r="F217" s="560"/>
    </row>
    <row r="218" spans="1:6" x14ac:dyDescent="0.25">
      <c r="A218" s="176"/>
      <c r="B218" s="176"/>
      <c r="C218" s="119"/>
      <c r="D218" s="119"/>
      <c r="E218" s="197"/>
      <c r="F218" s="560"/>
    </row>
    <row r="219" spans="1:6" x14ac:dyDescent="0.25">
      <c r="A219" s="176"/>
      <c r="B219" s="176"/>
      <c r="C219" s="119"/>
      <c r="D219" s="119"/>
      <c r="E219" s="197"/>
      <c r="F219" s="560"/>
    </row>
    <row r="220" spans="1:6" x14ac:dyDescent="0.25">
      <c r="A220" s="176"/>
      <c r="B220" s="176"/>
      <c r="C220" s="119"/>
      <c r="D220" s="119"/>
      <c r="E220" s="197"/>
      <c r="F220" s="560"/>
    </row>
    <row r="221" spans="1:6" x14ac:dyDescent="0.25">
      <c r="A221" s="176"/>
      <c r="B221" s="176"/>
      <c r="C221" s="119"/>
      <c r="D221" s="119"/>
      <c r="E221" s="197"/>
      <c r="F221" s="560"/>
    </row>
    <row r="222" spans="1:6" x14ac:dyDescent="0.25">
      <c r="A222" s="176"/>
      <c r="B222" s="176"/>
      <c r="C222" s="119"/>
      <c r="D222" s="119"/>
      <c r="E222" s="197"/>
      <c r="F222" s="560"/>
    </row>
    <row r="223" spans="1:6" x14ac:dyDescent="0.25">
      <c r="A223" s="176"/>
      <c r="B223" s="176"/>
      <c r="C223" s="119"/>
      <c r="D223" s="119"/>
      <c r="E223" s="197"/>
      <c r="F223" s="560"/>
    </row>
    <row r="224" spans="1:6" x14ac:dyDescent="0.25">
      <c r="A224" s="176"/>
      <c r="B224" s="176"/>
      <c r="C224" s="119"/>
      <c r="D224" s="119"/>
      <c r="E224" s="197"/>
      <c r="F224" s="560"/>
    </row>
    <row r="225" spans="1:6" x14ac:dyDescent="0.25">
      <c r="A225" s="176"/>
      <c r="B225" s="176"/>
      <c r="C225" s="119"/>
      <c r="D225" s="119"/>
      <c r="E225" s="197"/>
      <c r="F225" s="560"/>
    </row>
    <row r="226" spans="1:6" x14ac:dyDescent="0.25">
      <c r="A226" s="176"/>
      <c r="B226" s="176"/>
      <c r="C226" s="119"/>
      <c r="D226" s="119"/>
      <c r="E226" s="197"/>
      <c r="F226" s="560"/>
    </row>
    <row r="227" spans="1:6" x14ac:dyDescent="0.25">
      <c r="A227" s="176"/>
      <c r="B227" s="176"/>
      <c r="C227" s="119"/>
      <c r="D227" s="119"/>
      <c r="E227" s="197"/>
      <c r="F227" s="560"/>
    </row>
    <row r="228" spans="1:6" x14ac:dyDescent="0.25">
      <c r="A228" s="176"/>
      <c r="B228" s="176"/>
      <c r="C228" s="119"/>
      <c r="D228" s="119"/>
      <c r="E228" s="197"/>
      <c r="F228" s="560"/>
    </row>
    <row r="229" spans="1:6" x14ac:dyDescent="0.25">
      <c r="A229" s="176"/>
      <c r="B229" s="176"/>
      <c r="C229" s="119"/>
      <c r="D229" s="119"/>
      <c r="E229" s="197"/>
      <c r="F229" s="560"/>
    </row>
    <row r="230" spans="1:6" x14ac:dyDescent="0.25">
      <c r="A230" s="176"/>
      <c r="B230" s="176"/>
      <c r="C230" s="119"/>
      <c r="D230" s="119"/>
      <c r="E230" s="197"/>
      <c r="F230" s="560"/>
    </row>
    <row r="231" spans="1:6" x14ac:dyDescent="0.25">
      <c r="A231" s="176"/>
      <c r="B231" s="203"/>
      <c r="C231" s="119"/>
      <c r="D231" s="119"/>
      <c r="E231" s="197"/>
      <c r="F231" s="560"/>
    </row>
    <row r="232" spans="1:6" x14ac:dyDescent="0.25">
      <c r="A232" s="176"/>
      <c r="B232" s="176"/>
      <c r="C232" s="119"/>
      <c r="D232" s="119"/>
      <c r="E232" s="197"/>
      <c r="F232" s="560"/>
    </row>
    <row r="233" spans="1:6" x14ac:dyDescent="0.25">
      <c r="A233" s="176"/>
      <c r="B233" s="176"/>
      <c r="C233" s="119"/>
      <c r="D233" s="119"/>
      <c r="E233" s="197"/>
      <c r="F233" s="560"/>
    </row>
    <row r="234" spans="1:6" x14ac:dyDescent="0.25">
      <c r="A234" s="176"/>
      <c r="B234" s="176"/>
      <c r="C234" s="119"/>
      <c r="D234" s="119"/>
      <c r="E234" s="197"/>
      <c r="F234" s="560"/>
    </row>
    <row r="235" spans="1:6" x14ac:dyDescent="0.25">
      <c r="A235" s="176"/>
      <c r="B235" s="176"/>
      <c r="C235" s="119"/>
      <c r="D235" s="119"/>
      <c r="E235" s="197"/>
      <c r="F235" s="560"/>
    </row>
    <row r="236" spans="1:6" x14ac:dyDescent="0.25">
      <c r="A236" s="176"/>
      <c r="B236" s="176"/>
      <c r="C236" s="119"/>
      <c r="D236" s="119"/>
      <c r="E236" s="197"/>
      <c r="F236" s="560"/>
    </row>
    <row r="237" spans="1:6" x14ac:dyDescent="0.25">
      <c r="A237" s="176"/>
      <c r="B237" s="176"/>
      <c r="C237" s="119"/>
      <c r="D237" s="119"/>
      <c r="E237" s="197"/>
      <c r="F237" s="560"/>
    </row>
    <row r="238" spans="1:6" x14ac:dyDescent="0.25">
      <c r="A238" s="176"/>
      <c r="B238" s="176"/>
      <c r="C238" s="119"/>
      <c r="D238" s="119"/>
      <c r="E238" s="197"/>
      <c r="F238" s="560"/>
    </row>
    <row r="239" spans="1:6" x14ac:dyDescent="0.25">
      <c r="A239" s="176"/>
      <c r="B239" s="176"/>
      <c r="C239" s="119"/>
      <c r="D239" s="119"/>
      <c r="E239" s="197"/>
      <c r="F239" s="560"/>
    </row>
    <row r="240" spans="1:6" x14ac:dyDescent="0.25">
      <c r="A240" s="176"/>
      <c r="B240" s="176"/>
      <c r="C240" s="119"/>
      <c r="D240" s="119"/>
      <c r="E240" s="197"/>
      <c r="F240" s="560"/>
    </row>
    <row r="241" spans="1:9" x14ac:dyDescent="0.25">
      <c r="A241" s="176"/>
      <c r="B241" s="176"/>
      <c r="C241" s="119"/>
      <c r="D241" s="119"/>
      <c r="E241" s="197"/>
      <c r="F241" s="560"/>
    </row>
    <row r="242" spans="1:9" x14ac:dyDescent="0.25">
      <c r="A242" s="176"/>
      <c r="B242" s="176"/>
      <c r="C242" s="119"/>
      <c r="D242" s="119"/>
      <c r="E242" s="197"/>
      <c r="F242" s="560"/>
    </row>
    <row r="243" spans="1:9" x14ac:dyDescent="0.25">
      <c r="A243" s="176"/>
      <c r="B243" s="176"/>
      <c r="C243" s="119"/>
      <c r="D243" s="119"/>
      <c r="E243" s="197"/>
      <c r="F243" s="560"/>
    </row>
    <row r="244" spans="1:9" x14ac:dyDescent="0.25">
      <c r="A244" s="176"/>
      <c r="B244" s="176"/>
      <c r="C244" s="119"/>
      <c r="D244" s="119"/>
      <c r="E244" s="197"/>
      <c r="F244" s="560"/>
    </row>
    <row r="245" spans="1:9" x14ac:dyDescent="0.25">
      <c r="A245" s="176"/>
      <c r="B245" s="176"/>
      <c r="C245" s="119"/>
      <c r="D245" s="119"/>
      <c r="E245" s="197"/>
      <c r="F245" s="560"/>
    </row>
    <row r="246" spans="1:9" x14ac:dyDescent="0.25">
      <c r="A246" s="176"/>
      <c r="B246" s="176"/>
      <c r="C246" s="119"/>
      <c r="D246" s="119"/>
      <c r="E246" s="197"/>
      <c r="F246" s="560"/>
    </row>
    <row r="247" spans="1:9" x14ac:dyDescent="0.25">
      <c r="A247" s="176"/>
      <c r="B247" s="176"/>
      <c r="C247" s="119"/>
      <c r="D247" s="119"/>
      <c r="E247" s="197"/>
      <c r="F247" s="560"/>
    </row>
    <row r="248" spans="1:9" x14ac:dyDescent="0.25">
      <c r="A248" s="176"/>
      <c r="B248" s="176"/>
      <c r="C248" s="119"/>
      <c r="D248" s="119"/>
      <c r="E248" s="197"/>
      <c r="F248" s="560"/>
    </row>
    <row r="249" spans="1:9" ht="13" thickBot="1" x14ac:dyDescent="0.3">
      <c r="A249" s="176"/>
      <c r="B249" s="176"/>
      <c r="C249" s="119"/>
      <c r="D249" s="119"/>
      <c r="E249" s="197"/>
      <c r="F249" s="560"/>
    </row>
    <row r="250" spans="1:9" ht="13.5" thickTop="1" x14ac:dyDescent="0.25">
      <c r="A250" s="2402" t="s">
        <v>509</v>
      </c>
      <c r="B250" s="2402"/>
      <c r="C250" s="2402"/>
      <c r="D250" s="2402"/>
      <c r="E250" s="2402"/>
      <c r="F250" s="1333">
        <f>SUM(F181:F249)</f>
        <v>0</v>
      </c>
      <c r="I250" s="210"/>
    </row>
  </sheetData>
  <mergeCells count="8">
    <mergeCell ref="G102:G105"/>
    <mergeCell ref="A179:E179"/>
    <mergeCell ref="A250:E250"/>
    <mergeCell ref="A1:F1"/>
    <mergeCell ref="A2:F2"/>
    <mergeCell ref="A65:E65"/>
    <mergeCell ref="A124:E124"/>
    <mergeCell ref="A3:F3"/>
  </mergeCells>
  <phoneticPr fontId="61" type="noConversion"/>
  <pageMargins left="0.70866141732283472" right="0.47244094488188981" top="0.74803149606299213" bottom="0.51181102362204722" header="0.31496062992125984" footer="0.31496062992125984"/>
  <pageSetup paperSize="9" scale="77" orientation="portrait" r:id="rId1"/>
  <headerFooter>
    <oddFooter>&amp;CALA-ORA. Bill Nr. 4 Pg &amp;P of &amp;N</oddFooter>
  </headerFooter>
  <rowBreaks count="3" manualBreakCount="3">
    <brk id="65" max="5" man="1"/>
    <brk id="124" max="5" man="1"/>
    <brk id="17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5"/>
  <sheetViews>
    <sheetView view="pageBreakPreview" zoomScale="80" zoomScaleNormal="100" zoomScaleSheetLayoutView="80" workbookViewId="0">
      <pane ySplit="5" topLeftCell="A303" activePane="bottomLeft" state="frozen"/>
      <selection activeCell="A3" sqref="A3:E3"/>
      <selection pane="bottomLeft" activeCell="A2" sqref="A2:F2"/>
    </sheetView>
  </sheetViews>
  <sheetFormatPr defaultRowHeight="12.5" x14ac:dyDescent="0.25"/>
  <cols>
    <col min="1" max="1" width="9.26953125" style="211" customWidth="1"/>
    <col min="2" max="2" width="61.7265625" style="211" customWidth="1"/>
    <col min="3" max="3" width="7.7265625" style="211" customWidth="1"/>
    <col min="4" max="4" width="10.81640625" style="211" customWidth="1"/>
    <col min="5" max="5" width="14.453125" style="212" customWidth="1"/>
    <col min="6" max="6" width="14.81640625" style="213" customWidth="1"/>
    <col min="7" max="7" width="15.7265625" style="561" customWidth="1"/>
    <col min="8" max="257" width="9.1796875" style="211"/>
    <col min="258" max="258" width="34.7265625" style="211" customWidth="1"/>
    <col min="259" max="259" width="6.1796875" style="211" customWidth="1"/>
    <col min="260" max="260" width="9.26953125" style="211" customWidth="1"/>
    <col min="261" max="261" width="10.7265625" style="211" customWidth="1"/>
    <col min="262" max="262" width="20.81640625" style="211" customWidth="1"/>
    <col min="263" max="513" width="9.1796875" style="211"/>
    <col min="514" max="514" width="34.7265625" style="211" customWidth="1"/>
    <col min="515" max="515" width="6.1796875" style="211" customWidth="1"/>
    <col min="516" max="516" width="9.26953125" style="211" customWidth="1"/>
    <col min="517" max="517" width="10.7265625" style="211" customWidth="1"/>
    <col min="518" max="518" width="20.81640625" style="211" customWidth="1"/>
    <col min="519" max="769" width="9.1796875" style="211"/>
    <col min="770" max="770" width="34.7265625" style="211" customWidth="1"/>
    <col min="771" max="771" width="6.1796875" style="211" customWidth="1"/>
    <col min="772" max="772" width="9.26953125" style="211" customWidth="1"/>
    <col min="773" max="773" width="10.7265625" style="211" customWidth="1"/>
    <col min="774" max="774" width="20.81640625" style="211" customWidth="1"/>
    <col min="775" max="1025" width="9.1796875" style="211"/>
    <col min="1026" max="1026" width="34.7265625" style="211" customWidth="1"/>
    <col min="1027" max="1027" width="6.1796875" style="211" customWidth="1"/>
    <col min="1028" max="1028" width="9.26953125" style="211" customWidth="1"/>
    <col min="1029" max="1029" width="10.7265625" style="211" customWidth="1"/>
    <col min="1030" max="1030" width="20.81640625" style="211" customWidth="1"/>
    <col min="1031" max="1281" width="9.1796875" style="211"/>
    <col min="1282" max="1282" width="34.7265625" style="211" customWidth="1"/>
    <col min="1283" max="1283" width="6.1796875" style="211" customWidth="1"/>
    <col min="1284" max="1284" width="9.26953125" style="211" customWidth="1"/>
    <col min="1285" max="1285" width="10.7265625" style="211" customWidth="1"/>
    <col min="1286" max="1286" width="20.81640625" style="211" customWidth="1"/>
    <col min="1287" max="1537" width="9.1796875" style="211"/>
    <col min="1538" max="1538" width="34.7265625" style="211" customWidth="1"/>
    <col min="1539" max="1539" width="6.1796875" style="211" customWidth="1"/>
    <col min="1540" max="1540" width="9.26953125" style="211" customWidth="1"/>
    <col min="1541" max="1541" width="10.7265625" style="211" customWidth="1"/>
    <col min="1542" max="1542" width="20.81640625" style="211" customWidth="1"/>
    <col min="1543" max="1793" width="9.1796875" style="211"/>
    <col min="1794" max="1794" width="34.7265625" style="211" customWidth="1"/>
    <col min="1795" max="1795" width="6.1796875" style="211" customWidth="1"/>
    <col min="1796" max="1796" width="9.26953125" style="211" customWidth="1"/>
    <col min="1797" max="1797" width="10.7265625" style="211" customWidth="1"/>
    <col min="1798" max="1798" width="20.81640625" style="211" customWidth="1"/>
    <col min="1799" max="2049" width="9.1796875" style="211"/>
    <col min="2050" max="2050" width="34.7265625" style="211" customWidth="1"/>
    <col min="2051" max="2051" width="6.1796875" style="211" customWidth="1"/>
    <col min="2052" max="2052" width="9.26953125" style="211" customWidth="1"/>
    <col min="2053" max="2053" width="10.7265625" style="211" customWidth="1"/>
    <col min="2054" max="2054" width="20.81640625" style="211" customWidth="1"/>
    <col min="2055" max="2305" width="9.1796875" style="211"/>
    <col min="2306" max="2306" width="34.7265625" style="211" customWidth="1"/>
    <col min="2307" max="2307" width="6.1796875" style="211" customWidth="1"/>
    <col min="2308" max="2308" width="9.26953125" style="211" customWidth="1"/>
    <col min="2309" max="2309" width="10.7265625" style="211" customWidth="1"/>
    <col min="2310" max="2310" width="20.81640625" style="211" customWidth="1"/>
    <col min="2311" max="2561" width="9.1796875" style="211"/>
    <col min="2562" max="2562" width="34.7265625" style="211" customWidth="1"/>
    <col min="2563" max="2563" width="6.1796875" style="211" customWidth="1"/>
    <col min="2564" max="2564" width="9.26953125" style="211" customWidth="1"/>
    <col min="2565" max="2565" width="10.7265625" style="211" customWidth="1"/>
    <col min="2566" max="2566" width="20.81640625" style="211" customWidth="1"/>
    <col min="2567" max="2817" width="9.1796875" style="211"/>
    <col min="2818" max="2818" width="34.7265625" style="211" customWidth="1"/>
    <col min="2819" max="2819" width="6.1796875" style="211" customWidth="1"/>
    <col min="2820" max="2820" width="9.26953125" style="211" customWidth="1"/>
    <col min="2821" max="2821" width="10.7265625" style="211" customWidth="1"/>
    <col min="2822" max="2822" width="20.81640625" style="211" customWidth="1"/>
    <col min="2823" max="3073" width="9.1796875" style="211"/>
    <col min="3074" max="3074" width="34.7265625" style="211" customWidth="1"/>
    <col min="3075" max="3075" width="6.1796875" style="211" customWidth="1"/>
    <col min="3076" max="3076" width="9.26953125" style="211" customWidth="1"/>
    <col min="3077" max="3077" width="10.7265625" style="211" customWidth="1"/>
    <col min="3078" max="3078" width="20.81640625" style="211" customWidth="1"/>
    <col min="3079" max="3329" width="9.1796875" style="211"/>
    <col min="3330" max="3330" width="34.7265625" style="211" customWidth="1"/>
    <col min="3331" max="3331" width="6.1796875" style="211" customWidth="1"/>
    <col min="3332" max="3332" width="9.26953125" style="211" customWidth="1"/>
    <col min="3333" max="3333" width="10.7265625" style="211" customWidth="1"/>
    <col min="3334" max="3334" width="20.81640625" style="211" customWidth="1"/>
    <col min="3335" max="3585" width="9.1796875" style="211"/>
    <col min="3586" max="3586" width="34.7265625" style="211" customWidth="1"/>
    <col min="3587" max="3587" width="6.1796875" style="211" customWidth="1"/>
    <col min="3588" max="3588" width="9.26953125" style="211" customWidth="1"/>
    <col min="3589" max="3589" width="10.7265625" style="211" customWidth="1"/>
    <col min="3590" max="3590" width="20.81640625" style="211" customWidth="1"/>
    <col min="3591" max="3841" width="9.1796875" style="211"/>
    <col min="3842" max="3842" width="34.7265625" style="211" customWidth="1"/>
    <col min="3843" max="3843" width="6.1796875" style="211" customWidth="1"/>
    <col min="3844" max="3844" width="9.26953125" style="211" customWidth="1"/>
    <col min="3845" max="3845" width="10.7265625" style="211" customWidth="1"/>
    <col min="3846" max="3846" width="20.81640625" style="211" customWidth="1"/>
    <col min="3847" max="4097" width="9.1796875" style="211"/>
    <col min="4098" max="4098" width="34.7265625" style="211" customWidth="1"/>
    <col min="4099" max="4099" width="6.1796875" style="211" customWidth="1"/>
    <col min="4100" max="4100" width="9.26953125" style="211" customWidth="1"/>
    <col min="4101" max="4101" width="10.7265625" style="211" customWidth="1"/>
    <col min="4102" max="4102" width="20.81640625" style="211" customWidth="1"/>
    <col min="4103" max="4353" width="9.1796875" style="211"/>
    <col min="4354" max="4354" width="34.7265625" style="211" customWidth="1"/>
    <col min="4355" max="4355" width="6.1796875" style="211" customWidth="1"/>
    <col min="4356" max="4356" width="9.26953125" style="211" customWidth="1"/>
    <col min="4357" max="4357" width="10.7265625" style="211" customWidth="1"/>
    <col min="4358" max="4358" width="20.81640625" style="211" customWidth="1"/>
    <col min="4359" max="4609" width="9.1796875" style="211"/>
    <col min="4610" max="4610" width="34.7265625" style="211" customWidth="1"/>
    <col min="4611" max="4611" width="6.1796875" style="211" customWidth="1"/>
    <col min="4612" max="4612" width="9.26953125" style="211" customWidth="1"/>
    <col min="4613" max="4613" width="10.7265625" style="211" customWidth="1"/>
    <col min="4614" max="4614" width="20.81640625" style="211" customWidth="1"/>
    <col min="4615" max="4865" width="9.1796875" style="211"/>
    <col min="4866" max="4866" width="34.7265625" style="211" customWidth="1"/>
    <col min="4867" max="4867" width="6.1796875" style="211" customWidth="1"/>
    <col min="4868" max="4868" width="9.26953125" style="211" customWidth="1"/>
    <col min="4869" max="4869" width="10.7265625" style="211" customWidth="1"/>
    <col min="4870" max="4870" width="20.81640625" style="211" customWidth="1"/>
    <col min="4871" max="5121" width="9.1796875" style="211"/>
    <col min="5122" max="5122" width="34.7265625" style="211" customWidth="1"/>
    <col min="5123" max="5123" width="6.1796875" style="211" customWidth="1"/>
    <col min="5124" max="5124" width="9.26953125" style="211" customWidth="1"/>
    <col min="5125" max="5125" width="10.7265625" style="211" customWidth="1"/>
    <col min="5126" max="5126" width="20.81640625" style="211" customWidth="1"/>
    <col min="5127" max="5377" width="9.1796875" style="211"/>
    <col min="5378" max="5378" width="34.7265625" style="211" customWidth="1"/>
    <col min="5379" max="5379" width="6.1796875" style="211" customWidth="1"/>
    <col min="5380" max="5380" width="9.26953125" style="211" customWidth="1"/>
    <col min="5381" max="5381" width="10.7265625" style="211" customWidth="1"/>
    <col min="5382" max="5382" width="20.81640625" style="211" customWidth="1"/>
    <col min="5383" max="5633" width="9.1796875" style="211"/>
    <col min="5634" max="5634" width="34.7265625" style="211" customWidth="1"/>
    <col min="5635" max="5635" width="6.1796875" style="211" customWidth="1"/>
    <col min="5636" max="5636" width="9.26953125" style="211" customWidth="1"/>
    <col min="5637" max="5637" width="10.7265625" style="211" customWidth="1"/>
    <col min="5638" max="5638" width="20.81640625" style="211" customWidth="1"/>
    <col min="5639" max="5889" width="9.1796875" style="211"/>
    <col min="5890" max="5890" width="34.7265625" style="211" customWidth="1"/>
    <col min="5891" max="5891" width="6.1796875" style="211" customWidth="1"/>
    <col min="5892" max="5892" width="9.26953125" style="211" customWidth="1"/>
    <col min="5893" max="5893" width="10.7265625" style="211" customWidth="1"/>
    <col min="5894" max="5894" width="20.81640625" style="211" customWidth="1"/>
    <col min="5895" max="6145" width="9.1796875" style="211"/>
    <col min="6146" max="6146" width="34.7265625" style="211" customWidth="1"/>
    <col min="6147" max="6147" width="6.1796875" style="211" customWidth="1"/>
    <col min="6148" max="6148" width="9.26953125" style="211" customWidth="1"/>
    <col min="6149" max="6149" width="10.7265625" style="211" customWidth="1"/>
    <col min="6150" max="6150" width="20.81640625" style="211" customWidth="1"/>
    <col min="6151" max="6401" width="9.1796875" style="211"/>
    <col min="6402" max="6402" width="34.7265625" style="211" customWidth="1"/>
    <col min="6403" max="6403" width="6.1796875" style="211" customWidth="1"/>
    <col min="6404" max="6404" width="9.26953125" style="211" customWidth="1"/>
    <col min="6405" max="6405" width="10.7265625" style="211" customWidth="1"/>
    <col min="6406" max="6406" width="20.81640625" style="211" customWidth="1"/>
    <col min="6407" max="6657" width="9.1796875" style="211"/>
    <col min="6658" max="6658" width="34.7265625" style="211" customWidth="1"/>
    <col min="6659" max="6659" width="6.1796875" style="211" customWidth="1"/>
    <col min="6660" max="6660" width="9.26953125" style="211" customWidth="1"/>
    <col min="6661" max="6661" width="10.7265625" style="211" customWidth="1"/>
    <col min="6662" max="6662" width="20.81640625" style="211" customWidth="1"/>
    <col min="6663" max="6913" width="9.1796875" style="211"/>
    <col min="6914" max="6914" width="34.7265625" style="211" customWidth="1"/>
    <col min="6915" max="6915" width="6.1796875" style="211" customWidth="1"/>
    <col min="6916" max="6916" width="9.26953125" style="211" customWidth="1"/>
    <col min="6917" max="6917" width="10.7265625" style="211" customWidth="1"/>
    <col min="6918" max="6918" width="20.81640625" style="211" customWidth="1"/>
    <col min="6919" max="7169" width="9.1796875" style="211"/>
    <col min="7170" max="7170" width="34.7265625" style="211" customWidth="1"/>
    <col min="7171" max="7171" width="6.1796875" style="211" customWidth="1"/>
    <col min="7172" max="7172" width="9.26953125" style="211" customWidth="1"/>
    <col min="7173" max="7173" width="10.7265625" style="211" customWidth="1"/>
    <col min="7174" max="7174" width="20.81640625" style="211" customWidth="1"/>
    <col min="7175" max="7425" width="9.1796875" style="211"/>
    <col min="7426" max="7426" width="34.7265625" style="211" customWidth="1"/>
    <col min="7427" max="7427" width="6.1796875" style="211" customWidth="1"/>
    <col min="7428" max="7428" width="9.26953125" style="211" customWidth="1"/>
    <col min="7429" max="7429" width="10.7265625" style="211" customWidth="1"/>
    <col min="7430" max="7430" width="20.81640625" style="211" customWidth="1"/>
    <col min="7431" max="7681" width="9.1796875" style="211"/>
    <col min="7682" max="7682" width="34.7265625" style="211" customWidth="1"/>
    <col min="7683" max="7683" width="6.1796875" style="211" customWidth="1"/>
    <col min="7684" max="7684" width="9.26953125" style="211" customWidth="1"/>
    <col min="7685" max="7685" width="10.7265625" style="211" customWidth="1"/>
    <col min="7686" max="7686" width="20.81640625" style="211" customWidth="1"/>
    <col min="7687" max="7937" width="9.1796875" style="211"/>
    <col min="7938" max="7938" width="34.7265625" style="211" customWidth="1"/>
    <col min="7939" max="7939" width="6.1796875" style="211" customWidth="1"/>
    <col min="7940" max="7940" width="9.26953125" style="211" customWidth="1"/>
    <col min="7941" max="7941" width="10.7265625" style="211" customWidth="1"/>
    <col min="7942" max="7942" width="20.81640625" style="211" customWidth="1"/>
    <col min="7943" max="8193" width="9.1796875" style="211"/>
    <col min="8194" max="8194" width="34.7265625" style="211" customWidth="1"/>
    <col min="8195" max="8195" width="6.1796875" style="211" customWidth="1"/>
    <col min="8196" max="8196" width="9.26953125" style="211" customWidth="1"/>
    <col min="8197" max="8197" width="10.7265625" style="211" customWidth="1"/>
    <col min="8198" max="8198" width="20.81640625" style="211" customWidth="1"/>
    <col min="8199" max="8449" width="9.1796875" style="211"/>
    <col min="8450" max="8450" width="34.7265625" style="211" customWidth="1"/>
    <col min="8451" max="8451" width="6.1796875" style="211" customWidth="1"/>
    <col min="8452" max="8452" width="9.26953125" style="211" customWidth="1"/>
    <col min="8453" max="8453" width="10.7265625" style="211" customWidth="1"/>
    <col min="8454" max="8454" width="20.81640625" style="211" customWidth="1"/>
    <col min="8455" max="8705" width="9.1796875" style="211"/>
    <col min="8706" max="8706" width="34.7265625" style="211" customWidth="1"/>
    <col min="8707" max="8707" width="6.1796875" style="211" customWidth="1"/>
    <col min="8708" max="8708" width="9.26953125" style="211" customWidth="1"/>
    <col min="8709" max="8709" width="10.7265625" style="211" customWidth="1"/>
    <col min="8710" max="8710" width="20.81640625" style="211" customWidth="1"/>
    <col min="8711" max="8961" width="9.1796875" style="211"/>
    <col min="8962" max="8962" width="34.7265625" style="211" customWidth="1"/>
    <col min="8963" max="8963" width="6.1796875" style="211" customWidth="1"/>
    <col min="8964" max="8964" width="9.26953125" style="211" customWidth="1"/>
    <col min="8965" max="8965" width="10.7265625" style="211" customWidth="1"/>
    <col min="8966" max="8966" width="20.81640625" style="211" customWidth="1"/>
    <col min="8967" max="9217" width="9.1796875" style="211"/>
    <col min="9218" max="9218" width="34.7265625" style="211" customWidth="1"/>
    <col min="9219" max="9219" width="6.1796875" style="211" customWidth="1"/>
    <col min="9220" max="9220" width="9.26953125" style="211" customWidth="1"/>
    <col min="9221" max="9221" width="10.7265625" style="211" customWidth="1"/>
    <col min="9222" max="9222" width="20.81640625" style="211" customWidth="1"/>
    <col min="9223" max="9473" width="9.1796875" style="211"/>
    <col min="9474" max="9474" width="34.7265625" style="211" customWidth="1"/>
    <col min="9475" max="9475" width="6.1796875" style="211" customWidth="1"/>
    <col min="9476" max="9476" width="9.26953125" style="211" customWidth="1"/>
    <col min="9477" max="9477" width="10.7265625" style="211" customWidth="1"/>
    <col min="9478" max="9478" width="20.81640625" style="211" customWidth="1"/>
    <col min="9479" max="9729" width="9.1796875" style="211"/>
    <col min="9730" max="9730" width="34.7265625" style="211" customWidth="1"/>
    <col min="9731" max="9731" width="6.1796875" style="211" customWidth="1"/>
    <col min="9732" max="9732" width="9.26953125" style="211" customWidth="1"/>
    <col min="9733" max="9733" width="10.7265625" style="211" customWidth="1"/>
    <col min="9734" max="9734" width="20.81640625" style="211" customWidth="1"/>
    <col min="9735" max="9985" width="9.1796875" style="211"/>
    <col min="9986" max="9986" width="34.7265625" style="211" customWidth="1"/>
    <col min="9987" max="9987" width="6.1796875" style="211" customWidth="1"/>
    <col min="9988" max="9988" width="9.26953125" style="211" customWidth="1"/>
    <col min="9989" max="9989" width="10.7265625" style="211" customWidth="1"/>
    <col min="9990" max="9990" width="20.81640625" style="211" customWidth="1"/>
    <col min="9991" max="10241" width="9.1796875" style="211"/>
    <col min="10242" max="10242" width="34.7265625" style="211" customWidth="1"/>
    <col min="10243" max="10243" width="6.1796875" style="211" customWidth="1"/>
    <col min="10244" max="10244" width="9.26953125" style="211" customWidth="1"/>
    <col min="10245" max="10245" width="10.7265625" style="211" customWidth="1"/>
    <col min="10246" max="10246" width="20.81640625" style="211" customWidth="1"/>
    <col min="10247" max="10497" width="9.1796875" style="211"/>
    <col min="10498" max="10498" width="34.7265625" style="211" customWidth="1"/>
    <col min="10499" max="10499" width="6.1796875" style="211" customWidth="1"/>
    <col min="10500" max="10500" width="9.26953125" style="211" customWidth="1"/>
    <col min="10501" max="10501" width="10.7265625" style="211" customWidth="1"/>
    <col min="10502" max="10502" width="20.81640625" style="211" customWidth="1"/>
    <col min="10503" max="10753" width="9.1796875" style="211"/>
    <col min="10754" max="10754" width="34.7265625" style="211" customWidth="1"/>
    <col min="10755" max="10755" width="6.1796875" style="211" customWidth="1"/>
    <col min="10756" max="10756" width="9.26953125" style="211" customWidth="1"/>
    <col min="10757" max="10757" width="10.7265625" style="211" customWidth="1"/>
    <col min="10758" max="10758" width="20.81640625" style="211" customWidth="1"/>
    <col min="10759" max="11009" width="9.1796875" style="211"/>
    <col min="11010" max="11010" width="34.7265625" style="211" customWidth="1"/>
    <col min="11011" max="11011" width="6.1796875" style="211" customWidth="1"/>
    <col min="11012" max="11012" width="9.26953125" style="211" customWidth="1"/>
    <col min="11013" max="11013" width="10.7265625" style="211" customWidth="1"/>
    <col min="11014" max="11014" width="20.81640625" style="211" customWidth="1"/>
    <col min="11015" max="11265" width="9.1796875" style="211"/>
    <col min="11266" max="11266" width="34.7265625" style="211" customWidth="1"/>
    <col min="11267" max="11267" width="6.1796875" style="211" customWidth="1"/>
    <col min="11268" max="11268" width="9.26953125" style="211" customWidth="1"/>
    <col min="11269" max="11269" width="10.7265625" style="211" customWidth="1"/>
    <col min="11270" max="11270" width="20.81640625" style="211" customWidth="1"/>
    <col min="11271" max="11521" width="9.1796875" style="211"/>
    <col min="11522" max="11522" width="34.7265625" style="211" customWidth="1"/>
    <col min="11523" max="11523" width="6.1796875" style="211" customWidth="1"/>
    <col min="11524" max="11524" width="9.26953125" style="211" customWidth="1"/>
    <col min="11525" max="11525" width="10.7265625" style="211" customWidth="1"/>
    <col min="11526" max="11526" width="20.81640625" style="211" customWidth="1"/>
    <col min="11527" max="11777" width="9.1796875" style="211"/>
    <col min="11778" max="11778" width="34.7265625" style="211" customWidth="1"/>
    <col min="11779" max="11779" width="6.1796875" style="211" customWidth="1"/>
    <col min="11780" max="11780" width="9.26953125" style="211" customWidth="1"/>
    <col min="11781" max="11781" width="10.7265625" style="211" customWidth="1"/>
    <col min="11782" max="11782" width="20.81640625" style="211" customWidth="1"/>
    <col min="11783" max="12033" width="9.1796875" style="211"/>
    <col min="12034" max="12034" width="34.7265625" style="211" customWidth="1"/>
    <col min="12035" max="12035" width="6.1796875" style="211" customWidth="1"/>
    <col min="12036" max="12036" width="9.26953125" style="211" customWidth="1"/>
    <col min="12037" max="12037" width="10.7265625" style="211" customWidth="1"/>
    <col min="12038" max="12038" width="20.81640625" style="211" customWidth="1"/>
    <col min="12039" max="12289" width="9.1796875" style="211"/>
    <col min="12290" max="12290" width="34.7265625" style="211" customWidth="1"/>
    <col min="12291" max="12291" width="6.1796875" style="211" customWidth="1"/>
    <col min="12292" max="12292" width="9.26953125" style="211" customWidth="1"/>
    <col min="12293" max="12293" width="10.7265625" style="211" customWidth="1"/>
    <col min="12294" max="12294" width="20.81640625" style="211" customWidth="1"/>
    <col min="12295" max="12545" width="9.1796875" style="211"/>
    <col min="12546" max="12546" width="34.7265625" style="211" customWidth="1"/>
    <col min="12547" max="12547" width="6.1796875" style="211" customWidth="1"/>
    <col min="12548" max="12548" width="9.26953125" style="211" customWidth="1"/>
    <col min="12549" max="12549" width="10.7265625" style="211" customWidth="1"/>
    <col min="12550" max="12550" width="20.81640625" style="211" customWidth="1"/>
    <col min="12551" max="12801" width="9.1796875" style="211"/>
    <col min="12802" max="12802" width="34.7265625" style="211" customWidth="1"/>
    <col min="12803" max="12803" width="6.1796875" style="211" customWidth="1"/>
    <col min="12804" max="12804" width="9.26953125" style="211" customWidth="1"/>
    <col min="12805" max="12805" width="10.7265625" style="211" customWidth="1"/>
    <col min="12806" max="12806" width="20.81640625" style="211" customWidth="1"/>
    <col min="12807" max="13057" width="9.1796875" style="211"/>
    <col min="13058" max="13058" width="34.7265625" style="211" customWidth="1"/>
    <col min="13059" max="13059" width="6.1796875" style="211" customWidth="1"/>
    <col min="13060" max="13060" width="9.26953125" style="211" customWidth="1"/>
    <col min="13061" max="13061" width="10.7265625" style="211" customWidth="1"/>
    <col min="13062" max="13062" width="20.81640625" style="211" customWidth="1"/>
    <col min="13063" max="13313" width="9.1796875" style="211"/>
    <col min="13314" max="13314" width="34.7265625" style="211" customWidth="1"/>
    <col min="13315" max="13315" width="6.1796875" style="211" customWidth="1"/>
    <col min="13316" max="13316" width="9.26953125" style="211" customWidth="1"/>
    <col min="13317" max="13317" width="10.7265625" style="211" customWidth="1"/>
    <col min="13318" max="13318" width="20.81640625" style="211" customWidth="1"/>
    <col min="13319" max="13569" width="9.1796875" style="211"/>
    <col min="13570" max="13570" width="34.7265625" style="211" customWidth="1"/>
    <col min="13571" max="13571" width="6.1796875" style="211" customWidth="1"/>
    <col min="13572" max="13572" width="9.26953125" style="211" customWidth="1"/>
    <col min="13573" max="13573" width="10.7265625" style="211" customWidth="1"/>
    <col min="13574" max="13574" width="20.81640625" style="211" customWidth="1"/>
    <col min="13575" max="13825" width="9.1796875" style="211"/>
    <col min="13826" max="13826" width="34.7265625" style="211" customWidth="1"/>
    <col min="13827" max="13827" width="6.1796875" style="211" customWidth="1"/>
    <col min="13828" max="13828" width="9.26953125" style="211" customWidth="1"/>
    <col min="13829" max="13829" width="10.7265625" style="211" customWidth="1"/>
    <col min="13830" max="13830" width="20.81640625" style="211" customWidth="1"/>
    <col min="13831" max="14081" width="9.1796875" style="211"/>
    <col min="14082" max="14082" width="34.7265625" style="211" customWidth="1"/>
    <col min="14083" max="14083" width="6.1796875" style="211" customWidth="1"/>
    <col min="14084" max="14084" width="9.26953125" style="211" customWidth="1"/>
    <col min="14085" max="14085" width="10.7265625" style="211" customWidth="1"/>
    <col min="14086" max="14086" width="20.81640625" style="211" customWidth="1"/>
    <col min="14087" max="14337" width="9.1796875" style="211"/>
    <col min="14338" max="14338" width="34.7265625" style="211" customWidth="1"/>
    <col min="14339" max="14339" width="6.1796875" style="211" customWidth="1"/>
    <col min="14340" max="14340" width="9.26953125" style="211" customWidth="1"/>
    <col min="14341" max="14341" width="10.7265625" style="211" customWidth="1"/>
    <col min="14342" max="14342" width="20.81640625" style="211" customWidth="1"/>
    <col min="14343" max="14593" width="9.1796875" style="211"/>
    <col min="14594" max="14594" width="34.7265625" style="211" customWidth="1"/>
    <col min="14595" max="14595" width="6.1796875" style="211" customWidth="1"/>
    <col min="14596" max="14596" width="9.26953125" style="211" customWidth="1"/>
    <col min="14597" max="14597" width="10.7265625" style="211" customWidth="1"/>
    <col min="14598" max="14598" width="20.81640625" style="211" customWidth="1"/>
    <col min="14599" max="14849" width="9.1796875" style="211"/>
    <col min="14850" max="14850" width="34.7265625" style="211" customWidth="1"/>
    <col min="14851" max="14851" width="6.1796875" style="211" customWidth="1"/>
    <col min="14852" max="14852" width="9.26953125" style="211" customWidth="1"/>
    <col min="14853" max="14853" width="10.7265625" style="211" customWidth="1"/>
    <col min="14854" max="14854" width="20.81640625" style="211" customWidth="1"/>
    <col min="14855" max="15105" width="9.1796875" style="211"/>
    <col min="15106" max="15106" width="34.7265625" style="211" customWidth="1"/>
    <col min="15107" max="15107" width="6.1796875" style="211" customWidth="1"/>
    <col min="15108" max="15108" width="9.26953125" style="211" customWidth="1"/>
    <col min="15109" max="15109" width="10.7265625" style="211" customWidth="1"/>
    <col min="15110" max="15110" width="20.81640625" style="211" customWidth="1"/>
    <col min="15111" max="15361" width="9.1796875" style="211"/>
    <col min="15362" max="15362" width="34.7265625" style="211" customWidth="1"/>
    <col min="15363" max="15363" width="6.1796875" style="211" customWidth="1"/>
    <col min="15364" max="15364" width="9.26953125" style="211" customWidth="1"/>
    <col min="15365" max="15365" width="10.7265625" style="211" customWidth="1"/>
    <col min="15366" max="15366" width="20.81640625" style="211" customWidth="1"/>
    <col min="15367" max="15617" width="9.1796875" style="211"/>
    <col min="15618" max="15618" width="34.7265625" style="211" customWidth="1"/>
    <col min="15619" max="15619" width="6.1796875" style="211" customWidth="1"/>
    <col min="15620" max="15620" width="9.26953125" style="211" customWidth="1"/>
    <col min="15621" max="15621" width="10.7265625" style="211" customWidth="1"/>
    <col min="15622" max="15622" width="20.81640625" style="211" customWidth="1"/>
    <col min="15623" max="15873" width="9.1796875" style="211"/>
    <col min="15874" max="15874" width="34.7265625" style="211" customWidth="1"/>
    <col min="15875" max="15875" width="6.1796875" style="211" customWidth="1"/>
    <col min="15876" max="15876" width="9.26953125" style="211" customWidth="1"/>
    <col min="15877" max="15877" width="10.7265625" style="211" customWidth="1"/>
    <col min="15878" max="15878" width="20.81640625" style="211" customWidth="1"/>
    <col min="15879" max="16129" width="9.1796875" style="211"/>
    <col min="16130" max="16130" width="34.7265625" style="211" customWidth="1"/>
    <col min="16131" max="16131" width="6.1796875" style="211" customWidth="1"/>
    <col min="16132" max="16132" width="9.26953125" style="211" customWidth="1"/>
    <col min="16133" max="16133" width="10.7265625" style="211" customWidth="1"/>
    <col min="16134" max="16134" width="20.81640625" style="211" customWidth="1"/>
    <col min="16135" max="16384" width="9.1796875" style="211"/>
  </cols>
  <sheetData>
    <row r="1" spans="1:8" ht="12.75" customHeight="1" x14ac:dyDescent="0.25">
      <c r="A1" s="2372" t="s">
        <v>0</v>
      </c>
      <c r="B1" s="2372"/>
      <c r="C1" s="2372"/>
      <c r="D1" s="2372"/>
      <c r="E1" s="2372"/>
      <c r="F1" s="2372"/>
    </row>
    <row r="2" spans="1:8" ht="12.75" customHeight="1" x14ac:dyDescent="0.25">
      <c r="A2" s="2372" t="s">
        <v>2561</v>
      </c>
      <c r="B2" s="2372"/>
      <c r="C2" s="2372"/>
      <c r="D2" s="2372"/>
      <c r="E2" s="2372"/>
      <c r="F2" s="2372"/>
    </row>
    <row r="3" spans="1:8" ht="13" x14ac:dyDescent="0.25">
      <c r="A3" s="2386" t="s">
        <v>2077</v>
      </c>
      <c r="B3" s="2386"/>
      <c r="C3" s="2386"/>
      <c r="D3" s="2386"/>
      <c r="E3" s="2386"/>
      <c r="F3" s="2386"/>
    </row>
    <row r="4" spans="1:8" ht="13" x14ac:dyDescent="0.3">
      <c r="A4" s="175" t="s">
        <v>2081</v>
      </c>
      <c r="B4" s="68"/>
      <c r="C4" s="69"/>
      <c r="D4" s="69"/>
      <c r="E4" s="192"/>
      <c r="F4" s="181"/>
    </row>
    <row r="5" spans="1:8" ht="18.75" customHeight="1" x14ac:dyDescent="0.25">
      <c r="A5" s="1262" t="s">
        <v>1</v>
      </c>
      <c r="B5" s="1262" t="s">
        <v>2</v>
      </c>
      <c r="C5" s="1262" t="s">
        <v>3</v>
      </c>
      <c r="D5" s="1262" t="s">
        <v>4</v>
      </c>
      <c r="E5" s="1263" t="s">
        <v>5</v>
      </c>
      <c r="F5" s="1264" t="s">
        <v>6</v>
      </c>
    </row>
    <row r="6" spans="1:8" x14ac:dyDescent="0.25">
      <c r="A6" s="182"/>
      <c r="B6" s="182"/>
      <c r="C6" s="182"/>
      <c r="D6" s="182"/>
      <c r="E6" s="193"/>
      <c r="F6" s="1265"/>
    </row>
    <row r="7" spans="1:8" ht="13" x14ac:dyDescent="0.25">
      <c r="A7" s="182"/>
      <c r="B7" s="183" t="s">
        <v>84</v>
      </c>
      <c r="C7" s="182"/>
      <c r="D7" s="182"/>
      <c r="E7" s="193"/>
      <c r="F7" s="1266"/>
    </row>
    <row r="8" spans="1:8" ht="25" x14ac:dyDescent="0.25">
      <c r="A8" s="182"/>
      <c r="B8" s="250" t="s">
        <v>1442</v>
      </c>
      <c r="C8" s="182"/>
      <c r="D8" s="177"/>
      <c r="E8" s="193"/>
      <c r="F8" s="1266"/>
    </row>
    <row r="9" spans="1:8" x14ac:dyDescent="0.25">
      <c r="A9" s="182"/>
      <c r="B9" s="182"/>
      <c r="C9" s="182"/>
      <c r="D9" s="177"/>
      <c r="E9" s="214"/>
      <c r="F9" s="1266"/>
    </row>
    <row r="10" spans="1:8" ht="13" x14ac:dyDescent="0.25">
      <c r="A10" s="182"/>
      <c r="B10" s="186" t="s">
        <v>226</v>
      </c>
      <c r="C10" s="182"/>
      <c r="D10" s="177"/>
      <c r="E10" s="193"/>
      <c r="F10" s="1266"/>
    </row>
    <row r="11" spans="1:8" x14ac:dyDescent="0.25">
      <c r="A11" s="182"/>
      <c r="B11" s="182"/>
      <c r="C11" s="182"/>
      <c r="D11" s="177"/>
      <c r="E11" s="193"/>
      <c r="F11" s="1266"/>
    </row>
    <row r="12" spans="1:8" x14ac:dyDescent="0.25">
      <c r="A12" s="182"/>
      <c r="B12" s="215" t="s">
        <v>157</v>
      </c>
      <c r="C12" s="182"/>
      <c r="D12" s="177"/>
      <c r="E12" s="193"/>
      <c r="F12" s="1265"/>
    </row>
    <row r="13" spans="1:8" x14ac:dyDescent="0.25">
      <c r="A13" s="182"/>
      <c r="B13" s="182"/>
      <c r="C13" s="182"/>
      <c r="D13" s="177"/>
      <c r="E13" s="193"/>
      <c r="F13" s="1265"/>
    </row>
    <row r="14" spans="1:8" x14ac:dyDescent="0.25">
      <c r="A14" s="182" t="s">
        <v>158</v>
      </c>
      <c r="B14" s="182" t="s">
        <v>227</v>
      </c>
      <c r="C14" s="177" t="s">
        <v>159</v>
      </c>
      <c r="D14" s="189">
        <f>7400/10000</f>
        <v>0.74</v>
      </c>
      <c r="E14" s="194"/>
      <c r="F14" s="184">
        <f>D14*E14</f>
        <v>0</v>
      </c>
      <c r="H14" s="213"/>
    </row>
    <row r="15" spans="1:8" x14ac:dyDescent="0.25">
      <c r="A15" s="182"/>
      <c r="B15" s="182"/>
      <c r="C15" s="182"/>
      <c r="D15" s="177"/>
      <c r="E15" s="194"/>
      <c r="F15" s="1267"/>
      <c r="H15" s="213"/>
    </row>
    <row r="16" spans="1:8" ht="13" x14ac:dyDescent="0.25">
      <c r="A16" s="182"/>
      <c r="B16" s="186" t="s">
        <v>160</v>
      </c>
      <c r="C16" s="182"/>
      <c r="D16" s="177"/>
      <c r="E16" s="194"/>
      <c r="F16" s="1267"/>
      <c r="H16" s="213"/>
    </row>
    <row r="17" spans="1:8" x14ac:dyDescent="0.25">
      <c r="A17" s="182"/>
      <c r="B17" s="182"/>
      <c r="C17" s="182"/>
      <c r="D17" s="177"/>
      <c r="E17" s="194"/>
      <c r="F17" s="1267"/>
      <c r="H17" s="213"/>
    </row>
    <row r="18" spans="1:8" ht="25" x14ac:dyDescent="0.25">
      <c r="A18" s="182"/>
      <c r="B18" s="187" t="s">
        <v>228</v>
      </c>
      <c r="C18" s="182"/>
      <c r="D18" s="177"/>
      <c r="E18" s="194"/>
      <c r="F18" s="1267"/>
      <c r="H18" s="213"/>
    </row>
    <row r="19" spans="1:8" x14ac:dyDescent="0.25">
      <c r="A19" s="182"/>
      <c r="B19" s="182"/>
      <c r="C19" s="182"/>
      <c r="D19" s="177"/>
      <c r="E19" s="194"/>
      <c r="F19" s="1267"/>
      <c r="H19" s="213"/>
    </row>
    <row r="20" spans="1:8" x14ac:dyDescent="0.25">
      <c r="A20" s="182" t="s">
        <v>162</v>
      </c>
      <c r="B20" s="182" t="s">
        <v>163</v>
      </c>
      <c r="C20" s="177" t="s">
        <v>19</v>
      </c>
      <c r="D20" s="177">
        <v>3</v>
      </c>
      <c r="E20" s="194"/>
      <c r="F20" s="184">
        <f>D20*E20</f>
        <v>0</v>
      </c>
      <c r="H20" s="213"/>
    </row>
    <row r="21" spans="1:8" x14ac:dyDescent="0.25">
      <c r="A21" s="182" t="s">
        <v>229</v>
      </c>
      <c r="B21" s="182" t="s">
        <v>230</v>
      </c>
      <c r="C21" s="177" t="s">
        <v>19</v>
      </c>
      <c r="D21" s="177">
        <v>1</v>
      </c>
      <c r="E21" s="194"/>
      <c r="F21" s="184">
        <f>D21*E21</f>
        <v>0</v>
      </c>
      <c r="H21" s="213"/>
    </row>
    <row r="22" spans="1:8" x14ac:dyDescent="0.25">
      <c r="A22" s="182"/>
      <c r="B22" s="182"/>
      <c r="C22" s="182"/>
      <c r="D22" s="177"/>
      <c r="E22" s="194"/>
      <c r="F22" s="1267"/>
      <c r="H22" s="213"/>
    </row>
    <row r="23" spans="1:8" ht="13" x14ac:dyDescent="0.25">
      <c r="A23" s="182"/>
      <c r="B23" s="186" t="s">
        <v>164</v>
      </c>
      <c r="C23" s="182"/>
      <c r="D23" s="177"/>
      <c r="E23" s="194"/>
      <c r="F23" s="1267"/>
      <c r="H23" s="213"/>
    </row>
    <row r="24" spans="1:8" x14ac:dyDescent="0.25">
      <c r="A24" s="182"/>
      <c r="B24" s="182"/>
      <c r="C24" s="182"/>
      <c r="D24" s="177"/>
      <c r="E24" s="194"/>
      <c r="F24" s="1267"/>
      <c r="H24" s="213"/>
    </row>
    <row r="25" spans="1:8" ht="25" x14ac:dyDescent="0.25">
      <c r="A25" s="182"/>
      <c r="B25" s="187" t="s">
        <v>231</v>
      </c>
      <c r="C25" s="182"/>
      <c r="D25" s="177"/>
      <c r="E25" s="194"/>
      <c r="F25" s="1267"/>
      <c r="H25" s="213"/>
    </row>
    <row r="26" spans="1:8" x14ac:dyDescent="0.25">
      <c r="A26" s="182"/>
      <c r="B26" s="215"/>
      <c r="C26" s="182"/>
      <c r="D26" s="177"/>
      <c r="E26" s="194"/>
      <c r="F26" s="1267"/>
      <c r="H26" s="213"/>
    </row>
    <row r="27" spans="1:8" ht="18.75" customHeight="1" x14ac:dyDescent="0.25">
      <c r="A27" s="182" t="s">
        <v>166</v>
      </c>
      <c r="B27" s="182" t="s">
        <v>167</v>
      </c>
      <c r="C27" s="177" t="s">
        <v>19</v>
      </c>
      <c r="D27" s="177">
        <v>1</v>
      </c>
      <c r="E27" s="194"/>
      <c r="F27" s="184">
        <f>D27*E27</f>
        <v>0</v>
      </c>
      <c r="H27" s="213"/>
    </row>
    <row r="28" spans="1:8" ht="18.75" customHeight="1" x14ac:dyDescent="0.25">
      <c r="A28" s="182" t="s">
        <v>168</v>
      </c>
      <c r="B28" s="182" t="s">
        <v>169</v>
      </c>
      <c r="C28" s="177" t="s">
        <v>19</v>
      </c>
      <c r="D28" s="177">
        <v>1</v>
      </c>
      <c r="E28" s="194"/>
      <c r="F28" s="184">
        <f>D28*E28</f>
        <v>0</v>
      </c>
      <c r="H28" s="213"/>
    </row>
    <row r="29" spans="1:8" x14ac:dyDescent="0.25">
      <c r="A29" s="182"/>
      <c r="B29" s="182"/>
      <c r="C29" s="182"/>
      <c r="D29" s="177"/>
      <c r="E29" s="194"/>
      <c r="F29" s="1267"/>
    </row>
    <row r="30" spans="1:8" ht="13" x14ac:dyDescent="0.25">
      <c r="A30" s="182"/>
      <c r="B30" s="186" t="s">
        <v>85</v>
      </c>
      <c r="C30" s="182"/>
      <c r="D30" s="177"/>
      <c r="E30" s="194"/>
      <c r="F30" s="1267"/>
    </row>
    <row r="31" spans="1:8" x14ac:dyDescent="0.25">
      <c r="A31" s="182"/>
      <c r="B31" s="182"/>
      <c r="C31" s="182"/>
      <c r="D31" s="177"/>
      <c r="E31" s="194"/>
      <c r="F31" s="1267"/>
    </row>
    <row r="32" spans="1:8" ht="13" x14ac:dyDescent="0.25">
      <c r="A32" s="182"/>
      <c r="B32" s="186" t="s">
        <v>232</v>
      </c>
      <c r="C32" s="182"/>
      <c r="D32" s="177"/>
      <c r="E32" s="194"/>
      <c r="F32" s="1267"/>
    </row>
    <row r="33" spans="1:6" x14ac:dyDescent="0.25">
      <c r="A33" s="182"/>
      <c r="B33" s="215"/>
      <c r="C33" s="182"/>
      <c r="D33" s="177"/>
      <c r="E33" s="194"/>
      <c r="F33" s="1267"/>
    </row>
    <row r="34" spans="1:6" ht="14.5" x14ac:dyDescent="0.25">
      <c r="A34" s="182" t="s">
        <v>233</v>
      </c>
      <c r="B34" s="188" t="s">
        <v>234</v>
      </c>
      <c r="C34" s="177" t="s">
        <v>548</v>
      </c>
      <c r="D34" s="185">
        <v>10000</v>
      </c>
      <c r="E34" s="194"/>
      <c r="F34" s="184">
        <f>D34*E34</f>
        <v>0</v>
      </c>
    </row>
    <row r="35" spans="1:6" x14ac:dyDescent="0.25">
      <c r="A35" s="182"/>
      <c r="B35" s="182"/>
      <c r="C35" s="177"/>
      <c r="D35" s="177"/>
      <c r="E35" s="194"/>
      <c r="F35" s="1267"/>
    </row>
    <row r="36" spans="1:6" ht="25" x14ac:dyDescent="0.25">
      <c r="A36" s="182"/>
      <c r="B36" s="187" t="s">
        <v>86</v>
      </c>
      <c r="C36" s="177"/>
      <c r="D36" s="177"/>
      <c r="E36" s="194"/>
      <c r="F36" s="1267"/>
    </row>
    <row r="37" spans="1:6" x14ac:dyDescent="0.25">
      <c r="A37" s="182"/>
      <c r="B37" s="182"/>
      <c r="C37" s="177"/>
      <c r="D37" s="177"/>
      <c r="E37" s="194"/>
      <c r="F37" s="1267"/>
    </row>
    <row r="38" spans="1:6" x14ac:dyDescent="0.25">
      <c r="A38" s="182" t="s">
        <v>87</v>
      </c>
      <c r="B38" s="188" t="s">
        <v>1245</v>
      </c>
      <c r="C38" s="177" t="s">
        <v>42</v>
      </c>
      <c r="D38" s="185">
        <v>41</v>
      </c>
      <c r="E38" s="194"/>
      <c r="F38" s="184">
        <f>D38*E38</f>
        <v>0</v>
      </c>
    </row>
    <row r="39" spans="1:6" x14ac:dyDescent="0.25">
      <c r="A39" s="182"/>
      <c r="B39" s="182"/>
      <c r="C39" s="177"/>
      <c r="D39" s="185"/>
      <c r="E39" s="194"/>
      <c r="F39" s="1267"/>
    </row>
    <row r="40" spans="1:6" ht="25" x14ac:dyDescent="0.25">
      <c r="A40" s="182"/>
      <c r="B40" s="187" t="s">
        <v>235</v>
      </c>
      <c r="C40" s="177"/>
      <c r="D40" s="185"/>
      <c r="E40" s="194"/>
      <c r="F40" s="1267"/>
    </row>
    <row r="41" spans="1:6" x14ac:dyDescent="0.25">
      <c r="A41" s="182"/>
      <c r="B41" s="182"/>
      <c r="C41" s="177"/>
      <c r="D41" s="185"/>
      <c r="E41" s="194"/>
      <c r="F41" s="1267"/>
    </row>
    <row r="42" spans="1:6" x14ac:dyDescent="0.25">
      <c r="A42" s="182" t="s">
        <v>89</v>
      </c>
      <c r="B42" s="188" t="s">
        <v>1245</v>
      </c>
      <c r="C42" s="177" t="s">
        <v>42</v>
      </c>
      <c r="D42" s="185">
        <v>166</v>
      </c>
      <c r="E42" s="194"/>
      <c r="F42" s="184">
        <f>D42*E42</f>
        <v>0</v>
      </c>
    </row>
    <row r="43" spans="1:6" x14ac:dyDescent="0.25">
      <c r="A43" s="182"/>
      <c r="B43" s="182"/>
      <c r="C43" s="182"/>
      <c r="D43" s="182"/>
      <c r="E43" s="193"/>
      <c r="F43" s="1265"/>
    </row>
    <row r="44" spans="1:6" x14ac:dyDescent="0.25">
      <c r="A44" s="182"/>
      <c r="B44" s="215"/>
      <c r="C44" s="182"/>
      <c r="D44" s="177"/>
      <c r="E44" s="194"/>
      <c r="F44" s="185"/>
    </row>
    <row r="45" spans="1:6" ht="13" x14ac:dyDescent="0.25">
      <c r="A45" s="182"/>
      <c r="B45" s="186" t="s">
        <v>90</v>
      </c>
      <c r="C45" s="182"/>
      <c r="D45" s="182"/>
      <c r="E45" s="193"/>
      <c r="F45" s="1265"/>
    </row>
    <row r="46" spans="1:6" x14ac:dyDescent="0.25">
      <c r="A46" s="182"/>
      <c r="B46" s="182"/>
      <c r="C46" s="182"/>
      <c r="D46" s="182"/>
      <c r="E46" s="193"/>
      <c r="F46" s="1265"/>
    </row>
    <row r="47" spans="1:6" ht="25" x14ac:dyDescent="0.25">
      <c r="A47" s="182"/>
      <c r="B47" s="187" t="s">
        <v>91</v>
      </c>
      <c r="C47" s="182"/>
      <c r="D47" s="182"/>
      <c r="E47" s="193"/>
      <c r="F47" s="1265"/>
    </row>
    <row r="48" spans="1:6" x14ac:dyDescent="0.25">
      <c r="A48" s="182"/>
      <c r="B48" s="182"/>
      <c r="C48" s="182"/>
      <c r="D48" s="182"/>
      <c r="E48" s="193"/>
      <c r="F48" s="1265"/>
    </row>
    <row r="49" spans="1:6" x14ac:dyDescent="0.25">
      <c r="A49" s="182" t="s">
        <v>92</v>
      </c>
      <c r="B49" s="1231" t="s">
        <v>1246</v>
      </c>
      <c r="C49" s="177" t="s">
        <v>42</v>
      </c>
      <c r="D49" s="185">
        <f>D38+D42</f>
        <v>207</v>
      </c>
      <c r="E49" s="194"/>
      <c r="F49" s="184">
        <f>D49*E49</f>
        <v>0</v>
      </c>
    </row>
    <row r="50" spans="1:6" x14ac:dyDescent="0.25">
      <c r="A50" s="182"/>
      <c r="B50" s="182"/>
      <c r="C50" s="177"/>
      <c r="D50" s="185"/>
      <c r="E50" s="194"/>
      <c r="F50" s="1267"/>
    </row>
    <row r="51" spans="1:6" ht="13" x14ac:dyDescent="0.25">
      <c r="A51" s="182"/>
      <c r="B51" s="186" t="s">
        <v>236</v>
      </c>
      <c r="C51" s="177"/>
      <c r="D51" s="185"/>
      <c r="E51" s="216"/>
      <c r="F51" s="1267"/>
    </row>
    <row r="52" spans="1:6" x14ac:dyDescent="0.25">
      <c r="A52" s="182"/>
      <c r="B52" s="182"/>
      <c r="C52" s="177"/>
      <c r="D52" s="185"/>
      <c r="E52" s="194"/>
      <c r="F52" s="1267"/>
    </row>
    <row r="53" spans="1:6" ht="25" x14ac:dyDescent="0.25">
      <c r="A53" s="182" t="s">
        <v>237</v>
      </c>
      <c r="B53" s="863" t="s">
        <v>1248</v>
      </c>
      <c r="C53" s="177" t="s">
        <v>548</v>
      </c>
      <c r="D53" s="185">
        <v>6370.7</v>
      </c>
      <c r="E53" s="194"/>
      <c r="F53" s="184">
        <f>D53*E53</f>
        <v>0</v>
      </c>
    </row>
    <row r="54" spans="1:6" x14ac:dyDescent="0.25">
      <c r="A54" s="182"/>
      <c r="B54" s="182"/>
      <c r="C54" s="182"/>
      <c r="D54" s="185"/>
      <c r="E54" s="194"/>
      <c r="F54" s="1267"/>
    </row>
    <row r="55" spans="1:6" ht="13" x14ac:dyDescent="0.25">
      <c r="A55" s="182"/>
      <c r="B55" s="217" t="s">
        <v>239</v>
      </c>
      <c r="C55" s="182"/>
      <c r="D55" s="218"/>
      <c r="E55" s="194"/>
      <c r="F55" s="1267"/>
    </row>
    <row r="56" spans="1:6" ht="13" x14ac:dyDescent="0.25">
      <c r="A56" s="182"/>
      <c r="B56" s="186"/>
      <c r="C56" s="182"/>
      <c r="D56" s="218"/>
      <c r="E56" s="194"/>
      <c r="F56" s="1267"/>
    </row>
    <row r="57" spans="1:6" ht="13" x14ac:dyDescent="0.25">
      <c r="A57" s="182"/>
      <c r="B57" s="186" t="s">
        <v>170</v>
      </c>
      <c r="C57" s="182"/>
      <c r="D57" s="218"/>
      <c r="E57" s="194"/>
      <c r="F57" s="1267"/>
    </row>
    <row r="58" spans="1:6" x14ac:dyDescent="0.25">
      <c r="A58" s="182"/>
      <c r="B58" s="182"/>
      <c r="C58" s="182"/>
      <c r="D58" s="218"/>
      <c r="E58" s="194"/>
      <c r="F58" s="1267"/>
    </row>
    <row r="59" spans="1:6" ht="25" x14ac:dyDescent="0.25">
      <c r="A59" s="187"/>
      <c r="B59" s="187" t="s">
        <v>240</v>
      </c>
      <c r="C59" s="182"/>
      <c r="D59" s="218"/>
      <c r="E59" s="194"/>
      <c r="F59" s="1267"/>
    </row>
    <row r="60" spans="1:6" x14ac:dyDescent="0.25">
      <c r="A60" s="182"/>
      <c r="B60" s="182"/>
      <c r="C60" s="182"/>
      <c r="D60" s="218"/>
      <c r="E60" s="194"/>
      <c r="F60" s="1267"/>
    </row>
    <row r="61" spans="1:6" x14ac:dyDescent="0.25">
      <c r="A61" s="182" t="s">
        <v>241</v>
      </c>
      <c r="B61" s="182" t="s">
        <v>172</v>
      </c>
      <c r="C61" s="177" t="s">
        <v>125</v>
      </c>
      <c r="D61" s="185">
        <v>10</v>
      </c>
      <c r="E61" s="194"/>
      <c r="F61" s="184">
        <f>D61*E61</f>
        <v>0</v>
      </c>
    </row>
    <row r="62" spans="1:6" x14ac:dyDescent="0.25">
      <c r="A62" s="182"/>
      <c r="B62" s="182"/>
      <c r="C62" s="177"/>
      <c r="D62" s="185"/>
      <c r="E62" s="194"/>
      <c r="F62" s="1267"/>
    </row>
    <row r="63" spans="1:6" ht="25" x14ac:dyDescent="0.25">
      <c r="A63" s="187"/>
      <c r="B63" s="187" t="s">
        <v>242</v>
      </c>
      <c r="C63" s="177"/>
      <c r="D63" s="185"/>
      <c r="E63" s="194"/>
      <c r="F63" s="1267"/>
    </row>
    <row r="64" spans="1:6" x14ac:dyDescent="0.25">
      <c r="A64" s="182"/>
      <c r="B64" s="182"/>
      <c r="C64" s="177"/>
      <c r="D64" s="185"/>
      <c r="E64" s="194"/>
      <c r="F64" s="1267"/>
    </row>
    <row r="65" spans="1:7" ht="13" thickBot="1" x14ac:dyDescent="0.3">
      <c r="A65" s="182" t="s">
        <v>243</v>
      </c>
      <c r="B65" s="182" t="s">
        <v>172</v>
      </c>
      <c r="C65" s="177" t="s">
        <v>125</v>
      </c>
      <c r="D65" s="185">
        <v>90</v>
      </c>
      <c r="E65" s="194"/>
      <c r="F65" s="184">
        <f>D65*E65</f>
        <v>0</v>
      </c>
    </row>
    <row r="66" spans="1:7" ht="15.75" customHeight="1" thickTop="1" x14ac:dyDescent="0.25">
      <c r="A66" s="2404" t="s">
        <v>102</v>
      </c>
      <c r="B66" s="2404"/>
      <c r="C66" s="2404"/>
      <c r="D66" s="2404"/>
      <c r="E66" s="2404"/>
      <c r="F66" s="1330">
        <f>SUM(F7:F65)</f>
        <v>0</v>
      </c>
    </row>
    <row r="67" spans="1:7" ht="25" x14ac:dyDescent="0.25">
      <c r="A67" s="187"/>
      <c r="B67" s="187" t="s">
        <v>244</v>
      </c>
      <c r="C67" s="182"/>
      <c r="D67" s="218"/>
      <c r="E67" s="194"/>
      <c r="F67" s="1267"/>
    </row>
    <row r="68" spans="1:7" x14ac:dyDescent="0.25">
      <c r="A68" s="182"/>
      <c r="B68" s="182"/>
      <c r="C68" s="182"/>
      <c r="D68" s="218"/>
      <c r="E68" s="194"/>
      <c r="F68" s="1267"/>
    </row>
    <row r="69" spans="1:7" x14ac:dyDescent="0.25">
      <c r="A69" s="182" t="s">
        <v>245</v>
      </c>
      <c r="B69" s="182" t="s">
        <v>172</v>
      </c>
      <c r="C69" s="177" t="s">
        <v>125</v>
      </c>
      <c r="D69" s="185">
        <v>40</v>
      </c>
      <c r="E69" s="194"/>
      <c r="F69" s="184">
        <f>D69*E69</f>
        <v>0</v>
      </c>
    </row>
    <row r="70" spans="1:7" x14ac:dyDescent="0.25">
      <c r="A70" s="182"/>
      <c r="B70" s="182"/>
      <c r="C70" s="177"/>
      <c r="D70" s="185"/>
      <c r="E70" s="219"/>
      <c r="F70" s="1267"/>
    </row>
    <row r="71" spans="1:7" ht="25" x14ac:dyDescent="0.25">
      <c r="A71" s="187"/>
      <c r="B71" s="187" t="s">
        <v>246</v>
      </c>
      <c r="C71" s="182"/>
      <c r="D71" s="218"/>
      <c r="E71" s="194"/>
      <c r="F71" s="1267"/>
    </row>
    <row r="72" spans="1:7" x14ac:dyDescent="0.25">
      <c r="A72" s="182"/>
      <c r="B72" s="182"/>
      <c r="C72" s="182"/>
      <c r="D72" s="218"/>
      <c r="E72" s="194"/>
      <c r="F72" s="1267"/>
    </row>
    <row r="73" spans="1:7" x14ac:dyDescent="0.25">
      <c r="A73" s="182" t="s">
        <v>247</v>
      </c>
      <c r="B73" s="182" t="s">
        <v>172</v>
      </c>
      <c r="C73" s="177" t="s">
        <v>125</v>
      </c>
      <c r="D73" s="185">
        <v>10</v>
      </c>
      <c r="E73" s="194"/>
      <c r="F73" s="184">
        <f>D73*E73</f>
        <v>0</v>
      </c>
    </row>
    <row r="74" spans="1:7" x14ac:dyDescent="0.25">
      <c r="A74" s="182"/>
      <c r="B74" s="182"/>
      <c r="C74" s="182"/>
      <c r="D74" s="182"/>
      <c r="E74" s="193"/>
      <c r="F74" s="1265"/>
    </row>
    <row r="75" spans="1:7" x14ac:dyDescent="0.25">
      <c r="A75" s="182"/>
      <c r="B75" s="182"/>
      <c r="C75" s="182"/>
      <c r="D75" s="218"/>
      <c r="E75" s="194"/>
      <c r="F75" s="185"/>
    </row>
    <row r="76" spans="1:7" s="68" customFormat="1" ht="13" x14ac:dyDescent="0.25">
      <c r="A76" s="182"/>
      <c r="B76" s="186" t="s">
        <v>248</v>
      </c>
      <c r="C76" s="182"/>
      <c r="D76" s="185"/>
      <c r="E76" s="194"/>
      <c r="F76" s="185"/>
      <c r="G76" s="537"/>
    </row>
    <row r="77" spans="1:7" s="68" customFormat="1" ht="13" x14ac:dyDescent="0.25">
      <c r="A77" s="182"/>
      <c r="B77" s="186"/>
      <c r="C77" s="182"/>
      <c r="D77" s="185"/>
      <c r="E77" s="194"/>
      <c r="F77" s="185"/>
      <c r="G77" s="537"/>
    </row>
    <row r="78" spans="1:7" s="68" customFormat="1" ht="13" x14ac:dyDescent="0.3">
      <c r="A78" s="176"/>
      <c r="B78" s="204" t="s">
        <v>249</v>
      </c>
      <c r="C78" s="177"/>
      <c r="D78" s="185"/>
      <c r="E78" s="194"/>
      <c r="F78" s="218"/>
      <c r="G78" s="537"/>
    </row>
    <row r="79" spans="1:7" s="68" customFormat="1" x14ac:dyDescent="0.25">
      <c r="A79" s="176"/>
      <c r="B79" s="182"/>
      <c r="C79" s="177"/>
      <c r="D79" s="185"/>
      <c r="E79" s="194"/>
      <c r="F79" s="218"/>
      <c r="G79" s="537"/>
    </row>
    <row r="80" spans="1:7" s="68" customFormat="1" ht="25" x14ac:dyDescent="0.25">
      <c r="A80" s="176"/>
      <c r="B80" s="191" t="s">
        <v>250</v>
      </c>
      <c r="C80" s="119"/>
      <c r="D80" s="185"/>
      <c r="E80" s="194"/>
      <c r="F80" s="218"/>
      <c r="G80" s="537"/>
    </row>
    <row r="81" spans="1:7" s="68" customFormat="1" x14ac:dyDescent="0.25">
      <c r="A81" s="176"/>
      <c r="B81" s="191"/>
      <c r="C81" s="119"/>
      <c r="D81" s="185"/>
      <c r="E81" s="194"/>
      <c r="F81" s="218"/>
      <c r="G81" s="537"/>
    </row>
    <row r="82" spans="1:7" s="68" customFormat="1" ht="18.75" customHeight="1" x14ac:dyDescent="0.25">
      <c r="A82" s="176" t="s">
        <v>251</v>
      </c>
      <c r="B82" s="133" t="s">
        <v>172</v>
      </c>
      <c r="C82" s="119" t="s">
        <v>125</v>
      </c>
      <c r="D82" s="185">
        <v>20</v>
      </c>
      <c r="E82" s="194"/>
      <c r="F82" s="184">
        <f>D82*E82</f>
        <v>0</v>
      </c>
      <c r="G82" s="537"/>
    </row>
    <row r="83" spans="1:7" s="68" customFormat="1" ht="18.75" customHeight="1" x14ac:dyDescent="0.25">
      <c r="A83" s="176" t="s">
        <v>252</v>
      </c>
      <c r="B83" s="133" t="s">
        <v>201</v>
      </c>
      <c r="C83" s="119" t="s">
        <v>125</v>
      </c>
      <c r="D83" s="185">
        <v>30</v>
      </c>
      <c r="E83" s="194"/>
      <c r="F83" s="184">
        <f t="shared" ref="F83:F87" si="0">D83*E83</f>
        <v>0</v>
      </c>
      <c r="G83" s="537"/>
    </row>
    <row r="84" spans="1:7" s="68" customFormat="1" ht="18.75" customHeight="1" x14ac:dyDescent="0.25">
      <c r="A84" s="176" t="s">
        <v>253</v>
      </c>
      <c r="B84" s="133" t="s">
        <v>254</v>
      </c>
      <c r="C84" s="119" t="s">
        <v>125</v>
      </c>
      <c r="D84" s="185">
        <v>20</v>
      </c>
      <c r="E84" s="194"/>
      <c r="F84" s="184">
        <f t="shared" si="0"/>
        <v>0</v>
      </c>
      <c r="G84" s="537"/>
    </row>
    <row r="85" spans="1:7" s="68" customFormat="1" ht="18.75" customHeight="1" x14ac:dyDescent="0.25">
      <c r="A85" s="182" t="s">
        <v>255</v>
      </c>
      <c r="B85" s="182" t="s">
        <v>256</v>
      </c>
      <c r="C85" s="177" t="s">
        <v>125</v>
      </c>
      <c r="D85" s="185">
        <v>25</v>
      </c>
      <c r="E85" s="194"/>
      <c r="F85" s="184">
        <f t="shared" si="0"/>
        <v>0</v>
      </c>
      <c r="G85" s="537"/>
    </row>
    <row r="86" spans="1:7" s="68" customFormat="1" ht="18.75" customHeight="1" x14ac:dyDescent="0.25">
      <c r="A86" s="182" t="s">
        <v>257</v>
      </c>
      <c r="B86" s="182" t="s">
        <v>258</v>
      </c>
      <c r="C86" s="177" t="s">
        <v>125</v>
      </c>
      <c r="D86" s="185">
        <v>30</v>
      </c>
      <c r="E86" s="194"/>
      <c r="F86" s="184">
        <f t="shared" si="0"/>
        <v>0</v>
      </c>
      <c r="G86" s="537"/>
    </row>
    <row r="87" spans="1:7" s="68" customFormat="1" ht="18.75" customHeight="1" x14ac:dyDescent="0.25">
      <c r="A87" s="182" t="s">
        <v>259</v>
      </c>
      <c r="B87" s="182" t="s">
        <v>260</v>
      </c>
      <c r="C87" s="177" t="s">
        <v>125</v>
      </c>
      <c r="D87" s="185">
        <v>25</v>
      </c>
      <c r="E87" s="194"/>
      <c r="F87" s="184">
        <f t="shared" si="0"/>
        <v>0</v>
      </c>
      <c r="G87" s="537"/>
    </row>
    <row r="88" spans="1:7" s="68" customFormat="1" x14ac:dyDescent="0.25">
      <c r="A88" s="176"/>
      <c r="B88" s="133"/>
      <c r="C88" s="119"/>
      <c r="D88" s="185"/>
      <c r="E88" s="194"/>
      <c r="F88" s="184"/>
      <c r="G88" s="537"/>
    </row>
    <row r="89" spans="1:7" s="68" customFormat="1" ht="25" x14ac:dyDescent="0.25">
      <c r="A89" s="176"/>
      <c r="B89" s="191" t="s">
        <v>250</v>
      </c>
      <c r="C89" s="119"/>
      <c r="D89" s="185"/>
      <c r="E89" s="194"/>
      <c r="F89" s="218"/>
      <c r="G89" s="537"/>
    </row>
    <row r="90" spans="1:7" s="68" customFormat="1" x14ac:dyDescent="0.25">
      <c r="A90" s="176"/>
      <c r="B90" s="191"/>
      <c r="C90" s="119"/>
      <c r="D90" s="185"/>
      <c r="E90" s="194"/>
      <c r="F90" s="218"/>
      <c r="G90" s="537"/>
    </row>
    <row r="91" spans="1:7" s="68" customFormat="1" ht="18.75" customHeight="1" x14ac:dyDescent="0.25">
      <c r="A91" s="176" t="s">
        <v>261</v>
      </c>
      <c r="B91" s="133" t="s">
        <v>172</v>
      </c>
      <c r="C91" s="119" t="s">
        <v>125</v>
      </c>
      <c r="D91" s="185">
        <v>25</v>
      </c>
      <c r="E91" s="194"/>
      <c r="F91" s="184">
        <f t="shared" ref="F91:F96" si="1">D91*E91</f>
        <v>0</v>
      </c>
      <c r="G91" s="537"/>
    </row>
    <row r="92" spans="1:7" s="68" customFormat="1" ht="18.75" customHeight="1" x14ac:dyDescent="0.25">
      <c r="A92" s="176" t="s">
        <v>262</v>
      </c>
      <c r="B92" s="133" t="s">
        <v>201</v>
      </c>
      <c r="C92" s="119" t="s">
        <v>125</v>
      </c>
      <c r="D92" s="185">
        <v>50</v>
      </c>
      <c r="E92" s="194"/>
      <c r="F92" s="184">
        <f t="shared" si="1"/>
        <v>0</v>
      </c>
      <c r="G92" s="537"/>
    </row>
    <row r="93" spans="1:7" s="68" customFormat="1" ht="18.75" customHeight="1" x14ac:dyDescent="0.25">
      <c r="A93" s="176" t="s">
        <v>263</v>
      </c>
      <c r="B93" s="133" t="s">
        <v>254</v>
      </c>
      <c r="C93" s="119" t="s">
        <v>125</v>
      </c>
      <c r="D93" s="185">
        <v>30</v>
      </c>
      <c r="E93" s="194"/>
      <c r="F93" s="184">
        <f t="shared" si="1"/>
        <v>0</v>
      </c>
      <c r="G93" s="537"/>
    </row>
    <row r="94" spans="1:7" s="68" customFormat="1" ht="18.75" customHeight="1" x14ac:dyDescent="0.25">
      <c r="A94" s="182" t="s">
        <v>264</v>
      </c>
      <c r="B94" s="182" t="s">
        <v>256</v>
      </c>
      <c r="C94" s="177" t="s">
        <v>125</v>
      </c>
      <c r="D94" s="185">
        <v>35</v>
      </c>
      <c r="E94" s="194"/>
      <c r="F94" s="184">
        <f t="shared" si="1"/>
        <v>0</v>
      </c>
      <c r="G94" s="537"/>
    </row>
    <row r="95" spans="1:7" s="68" customFormat="1" ht="18.75" customHeight="1" x14ac:dyDescent="0.25">
      <c r="A95" s="182" t="s">
        <v>265</v>
      </c>
      <c r="B95" s="182" t="s">
        <v>258</v>
      </c>
      <c r="C95" s="177" t="s">
        <v>125</v>
      </c>
      <c r="D95" s="185">
        <v>25</v>
      </c>
      <c r="E95" s="194"/>
      <c r="F95" s="184">
        <f t="shared" si="1"/>
        <v>0</v>
      </c>
      <c r="G95" s="537"/>
    </row>
    <row r="96" spans="1:7" s="68" customFormat="1" ht="12.75" customHeight="1" x14ac:dyDescent="0.25">
      <c r="A96" s="182" t="s">
        <v>266</v>
      </c>
      <c r="B96" s="182" t="s">
        <v>260</v>
      </c>
      <c r="C96" s="177" t="s">
        <v>125</v>
      </c>
      <c r="D96" s="185">
        <v>50</v>
      </c>
      <c r="E96" s="194"/>
      <c r="F96" s="184">
        <f t="shared" si="1"/>
        <v>0</v>
      </c>
      <c r="G96" s="537"/>
    </row>
    <row r="97" spans="1:7" s="68" customFormat="1" x14ac:dyDescent="0.25">
      <c r="A97" s="182"/>
      <c r="B97" s="182"/>
      <c r="C97" s="182"/>
      <c r="D97" s="218"/>
      <c r="E97" s="194"/>
      <c r="F97" s="1267"/>
      <c r="G97" s="537"/>
    </row>
    <row r="98" spans="1:7" s="68" customFormat="1" ht="13" x14ac:dyDescent="0.25">
      <c r="A98" s="182"/>
      <c r="B98" s="217" t="s">
        <v>139</v>
      </c>
      <c r="C98" s="182"/>
      <c r="D98" s="218"/>
      <c r="E98" s="194"/>
      <c r="F98" s="1267"/>
      <c r="G98" s="537"/>
    </row>
    <row r="99" spans="1:7" s="68" customFormat="1" x14ac:dyDescent="0.25">
      <c r="A99" s="182"/>
      <c r="B99" s="182"/>
      <c r="C99" s="182"/>
      <c r="D99" s="218"/>
      <c r="E99" s="194"/>
      <c r="F99" s="1267"/>
      <c r="G99" s="537"/>
    </row>
    <row r="100" spans="1:7" s="68" customFormat="1" ht="13" x14ac:dyDescent="0.25">
      <c r="A100" s="182"/>
      <c r="B100" s="186" t="s">
        <v>140</v>
      </c>
      <c r="C100" s="182"/>
      <c r="D100" s="218"/>
      <c r="E100" s="194"/>
      <c r="F100" s="1267"/>
      <c r="G100" s="537"/>
    </row>
    <row r="101" spans="1:7" s="68" customFormat="1" ht="13" x14ac:dyDescent="0.25">
      <c r="A101" s="182"/>
      <c r="B101" s="217"/>
      <c r="C101" s="182"/>
      <c r="D101" s="218"/>
      <c r="E101" s="194"/>
      <c r="F101" s="1267"/>
      <c r="G101" s="537"/>
    </row>
    <row r="102" spans="1:7" s="68" customFormat="1" ht="13" x14ac:dyDescent="0.25">
      <c r="A102" s="182"/>
      <c r="B102" s="183" t="s">
        <v>175</v>
      </c>
      <c r="C102" s="182"/>
      <c r="D102" s="182"/>
      <c r="E102" s="193"/>
      <c r="F102" s="1267"/>
      <c r="G102" s="537"/>
    </row>
    <row r="103" spans="1:7" s="68" customFormat="1" ht="13" x14ac:dyDescent="0.25">
      <c r="A103" s="182"/>
      <c r="B103" s="183"/>
      <c r="C103" s="182"/>
      <c r="D103" s="182"/>
      <c r="E103" s="193"/>
      <c r="F103" s="1267"/>
      <c r="G103" s="537"/>
    </row>
    <row r="104" spans="1:7" s="68" customFormat="1" ht="25" x14ac:dyDescent="0.25">
      <c r="A104" s="182"/>
      <c r="B104" s="187" t="s">
        <v>180</v>
      </c>
      <c r="C104" s="182"/>
      <c r="D104" s="182"/>
      <c r="E104" s="193"/>
      <c r="F104" s="1267"/>
      <c r="G104" s="537"/>
    </row>
    <row r="105" spans="1:7" s="68" customFormat="1" x14ac:dyDescent="0.25">
      <c r="A105" s="182"/>
      <c r="B105" s="187"/>
      <c r="C105" s="182"/>
      <c r="D105" s="182"/>
      <c r="E105" s="193"/>
      <c r="F105" s="1267"/>
      <c r="G105" s="537"/>
    </row>
    <row r="106" spans="1:7" s="68" customFormat="1" x14ac:dyDescent="0.25">
      <c r="A106" s="182" t="s">
        <v>267</v>
      </c>
      <c r="B106" s="182" t="s">
        <v>268</v>
      </c>
      <c r="C106" s="177" t="s">
        <v>19</v>
      </c>
      <c r="D106" s="177">
        <v>1</v>
      </c>
      <c r="E106" s="194"/>
      <c r="F106" s="184">
        <f>D106*E106</f>
        <v>0</v>
      </c>
      <c r="G106" s="537"/>
    </row>
    <row r="107" spans="1:7" s="68" customFormat="1" ht="13" x14ac:dyDescent="0.25">
      <c r="A107" s="182"/>
      <c r="B107" s="183"/>
      <c r="C107" s="182"/>
      <c r="D107" s="182"/>
      <c r="E107" s="193"/>
      <c r="F107" s="1267"/>
      <c r="G107" s="537"/>
    </row>
    <row r="108" spans="1:7" s="68" customFormat="1" ht="25" x14ac:dyDescent="0.25">
      <c r="A108" s="182"/>
      <c r="B108" s="187" t="s">
        <v>269</v>
      </c>
      <c r="C108" s="177"/>
      <c r="D108" s="177"/>
      <c r="E108" s="194"/>
      <c r="F108" s="1267"/>
      <c r="G108" s="537"/>
    </row>
    <row r="109" spans="1:7" s="68" customFormat="1" x14ac:dyDescent="0.25">
      <c r="A109" s="182"/>
      <c r="B109" s="187"/>
      <c r="C109" s="177"/>
      <c r="D109" s="177"/>
      <c r="E109" s="194"/>
      <c r="F109" s="1267"/>
      <c r="G109" s="537"/>
    </row>
    <row r="110" spans="1:7" s="68" customFormat="1" x14ac:dyDescent="0.25">
      <c r="A110" s="182" t="s">
        <v>270</v>
      </c>
      <c r="B110" s="182" t="s">
        <v>271</v>
      </c>
      <c r="C110" s="177" t="s">
        <v>19</v>
      </c>
      <c r="D110" s="177">
        <v>1</v>
      </c>
      <c r="E110" s="194"/>
      <c r="F110" s="184">
        <f>D110*E110</f>
        <v>0</v>
      </c>
      <c r="G110" s="537"/>
    </row>
    <row r="111" spans="1:7" s="68" customFormat="1" x14ac:dyDescent="0.25">
      <c r="A111" s="182"/>
      <c r="B111" s="182"/>
      <c r="C111" s="177"/>
      <c r="D111" s="177"/>
      <c r="E111" s="194"/>
      <c r="F111" s="184"/>
      <c r="G111" s="537"/>
    </row>
    <row r="112" spans="1:7" ht="25" x14ac:dyDescent="0.25">
      <c r="A112" s="182"/>
      <c r="B112" s="187" t="s">
        <v>272</v>
      </c>
      <c r="C112" s="177"/>
      <c r="D112" s="177"/>
      <c r="E112" s="194"/>
      <c r="F112" s="1267"/>
    </row>
    <row r="113" spans="1:6" ht="9.75" customHeight="1" x14ac:dyDescent="0.25">
      <c r="A113" s="182"/>
      <c r="B113" s="187"/>
      <c r="C113" s="177"/>
      <c r="D113" s="177"/>
      <c r="E113" s="194"/>
      <c r="F113" s="1267"/>
    </row>
    <row r="114" spans="1:6" ht="18" customHeight="1" x14ac:dyDescent="0.25">
      <c r="A114" s="182" t="s">
        <v>273</v>
      </c>
      <c r="B114" s="182" t="s">
        <v>274</v>
      </c>
      <c r="C114" s="177" t="s">
        <v>19</v>
      </c>
      <c r="D114" s="177">
        <v>2</v>
      </c>
      <c r="E114" s="194"/>
      <c r="F114" s="184">
        <f>D114*E114</f>
        <v>0</v>
      </c>
    </row>
    <row r="115" spans="1:6" ht="12" customHeight="1" x14ac:dyDescent="0.25">
      <c r="A115" s="182" t="s">
        <v>275</v>
      </c>
      <c r="B115" s="182" t="s">
        <v>271</v>
      </c>
      <c r="C115" s="177" t="s">
        <v>19</v>
      </c>
      <c r="D115" s="177">
        <v>2</v>
      </c>
      <c r="E115" s="194"/>
      <c r="F115" s="184">
        <f>D115*E115</f>
        <v>0</v>
      </c>
    </row>
    <row r="116" spans="1:6" ht="10.5" customHeight="1" x14ac:dyDescent="0.25">
      <c r="A116" s="182"/>
      <c r="B116" s="182"/>
      <c r="C116" s="177"/>
      <c r="D116" s="177"/>
      <c r="E116" s="194"/>
      <c r="F116" s="184"/>
    </row>
    <row r="117" spans="1:6" ht="13" x14ac:dyDescent="0.25">
      <c r="A117" s="182"/>
      <c r="B117" s="183" t="s">
        <v>181</v>
      </c>
      <c r="C117" s="177"/>
      <c r="D117" s="177"/>
      <c r="E117" s="194"/>
      <c r="F117" s="1267"/>
    </row>
    <row r="118" spans="1:6" x14ac:dyDescent="0.25">
      <c r="A118" s="182"/>
      <c r="B118" s="182"/>
      <c r="C118" s="177"/>
      <c r="D118" s="177"/>
      <c r="E118" s="194"/>
      <c r="F118" s="1267"/>
    </row>
    <row r="119" spans="1:6" ht="25" x14ac:dyDescent="0.25">
      <c r="A119" s="188"/>
      <c r="B119" s="187" t="s">
        <v>276</v>
      </c>
      <c r="C119" s="177"/>
      <c r="D119" s="177"/>
      <c r="E119" s="221"/>
      <c r="F119" s="1267"/>
    </row>
    <row r="120" spans="1:6" x14ac:dyDescent="0.25">
      <c r="A120" s="182"/>
      <c r="B120" s="182"/>
      <c r="C120" s="177"/>
      <c r="D120" s="177"/>
      <c r="E120" s="221"/>
      <c r="F120" s="1267"/>
    </row>
    <row r="121" spans="1:6" ht="17.25" customHeight="1" x14ac:dyDescent="0.25">
      <c r="A121" s="182" t="s">
        <v>277</v>
      </c>
      <c r="B121" s="182" t="s">
        <v>1249</v>
      </c>
      <c r="C121" s="177" t="s">
        <v>19</v>
      </c>
      <c r="D121" s="177">
        <v>1</v>
      </c>
      <c r="E121" s="194"/>
      <c r="F121" s="184">
        <f>D121*E121</f>
        <v>0</v>
      </c>
    </row>
    <row r="122" spans="1:6" ht="17.25" customHeight="1" x14ac:dyDescent="0.25">
      <c r="A122" s="182" t="s">
        <v>278</v>
      </c>
      <c r="B122" s="182" t="s">
        <v>279</v>
      </c>
      <c r="C122" s="177" t="s">
        <v>19</v>
      </c>
      <c r="D122" s="177">
        <v>1</v>
      </c>
      <c r="E122" s="194"/>
      <c r="F122" s="184">
        <f>D122*E122</f>
        <v>0</v>
      </c>
    </row>
    <row r="123" spans="1:6" ht="17.25" customHeight="1" thickBot="1" x14ac:dyDescent="0.3">
      <c r="A123" s="182" t="s">
        <v>280</v>
      </c>
      <c r="B123" s="182" t="s">
        <v>281</v>
      </c>
      <c r="C123" s="177" t="s">
        <v>19</v>
      </c>
      <c r="D123" s="177">
        <v>1</v>
      </c>
      <c r="E123" s="194"/>
      <c r="F123" s="184">
        <f>D123*E123</f>
        <v>0</v>
      </c>
    </row>
    <row r="124" spans="1:6" ht="15" customHeight="1" thickTop="1" x14ac:dyDescent="0.25">
      <c r="A124" s="2404" t="s">
        <v>102</v>
      </c>
      <c r="B124" s="2404"/>
      <c r="C124" s="2404"/>
      <c r="D124" s="2404"/>
      <c r="E124" s="2404"/>
      <c r="F124" s="1330">
        <f>SUM(F68:F123)</f>
        <v>0</v>
      </c>
    </row>
    <row r="125" spans="1:6" ht="13" x14ac:dyDescent="0.25">
      <c r="A125" s="182"/>
      <c r="B125" s="186" t="s">
        <v>183</v>
      </c>
      <c r="C125" s="177"/>
      <c r="D125" s="177"/>
      <c r="E125" s="194"/>
      <c r="F125" s="185"/>
    </row>
    <row r="126" spans="1:6" x14ac:dyDescent="0.25">
      <c r="A126" s="182"/>
      <c r="B126" s="182"/>
      <c r="C126" s="177"/>
      <c r="D126" s="177"/>
      <c r="E126" s="194"/>
      <c r="F126" s="185"/>
    </row>
    <row r="127" spans="1:6" ht="25" x14ac:dyDescent="0.25">
      <c r="A127" s="182"/>
      <c r="B127" s="187" t="s">
        <v>282</v>
      </c>
      <c r="C127" s="177"/>
      <c r="D127" s="177"/>
      <c r="E127" s="194"/>
      <c r="F127" s="185"/>
    </row>
    <row r="128" spans="1:6" x14ac:dyDescent="0.25">
      <c r="A128" s="182"/>
      <c r="B128" s="182"/>
      <c r="C128" s="177"/>
      <c r="D128" s="177"/>
      <c r="E128" s="194"/>
      <c r="F128" s="1267"/>
    </row>
    <row r="129" spans="1:7" ht="18.75" customHeight="1" x14ac:dyDescent="0.25">
      <c r="A129" s="182" t="s">
        <v>283</v>
      </c>
      <c r="B129" s="182" t="s">
        <v>284</v>
      </c>
      <c r="C129" s="177" t="s">
        <v>19</v>
      </c>
      <c r="D129" s="177">
        <v>4</v>
      </c>
      <c r="E129" s="194"/>
      <c r="F129" s="184">
        <f>D129*E129</f>
        <v>0</v>
      </c>
    </row>
    <row r="130" spans="1:7" ht="12" customHeight="1" x14ac:dyDescent="0.25">
      <c r="A130" s="182" t="s">
        <v>285</v>
      </c>
      <c r="B130" s="182" t="s">
        <v>286</v>
      </c>
      <c r="C130" s="177" t="s">
        <v>19</v>
      </c>
      <c r="D130" s="177">
        <v>1</v>
      </c>
      <c r="E130" s="194"/>
      <c r="F130" s="184">
        <f>D130*E130</f>
        <v>0</v>
      </c>
    </row>
    <row r="131" spans="1:7" ht="13" x14ac:dyDescent="0.25">
      <c r="A131" s="186"/>
      <c r="B131" s="186"/>
      <c r="C131" s="186"/>
      <c r="D131" s="186"/>
      <c r="E131" s="220"/>
      <c r="F131" s="1268"/>
    </row>
    <row r="132" spans="1:7" ht="13" x14ac:dyDescent="0.25">
      <c r="A132" s="182"/>
      <c r="B132" s="186" t="s">
        <v>186</v>
      </c>
      <c r="C132" s="182"/>
      <c r="D132" s="182"/>
      <c r="E132" s="214"/>
      <c r="F132" s="1267"/>
    </row>
    <row r="133" spans="1:7" ht="13" x14ac:dyDescent="0.25">
      <c r="A133" s="182"/>
      <c r="B133" s="186"/>
      <c r="C133" s="182"/>
      <c r="D133" s="182"/>
      <c r="E133" s="214"/>
      <c r="F133" s="1267"/>
    </row>
    <row r="134" spans="1:7" ht="25" x14ac:dyDescent="0.25">
      <c r="A134" s="182"/>
      <c r="B134" s="187" t="s">
        <v>287</v>
      </c>
      <c r="C134" s="182"/>
      <c r="D134" s="182"/>
      <c r="E134" s="214"/>
      <c r="F134" s="1267"/>
    </row>
    <row r="135" spans="1:7" x14ac:dyDescent="0.25">
      <c r="A135" s="182"/>
      <c r="B135" s="187"/>
      <c r="C135" s="177"/>
      <c r="D135" s="182"/>
      <c r="E135" s="194"/>
      <c r="F135" s="1267"/>
    </row>
    <row r="136" spans="1:7" ht="18.75" customHeight="1" x14ac:dyDescent="0.25">
      <c r="A136" s="182" t="s">
        <v>288</v>
      </c>
      <c r="B136" s="182" t="s">
        <v>274</v>
      </c>
      <c r="C136" s="177" t="s">
        <v>19</v>
      </c>
      <c r="D136" s="177">
        <v>2</v>
      </c>
      <c r="E136" s="194"/>
      <c r="F136" s="184">
        <f>D136*E136</f>
        <v>0</v>
      </c>
    </row>
    <row r="137" spans="1:7" ht="12" customHeight="1" x14ac:dyDescent="0.25">
      <c r="A137" s="182" t="s">
        <v>289</v>
      </c>
      <c r="B137" s="182" t="s">
        <v>271</v>
      </c>
      <c r="C137" s="177" t="s">
        <v>19</v>
      </c>
      <c r="D137" s="177">
        <v>2</v>
      </c>
      <c r="E137" s="194"/>
      <c r="F137" s="184">
        <f>D137*E137</f>
        <v>0</v>
      </c>
    </row>
    <row r="138" spans="1:7" x14ac:dyDescent="0.25">
      <c r="A138" s="182"/>
      <c r="B138" s="182"/>
      <c r="C138" s="177"/>
      <c r="D138" s="177"/>
      <c r="E138" s="221"/>
      <c r="F138" s="1267"/>
    </row>
    <row r="139" spans="1:7" ht="13" x14ac:dyDescent="0.25">
      <c r="A139" s="182"/>
      <c r="B139" s="183" t="s">
        <v>290</v>
      </c>
      <c r="C139" s="177"/>
      <c r="D139" s="222"/>
      <c r="E139" s="194"/>
      <c r="F139" s="185"/>
    </row>
    <row r="140" spans="1:7" x14ac:dyDescent="0.25">
      <c r="A140" s="182"/>
      <c r="B140" s="182"/>
      <c r="C140" s="177"/>
      <c r="D140" s="222"/>
      <c r="E140" s="194"/>
      <c r="F140" s="185"/>
    </row>
    <row r="141" spans="1:7" ht="25" x14ac:dyDescent="0.25">
      <c r="A141" s="182"/>
      <c r="B141" s="187" t="s">
        <v>1796</v>
      </c>
      <c r="C141" s="177"/>
      <c r="D141" s="222"/>
      <c r="E141" s="194"/>
      <c r="F141" s="185"/>
      <c r="G141" s="2428"/>
    </row>
    <row r="142" spans="1:7" x14ac:dyDescent="0.25">
      <c r="A142" s="182"/>
      <c r="B142" s="182"/>
      <c r="C142" s="177"/>
      <c r="D142" s="222"/>
      <c r="E142" s="194"/>
      <c r="F142" s="1267"/>
      <c r="G142" s="2428"/>
    </row>
    <row r="143" spans="1:7" ht="18" customHeight="1" x14ac:dyDescent="0.25">
      <c r="A143" s="370" t="s">
        <v>202</v>
      </c>
      <c r="B143" s="370" t="s">
        <v>204</v>
      </c>
      <c r="C143" s="177" t="s">
        <v>19</v>
      </c>
      <c r="D143" s="222">
        <v>6</v>
      </c>
      <c r="E143" s="194"/>
      <c r="F143" s="184">
        <f>D143*E143</f>
        <v>0</v>
      </c>
      <c r="G143" s="2428"/>
    </row>
    <row r="144" spans="1:7" ht="18" customHeight="1" x14ac:dyDescent="0.25">
      <c r="A144" s="370" t="s">
        <v>200</v>
      </c>
      <c r="B144" s="370" t="s">
        <v>1797</v>
      </c>
      <c r="C144" s="177" t="s">
        <v>19</v>
      </c>
      <c r="D144" s="222">
        <v>3</v>
      </c>
      <c r="E144" s="194"/>
      <c r="F144" s="184">
        <f>D144*E144</f>
        <v>0</v>
      </c>
      <c r="G144" s="2428"/>
    </row>
    <row r="145" spans="1:7" x14ac:dyDescent="0.25">
      <c r="A145" s="182"/>
      <c r="B145" s="182"/>
      <c r="C145" s="177"/>
      <c r="D145" s="222"/>
      <c r="E145" s="194"/>
      <c r="F145" s="184"/>
      <c r="G145" s="2428"/>
    </row>
    <row r="146" spans="1:7" ht="25" x14ac:dyDescent="0.25">
      <c r="A146" s="182"/>
      <c r="B146" s="187" t="s">
        <v>1796</v>
      </c>
      <c r="C146" s="177"/>
      <c r="D146" s="222"/>
      <c r="E146" s="194"/>
      <c r="F146" s="185"/>
      <c r="G146" s="2428"/>
    </row>
    <row r="147" spans="1:7" x14ac:dyDescent="0.25">
      <c r="A147" s="182"/>
      <c r="B147" s="182"/>
      <c r="C147" s="177"/>
      <c r="D147" s="222"/>
      <c r="E147" s="194"/>
      <c r="F147" s="1267"/>
      <c r="G147" s="2428"/>
    </row>
    <row r="148" spans="1:7" ht="18.75" customHeight="1" x14ac:dyDescent="0.25">
      <c r="A148" s="370" t="s">
        <v>1798</v>
      </c>
      <c r="B148" s="182" t="s">
        <v>291</v>
      </c>
      <c r="C148" s="177" t="s">
        <v>19</v>
      </c>
      <c r="D148" s="222">
        <v>18</v>
      </c>
      <c r="E148" s="194"/>
      <c r="F148" s="184">
        <f>D148*E148</f>
        <v>0</v>
      </c>
      <c r="G148" s="2428"/>
    </row>
    <row r="149" spans="1:7" ht="18.75" customHeight="1" x14ac:dyDescent="0.25">
      <c r="A149" s="370" t="s">
        <v>1799</v>
      </c>
      <c r="B149" s="182" t="s">
        <v>292</v>
      </c>
      <c r="C149" s="177" t="s">
        <v>19</v>
      </c>
      <c r="D149" s="222">
        <v>6</v>
      </c>
      <c r="E149" s="194"/>
      <c r="F149" s="184">
        <f>D149*E149</f>
        <v>0</v>
      </c>
      <c r="G149" s="2428"/>
    </row>
    <row r="150" spans="1:7" ht="12" customHeight="1" x14ac:dyDescent="0.25">
      <c r="A150" s="370" t="s">
        <v>1800</v>
      </c>
      <c r="B150" s="182" t="s">
        <v>293</v>
      </c>
      <c r="C150" s="177" t="s">
        <v>19</v>
      </c>
      <c r="D150" s="222">
        <v>1</v>
      </c>
      <c r="E150" s="194"/>
      <c r="F150" s="184">
        <f>D150*E150</f>
        <v>0</v>
      </c>
      <c r="G150" s="2428"/>
    </row>
    <row r="151" spans="1:7" x14ac:dyDescent="0.25">
      <c r="A151" s="182"/>
      <c r="B151" s="182"/>
      <c r="C151" s="177"/>
      <c r="D151" s="177"/>
      <c r="E151" s="194"/>
      <c r="F151" s="1267"/>
    </row>
    <row r="152" spans="1:7" s="68" customFormat="1" ht="13" x14ac:dyDescent="0.25">
      <c r="A152" s="182"/>
      <c r="B152" s="186" t="s">
        <v>294</v>
      </c>
      <c r="C152" s="177"/>
      <c r="D152" s="222"/>
      <c r="E152" s="194"/>
      <c r="F152" s="1267"/>
      <c r="G152" s="537"/>
    </row>
    <row r="153" spans="1:7" s="68" customFormat="1" x14ac:dyDescent="0.25">
      <c r="A153" s="182"/>
      <c r="B153" s="182"/>
      <c r="C153" s="177"/>
      <c r="D153" s="222"/>
      <c r="E153" s="194"/>
      <c r="F153" s="1267"/>
      <c r="G153" s="537"/>
    </row>
    <row r="154" spans="1:7" s="68" customFormat="1" x14ac:dyDescent="0.25">
      <c r="A154" s="182"/>
      <c r="B154" s="187" t="s">
        <v>295</v>
      </c>
      <c r="C154" s="177"/>
      <c r="D154" s="222"/>
      <c r="E154" s="194"/>
      <c r="F154" s="1267"/>
      <c r="G154" s="537"/>
    </row>
    <row r="155" spans="1:7" s="68" customFormat="1" x14ac:dyDescent="0.25">
      <c r="A155" s="182"/>
      <c r="B155" s="182"/>
      <c r="C155" s="177"/>
      <c r="D155" s="177"/>
      <c r="E155" s="194"/>
      <c r="F155" s="1267"/>
      <c r="G155" s="537"/>
    </row>
    <row r="156" spans="1:7" s="68" customFormat="1" x14ac:dyDescent="0.25">
      <c r="A156" s="182" t="s">
        <v>296</v>
      </c>
      <c r="B156" s="182" t="s">
        <v>297</v>
      </c>
      <c r="C156" s="177" t="s">
        <v>19</v>
      </c>
      <c r="D156" s="222">
        <v>1</v>
      </c>
      <c r="E156" s="194"/>
      <c r="F156" s="184">
        <f>D156*E156</f>
        <v>0</v>
      </c>
      <c r="G156" s="537"/>
    </row>
    <row r="157" spans="1:7" s="68" customFormat="1" ht="13" x14ac:dyDescent="0.25">
      <c r="A157" s="186"/>
      <c r="B157" s="186"/>
      <c r="C157" s="186"/>
      <c r="D157" s="186"/>
      <c r="E157" s="220"/>
      <c r="F157" s="1268"/>
      <c r="G157" s="537"/>
    </row>
    <row r="158" spans="1:7" s="68" customFormat="1" ht="13" x14ac:dyDescent="0.25">
      <c r="A158" s="182"/>
      <c r="B158" s="183" t="s">
        <v>298</v>
      </c>
      <c r="C158" s="177"/>
      <c r="D158" s="222"/>
      <c r="E158" s="194"/>
      <c r="F158" s="185"/>
      <c r="G158" s="537"/>
    </row>
    <row r="159" spans="1:7" s="68" customFormat="1" x14ac:dyDescent="0.25">
      <c r="A159" s="182"/>
      <c r="B159" s="187"/>
      <c r="C159" s="177"/>
      <c r="D159" s="222"/>
      <c r="E159" s="194"/>
      <c r="F159" s="185"/>
      <c r="G159" s="537"/>
    </row>
    <row r="160" spans="1:7" s="68" customFormat="1" ht="25" x14ac:dyDescent="0.25">
      <c r="A160" s="182"/>
      <c r="B160" s="187" t="s">
        <v>1693</v>
      </c>
      <c r="C160" s="177"/>
      <c r="D160" s="222"/>
      <c r="E160" s="194"/>
      <c r="F160" s="185"/>
      <c r="G160" s="537"/>
    </row>
    <row r="161" spans="1:7" s="68" customFormat="1" x14ac:dyDescent="0.25">
      <c r="A161" s="182"/>
      <c r="B161" s="182"/>
      <c r="C161" s="177"/>
      <c r="D161" s="222"/>
      <c r="E161" s="194"/>
      <c r="F161" s="1267"/>
      <c r="G161" s="537"/>
    </row>
    <row r="162" spans="1:7" s="68" customFormat="1" ht="18.75" customHeight="1" x14ac:dyDescent="0.25">
      <c r="A162" s="182" t="s">
        <v>299</v>
      </c>
      <c r="B162" s="182" t="s">
        <v>291</v>
      </c>
      <c r="C162" s="177" t="s">
        <v>19</v>
      </c>
      <c r="D162" s="222">
        <v>1</v>
      </c>
      <c r="E162" s="194"/>
      <c r="F162" s="184">
        <f>D162*E162</f>
        <v>0</v>
      </c>
      <c r="G162" s="537"/>
    </row>
    <row r="163" spans="1:7" s="68" customFormat="1" ht="18.75" customHeight="1" x14ac:dyDescent="0.25">
      <c r="A163" s="182" t="s">
        <v>300</v>
      </c>
      <c r="B163" s="182" t="s">
        <v>292</v>
      </c>
      <c r="C163" s="177" t="s">
        <v>19</v>
      </c>
      <c r="D163" s="222">
        <v>2</v>
      </c>
      <c r="E163" s="194"/>
      <c r="F163" s="184">
        <f>D163*E163</f>
        <v>0</v>
      </c>
      <c r="G163" s="537"/>
    </row>
    <row r="164" spans="1:7" s="68" customFormat="1" ht="12" customHeight="1" x14ac:dyDescent="0.25">
      <c r="A164" s="182" t="s">
        <v>301</v>
      </c>
      <c r="B164" s="182" t="s">
        <v>302</v>
      </c>
      <c r="C164" s="177" t="s">
        <v>19</v>
      </c>
      <c r="D164" s="222">
        <v>1</v>
      </c>
      <c r="E164" s="194"/>
      <c r="F164" s="184">
        <f>D164*E164</f>
        <v>0</v>
      </c>
      <c r="G164" s="537"/>
    </row>
    <row r="165" spans="1:7" s="68" customFormat="1" ht="13" x14ac:dyDescent="0.25">
      <c r="A165" s="186"/>
      <c r="B165" s="186"/>
      <c r="C165" s="186"/>
      <c r="D165" s="186"/>
      <c r="E165" s="220"/>
      <c r="F165" s="1268"/>
      <c r="G165" s="537"/>
    </row>
    <row r="166" spans="1:7" s="68" customFormat="1" ht="26" x14ac:dyDescent="0.25">
      <c r="A166" s="186"/>
      <c r="B166" s="183" t="s">
        <v>206</v>
      </c>
      <c r="C166" s="186"/>
      <c r="D166" s="186"/>
      <c r="E166" s="220"/>
      <c r="F166" s="1267"/>
      <c r="G166" s="537"/>
    </row>
    <row r="167" spans="1:7" s="68" customFormat="1" ht="13" x14ac:dyDescent="0.25">
      <c r="A167" s="186"/>
      <c r="B167" s="183"/>
      <c r="C167" s="186"/>
      <c r="D167" s="186"/>
      <c r="E167" s="194"/>
      <c r="F167" s="1267"/>
      <c r="G167" s="537"/>
    </row>
    <row r="168" spans="1:7" s="68" customFormat="1" ht="13" x14ac:dyDescent="0.3">
      <c r="A168" s="176"/>
      <c r="B168" s="202" t="s">
        <v>207</v>
      </c>
      <c r="C168" s="119"/>
      <c r="D168" s="119"/>
      <c r="E168" s="194"/>
      <c r="F168" s="1267"/>
      <c r="G168" s="537"/>
    </row>
    <row r="169" spans="1:7" s="68" customFormat="1" ht="13" x14ac:dyDescent="0.3">
      <c r="A169" s="176"/>
      <c r="B169" s="202"/>
      <c r="C169" s="119"/>
      <c r="D169" s="119"/>
      <c r="E169" s="194"/>
      <c r="F169" s="1267"/>
      <c r="G169" s="537"/>
    </row>
    <row r="170" spans="1:7" s="68" customFormat="1" x14ac:dyDescent="0.25">
      <c r="A170" s="176" t="s">
        <v>208</v>
      </c>
      <c r="B170" s="176" t="s">
        <v>209</v>
      </c>
      <c r="C170" s="119" t="s">
        <v>42</v>
      </c>
      <c r="D170" s="185">
        <v>1253</v>
      </c>
      <c r="E170" s="194"/>
      <c r="F170" s="184">
        <f>D170*E170</f>
        <v>0</v>
      </c>
      <c r="G170" s="2318"/>
    </row>
    <row r="171" spans="1:7" s="68" customFormat="1" ht="13" x14ac:dyDescent="0.25">
      <c r="A171" s="186"/>
      <c r="B171" s="183"/>
      <c r="C171" s="186"/>
      <c r="D171" s="186"/>
      <c r="E171" s="194"/>
      <c r="F171" s="1267"/>
      <c r="G171" s="537"/>
    </row>
    <row r="172" spans="1:7" s="68" customFormat="1" x14ac:dyDescent="0.25">
      <c r="A172" s="176"/>
      <c r="B172" s="191" t="s">
        <v>210</v>
      </c>
      <c r="C172" s="119"/>
      <c r="D172" s="119"/>
      <c r="E172" s="194"/>
      <c r="F172" s="1267"/>
      <c r="G172" s="537"/>
    </row>
    <row r="173" spans="1:7" s="68" customFormat="1" x14ac:dyDescent="0.25">
      <c r="A173" s="176"/>
      <c r="B173" s="176"/>
      <c r="C173" s="119"/>
      <c r="D173" s="119"/>
      <c r="E173" s="194"/>
      <c r="F173" s="1267"/>
      <c r="G173" s="537"/>
    </row>
    <row r="174" spans="1:7" s="68" customFormat="1" x14ac:dyDescent="0.25">
      <c r="A174" s="176" t="s">
        <v>211</v>
      </c>
      <c r="B174" s="176" t="s">
        <v>212</v>
      </c>
      <c r="C174" s="119" t="s">
        <v>125</v>
      </c>
      <c r="D174" s="185">
        <v>80</v>
      </c>
      <c r="E174" s="194"/>
      <c r="F174" s="184">
        <f>D174*E174</f>
        <v>0</v>
      </c>
      <c r="G174" s="537"/>
    </row>
    <row r="175" spans="1:7" s="68" customFormat="1" ht="13" x14ac:dyDescent="0.25">
      <c r="A175" s="186"/>
      <c r="B175" s="183"/>
      <c r="C175" s="186"/>
      <c r="D175" s="186"/>
      <c r="E175" s="194"/>
      <c r="F175" s="1267"/>
      <c r="G175" s="537"/>
    </row>
    <row r="176" spans="1:7" s="68" customFormat="1" ht="25" x14ac:dyDescent="0.25">
      <c r="A176" s="176"/>
      <c r="B176" s="191" t="s">
        <v>213</v>
      </c>
      <c r="C176" s="119"/>
      <c r="D176" s="119"/>
      <c r="E176" s="194"/>
      <c r="F176" s="1267"/>
      <c r="G176" s="537"/>
    </row>
    <row r="177" spans="1:7" s="68" customFormat="1" x14ac:dyDescent="0.25">
      <c r="A177" s="176"/>
      <c r="B177" s="176"/>
      <c r="C177" s="119"/>
      <c r="D177" s="119"/>
      <c r="E177" s="194"/>
      <c r="F177" s="1267"/>
      <c r="G177" s="537"/>
    </row>
    <row r="178" spans="1:7" s="68" customFormat="1" x14ac:dyDescent="0.25">
      <c r="A178" s="176" t="s">
        <v>214</v>
      </c>
      <c r="B178" s="176" t="s">
        <v>212</v>
      </c>
      <c r="C178" s="119" t="s">
        <v>125</v>
      </c>
      <c r="D178" s="185">
        <v>150</v>
      </c>
      <c r="E178" s="194"/>
      <c r="F178" s="184">
        <f>D178*E178</f>
        <v>0</v>
      </c>
      <c r="G178" s="537"/>
    </row>
    <row r="179" spans="1:7" s="68" customFormat="1" ht="13" x14ac:dyDescent="0.3">
      <c r="A179" s="190"/>
      <c r="B179" s="190"/>
      <c r="C179" s="190"/>
      <c r="D179" s="119"/>
      <c r="E179" s="194"/>
      <c r="F179" s="1267"/>
      <c r="G179" s="537"/>
    </row>
    <row r="180" spans="1:7" s="68" customFormat="1" x14ac:dyDescent="0.25">
      <c r="A180" s="176"/>
      <c r="B180" s="191" t="s">
        <v>215</v>
      </c>
      <c r="C180" s="119"/>
      <c r="D180" s="119"/>
      <c r="E180" s="194"/>
      <c r="F180" s="1267"/>
      <c r="G180" s="537"/>
    </row>
    <row r="181" spans="1:7" s="68" customFormat="1" x14ac:dyDescent="0.25">
      <c r="A181" s="176"/>
      <c r="B181" s="176"/>
      <c r="C181" s="119"/>
      <c r="D181" s="119"/>
      <c r="E181" s="194"/>
      <c r="F181" s="1267"/>
      <c r="G181" s="537"/>
    </row>
    <row r="182" spans="1:7" s="68" customFormat="1" ht="13" thickBot="1" x14ac:dyDescent="0.3">
      <c r="A182" s="176" t="s">
        <v>216</v>
      </c>
      <c r="B182" s="176" t="s">
        <v>212</v>
      </c>
      <c r="C182" s="119" t="s">
        <v>125</v>
      </c>
      <c r="D182" s="119">
        <v>5</v>
      </c>
      <c r="E182" s="194"/>
      <c r="F182" s="184">
        <f>D182*E182</f>
        <v>0</v>
      </c>
      <c r="G182" s="537"/>
    </row>
    <row r="183" spans="1:7" s="68" customFormat="1" ht="15.75" customHeight="1" thickTop="1" x14ac:dyDescent="0.25">
      <c r="A183" s="2404" t="s">
        <v>102</v>
      </c>
      <c r="B183" s="2404"/>
      <c r="C183" s="2404"/>
      <c r="D183" s="2404"/>
      <c r="E183" s="2404"/>
      <c r="F183" s="1330">
        <f>SUM(F127:F182)</f>
        <v>0</v>
      </c>
      <c r="G183" s="537"/>
    </row>
    <row r="184" spans="1:7" s="68" customFormat="1" ht="13" x14ac:dyDescent="0.25">
      <c r="A184" s="182"/>
      <c r="B184" s="186" t="s">
        <v>303</v>
      </c>
      <c r="C184" s="177"/>
      <c r="D184" s="222"/>
      <c r="E184" s="194"/>
      <c r="F184" s="185"/>
      <c r="G184" s="537"/>
    </row>
    <row r="185" spans="1:7" s="68" customFormat="1" x14ac:dyDescent="0.25">
      <c r="A185" s="182"/>
      <c r="B185" s="182"/>
      <c r="C185" s="177"/>
      <c r="D185" s="222"/>
      <c r="E185" s="194"/>
      <c r="F185" s="185"/>
      <c r="G185" s="537"/>
    </row>
    <row r="186" spans="1:7" s="68" customFormat="1" ht="13" x14ac:dyDescent="0.25">
      <c r="A186" s="182"/>
      <c r="B186" s="186" t="s">
        <v>217</v>
      </c>
      <c r="C186" s="177"/>
      <c r="D186" s="222"/>
      <c r="E186" s="194"/>
      <c r="F186" s="185"/>
      <c r="G186" s="537"/>
    </row>
    <row r="187" spans="1:7" s="68" customFormat="1" x14ac:dyDescent="0.25">
      <c r="A187" s="182"/>
      <c r="B187" s="182"/>
      <c r="C187" s="177"/>
      <c r="D187" s="222"/>
      <c r="E187" s="194"/>
      <c r="F187" s="185"/>
      <c r="G187" s="537"/>
    </row>
    <row r="188" spans="1:7" s="68" customFormat="1" ht="25" x14ac:dyDescent="0.25">
      <c r="A188" s="176"/>
      <c r="B188" s="191" t="s">
        <v>218</v>
      </c>
      <c r="C188" s="119"/>
      <c r="D188" s="119"/>
      <c r="E188" s="194"/>
      <c r="F188" s="185"/>
      <c r="G188" s="537"/>
    </row>
    <row r="189" spans="1:7" s="68" customFormat="1" x14ac:dyDescent="0.25">
      <c r="A189" s="176"/>
      <c r="B189" s="176"/>
      <c r="C189" s="119"/>
      <c r="D189" s="119"/>
      <c r="E189" s="194"/>
      <c r="F189" s="185"/>
      <c r="G189" s="537"/>
    </row>
    <row r="190" spans="1:7" s="68" customFormat="1" x14ac:dyDescent="0.25">
      <c r="A190" s="176" t="s">
        <v>219</v>
      </c>
      <c r="B190" s="176" t="s">
        <v>212</v>
      </c>
      <c r="C190" s="119" t="s">
        <v>19</v>
      </c>
      <c r="D190" s="119">
        <v>5</v>
      </c>
      <c r="E190" s="194"/>
      <c r="F190" s="184">
        <f>D190*E190</f>
        <v>0</v>
      </c>
      <c r="G190" s="537"/>
    </row>
    <row r="191" spans="1:7" ht="13" x14ac:dyDescent="0.25">
      <c r="A191" s="186"/>
      <c r="B191" s="186"/>
      <c r="C191" s="186"/>
      <c r="D191" s="186"/>
      <c r="E191" s="220"/>
      <c r="F191" s="1268"/>
    </row>
    <row r="192" spans="1:7" ht="13" x14ac:dyDescent="0.25">
      <c r="A192" s="182"/>
      <c r="B192" s="183" t="s">
        <v>304</v>
      </c>
      <c r="C192" s="177"/>
      <c r="D192" s="222"/>
      <c r="E192" s="194"/>
      <c r="F192" s="185"/>
    </row>
    <row r="193" spans="1:6" x14ac:dyDescent="0.25">
      <c r="A193" s="182"/>
      <c r="B193" s="182"/>
      <c r="C193" s="177"/>
      <c r="D193" s="222"/>
      <c r="E193" s="194"/>
      <c r="F193" s="185"/>
    </row>
    <row r="194" spans="1:6" ht="50" x14ac:dyDescent="0.25">
      <c r="A194" s="182" t="s">
        <v>305</v>
      </c>
      <c r="B194" s="1247" t="s">
        <v>1928</v>
      </c>
      <c r="C194" s="177" t="s">
        <v>125</v>
      </c>
      <c r="D194" s="222">
        <v>430</v>
      </c>
      <c r="E194" s="194"/>
      <c r="F194" s="184">
        <f>D194*E194</f>
        <v>0</v>
      </c>
    </row>
    <row r="195" spans="1:6" x14ac:dyDescent="0.25">
      <c r="A195" s="182"/>
      <c r="B195" s="187"/>
      <c r="C195" s="177"/>
      <c r="D195" s="222"/>
      <c r="E195" s="194"/>
      <c r="F195" s="184"/>
    </row>
    <row r="196" spans="1:6" ht="13" x14ac:dyDescent="0.25">
      <c r="A196" s="182"/>
      <c r="B196" s="183" t="s">
        <v>306</v>
      </c>
      <c r="C196" s="182"/>
      <c r="D196" s="222"/>
      <c r="E196" s="194"/>
      <c r="F196" s="1267"/>
    </row>
    <row r="197" spans="1:6" ht="13" x14ac:dyDescent="0.25">
      <c r="A197" s="182"/>
      <c r="B197" s="183"/>
      <c r="C197" s="182"/>
      <c r="D197" s="222"/>
      <c r="E197" s="194"/>
      <c r="F197" s="1267"/>
    </row>
    <row r="198" spans="1:6" ht="25" x14ac:dyDescent="0.25">
      <c r="A198" s="182"/>
      <c r="B198" s="187" t="s">
        <v>1694</v>
      </c>
      <c r="C198" s="182"/>
      <c r="D198" s="222"/>
      <c r="E198" s="194"/>
      <c r="F198" s="1267"/>
    </row>
    <row r="199" spans="1:6" x14ac:dyDescent="0.25">
      <c r="A199" s="182"/>
      <c r="B199" s="182"/>
      <c r="C199" s="182"/>
      <c r="D199" s="222"/>
      <c r="E199" s="194"/>
      <c r="F199" s="1267"/>
    </row>
    <row r="200" spans="1:6" x14ac:dyDescent="0.25">
      <c r="A200" s="182" t="s">
        <v>307</v>
      </c>
      <c r="B200" s="188" t="s">
        <v>308</v>
      </c>
      <c r="C200" s="177" t="s">
        <v>19</v>
      </c>
      <c r="D200" s="177">
        <v>1</v>
      </c>
      <c r="E200" s="194"/>
      <c r="F200" s="184">
        <f>D200*E200</f>
        <v>0</v>
      </c>
    </row>
    <row r="201" spans="1:6" x14ac:dyDescent="0.25">
      <c r="A201" s="182"/>
      <c r="B201" s="188"/>
      <c r="C201" s="177"/>
      <c r="D201" s="177"/>
      <c r="E201" s="194"/>
      <c r="F201" s="218"/>
    </row>
    <row r="202" spans="1:6" ht="25" x14ac:dyDescent="0.25">
      <c r="A202" s="182"/>
      <c r="B202" s="187" t="s">
        <v>1694</v>
      </c>
      <c r="C202" s="182"/>
      <c r="D202" s="222"/>
      <c r="E202" s="194"/>
      <c r="F202" s="560"/>
    </row>
    <row r="203" spans="1:6" x14ac:dyDescent="0.25">
      <c r="A203" s="182"/>
      <c r="B203" s="182"/>
      <c r="C203" s="182"/>
      <c r="D203" s="222"/>
      <c r="E203" s="194"/>
      <c r="F203" s="560"/>
    </row>
    <row r="204" spans="1:6" x14ac:dyDescent="0.25">
      <c r="A204" s="182" t="s">
        <v>309</v>
      </c>
      <c r="B204" s="188" t="s">
        <v>310</v>
      </c>
      <c r="C204" s="177" t="s">
        <v>19</v>
      </c>
      <c r="D204" s="177">
        <v>1</v>
      </c>
      <c r="E204" s="194"/>
      <c r="F204" s="184">
        <f>D204*E204</f>
        <v>0</v>
      </c>
    </row>
    <row r="205" spans="1:6" ht="13" x14ac:dyDescent="0.25">
      <c r="A205" s="186"/>
      <c r="B205" s="186"/>
      <c r="C205" s="186"/>
      <c r="D205" s="186"/>
      <c r="E205" s="220"/>
      <c r="F205" s="1268"/>
    </row>
    <row r="206" spans="1:6" ht="13" x14ac:dyDescent="0.25">
      <c r="A206" s="182"/>
      <c r="B206" s="183" t="s">
        <v>150</v>
      </c>
      <c r="C206" s="182"/>
      <c r="D206" s="182"/>
      <c r="E206" s="193"/>
      <c r="F206" s="218"/>
    </row>
    <row r="207" spans="1:6" x14ac:dyDescent="0.25">
      <c r="A207" s="182"/>
      <c r="B207" s="188"/>
      <c r="C207" s="182"/>
      <c r="D207" s="182"/>
      <c r="E207" s="193"/>
      <c r="F207" s="218"/>
    </row>
    <row r="208" spans="1:6" x14ac:dyDescent="0.25">
      <c r="A208" s="182" t="s">
        <v>1092</v>
      </c>
      <c r="B208" s="188" t="s">
        <v>311</v>
      </c>
      <c r="C208" s="177" t="s">
        <v>19</v>
      </c>
      <c r="D208" s="177">
        <v>1</v>
      </c>
      <c r="E208" s="194"/>
      <c r="F208" s="184">
        <f>D208*E208</f>
        <v>0</v>
      </c>
    </row>
    <row r="209" spans="1:6" x14ac:dyDescent="0.25">
      <c r="A209" s="182"/>
      <c r="B209" s="182"/>
      <c r="C209" s="177"/>
      <c r="D209" s="222"/>
      <c r="E209" s="194"/>
      <c r="F209" s="218"/>
    </row>
    <row r="210" spans="1:6" ht="25" x14ac:dyDescent="0.25">
      <c r="A210" s="182" t="s">
        <v>1094</v>
      </c>
      <c r="B210" s="188" t="s">
        <v>312</v>
      </c>
      <c r="C210" s="177" t="s">
        <v>125</v>
      </c>
      <c r="D210" s="177">
        <v>100</v>
      </c>
      <c r="E210" s="194"/>
      <c r="F210" s="184">
        <f>D210*E210</f>
        <v>0</v>
      </c>
    </row>
    <row r="211" spans="1:6" x14ac:dyDescent="0.25">
      <c r="A211" s="182"/>
      <c r="B211" s="188"/>
      <c r="C211" s="182"/>
      <c r="D211" s="177"/>
      <c r="E211" s="194"/>
      <c r="F211" s="218"/>
    </row>
    <row r="212" spans="1:6" ht="77" x14ac:dyDescent="0.25">
      <c r="A212" s="182" t="s">
        <v>1250</v>
      </c>
      <c r="B212" s="251" t="s">
        <v>1929</v>
      </c>
      <c r="C212" s="177" t="s">
        <v>8</v>
      </c>
      <c r="D212" s="177">
        <v>1</v>
      </c>
      <c r="E212" s="194"/>
      <c r="F212" s="184">
        <f>D212*E212</f>
        <v>0</v>
      </c>
    </row>
    <row r="213" spans="1:6" x14ac:dyDescent="0.25">
      <c r="A213" s="182"/>
      <c r="B213" s="188"/>
      <c r="C213" s="177"/>
      <c r="D213" s="177"/>
      <c r="E213" s="194"/>
      <c r="F213" s="218"/>
    </row>
    <row r="214" spans="1:6" ht="37.5" x14ac:dyDescent="0.25">
      <c r="A214" s="182" t="s">
        <v>1251</v>
      </c>
      <c r="B214" s="251" t="s">
        <v>1782</v>
      </c>
      <c r="C214" s="862" t="s">
        <v>48</v>
      </c>
      <c r="D214" s="177">
        <v>350</v>
      </c>
      <c r="E214" s="194"/>
      <c r="F214" s="184">
        <f>D214*E214</f>
        <v>0</v>
      </c>
    </row>
    <row r="215" spans="1:6" ht="13" x14ac:dyDescent="0.25">
      <c r="A215" s="186"/>
      <c r="B215" s="186"/>
      <c r="C215" s="186"/>
      <c r="D215" s="186"/>
      <c r="E215" s="220"/>
      <c r="F215" s="1268"/>
    </row>
    <row r="216" spans="1:6" ht="62.5" x14ac:dyDescent="0.25">
      <c r="A216" s="182" t="s">
        <v>1252</v>
      </c>
      <c r="B216" s="188" t="s">
        <v>313</v>
      </c>
      <c r="C216" s="177" t="s">
        <v>125</v>
      </c>
      <c r="D216" s="177">
        <v>100</v>
      </c>
      <c r="E216" s="194"/>
      <c r="F216" s="184">
        <f>D216*E216</f>
        <v>0</v>
      </c>
    </row>
    <row r="217" spans="1:6" x14ac:dyDescent="0.25">
      <c r="A217" s="182"/>
      <c r="B217" s="188"/>
      <c r="C217" s="177"/>
      <c r="D217" s="177"/>
      <c r="E217" s="194"/>
      <c r="F217" s="184"/>
    </row>
    <row r="218" spans="1:6" ht="62.5" x14ac:dyDescent="0.25">
      <c r="A218" s="182" t="s">
        <v>1253</v>
      </c>
      <c r="B218" s="188" t="s">
        <v>314</v>
      </c>
      <c r="C218" s="177" t="s">
        <v>19</v>
      </c>
      <c r="D218" s="177">
        <v>4</v>
      </c>
      <c r="E218" s="194"/>
      <c r="F218" s="184">
        <f>D218*E218</f>
        <v>0</v>
      </c>
    </row>
    <row r="219" spans="1:6" x14ac:dyDescent="0.25">
      <c r="A219" s="182"/>
      <c r="B219" s="188"/>
      <c r="C219" s="177"/>
      <c r="D219" s="177"/>
      <c r="E219" s="194"/>
      <c r="F219" s="184"/>
    </row>
    <row r="220" spans="1:6" x14ac:dyDescent="0.25">
      <c r="A220" s="182"/>
      <c r="B220" s="188"/>
      <c r="C220" s="177"/>
      <c r="D220" s="177"/>
      <c r="E220" s="194"/>
      <c r="F220" s="184"/>
    </row>
    <row r="221" spans="1:6" x14ac:dyDescent="0.25">
      <c r="A221" s="182"/>
      <c r="B221" s="188"/>
      <c r="C221" s="177"/>
      <c r="D221" s="177"/>
      <c r="E221" s="194"/>
      <c r="F221" s="184"/>
    </row>
    <row r="222" spans="1:6" x14ac:dyDescent="0.25">
      <c r="A222" s="182"/>
      <c r="B222" s="188"/>
      <c r="C222" s="177"/>
      <c r="D222" s="177"/>
      <c r="E222" s="194"/>
      <c r="F222" s="184"/>
    </row>
    <row r="223" spans="1:6" x14ac:dyDescent="0.25">
      <c r="A223" s="182"/>
      <c r="B223" s="188"/>
      <c r="C223" s="177"/>
      <c r="D223" s="177"/>
      <c r="E223" s="194"/>
      <c r="F223" s="184"/>
    </row>
    <row r="224" spans="1:6" x14ac:dyDescent="0.25">
      <c r="A224" s="182"/>
      <c r="B224" s="188"/>
      <c r="C224" s="177"/>
      <c r="D224" s="177"/>
      <c r="E224" s="194"/>
      <c r="F224" s="184"/>
    </row>
    <row r="225" spans="1:6" x14ac:dyDescent="0.25">
      <c r="A225" s="1320"/>
      <c r="B225" s="1321"/>
      <c r="C225" s="1322"/>
      <c r="D225" s="1322"/>
      <c r="E225" s="1323"/>
      <c r="F225" s="1324"/>
    </row>
    <row r="226" spans="1:6" x14ac:dyDescent="0.25">
      <c r="A226" s="1320"/>
      <c r="B226" s="1321"/>
      <c r="C226" s="1322"/>
      <c r="D226" s="1322"/>
      <c r="E226" s="1323"/>
      <c r="F226" s="1324"/>
    </row>
    <row r="227" spans="1:6" x14ac:dyDescent="0.25">
      <c r="A227" s="1320"/>
      <c r="B227" s="1321"/>
      <c r="C227" s="1322"/>
      <c r="D227" s="1322"/>
      <c r="E227" s="1323"/>
      <c r="F227" s="1324"/>
    </row>
    <row r="228" spans="1:6" x14ac:dyDescent="0.25">
      <c r="A228" s="1320"/>
      <c r="B228" s="1321"/>
      <c r="C228" s="1322"/>
      <c r="D228" s="1322"/>
      <c r="E228" s="1323"/>
      <c r="F228" s="1324"/>
    </row>
    <row r="229" spans="1:6" x14ac:dyDescent="0.25">
      <c r="A229" s="182"/>
      <c r="B229" s="188"/>
      <c r="C229" s="177"/>
      <c r="D229" s="177"/>
      <c r="E229" s="194"/>
      <c r="F229" s="184"/>
    </row>
    <row r="230" spans="1:6" x14ac:dyDescent="0.25">
      <c r="A230" s="182"/>
      <c r="B230" s="188"/>
      <c r="C230" s="177"/>
      <c r="D230" s="177"/>
      <c r="E230" s="194"/>
      <c r="F230" s="184"/>
    </row>
    <row r="231" spans="1:6" ht="13" thickBot="1" x14ac:dyDescent="0.3">
      <c r="A231" s="182"/>
      <c r="B231" s="188"/>
      <c r="C231" s="177"/>
      <c r="D231" s="177"/>
      <c r="E231" s="194"/>
      <c r="F231" s="184"/>
    </row>
    <row r="232" spans="1:6" ht="15.75" customHeight="1" thickTop="1" x14ac:dyDescent="0.25">
      <c r="A232" s="2404" t="s">
        <v>102</v>
      </c>
      <c r="B232" s="2404"/>
      <c r="C232" s="2404"/>
      <c r="D232" s="2404"/>
      <c r="E232" s="2404"/>
      <c r="F232" s="1330">
        <f>SUM(F187:F231)</f>
        <v>0</v>
      </c>
    </row>
    <row r="233" spans="1:6" x14ac:dyDescent="0.25">
      <c r="A233" s="182"/>
      <c r="B233" s="188"/>
      <c r="C233" s="177"/>
      <c r="D233" s="177"/>
      <c r="E233" s="194"/>
      <c r="F233" s="184"/>
    </row>
    <row r="234" spans="1:6" ht="13" x14ac:dyDescent="0.25">
      <c r="A234" s="182"/>
      <c r="B234" s="183" t="s">
        <v>150</v>
      </c>
      <c r="C234" s="177"/>
      <c r="D234" s="177"/>
      <c r="E234" s="194"/>
      <c r="F234" s="184"/>
    </row>
    <row r="235" spans="1:6" ht="13" x14ac:dyDescent="0.25">
      <c r="A235" s="186"/>
      <c r="B235" s="186"/>
      <c r="C235" s="186"/>
      <c r="D235" s="186"/>
      <c r="E235" s="220"/>
      <c r="F235" s="1268"/>
    </row>
    <row r="236" spans="1:6" ht="50" x14ac:dyDescent="0.25">
      <c r="A236" s="182" t="s">
        <v>1253</v>
      </c>
      <c r="B236" s="251" t="s">
        <v>1783</v>
      </c>
      <c r="C236" s="177" t="s">
        <v>19</v>
      </c>
      <c r="D236" s="177">
        <v>4</v>
      </c>
      <c r="E236" s="194"/>
      <c r="F236" s="184">
        <f>D236*E236</f>
        <v>0</v>
      </c>
    </row>
    <row r="237" spans="1:6" ht="13" x14ac:dyDescent="0.25">
      <c r="A237" s="182"/>
      <c r="B237" s="183"/>
      <c r="C237" s="182"/>
      <c r="D237" s="222"/>
      <c r="E237" s="194"/>
      <c r="F237" s="1267"/>
    </row>
    <row r="238" spans="1:6" ht="37.5" x14ac:dyDescent="0.25">
      <c r="A238" s="182" t="s">
        <v>1254</v>
      </c>
      <c r="B238" s="1269" t="s">
        <v>1695</v>
      </c>
      <c r="C238" s="177" t="s">
        <v>8</v>
      </c>
      <c r="D238" s="177">
        <v>1</v>
      </c>
      <c r="E238" s="194"/>
      <c r="F238" s="184">
        <f>D238*E238</f>
        <v>0</v>
      </c>
    </row>
    <row r="239" spans="1:6" x14ac:dyDescent="0.25">
      <c r="A239" s="182"/>
      <c r="B239" s="187"/>
      <c r="C239" s="182"/>
      <c r="D239" s="222"/>
      <c r="E239" s="194"/>
      <c r="F239" s="1267"/>
    </row>
    <row r="240" spans="1:6" ht="25" x14ac:dyDescent="0.25">
      <c r="A240" s="370" t="s">
        <v>1696</v>
      </c>
      <c r="B240" s="251" t="s">
        <v>2256</v>
      </c>
      <c r="C240" s="376" t="s">
        <v>8</v>
      </c>
      <c r="D240" s="376">
        <v>1</v>
      </c>
      <c r="E240" s="377"/>
      <c r="F240" s="1270">
        <f>D240*E240</f>
        <v>0</v>
      </c>
    </row>
    <row r="241" spans="1:6" x14ac:dyDescent="0.25">
      <c r="A241" s="182"/>
      <c r="B241" s="187"/>
      <c r="C241" s="182"/>
      <c r="D241" s="222"/>
      <c r="E241" s="194"/>
      <c r="F241" s="1267"/>
    </row>
    <row r="242" spans="1:6" ht="25" x14ac:dyDescent="0.25">
      <c r="A242" s="388" t="s">
        <v>1833</v>
      </c>
      <c r="B242" s="399" t="s">
        <v>2254</v>
      </c>
      <c r="C242" s="392" t="s">
        <v>8</v>
      </c>
      <c r="D242" s="392">
        <v>1</v>
      </c>
      <c r="E242" s="398"/>
      <c r="F242" s="1270">
        <f>D242*E242</f>
        <v>0</v>
      </c>
    </row>
    <row r="243" spans="1:6" x14ac:dyDescent="0.25">
      <c r="A243" s="388"/>
      <c r="B243" s="397"/>
      <c r="C243" s="388"/>
      <c r="D243" s="402"/>
      <c r="E243" s="398"/>
      <c r="F243" s="1271"/>
    </row>
    <row r="244" spans="1:6" ht="25" x14ac:dyDescent="0.25">
      <c r="A244" s="388" t="s">
        <v>1834</v>
      </c>
      <c r="B244" s="399" t="s">
        <v>2255</v>
      </c>
      <c r="C244" s="392" t="s">
        <v>8</v>
      </c>
      <c r="D244" s="392">
        <v>1</v>
      </c>
      <c r="E244" s="398"/>
      <c r="F244" s="1270">
        <f>D244*E244</f>
        <v>0</v>
      </c>
    </row>
    <row r="245" spans="1:6" x14ac:dyDescent="0.25">
      <c r="A245" s="388"/>
      <c r="B245" s="187"/>
      <c r="C245" s="182"/>
      <c r="D245" s="222"/>
      <c r="E245" s="194"/>
      <c r="F245" s="1267"/>
    </row>
    <row r="246" spans="1:6" ht="13" x14ac:dyDescent="0.25">
      <c r="A246" s="388"/>
      <c r="B246" s="1272" t="s">
        <v>1925</v>
      </c>
      <c r="C246" s="1273"/>
      <c r="D246" s="1274"/>
      <c r="E246" s="194"/>
      <c r="F246" s="1267"/>
    </row>
    <row r="247" spans="1:6" ht="25" x14ac:dyDescent="0.25">
      <c r="A247" s="388" t="s">
        <v>1927</v>
      </c>
      <c r="B247" s="399" t="s">
        <v>1926</v>
      </c>
      <c r="C247" s="392" t="s">
        <v>810</v>
      </c>
      <c r="D247" s="392">
        <v>4</v>
      </c>
      <c r="E247" s="398"/>
      <c r="F247" s="1275">
        <f>D247*E247</f>
        <v>0</v>
      </c>
    </row>
    <row r="248" spans="1:6" x14ac:dyDescent="0.25">
      <c r="A248" s="868"/>
      <c r="B248" s="877"/>
      <c r="C248" s="871"/>
      <c r="D248" s="871"/>
      <c r="E248" s="876"/>
      <c r="F248" s="942"/>
    </row>
    <row r="249" spans="1:6" x14ac:dyDescent="0.25">
      <c r="A249" s="868"/>
      <c r="B249" s="877"/>
      <c r="C249" s="871"/>
      <c r="D249" s="871"/>
      <c r="E249" s="876"/>
      <c r="F249" s="942"/>
    </row>
    <row r="250" spans="1:6" x14ac:dyDescent="0.25">
      <c r="A250" s="868"/>
      <c r="B250" s="877"/>
      <c r="C250" s="871"/>
      <c r="D250" s="871"/>
      <c r="E250" s="876"/>
      <c r="F250" s="942"/>
    </row>
    <row r="251" spans="1:6" x14ac:dyDescent="0.25">
      <c r="A251" s="868"/>
      <c r="B251" s="877"/>
      <c r="C251" s="871"/>
      <c r="D251" s="871"/>
      <c r="E251" s="876"/>
      <c r="F251" s="942"/>
    </row>
    <row r="252" spans="1:6" x14ac:dyDescent="0.25">
      <c r="A252" s="868"/>
      <c r="B252" s="877"/>
      <c r="C252" s="871"/>
      <c r="D252" s="871"/>
      <c r="E252" s="876"/>
      <c r="F252" s="942"/>
    </row>
    <row r="253" spans="1:6" x14ac:dyDescent="0.25">
      <c r="A253" s="868"/>
      <c r="B253" s="877"/>
      <c r="C253" s="871"/>
      <c r="D253" s="871"/>
      <c r="E253" s="876"/>
      <c r="F253" s="942"/>
    </row>
    <row r="254" spans="1:6" x14ac:dyDescent="0.25">
      <c r="A254" s="868"/>
      <c r="B254" s="877"/>
      <c r="C254" s="871"/>
      <c r="D254" s="871"/>
      <c r="E254" s="876"/>
      <c r="F254" s="942"/>
    </row>
    <row r="255" spans="1:6" x14ac:dyDescent="0.25">
      <c r="A255" s="868"/>
      <c r="B255" s="877"/>
      <c r="C255" s="871"/>
      <c r="D255" s="871"/>
      <c r="E255" s="876"/>
      <c r="F255" s="942"/>
    </row>
    <row r="256" spans="1:6" x14ac:dyDescent="0.25">
      <c r="A256" s="868"/>
      <c r="B256" s="877"/>
      <c r="C256" s="871"/>
      <c r="D256" s="871"/>
      <c r="E256" s="876"/>
      <c r="F256" s="942"/>
    </row>
    <row r="257" spans="1:6" x14ac:dyDescent="0.25">
      <c r="A257" s="868"/>
      <c r="B257" s="877"/>
      <c r="C257" s="871"/>
      <c r="D257" s="871"/>
      <c r="E257" s="876"/>
      <c r="F257" s="942"/>
    </row>
    <row r="258" spans="1:6" x14ac:dyDescent="0.25">
      <c r="A258" s="868"/>
      <c r="B258" s="877"/>
      <c r="C258" s="871"/>
      <c r="D258" s="871"/>
      <c r="E258" s="876"/>
      <c r="F258" s="942"/>
    </row>
    <row r="259" spans="1:6" x14ac:dyDescent="0.25">
      <c r="A259" s="868"/>
      <c r="B259" s="877"/>
      <c r="C259" s="871"/>
      <c r="D259" s="871"/>
      <c r="E259" s="876"/>
      <c r="F259" s="942"/>
    </row>
    <row r="260" spans="1:6" x14ac:dyDescent="0.25">
      <c r="A260" s="868"/>
      <c r="B260" s="877"/>
      <c r="C260" s="871"/>
      <c r="D260" s="871"/>
      <c r="E260" s="876"/>
      <c r="F260" s="942"/>
    </row>
    <row r="261" spans="1:6" x14ac:dyDescent="0.25">
      <c r="A261" s="868"/>
      <c r="B261" s="877"/>
      <c r="C261" s="871"/>
      <c r="D261" s="871"/>
      <c r="E261" s="876"/>
      <c r="F261" s="942"/>
    </row>
    <row r="262" spans="1:6" x14ac:dyDescent="0.25">
      <c r="A262" s="868"/>
      <c r="B262" s="877"/>
      <c r="C262" s="871"/>
      <c r="D262" s="871"/>
      <c r="E262" s="876"/>
      <c r="F262" s="942"/>
    </row>
    <row r="263" spans="1:6" x14ac:dyDescent="0.25">
      <c r="A263" s="868"/>
      <c r="B263" s="877"/>
      <c r="C263" s="871"/>
      <c r="D263" s="871"/>
      <c r="E263" s="876"/>
      <c r="F263" s="942"/>
    </row>
    <row r="264" spans="1:6" x14ac:dyDescent="0.25">
      <c r="A264" s="868"/>
      <c r="B264" s="877"/>
      <c r="C264" s="871"/>
      <c r="D264" s="871"/>
      <c r="E264" s="876"/>
      <c r="F264" s="942"/>
    </row>
    <row r="265" spans="1:6" x14ac:dyDescent="0.25">
      <c r="A265" s="868"/>
      <c r="B265" s="877"/>
      <c r="C265" s="871"/>
      <c r="D265" s="871"/>
      <c r="E265" s="876"/>
      <c r="F265" s="942"/>
    </row>
    <row r="266" spans="1:6" x14ac:dyDescent="0.25">
      <c r="A266" s="868"/>
      <c r="B266" s="877"/>
      <c r="C266" s="871"/>
      <c r="D266" s="871"/>
      <c r="E266" s="876"/>
      <c r="F266" s="942"/>
    </row>
    <row r="267" spans="1:6" x14ac:dyDescent="0.25">
      <c r="A267" s="868"/>
      <c r="B267" s="877"/>
      <c r="C267" s="871"/>
      <c r="D267" s="871"/>
      <c r="E267" s="876"/>
      <c r="F267" s="942"/>
    </row>
    <row r="268" spans="1:6" x14ac:dyDescent="0.25">
      <c r="A268" s="868"/>
      <c r="B268" s="877"/>
      <c r="C268" s="871"/>
      <c r="D268" s="871"/>
      <c r="E268" s="876"/>
      <c r="F268" s="942"/>
    </row>
    <row r="269" spans="1:6" x14ac:dyDescent="0.25">
      <c r="A269" s="868"/>
      <c r="B269" s="877"/>
      <c r="C269" s="871"/>
      <c r="D269" s="871"/>
      <c r="E269" s="876"/>
      <c r="F269" s="942"/>
    </row>
    <row r="270" spans="1:6" x14ac:dyDescent="0.25">
      <c r="A270" s="868"/>
      <c r="B270" s="877"/>
      <c r="C270" s="871"/>
      <c r="D270" s="871"/>
      <c r="E270" s="876"/>
      <c r="F270" s="942"/>
    </row>
    <row r="271" spans="1:6" x14ac:dyDescent="0.25">
      <c r="A271" s="868"/>
      <c r="B271" s="877"/>
      <c r="C271" s="871"/>
      <c r="D271" s="871"/>
      <c r="E271" s="876"/>
      <c r="F271" s="942"/>
    </row>
    <row r="272" spans="1:6" x14ac:dyDescent="0.25">
      <c r="A272" s="868"/>
      <c r="B272" s="877"/>
      <c r="C272" s="871"/>
      <c r="D272" s="871"/>
      <c r="E272" s="876"/>
      <c r="F272" s="942"/>
    </row>
    <row r="273" spans="1:6" x14ac:dyDescent="0.25">
      <c r="A273" s="868"/>
      <c r="B273" s="877"/>
      <c r="C273" s="871"/>
      <c r="D273" s="871"/>
      <c r="E273" s="876"/>
      <c r="F273" s="942"/>
    </row>
    <row r="274" spans="1:6" x14ac:dyDescent="0.25">
      <c r="A274" s="868"/>
      <c r="B274" s="877"/>
      <c r="C274" s="871"/>
      <c r="D274" s="871"/>
      <c r="E274" s="876"/>
      <c r="F274" s="942"/>
    </row>
    <row r="275" spans="1:6" x14ac:dyDescent="0.25">
      <c r="A275" s="868"/>
      <c r="B275" s="877"/>
      <c r="C275" s="871"/>
      <c r="D275" s="871"/>
      <c r="E275" s="876"/>
      <c r="F275" s="942"/>
    </row>
    <row r="276" spans="1:6" x14ac:dyDescent="0.25">
      <c r="A276" s="868"/>
      <c r="B276" s="877"/>
      <c r="C276" s="871"/>
      <c r="D276" s="871"/>
      <c r="E276" s="876"/>
      <c r="F276" s="942"/>
    </row>
    <row r="277" spans="1:6" x14ac:dyDescent="0.25">
      <c r="A277" s="868"/>
      <c r="B277" s="877"/>
      <c r="C277" s="871"/>
      <c r="D277" s="871"/>
      <c r="E277" s="876"/>
      <c r="F277" s="942"/>
    </row>
    <row r="278" spans="1:6" x14ac:dyDescent="0.25">
      <c r="A278" s="868"/>
      <c r="B278" s="877"/>
      <c r="C278" s="871"/>
      <c r="D278" s="871"/>
      <c r="E278" s="876"/>
      <c r="F278" s="942"/>
    </row>
    <row r="279" spans="1:6" x14ac:dyDescent="0.25">
      <c r="A279" s="868"/>
      <c r="B279" s="877"/>
      <c r="C279" s="871"/>
      <c r="D279" s="871"/>
      <c r="E279" s="876"/>
      <c r="F279" s="942"/>
    </row>
    <row r="280" spans="1:6" x14ac:dyDescent="0.25">
      <c r="A280" s="868"/>
      <c r="B280" s="877"/>
      <c r="C280" s="871"/>
      <c r="D280" s="871"/>
      <c r="E280" s="876"/>
      <c r="F280" s="942"/>
    </row>
    <row r="281" spans="1:6" x14ac:dyDescent="0.25">
      <c r="A281" s="868"/>
      <c r="B281" s="877"/>
      <c r="C281" s="871"/>
      <c r="D281" s="871"/>
      <c r="E281" s="876"/>
      <c r="F281" s="942"/>
    </row>
    <row r="282" spans="1:6" x14ac:dyDescent="0.25">
      <c r="A282" s="868"/>
      <c r="B282" s="877"/>
      <c r="C282" s="871"/>
      <c r="D282" s="871"/>
      <c r="E282" s="876"/>
      <c r="F282" s="942"/>
    </row>
    <row r="283" spans="1:6" x14ac:dyDescent="0.25">
      <c r="A283" s="868"/>
      <c r="B283" s="877"/>
      <c r="C283" s="871"/>
      <c r="D283" s="871"/>
      <c r="E283" s="876"/>
      <c r="F283" s="942"/>
    </row>
    <row r="284" spans="1:6" x14ac:dyDescent="0.25">
      <c r="A284" s="868"/>
      <c r="B284" s="877"/>
      <c r="C284" s="871"/>
      <c r="D284" s="871"/>
      <c r="E284" s="876"/>
      <c r="F284" s="942"/>
    </row>
    <row r="285" spans="1:6" x14ac:dyDescent="0.25">
      <c r="A285" s="868"/>
      <c r="B285" s="877"/>
      <c r="C285" s="871"/>
      <c r="D285" s="871"/>
      <c r="E285" s="876"/>
      <c r="F285" s="942"/>
    </row>
    <row r="286" spans="1:6" x14ac:dyDescent="0.25">
      <c r="A286" s="868"/>
      <c r="B286" s="877"/>
      <c r="C286" s="871"/>
      <c r="D286" s="871"/>
      <c r="E286" s="876"/>
      <c r="F286" s="942"/>
    </row>
    <row r="287" spans="1:6" x14ac:dyDescent="0.25">
      <c r="A287" s="868"/>
      <c r="B287" s="877"/>
      <c r="C287" s="871"/>
      <c r="D287" s="871"/>
      <c r="E287" s="876"/>
      <c r="F287" s="942"/>
    </row>
    <row r="288" spans="1:6" x14ac:dyDescent="0.25">
      <c r="A288" s="868"/>
      <c r="B288" s="877"/>
      <c r="C288" s="871"/>
      <c r="D288" s="871"/>
      <c r="E288" s="876"/>
      <c r="F288" s="942"/>
    </row>
    <row r="289" spans="1:7" x14ac:dyDescent="0.25">
      <c r="A289" s="868"/>
      <c r="B289" s="877"/>
      <c r="C289" s="871"/>
      <c r="D289" s="871"/>
      <c r="E289" s="876"/>
      <c r="F289" s="942"/>
    </row>
    <row r="290" spans="1:7" x14ac:dyDescent="0.25">
      <c r="A290" s="868"/>
      <c r="B290" s="877"/>
      <c r="C290" s="871"/>
      <c r="D290" s="871"/>
      <c r="E290" s="876"/>
      <c r="F290" s="942"/>
    </row>
    <row r="291" spans="1:7" x14ac:dyDescent="0.25">
      <c r="A291" s="868"/>
      <c r="B291" s="877"/>
      <c r="C291" s="871"/>
      <c r="D291" s="871"/>
      <c r="E291" s="876"/>
      <c r="F291" s="942"/>
    </row>
    <row r="292" spans="1:7" x14ac:dyDescent="0.25">
      <c r="A292" s="868"/>
      <c r="B292" s="877"/>
      <c r="C292" s="871"/>
      <c r="D292" s="871"/>
      <c r="E292" s="876"/>
      <c r="F292" s="942"/>
    </row>
    <row r="293" spans="1:7" x14ac:dyDescent="0.25">
      <c r="A293" s="868"/>
      <c r="B293" s="877"/>
      <c r="C293" s="871"/>
      <c r="D293" s="871"/>
      <c r="E293" s="876"/>
      <c r="F293" s="942"/>
    </row>
    <row r="294" spans="1:7" ht="13" thickBot="1" x14ac:dyDescent="0.3">
      <c r="A294" s="182"/>
      <c r="B294" s="187"/>
      <c r="C294" s="182"/>
      <c r="D294" s="222"/>
      <c r="E294" s="194"/>
      <c r="F294" s="1267"/>
    </row>
    <row r="295" spans="1:7" ht="20.25" customHeight="1" thickTop="1" x14ac:dyDescent="0.25">
      <c r="A295" s="2404" t="s">
        <v>102</v>
      </c>
      <c r="B295" s="2404"/>
      <c r="C295" s="2404"/>
      <c r="D295" s="2404"/>
      <c r="E295" s="2404"/>
      <c r="F295" s="1330">
        <f>SUM(F234:F294)</f>
        <v>0</v>
      </c>
    </row>
    <row r="296" spans="1:7" x14ac:dyDescent="0.25">
      <c r="A296" s="182"/>
      <c r="B296" s="188"/>
      <c r="C296" s="177"/>
      <c r="D296" s="177"/>
      <c r="E296" s="194"/>
      <c r="F296" s="218"/>
    </row>
    <row r="297" spans="1:7" x14ac:dyDescent="0.25">
      <c r="A297" s="182"/>
      <c r="B297" s="215"/>
      <c r="C297" s="182"/>
      <c r="D297" s="182"/>
      <c r="E297" s="214"/>
      <c r="F297" s="1266"/>
    </row>
    <row r="298" spans="1:7" ht="13" x14ac:dyDescent="0.25">
      <c r="A298" s="182"/>
      <c r="B298" s="183" t="s">
        <v>28</v>
      </c>
      <c r="C298" s="182"/>
      <c r="D298" s="182"/>
      <c r="E298" s="214"/>
      <c r="F298" s="1266"/>
    </row>
    <row r="299" spans="1:7" s="68" customFormat="1" x14ac:dyDescent="0.25">
      <c r="A299" s="182"/>
      <c r="B299" s="188"/>
      <c r="C299" s="182"/>
      <c r="D299" s="182"/>
      <c r="E299" s="214"/>
      <c r="F299" s="1266"/>
      <c r="G299" s="537"/>
    </row>
    <row r="300" spans="1:7" x14ac:dyDescent="0.25">
      <c r="A300" s="182"/>
      <c r="B300" s="188" t="s">
        <v>221</v>
      </c>
      <c r="C300" s="182"/>
      <c r="D300" s="182"/>
      <c r="E300" s="214"/>
      <c r="F300" s="1266">
        <f>+F66</f>
        <v>0</v>
      </c>
    </row>
    <row r="301" spans="1:7" x14ac:dyDescent="0.25">
      <c r="A301" s="182"/>
      <c r="B301" s="182"/>
      <c r="C301" s="182"/>
      <c r="D301" s="182"/>
      <c r="E301" s="214"/>
      <c r="F301" s="1266"/>
    </row>
    <row r="302" spans="1:7" x14ac:dyDescent="0.25">
      <c r="A302" s="182"/>
      <c r="B302" s="188" t="s">
        <v>222</v>
      </c>
      <c r="C302" s="182"/>
      <c r="D302" s="182"/>
      <c r="E302" s="214"/>
      <c r="F302" s="1266">
        <f>+F124</f>
        <v>0</v>
      </c>
    </row>
    <row r="303" spans="1:7" x14ac:dyDescent="0.25">
      <c r="A303" s="182"/>
      <c r="B303" s="182"/>
      <c r="C303" s="182"/>
      <c r="D303" s="182"/>
      <c r="E303" s="214"/>
      <c r="F303" s="1266"/>
    </row>
    <row r="304" spans="1:7" x14ac:dyDescent="0.25">
      <c r="A304" s="182"/>
      <c r="B304" s="188" t="s">
        <v>223</v>
      </c>
      <c r="C304" s="182"/>
      <c r="D304" s="182"/>
      <c r="E304" s="214"/>
      <c r="F304" s="1266">
        <f>+F183</f>
        <v>0</v>
      </c>
    </row>
    <row r="305" spans="1:6" x14ac:dyDescent="0.25">
      <c r="A305" s="182"/>
      <c r="B305" s="182"/>
      <c r="C305" s="182"/>
      <c r="D305" s="182"/>
      <c r="E305" s="214"/>
      <c r="F305" s="1266"/>
    </row>
    <row r="306" spans="1:6" x14ac:dyDescent="0.25">
      <c r="A306" s="182"/>
      <c r="B306" s="188" t="s">
        <v>224</v>
      </c>
      <c r="C306" s="182"/>
      <c r="D306" s="182"/>
      <c r="E306" s="214"/>
      <c r="F306" s="1266">
        <f>+F232</f>
        <v>0</v>
      </c>
    </row>
    <row r="307" spans="1:6" x14ac:dyDescent="0.25">
      <c r="A307" s="182"/>
      <c r="B307" s="182"/>
      <c r="C307" s="182"/>
      <c r="D307" s="182"/>
      <c r="E307" s="214"/>
      <c r="F307" s="1266"/>
    </row>
    <row r="308" spans="1:6" x14ac:dyDescent="0.25">
      <c r="A308" s="182"/>
      <c r="B308" s="188" t="s">
        <v>225</v>
      </c>
      <c r="C308" s="182"/>
      <c r="D308" s="182"/>
      <c r="E308" s="214"/>
      <c r="F308" s="1266">
        <f>+F295</f>
        <v>0</v>
      </c>
    </row>
    <row r="309" spans="1:6" x14ac:dyDescent="0.25">
      <c r="A309" s="182"/>
      <c r="B309" s="182"/>
      <c r="C309" s="182"/>
      <c r="D309" s="182"/>
      <c r="E309" s="214"/>
      <c r="F309" s="1266"/>
    </row>
    <row r="310" spans="1:6" x14ac:dyDescent="0.25">
      <c r="A310" s="182"/>
      <c r="B310" s="188"/>
      <c r="C310" s="182"/>
      <c r="D310" s="182"/>
      <c r="E310" s="214"/>
      <c r="F310" s="1266"/>
    </row>
    <row r="311" spans="1:6" x14ac:dyDescent="0.25">
      <c r="A311" s="182"/>
      <c r="B311" s="182"/>
      <c r="C311" s="182"/>
      <c r="D311" s="182"/>
      <c r="E311" s="214"/>
      <c r="F311" s="1266"/>
    </row>
    <row r="312" spans="1:6" x14ac:dyDescent="0.25">
      <c r="A312" s="182"/>
      <c r="B312" s="188"/>
      <c r="C312" s="182"/>
      <c r="D312" s="182"/>
      <c r="E312" s="214"/>
      <c r="F312" s="1266"/>
    </row>
    <row r="313" spans="1:6" x14ac:dyDescent="0.25">
      <c r="A313" s="182"/>
      <c r="B313" s="188"/>
      <c r="C313" s="182"/>
      <c r="D313" s="182"/>
      <c r="E313" s="214"/>
      <c r="F313" s="1266"/>
    </row>
    <row r="314" spans="1:6" x14ac:dyDescent="0.25">
      <c r="A314" s="182"/>
      <c r="B314" s="215"/>
      <c r="C314" s="182"/>
      <c r="D314" s="182"/>
      <c r="E314" s="214"/>
      <c r="F314" s="1266"/>
    </row>
    <row r="315" spans="1:6" x14ac:dyDescent="0.25">
      <c r="A315" s="182"/>
      <c r="B315" s="182"/>
      <c r="C315" s="182"/>
      <c r="D315" s="182"/>
      <c r="E315" s="214"/>
      <c r="F315" s="1266"/>
    </row>
    <row r="316" spans="1:6" x14ac:dyDescent="0.25">
      <c r="A316" s="182"/>
      <c r="B316" s="182"/>
      <c r="C316" s="182"/>
      <c r="D316" s="182"/>
      <c r="E316" s="214"/>
      <c r="F316" s="1266"/>
    </row>
    <row r="317" spans="1:6" x14ac:dyDescent="0.25">
      <c r="A317" s="182"/>
      <c r="B317" s="182"/>
      <c r="C317" s="182"/>
      <c r="D317" s="182"/>
      <c r="E317" s="214"/>
      <c r="F317" s="1266"/>
    </row>
    <row r="318" spans="1:6" x14ac:dyDescent="0.25">
      <c r="A318" s="182"/>
      <c r="B318" s="215"/>
      <c r="C318" s="182"/>
      <c r="D318" s="182"/>
      <c r="E318" s="214"/>
      <c r="F318" s="1266"/>
    </row>
    <row r="319" spans="1:6" x14ac:dyDescent="0.25">
      <c r="A319" s="182"/>
      <c r="B319" s="215"/>
      <c r="C319" s="182"/>
      <c r="D319" s="182"/>
      <c r="E319" s="214"/>
      <c r="F319" s="1266"/>
    </row>
    <row r="320" spans="1:6" x14ac:dyDescent="0.25">
      <c r="A320" s="182"/>
      <c r="B320" s="182"/>
      <c r="C320" s="182"/>
      <c r="D320" s="182"/>
      <c r="E320" s="214"/>
      <c r="F320" s="1266"/>
    </row>
    <row r="321" spans="1:6" x14ac:dyDescent="0.25">
      <c r="A321" s="182"/>
      <c r="B321" s="188"/>
      <c r="C321" s="182"/>
      <c r="D321" s="182"/>
      <c r="E321" s="214"/>
      <c r="F321" s="1266"/>
    </row>
    <row r="322" spans="1:6" x14ac:dyDescent="0.25">
      <c r="A322" s="182"/>
      <c r="B322" s="182"/>
      <c r="C322" s="182"/>
      <c r="D322" s="182"/>
      <c r="E322" s="214"/>
      <c r="F322" s="1266"/>
    </row>
    <row r="323" spans="1:6" x14ac:dyDescent="0.25">
      <c r="A323" s="182"/>
      <c r="B323" s="182"/>
      <c r="C323" s="182"/>
      <c r="D323" s="182"/>
      <c r="E323" s="214"/>
      <c r="F323" s="1266"/>
    </row>
    <row r="324" spans="1:6" x14ac:dyDescent="0.25">
      <c r="A324" s="182"/>
      <c r="B324" s="182"/>
      <c r="C324" s="182"/>
      <c r="D324" s="182"/>
      <c r="E324" s="214"/>
      <c r="F324" s="1266"/>
    </row>
    <row r="325" spans="1:6" x14ac:dyDescent="0.25">
      <c r="A325" s="182"/>
      <c r="B325" s="182"/>
      <c r="C325" s="182"/>
      <c r="D325" s="182"/>
      <c r="E325" s="214"/>
      <c r="F325" s="1266"/>
    </row>
    <row r="326" spans="1:6" x14ac:dyDescent="0.25">
      <c r="A326" s="182"/>
      <c r="B326" s="182"/>
      <c r="C326" s="182"/>
      <c r="D326" s="182"/>
      <c r="E326" s="214"/>
      <c r="F326" s="1266"/>
    </row>
    <row r="327" spans="1:6" x14ac:dyDescent="0.25">
      <c r="A327" s="182"/>
      <c r="B327" s="182"/>
      <c r="C327" s="182"/>
      <c r="D327" s="182"/>
      <c r="E327" s="214"/>
      <c r="F327" s="1266"/>
    </row>
    <row r="328" spans="1:6" x14ac:dyDescent="0.25">
      <c r="A328" s="182"/>
      <c r="B328" s="182"/>
      <c r="C328" s="182"/>
      <c r="D328" s="182"/>
      <c r="E328" s="214"/>
      <c r="F328" s="1266"/>
    </row>
    <row r="329" spans="1:6" x14ac:dyDescent="0.25">
      <c r="A329" s="182"/>
      <c r="B329" s="182"/>
      <c r="C329" s="182"/>
      <c r="D329" s="182"/>
      <c r="E329" s="214"/>
      <c r="F329" s="1266"/>
    </row>
    <row r="330" spans="1:6" x14ac:dyDescent="0.25">
      <c r="A330" s="182"/>
      <c r="B330" s="182"/>
      <c r="C330" s="182"/>
      <c r="D330" s="182"/>
      <c r="E330" s="214"/>
      <c r="F330" s="1266"/>
    </row>
    <row r="331" spans="1:6" x14ac:dyDescent="0.25">
      <c r="A331" s="182"/>
      <c r="B331" s="182"/>
      <c r="C331" s="182"/>
      <c r="D331" s="182"/>
      <c r="E331" s="214"/>
      <c r="F331" s="1266"/>
    </row>
    <row r="332" spans="1:6" x14ac:dyDescent="0.25">
      <c r="A332" s="182"/>
      <c r="B332" s="182"/>
      <c r="C332" s="182"/>
      <c r="D332" s="182"/>
      <c r="E332" s="214"/>
      <c r="F332" s="1266"/>
    </row>
    <row r="333" spans="1:6" x14ac:dyDescent="0.25">
      <c r="A333" s="182"/>
      <c r="B333" s="182"/>
      <c r="C333" s="182"/>
      <c r="D333" s="182"/>
      <c r="E333" s="214"/>
      <c r="F333" s="1266"/>
    </row>
    <row r="334" spans="1:6" x14ac:dyDescent="0.25">
      <c r="A334" s="182"/>
      <c r="B334" s="182"/>
      <c r="C334" s="182"/>
      <c r="D334" s="182"/>
      <c r="E334" s="214"/>
      <c r="F334" s="1266"/>
    </row>
    <row r="335" spans="1:6" x14ac:dyDescent="0.25">
      <c r="A335" s="182"/>
      <c r="B335" s="182"/>
      <c r="C335" s="182"/>
      <c r="D335" s="182"/>
      <c r="E335" s="214"/>
      <c r="F335" s="1266"/>
    </row>
    <row r="336" spans="1:6" x14ac:dyDescent="0.25">
      <c r="A336" s="182"/>
      <c r="B336" s="182"/>
      <c r="C336" s="182"/>
      <c r="D336" s="182"/>
      <c r="E336" s="214"/>
      <c r="F336" s="1266"/>
    </row>
    <row r="337" spans="1:6" x14ac:dyDescent="0.25">
      <c r="A337" s="182"/>
      <c r="B337" s="182"/>
      <c r="C337" s="182"/>
      <c r="D337" s="182"/>
      <c r="E337" s="214"/>
      <c r="F337" s="1266"/>
    </row>
    <row r="338" spans="1:6" x14ac:dyDescent="0.25">
      <c r="A338" s="182"/>
      <c r="B338" s="182"/>
      <c r="C338" s="182"/>
      <c r="D338" s="182"/>
      <c r="E338" s="214"/>
      <c r="F338" s="1266"/>
    </row>
    <row r="339" spans="1:6" x14ac:dyDescent="0.25">
      <c r="A339" s="182"/>
      <c r="B339" s="182"/>
      <c r="C339" s="182"/>
      <c r="D339" s="182"/>
      <c r="E339" s="214"/>
      <c r="F339" s="1266"/>
    </row>
    <row r="340" spans="1:6" x14ac:dyDescent="0.25">
      <c r="A340" s="182"/>
      <c r="B340" s="182"/>
      <c r="C340" s="182"/>
      <c r="D340" s="182"/>
      <c r="E340" s="214"/>
      <c r="F340" s="1266"/>
    </row>
    <row r="341" spans="1:6" x14ac:dyDescent="0.25">
      <c r="A341" s="182"/>
      <c r="B341" s="182"/>
      <c r="C341" s="182"/>
      <c r="D341" s="182"/>
      <c r="E341" s="214"/>
      <c r="F341" s="1266"/>
    </row>
    <row r="342" spans="1:6" x14ac:dyDescent="0.25">
      <c r="A342" s="182"/>
      <c r="B342" s="182"/>
      <c r="C342" s="182"/>
      <c r="D342" s="182"/>
      <c r="E342" s="214"/>
      <c r="F342" s="1266"/>
    </row>
    <row r="343" spans="1:6" x14ac:dyDescent="0.25">
      <c r="A343" s="182"/>
      <c r="B343" s="182"/>
      <c r="C343" s="182"/>
      <c r="D343" s="182"/>
      <c r="E343" s="214"/>
      <c r="F343" s="1266"/>
    </row>
    <row r="344" spans="1:6" ht="13" thickBot="1" x14ac:dyDescent="0.3">
      <c r="A344" s="182"/>
      <c r="B344" s="182"/>
      <c r="C344" s="182"/>
      <c r="D344" s="182"/>
      <c r="E344" s="214"/>
      <c r="F344" s="1266"/>
    </row>
    <row r="345" spans="1:6" ht="21" customHeight="1" thickTop="1" x14ac:dyDescent="0.25">
      <c r="A345" s="2407" t="s">
        <v>509</v>
      </c>
      <c r="B345" s="2407"/>
      <c r="C345" s="2407"/>
      <c r="D345" s="2407"/>
      <c r="E345" s="2407"/>
      <c r="F345" s="1333">
        <f>SUM(F299:F344)</f>
        <v>0</v>
      </c>
    </row>
  </sheetData>
  <mergeCells count="10">
    <mergeCell ref="G141:G150"/>
    <mergeCell ref="A1:F1"/>
    <mergeCell ref="A2:F2"/>
    <mergeCell ref="A345:E345"/>
    <mergeCell ref="A66:E66"/>
    <mergeCell ref="A124:E124"/>
    <mergeCell ref="A183:E183"/>
    <mergeCell ref="A232:E232"/>
    <mergeCell ref="A295:E295"/>
    <mergeCell ref="A3:F3"/>
  </mergeCells>
  <pageMargins left="0.70866141732283472" right="0.47244094488188981" top="0.74803149606299213" bottom="0.51181102362204722" header="0.31496062992125984" footer="0.31496062992125984"/>
  <pageSetup paperSize="9" scale="76" orientation="portrait" r:id="rId1"/>
  <headerFooter>
    <oddFooter>&amp;CALA-ORA. Bill Nr. 5.1 Pg &amp;P of &amp;N&amp;R]</oddFooter>
  </headerFooter>
  <rowBreaks count="4" manualBreakCount="4">
    <brk id="66" max="5" man="1"/>
    <brk id="124" max="5" man="1"/>
    <brk id="183" max="5" man="1"/>
    <brk id="29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0"/>
  <sheetViews>
    <sheetView view="pageBreakPreview" zoomScale="90" zoomScaleNormal="100" zoomScaleSheetLayoutView="90" workbookViewId="0">
      <pane ySplit="5" topLeftCell="A6" activePane="bottomLeft" state="frozen"/>
      <selection activeCell="A3" sqref="A3:E3"/>
      <selection pane="bottomLeft" activeCell="E14" sqref="E14"/>
    </sheetView>
  </sheetViews>
  <sheetFormatPr defaultRowHeight="12.5" x14ac:dyDescent="0.25"/>
  <cols>
    <col min="1" max="1" width="9.26953125" style="448" customWidth="1"/>
    <col min="2" max="2" width="61.7265625" style="378" customWidth="1"/>
    <col min="3" max="3" width="7.7265625" style="378" customWidth="1"/>
    <col min="4" max="4" width="10.81640625" style="378" customWidth="1"/>
    <col min="5" max="5" width="14.453125" style="381" customWidth="1"/>
    <col min="6" max="6" width="14.26953125" style="382" customWidth="1"/>
    <col min="7" max="256" width="9.1796875" style="378"/>
    <col min="257" max="257" width="8.1796875" style="378" customWidth="1"/>
    <col min="258" max="258" width="32" style="378" customWidth="1"/>
    <col min="259" max="259" width="6.453125" style="378" customWidth="1"/>
    <col min="260" max="260" width="9.54296875" style="378" customWidth="1"/>
    <col min="261" max="261" width="11.81640625" style="378" customWidth="1"/>
    <col min="262" max="262" width="18.26953125" style="378" customWidth="1"/>
    <col min="263" max="512" width="9.1796875" style="378"/>
    <col min="513" max="513" width="8.1796875" style="378" customWidth="1"/>
    <col min="514" max="514" width="32" style="378" customWidth="1"/>
    <col min="515" max="515" width="6.453125" style="378" customWidth="1"/>
    <col min="516" max="516" width="9.54296875" style="378" customWidth="1"/>
    <col min="517" max="517" width="11.81640625" style="378" customWidth="1"/>
    <col min="518" max="518" width="18.26953125" style="378" customWidth="1"/>
    <col min="519" max="768" width="9.1796875" style="378"/>
    <col min="769" max="769" width="8.1796875" style="378" customWidth="1"/>
    <col min="770" max="770" width="32" style="378" customWidth="1"/>
    <col min="771" max="771" width="6.453125" style="378" customWidth="1"/>
    <col min="772" max="772" width="9.54296875" style="378" customWidth="1"/>
    <col min="773" max="773" width="11.81640625" style="378" customWidth="1"/>
    <col min="774" max="774" width="18.26953125" style="378" customWidth="1"/>
    <col min="775" max="1024" width="9.1796875" style="378"/>
    <col min="1025" max="1025" width="8.1796875" style="378" customWidth="1"/>
    <col min="1026" max="1026" width="32" style="378" customWidth="1"/>
    <col min="1027" max="1027" width="6.453125" style="378" customWidth="1"/>
    <col min="1028" max="1028" width="9.54296875" style="378" customWidth="1"/>
    <col min="1029" max="1029" width="11.81640625" style="378" customWidth="1"/>
    <col min="1030" max="1030" width="18.26953125" style="378" customWidth="1"/>
    <col min="1031" max="1280" width="9.1796875" style="378"/>
    <col min="1281" max="1281" width="8.1796875" style="378" customWidth="1"/>
    <col min="1282" max="1282" width="32" style="378" customWidth="1"/>
    <col min="1283" max="1283" width="6.453125" style="378" customWidth="1"/>
    <col min="1284" max="1284" width="9.54296875" style="378" customWidth="1"/>
    <col min="1285" max="1285" width="11.81640625" style="378" customWidth="1"/>
    <col min="1286" max="1286" width="18.26953125" style="378" customWidth="1"/>
    <col min="1287" max="1536" width="9.1796875" style="378"/>
    <col min="1537" max="1537" width="8.1796875" style="378" customWidth="1"/>
    <col min="1538" max="1538" width="32" style="378" customWidth="1"/>
    <col min="1539" max="1539" width="6.453125" style="378" customWidth="1"/>
    <col min="1540" max="1540" width="9.54296875" style="378" customWidth="1"/>
    <col min="1541" max="1541" width="11.81640625" style="378" customWidth="1"/>
    <col min="1542" max="1542" width="18.26953125" style="378" customWidth="1"/>
    <col min="1543" max="1792" width="9.1796875" style="378"/>
    <col min="1793" max="1793" width="8.1796875" style="378" customWidth="1"/>
    <col min="1794" max="1794" width="32" style="378" customWidth="1"/>
    <col min="1795" max="1795" width="6.453125" style="378" customWidth="1"/>
    <col min="1796" max="1796" width="9.54296875" style="378" customWidth="1"/>
    <col min="1797" max="1797" width="11.81640625" style="378" customWidth="1"/>
    <col min="1798" max="1798" width="18.26953125" style="378" customWidth="1"/>
    <col min="1799" max="2048" width="9.1796875" style="378"/>
    <col min="2049" max="2049" width="8.1796875" style="378" customWidth="1"/>
    <col min="2050" max="2050" width="32" style="378" customWidth="1"/>
    <col min="2051" max="2051" width="6.453125" style="378" customWidth="1"/>
    <col min="2052" max="2052" width="9.54296875" style="378" customWidth="1"/>
    <col min="2053" max="2053" width="11.81640625" style="378" customWidth="1"/>
    <col min="2054" max="2054" width="18.26953125" style="378" customWidth="1"/>
    <col min="2055" max="2304" width="9.1796875" style="378"/>
    <col min="2305" max="2305" width="8.1796875" style="378" customWidth="1"/>
    <col min="2306" max="2306" width="32" style="378" customWidth="1"/>
    <col min="2307" max="2307" width="6.453125" style="378" customWidth="1"/>
    <col min="2308" max="2308" width="9.54296875" style="378" customWidth="1"/>
    <col min="2309" max="2309" width="11.81640625" style="378" customWidth="1"/>
    <col min="2310" max="2310" width="18.26953125" style="378" customWidth="1"/>
    <col min="2311" max="2560" width="9.1796875" style="378"/>
    <col min="2561" max="2561" width="8.1796875" style="378" customWidth="1"/>
    <col min="2562" max="2562" width="32" style="378" customWidth="1"/>
    <col min="2563" max="2563" width="6.453125" style="378" customWidth="1"/>
    <col min="2564" max="2564" width="9.54296875" style="378" customWidth="1"/>
    <col min="2565" max="2565" width="11.81640625" style="378" customWidth="1"/>
    <col min="2566" max="2566" width="18.26953125" style="378" customWidth="1"/>
    <col min="2567" max="2816" width="9.1796875" style="378"/>
    <col min="2817" max="2817" width="8.1796875" style="378" customWidth="1"/>
    <col min="2818" max="2818" width="32" style="378" customWidth="1"/>
    <col min="2819" max="2819" width="6.453125" style="378" customWidth="1"/>
    <col min="2820" max="2820" width="9.54296875" style="378" customWidth="1"/>
    <col min="2821" max="2821" width="11.81640625" style="378" customWidth="1"/>
    <col min="2822" max="2822" width="18.26953125" style="378" customWidth="1"/>
    <col min="2823" max="3072" width="9.1796875" style="378"/>
    <col min="3073" max="3073" width="8.1796875" style="378" customWidth="1"/>
    <col min="3074" max="3074" width="32" style="378" customWidth="1"/>
    <col min="3075" max="3075" width="6.453125" style="378" customWidth="1"/>
    <col min="3076" max="3076" width="9.54296875" style="378" customWidth="1"/>
    <col min="3077" max="3077" width="11.81640625" style="378" customWidth="1"/>
    <col min="3078" max="3078" width="18.26953125" style="378" customWidth="1"/>
    <col min="3079" max="3328" width="9.1796875" style="378"/>
    <col min="3329" max="3329" width="8.1796875" style="378" customWidth="1"/>
    <col min="3330" max="3330" width="32" style="378" customWidth="1"/>
    <col min="3331" max="3331" width="6.453125" style="378" customWidth="1"/>
    <col min="3332" max="3332" width="9.54296875" style="378" customWidth="1"/>
    <col min="3333" max="3333" width="11.81640625" style="378" customWidth="1"/>
    <col min="3334" max="3334" width="18.26953125" style="378" customWidth="1"/>
    <col min="3335" max="3584" width="9.1796875" style="378"/>
    <col min="3585" max="3585" width="8.1796875" style="378" customWidth="1"/>
    <col min="3586" max="3586" width="32" style="378" customWidth="1"/>
    <col min="3587" max="3587" width="6.453125" style="378" customWidth="1"/>
    <col min="3588" max="3588" width="9.54296875" style="378" customWidth="1"/>
    <col min="3589" max="3589" width="11.81640625" style="378" customWidth="1"/>
    <col min="3590" max="3590" width="18.26953125" style="378" customWidth="1"/>
    <col min="3591" max="3840" width="9.1796875" style="378"/>
    <col min="3841" max="3841" width="8.1796875" style="378" customWidth="1"/>
    <col min="3842" max="3842" width="32" style="378" customWidth="1"/>
    <col min="3843" max="3843" width="6.453125" style="378" customWidth="1"/>
    <col min="3844" max="3844" width="9.54296875" style="378" customWidth="1"/>
    <col min="3845" max="3845" width="11.81640625" style="378" customWidth="1"/>
    <col min="3846" max="3846" width="18.26953125" style="378" customWidth="1"/>
    <col min="3847" max="4096" width="9.1796875" style="378"/>
    <col min="4097" max="4097" width="8.1796875" style="378" customWidth="1"/>
    <col min="4098" max="4098" width="32" style="378" customWidth="1"/>
    <col min="4099" max="4099" width="6.453125" style="378" customWidth="1"/>
    <col min="4100" max="4100" width="9.54296875" style="378" customWidth="1"/>
    <col min="4101" max="4101" width="11.81640625" style="378" customWidth="1"/>
    <col min="4102" max="4102" width="18.26953125" style="378" customWidth="1"/>
    <col min="4103" max="4352" width="9.1796875" style="378"/>
    <col min="4353" max="4353" width="8.1796875" style="378" customWidth="1"/>
    <col min="4354" max="4354" width="32" style="378" customWidth="1"/>
    <col min="4355" max="4355" width="6.453125" style="378" customWidth="1"/>
    <col min="4356" max="4356" width="9.54296875" style="378" customWidth="1"/>
    <col min="4357" max="4357" width="11.81640625" style="378" customWidth="1"/>
    <col min="4358" max="4358" width="18.26953125" style="378" customWidth="1"/>
    <col min="4359" max="4608" width="9.1796875" style="378"/>
    <col min="4609" max="4609" width="8.1796875" style="378" customWidth="1"/>
    <col min="4610" max="4610" width="32" style="378" customWidth="1"/>
    <col min="4611" max="4611" width="6.453125" style="378" customWidth="1"/>
    <col min="4612" max="4612" width="9.54296875" style="378" customWidth="1"/>
    <col min="4613" max="4613" width="11.81640625" style="378" customWidth="1"/>
    <col min="4614" max="4614" width="18.26953125" style="378" customWidth="1"/>
    <col min="4615" max="4864" width="9.1796875" style="378"/>
    <col min="4865" max="4865" width="8.1796875" style="378" customWidth="1"/>
    <col min="4866" max="4866" width="32" style="378" customWidth="1"/>
    <col min="4867" max="4867" width="6.453125" style="378" customWidth="1"/>
    <col min="4868" max="4868" width="9.54296875" style="378" customWidth="1"/>
    <col min="4869" max="4869" width="11.81640625" style="378" customWidth="1"/>
    <col min="4870" max="4870" width="18.26953125" style="378" customWidth="1"/>
    <col min="4871" max="5120" width="9.1796875" style="378"/>
    <col min="5121" max="5121" width="8.1796875" style="378" customWidth="1"/>
    <col min="5122" max="5122" width="32" style="378" customWidth="1"/>
    <col min="5123" max="5123" width="6.453125" style="378" customWidth="1"/>
    <col min="5124" max="5124" width="9.54296875" style="378" customWidth="1"/>
    <col min="5125" max="5125" width="11.81640625" style="378" customWidth="1"/>
    <col min="5126" max="5126" width="18.26953125" style="378" customWidth="1"/>
    <col min="5127" max="5376" width="9.1796875" style="378"/>
    <col min="5377" max="5377" width="8.1796875" style="378" customWidth="1"/>
    <col min="5378" max="5378" width="32" style="378" customWidth="1"/>
    <col min="5379" max="5379" width="6.453125" style="378" customWidth="1"/>
    <col min="5380" max="5380" width="9.54296875" style="378" customWidth="1"/>
    <col min="5381" max="5381" width="11.81640625" style="378" customWidth="1"/>
    <col min="5382" max="5382" width="18.26953125" style="378" customWidth="1"/>
    <col min="5383" max="5632" width="9.1796875" style="378"/>
    <col min="5633" max="5633" width="8.1796875" style="378" customWidth="1"/>
    <col min="5634" max="5634" width="32" style="378" customWidth="1"/>
    <col min="5635" max="5635" width="6.453125" style="378" customWidth="1"/>
    <col min="5636" max="5636" width="9.54296875" style="378" customWidth="1"/>
    <col min="5637" max="5637" width="11.81640625" style="378" customWidth="1"/>
    <col min="5638" max="5638" width="18.26953125" style="378" customWidth="1"/>
    <col min="5639" max="5888" width="9.1796875" style="378"/>
    <col min="5889" max="5889" width="8.1796875" style="378" customWidth="1"/>
    <col min="5890" max="5890" width="32" style="378" customWidth="1"/>
    <col min="5891" max="5891" width="6.453125" style="378" customWidth="1"/>
    <col min="5892" max="5892" width="9.54296875" style="378" customWidth="1"/>
    <col min="5893" max="5893" width="11.81640625" style="378" customWidth="1"/>
    <col min="5894" max="5894" width="18.26953125" style="378" customWidth="1"/>
    <col min="5895" max="6144" width="9.1796875" style="378"/>
    <col min="6145" max="6145" width="8.1796875" style="378" customWidth="1"/>
    <col min="6146" max="6146" width="32" style="378" customWidth="1"/>
    <col min="6147" max="6147" width="6.453125" style="378" customWidth="1"/>
    <col min="6148" max="6148" width="9.54296875" style="378" customWidth="1"/>
    <col min="6149" max="6149" width="11.81640625" style="378" customWidth="1"/>
    <col min="6150" max="6150" width="18.26953125" style="378" customWidth="1"/>
    <col min="6151" max="6400" width="9.1796875" style="378"/>
    <col min="6401" max="6401" width="8.1796875" style="378" customWidth="1"/>
    <col min="6402" max="6402" width="32" style="378" customWidth="1"/>
    <col min="6403" max="6403" width="6.453125" style="378" customWidth="1"/>
    <col min="6404" max="6404" width="9.54296875" style="378" customWidth="1"/>
    <col min="6405" max="6405" width="11.81640625" style="378" customWidth="1"/>
    <col min="6406" max="6406" width="18.26953125" style="378" customWidth="1"/>
    <col min="6407" max="6656" width="9.1796875" style="378"/>
    <col min="6657" max="6657" width="8.1796875" style="378" customWidth="1"/>
    <col min="6658" max="6658" width="32" style="378" customWidth="1"/>
    <col min="6659" max="6659" width="6.453125" style="378" customWidth="1"/>
    <col min="6660" max="6660" width="9.54296875" style="378" customWidth="1"/>
    <col min="6661" max="6661" width="11.81640625" style="378" customWidth="1"/>
    <col min="6662" max="6662" width="18.26953125" style="378" customWidth="1"/>
    <col min="6663" max="6912" width="9.1796875" style="378"/>
    <col min="6913" max="6913" width="8.1796875" style="378" customWidth="1"/>
    <col min="6914" max="6914" width="32" style="378" customWidth="1"/>
    <col min="6915" max="6915" width="6.453125" style="378" customWidth="1"/>
    <col min="6916" max="6916" width="9.54296875" style="378" customWidth="1"/>
    <col min="6917" max="6917" width="11.81640625" style="378" customWidth="1"/>
    <col min="6918" max="6918" width="18.26953125" style="378" customWidth="1"/>
    <col min="6919" max="7168" width="9.1796875" style="378"/>
    <col min="7169" max="7169" width="8.1796875" style="378" customWidth="1"/>
    <col min="7170" max="7170" width="32" style="378" customWidth="1"/>
    <col min="7171" max="7171" width="6.453125" style="378" customWidth="1"/>
    <col min="7172" max="7172" width="9.54296875" style="378" customWidth="1"/>
    <col min="7173" max="7173" width="11.81640625" style="378" customWidth="1"/>
    <col min="7174" max="7174" width="18.26953125" style="378" customWidth="1"/>
    <col min="7175" max="7424" width="9.1796875" style="378"/>
    <col min="7425" max="7425" width="8.1796875" style="378" customWidth="1"/>
    <col min="7426" max="7426" width="32" style="378" customWidth="1"/>
    <col min="7427" max="7427" width="6.453125" style="378" customWidth="1"/>
    <col min="7428" max="7428" width="9.54296875" style="378" customWidth="1"/>
    <col min="7429" max="7429" width="11.81640625" style="378" customWidth="1"/>
    <col min="7430" max="7430" width="18.26953125" style="378" customWidth="1"/>
    <col min="7431" max="7680" width="9.1796875" style="378"/>
    <col min="7681" max="7681" width="8.1796875" style="378" customWidth="1"/>
    <col min="7682" max="7682" width="32" style="378" customWidth="1"/>
    <col min="7683" max="7683" width="6.453125" style="378" customWidth="1"/>
    <col min="7684" max="7684" width="9.54296875" style="378" customWidth="1"/>
    <col min="7685" max="7685" width="11.81640625" style="378" customWidth="1"/>
    <col min="7686" max="7686" width="18.26953125" style="378" customWidth="1"/>
    <col min="7687" max="7936" width="9.1796875" style="378"/>
    <col min="7937" max="7937" width="8.1796875" style="378" customWidth="1"/>
    <col min="7938" max="7938" width="32" style="378" customWidth="1"/>
    <col min="7939" max="7939" width="6.453125" style="378" customWidth="1"/>
    <col min="7940" max="7940" width="9.54296875" style="378" customWidth="1"/>
    <col min="7941" max="7941" width="11.81640625" style="378" customWidth="1"/>
    <col min="7942" max="7942" width="18.26953125" style="378" customWidth="1"/>
    <col min="7943" max="8192" width="9.1796875" style="378"/>
    <col min="8193" max="8193" width="8.1796875" style="378" customWidth="1"/>
    <col min="8194" max="8194" width="32" style="378" customWidth="1"/>
    <col min="8195" max="8195" width="6.453125" style="378" customWidth="1"/>
    <col min="8196" max="8196" width="9.54296875" style="378" customWidth="1"/>
    <col min="8197" max="8197" width="11.81640625" style="378" customWidth="1"/>
    <col min="8198" max="8198" width="18.26953125" style="378" customWidth="1"/>
    <col min="8199" max="8448" width="9.1796875" style="378"/>
    <col min="8449" max="8449" width="8.1796875" style="378" customWidth="1"/>
    <col min="8450" max="8450" width="32" style="378" customWidth="1"/>
    <col min="8451" max="8451" width="6.453125" style="378" customWidth="1"/>
    <col min="8452" max="8452" width="9.54296875" style="378" customWidth="1"/>
    <col min="8453" max="8453" width="11.81640625" style="378" customWidth="1"/>
    <col min="8454" max="8454" width="18.26953125" style="378" customWidth="1"/>
    <col min="8455" max="8704" width="9.1796875" style="378"/>
    <col min="8705" max="8705" width="8.1796875" style="378" customWidth="1"/>
    <col min="8706" max="8706" width="32" style="378" customWidth="1"/>
    <col min="8707" max="8707" width="6.453125" style="378" customWidth="1"/>
    <col min="8708" max="8708" width="9.54296875" style="378" customWidth="1"/>
    <col min="8709" max="8709" width="11.81640625" style="378" customWidth="1"/>
    <col min="8710" max="8710" width="18.26953125" style="378" customWidth="1"/>
    <col min="8711" max="8960" width="9.1796875" style="378"/>
    <col min="8961" max="8961" width="8.1796875" style="378" customWidth="1"/>
    <col min="8962" max="8962" width="32" style="378" customWidth="1"/>
    <col min="8963" max="8963" width="6.453125" style="378" customWidth="1"/>
    <col min="8964" max="8964" width="9.54296875" style="378" customWidth="1"/>
    <col min="8965" max="8965" width="11.81640625" style="378" customWidth="1"/>
    <col min="8966" max="8966" width="18.26953125" style="378" customWidth="1"/>
    <col min="8967" max="9216" width="9.1796875" style="378"/>
    <col min="9217" max="9217" width="8.1796875" style="378" customWidth="1"/>
    <col min="9218" max="9218" width="32" style="378" customWidth="1"/>
    <col min="9219" max="9219" width="6.453125" style="378" customWidth="1"/>
    <col min="9220" max="9220" width="9.54296875" style="378" customWidth="1"/>
    <col min="9221" max="9221" width="11.81640625" style="378" customWidth="1"/>
    <col min="9222" max="9222" width="18.26953125" style="378" customWidth="1"/>
    <col min="9223" max="9472" width="9.1796875" style="378"/>
    <col min="9473" max="9473" width="8.1796875" style="378" customWidth="1"/>
    <col min="9474" max="9474" width="32" style="378" customWidth="1"/>
    <col min="9475" max="9475" width="6.453125" style="378" customWidth="1"/>
    <col min="9476" max="9476" width="9.54296875" style="378" customWidth="1"/>
    <col min="9477" max="9477" width="11.81640625" style="378" customWidth="1"/>
    <col min="9478" max="9478" width="18.26953125" style="378" customWidth="1"/>
    <col min="9479" max="9728" width="9.1796875" style="378"/>
    <col min="9729" max="9729" width="8.1796875" style="378" customWidth="1"/>
    <col min="9730" max="9730" width="32" style="378" customWidth="1"/>
    <col min="9731" max="9731" width="6.453125" style="378" customWidth="1"/>
    <col min="9732" max="9732" width="9.54296875" style="378" customWidth="1"/>
    <col min="9733" max="9733" width="11.81640625" style="378" customWidth="1"/>
    <col min="9734" max="9734" width="18.26953125" style="378" customWidth="1"/>
    <col min="9735" max="9984" width="9.1796875" style="378"/>
    <col min="9985" max="9985" width="8.1796875" style="378" customWidth="1"/>
    <col min="9986" max="9986" width="32" style="378" customWidth="1"/>
    <col min="9987" max="9987" width="6.453125" style="378" customWidth="1"/>
    <col min="9988" max="9988" width="9.54296875" style="378" customWidth="1"/>
    <col min="9989" max="9989" width="11.81640625" style="378" customWidth="1"/>
    <col min="9990" max="9990" width="18.26953125" style="378" customWidth="1"/>
    <col min="9991" max="10240" width="9.1796875" style="378"/>
    <col min="10241" max="10241" width="8.1796875" style="378" customWidth="1"/>
    <col min="10242" max="10242" width="32" style="378" customWidth="1"/>
    <col min="10243" max="10243" width="6.453125" style="378" customWidth="1"/>
    <col min="10244" max="10244" width="9.54296875" style="378" customWidth="1"/>
    <col min="10245" max="10245" width="11.81640625" style="378" customWidth="1"/>
    <col min="10246" max="10246" width="18.26953125" style="378" customWidth="1"/>
    <col min="10247" max="10496" width="9.1796875" style="378"/>
    <col min="10497" max="10497" width="8.1796875" style="378" customWidth="1"/>
    <col min="10498" max="10498" width="32" style="378" customWidth="1"/>
    <col min="10499" max="10499" width="6.453125" style="378" customWidth="1"/>
    <col min="10500" max="10500" width="9.54296875" style="378" customWidth="1"/>
    <col min="10501" max="10501" width="11.81640625" style="378" customWidth="1"/>
    <col min="10502" max="10502" width="18.26953125" style="378" customWidth="1"/>
    <col min="10503" max="10752" width="9.1796875" style="378"/>
    <col min="10753" max="10753" width="8.1796875" style="378" customWidth="1"/>
    <col min="10754" max="10754" width="32" style="378" customWidth="1"/>
    <col min="10755" max="10755" width="6.453125" style="378" customWidth="1"/>
    <col min="10756" max="10756" width="9.54296875" style="378" customWidth="1"/>
    <col min="10757" max="10757" width="11.81640625" style="378" customWidth="1"/>
    <col min="10758" max="10758" width="18.26953125" style="378" customWidth="1"/>
    <col min="10759" max="11008" width="9.1796875" style="378"/>
    <col min="11009" max="11009" width="8.1796875" style="378" customWidth="1"/>
    <col min="11010" max="11010" width="32" style="378" customWidth="1"/>
    <col min="11011" max="11011" width="6.453125" style="378" customWidth="1"/>
    <col min="11012" max="11012" width="9.54296875" style="378" customWidth="1"/>
    <col min="11013" max="11013" width="11.81640625" style="378" customWidth="1"/>
    <col min="11014" max="11014" width="18.26953125" style="378" customWidth="1"/>
    <col min="11015" max="11264" width="9.1796875" style="378"/>
    <col min="11265" max="11265" width="8.1796875" style="378" customWidth="1"/>
    <col min="11266" max="11266" width="32" style="378" customWidth="1"/>
    <col min="11267" max="11267" width="6.453125" style="378" customWidth="1"/>
    <col min="11268" max="11268" width="9.54296875" style="378" customWidth="1"/>
    <col min="11269" max="11269" width="11.81640625" style="378" customWidth="1"/>
    <col min="11270" max="11270" width="18.26953125" style="378" customWidth="1"/>
    <col min="11271" max="11520" width="9.1796875" style="378"/>
    <col min="11521" max="11521" width="8.1796875" style="378" customWidth="1"/>
    <col min="11522" max="11522" width="32" style="378" customWidth="1"/>
    <col min="11523" max="11523" width="6.453125" style="378" customWidth="1"/>
    <col min="11524" max="11524" width="9.54296875" style="378" customWidth="1"/>
    <col min="11525" max="11525" width="11.81640625" style="378" customWidth="1"/>
    <col min="11526" max="11526" width="18.26953125" style="378" customWidth="1"/>
    <col min="11527" max="11776" width="9.1796875" style="378"/>
    <col min="11777" max="11777" width="8.1796875" style="378" customWidth="1"/>
    <col min="11778" max="11778" width="32" style="378" customWidth="1"/>
    <col min="11779" max="11779" width="6.453125" style="378" customWidth="1"/>
    <col min="11780" max="11780" width="9.54296875" style="378" customWidth="1"/>
    <col min="11781" max="11781" width="11.81640625" style="378" customWidth="1"/>
    <col min="11782" max="11782" width="18.26953125" style="378" customWidth="1"/>
    <col min="11783" max="12032" width="9.1796875" style="378"/>
    <col min="12033" max="12033" width="8.1796875" style="378" customWidth="1"/>
    <col min="12034" max="12034" width="32" style="378" customWidth="1"/>
    <col min="12035" max="12035" width="6.453125" style="378" customWidth="1"/>
    <col min="12036" max="12036" width="9.54296875" style="378" customWidth="1"/>
    <col min="12037" max="12037" width="11.81640625" style="378" customWidth="1"/>
    <col min="12038" max="12038" width="18.26953125" style="378" customWidth="1"/>
    <col min="12039" max="12288" width="9.1796875" style="378"/>
    <col min="12289" max="12289" width="8.1796875" style="378" customWidth="1"/>
    <col min="12290" max="12290" width="32" style="378" customWidth="1"/>
    <col min="12291" max="12291" width="6.453125" style="378" customWidth="1"/>
    <col min="12292" max="12292" width="9.54296875" style="378" customWidth="1"/>
    <col min="12293" max="12293" width="11.81640625" style="378" customWidth="1"/>
    <col min="12294" max="12294" width="18.26953125" style="378" customWidth="1"/>
    <col min="12295" max="12544" width="9.1796875" style="378"/>
    <col min="12545" max="12545" width="8.1796875" style="378" customWidth="1"/>
    <col min="12546" max="12546" width="32" style="378" customWidth="1"/>
    <col min="12547" max="12547" width="6.453125" style="378" customWidth="1"/>
    <col min="12548" max="12548" width="9.54296875" style="378" customWidth="1"/>
    <col min="12549" max="12549" width="11.81640625" style="378" customWidth="1"/>
    <col min="12550" max="12550" width="18.26953125" style="378" customWidth="1"/>
    <col min="12551" max="12800" width="9.1796875" style="378"/>
    <col min="12801" max="12801" width="8.1796875" style="378" customWidth="1"/>
    <col min="12802" max="12802" width="32" style="378" customWidth="1"/>
    <col min="12803" max="12803" width="6.453125" style="378" customWidth="1"/>
    <col min="12804" max="12804" width="9.54296875" style="378" customWidth="1"/>
    <col min="12805" max="12805" width="11.81640625" style="378" customWidth="1"/>
    <col min="12806" max="12806" width="18.26953125" style="378" customWidth="1"/>
    <col min="12807" max="13056" width="9.1796875" style="378"/>
    <col min="13057" max="13057" width="8.1796875" style="378" customWidth="1"/>
    <col min="13058" max="13058" width="32" style="378" customWidth="1"/>
    <col min="13059" max="13059" width="6.453125" style="378" customWidth="1"/>
    <col min="13060" max="13060" width="9.54296875" style="378" customWidth="1"/>
    <col min="13061" max="13061" width="11.81640625" style="378" customWidth="1"/>
    <col min="13062" max="13062" width="18.26953125" style="378" customWidth="1"/>
    <col min="13063" max="13312" width="9.1796875" style="378"/>
    <col min="13313" max="13313" width="8.1796875" style="378" customWidth="1"/>
    <col min="13314" max="13314" width="32" style="378" customWidth="1"/>
    <col min="13315" max="13315" width="6.453125" style="378" customWidth="1"/>
    <col min="13316" max="13316" width="9.54296875" style="378" customWidth="1"/>
    <col min="13317" max="13317" width="11.81640625" style="378" customWidth="1"/>
    <col min="13318" max="13318" width="18.26953125" style="378" customWidth="1"/>
    <col min="13319" max="13568" width="9.1796875" style="378"/>
    <col min="13569" max="13569" width="8.1796875" style="378" customWidth="1"/>
    <col min="13570" max="13570" width="32" style="378" customWidth="1"/>
    <col min="13571" max="13571" width="6.453125" style="378" customWidth="1"/>
    <col min="13572" max="13572" width="9.54296875" style="378" customWidth="1"/>
    <col min="13573" max="13573" width="11.81640625" style="378" customWidth="1"/>
    <col min="13574" max="13574" width="18.26953125" style="378" customWidth="1"/>
    <col min="13575" max="13824" width="9.1796875" style="378"/>
    <col min="13825" max="13825" width="8.1796875" style="378" customWidth="1"/>
    <col min="13826" max="13826" width="32" style="378" customWidth="1"/>
    <col min="13827" max="13827" width="6.453125" style="378" customWidth="1"/>
    <col min="13828" max="13828" width="9.54296875" style="378" customWidth="1"/>
    <col min="13829" max="13829" width="11.81640625" style="378" customWidth="1"/>
    <col min="13830" max="13830" width="18.26953125" style="378" customWidth="1"/>
    <col min="13831" max="14080" width="9.1796875" style="378"/>
    <col min="14081" max="14081" width="8.1796875" style="378" customWidth="1"/>
    <col min="14082" max="14082" width="32" style="378" customWidth="1"/>
    <col min="14083" max="14083" width="6.453125" style="378" customWidth="1"/>
    <col min="14084" max="14084" width="9.54296875" style="378" customWidth="1"/>
    <col min="14085" max="14085" width="11.81640625" style="378" customWidth="1"/>
    <col min="14086" max="14086" width="18.26953125" style="378" customWidth="1"/>
    <col min="14087" max="14336" width="9.1796875" style="378"/>
    <col min="14337" max="14337" width="8.1796875" style="378" customWidth="1"/>
    <col min="14338" max="14338" width="32" style="378" customWidth="1"/>
    <col min="14339" max="14339" width="6.453125" style="378" customWidth="1"/>
    <col min="14340" max="14340" width="9.54296875" style="378" customWidth="1"/>
    <col min="14341" max="14341" width="11.81640625" style="378" customWidth="1"/>
    <col min="14342" max="14342" width="18.26953125" style="378" customWidth="1"/>
    <col min="14343" max="14592" width="9.1796875" style="378"/>
    <col min="14593" max="14593" width="8.1796875" style="378" customWidth="1"/>
    <col min="14594" max="14594" width="32" style="378" customWidth="1"/>
    <col min="14595" max="14595" width="6.453125" style="378" customWidth="1"/>
    <col min="14596" max="14596" width="9.54296875" style="378" customWidth="1"/>
    <col min="14597" max="14597" width="11.81640625" style="378" customWidth="1"/>
    <col min="14598" max="14598" width="18.26953125" style="378" customWidth="1"/>
    <col min="14599" max="14848" width="9.1796875" style="378"/>
    <col min="14849" max="14849" width="8.1796875" style="378" customWidth="1"/>
    <col min="14850" max="14850" width="32" style="378" customWidth="1"/>
    <col min="14851" max="14851" width="6.453125" style="378" customWidth="1"/>
    <col min="14852" max="14852" width="9.54296875" style="378" customWidth="1"/>
    <col min="14853" max="14853" width="11.81640625" style="378" customWidth="1"/>
    <col min="14854" max="14854" width="18.26953125" style="378" customWidth="1"/>
    <col min="14855" max="15104" width="9.1796875" style="378"/>
    <col min="15105" max="15105" width="8.1796875" style="378" customWidth="1"/>
    <col min="15106" max="15106" width="32" style="378" customWidth="1"/>
    <col min="15107" max="15107" width="6.453125" style="378" customWidth="1"/>
    <col min="15108" max="15108" width="9.54296875" style="378" customWidth="1"/>
    <col min="15109" max="15109" width="11.81640625" style="378" customWidth="1"/>
    <col min="15110" max="15110" width="18.26953125" style="378" customWidth="1"/>
    <col min="15111" max="15360" width="9.1796875" style="378"/>
    <col min="15361" max="15361" width="8.1796875" style="378" customWidth="1"/>
    <col min="15362" max="15362" width="32" style="378" customWidth="1"/>
    <col min="15363" max="15363" width="6.453125" style="378" customWidth="1"/>
    <col min="15364" max="15364" width="9.54296875" style="378" customWidth="1"/>
    <col min="15365" max="15365" width="11.81640625" style="378" customWidth="1"/>
    <col min="15366" max="15366" width="18.26953125" style="378" customWidth="1"/>
    <col min="15367" max="15616" width="9.1796875" style="378"/>
    <col min="15617" max="15617" width="8.1796875" style="378" customWidth="1"/>
    <col min="15618" max="15618" width="32" style="378" customWidth="1"/>
    <col min="15619" max="15619" width="6.453125" style="378" customWidth="1"/>
    <col min="15620" max="15620" width="9.54296875" style="378" customWidth="1"/>
    <col min="15621" max="15621" width="11.81640625" style="378" customWidth="1"/>
    <col min="15622" max="15622" width="18.26953125" style="378" customWidth="1"/>
    <col min="15623" max="15872" width="9.1796875" style="378"/>
    <col min="15873" max="15873" width="8.1796875" style="378" customWidth="1"/>
    <col min="15874" max="15874" width="32" style="378" customWidth="1"/>
    <col min="15875" max="15875" width="6.453125" style="378" customWidth="1"/>
    <col min="15876" max="15876" width="9.54296875" style="378" customWidth="1"/>
    <col min="15877" max="15877" width="11.81640625" style="378" customWidth="1"/>
    <col min="15878" max="15878" width="18.26953125" style="378" customWidth="1"/>
    <col min="15879" max="16128" width="9.1796875" style="378"/>
    <col min="16129" max="16129" width="8.1796875" style="378" customWidth="1"/>
    <col min="16130" max="16130" width="32" style="378" customWidth="1"/>
    <col min="16131" max="16131" width="6.453125" style="378" customWidth="1"/>
    <col min="16132" max="16132" width="9.54296875" style="378" customWidth="1"/>
    <col min="16133" max="16133" width="11.81640625" style="378" customWidth="1"/>
    <col min="16134" max="16134" width="18.26953125" style="378" customWidth="1"/>
    <col min="16135" max="16384" width="9.1796875" style="378"/>
  </cols>
  <sheetData>
    <row r="1" spans="1:6" ht="13" x14ac:dyDescent="0.25">
      <c r="A1" s="2429" t="s">
        <v>0</v>
      </c>
      <c r="B1" s="2429"/>
      <c r="C1" s="2429"/>
      <c r="D1" s="2429"/>
      <c r="E1" s="2429"/>
      <c r="F1" s="2429"/>
    </row>
    <row r="2" spans="1:6" ht="13" x14ac:dyDescent="0.25">
      <c r="A2" s="2372" t="s">
        <v>2561</v>
      </c>
      <c r="B2" s="2372"/>
      <c r="C2" s="2372"/>
      <c r="D2" s="2372"/>
      <c r="E2" s="2372"/>
      <c r="F2" s="2372"/>
    </row>
    <row r="3" spans="1:6" ht="13" x14ac:dyDescent="0.25">
      <c r="A3" s="2386" t="s">
        <v>2077</v>
      </c>
      <c r="B3" s="2386"/>
      <c r="C3" s="2386"/>
      <c r="D3" s="2386"/>
      <c r="E3" s="2386"/>
      <c r="F3" s="2386"/>
    </row>
    <row r="4" spans="1:6" ht="13.5" thickBot="1" x14ac:dyDescent="0.35">
      <c r="A4" s="379" t="s">
        <v>2082</v>
      </c>
      <c r="C4" s="380"/>
      <c r="D4" s="380"/>
    </row>
    <row r="5" spans="1:6" ht="13" x14ac:dyDescent="0.3">
      <c r="A5" s="383" t="s">
        <v>1</v>
      </c>
      <c r="B5" s="384" t="s">
        <v>2</v>
      </c>
      <c r="C5" s="384" t="s">
        <v>3</v>
      </c>
      <c r="D5" s="384" t="s">
        <v>4</v>
      </c>
      <c r="E5" s="385" t="s">
        <v>5</v>
      </c>
      <c r="F5" s="386" t="s">
        <v>6</v>
      </c>
    </row>
    <row r="6" spans="1:6" x14ac:dyDescent="0.25">
      <c r="A6" s="387"/>
      <c r="B6" s="388"/>
      <c r="C6" s="388"/>
      <c r="D6" s="388"/>
      <c r="E6" s="389"/>
      <c r="F6" s="390"/>
    </row>
    <row r="7" spans="1:6" ht="13" x14ac:dyDescent="0.25">
      <c r="A7" s="387"/>
      <c r="B7" s="391" t="s">
        <v>84</v>
      </c>
      <c r="C7" s="392"/>
      <c r="D7" s="392"/>
      <c r="E7" s="393"/>
      <c r="F7" s="394"/>
    </row>
    <row r="8" spans="1:6" ht="25" x14ac:dyDescent="0.25">
      <c r="A8" s="387"/>
      <c r="B8" s="395" t="s">
        <v>2257</v>
      </c>
      <c r="C8" s="392"/>
      <c r="D8" s="392"/>
      <c r="E8" s="393"/>
      <c r="F8" s="394"/>
    </row>
    <row r="9" spans="1:6" x14ac:dyDescent="0.25">
      <c r="A9" s="387"/>
      <c r="B9" s="388"/>
      <c r="C9" s="392"/>
      <c r="D9" s="392"/>
      <c r="E9" s="393"/>
      <c r="F9" s="394"/>
    </row>
    <row r="10" spans="1:6" ht="13" x14ac:dyDescent="0.25">
      <c r="A10" s="387"/>
      <c r="B10" s="396" t="s">
        <v>85</v>
      </c>
      <c r="C10" s="392"/>
      <c r="D10" s="392"/>
      <c r="E10" s="393"/>
      <c r="F10" s="394"/>
    </row>
    <row r="11" spans="1:6" x14ac:dyDescent="0.25">
      <c r="A11" s="387"/>
      <c r="B11" s="388"/>
      <c r="C11" s="392"/>
      <c r="D11" s="392"/>
      <c r="E11" s="393"/>
      <c r="F11" s="394"/>
    </row>
    <row r="12" spans="1:6" ht="25" x14ac:dyDescent="0.25">
      <c r="A12" s="387"/>
      <c r="B12" s="397" t="s">
        <v>86</v>
      </c>
      <c r="C12" s="392"/>
      <c r="D12" s="392"/>
      <c r="E12" s="393"/>
      <c r="F12" s="394"/>
    </row>
    <row r="13" spans="1:6" x14ac:dyDescent="0.25">
      <c r="A13" s="387"/>
      <c r="B13" s="388"/>
      <c r="C13" s="392"/>
      <c r="D13" s="392"/>
      <c r="E13" s="398"/>
      <c r="F13" s="394"/>
    </row>
    <row r="14" spans="1:6" x14ac:dyDescent="0.25">
      <c r="A14" s="387" t="s">
        <v>87</v>
      </c>
      <c r="B14" s="399" t="s">
        <v>1245</v>
      </c>
      <c r="C14" s="392" t="s">
        <v>42</v>
      </c>
      <c r="D14" s="400">
        <v>38.4</v>
      </c>
      <c r="E14" s="398"/>
      <c r="F14" s="394">
        <f>D14*E14</f>
        <v>0</v>
      </c>
    </row>
    <row r="15" spans="1:6" x14ac:dyDescent="0.25">
      <c r="A15" s="387"/>
      <c r="B15" s="388"/>
      <c r="C15" s="392"/>
      <c r="D15" s="392"/>
      <c r="E15" s="398"/>
      <c r="F15" s="394"/>
    </row>
    <row r="16" spans="1:6" ht="25" x14ac:dyDescent="0.25">
      <c r="A16" s="387"/>
      <c r="B16" s="397" t="s">
        <v>235</v>
      </c>
      <c r="C16" s="392"/>
      <c r="D16" s="392"/>
      <c r="E16" s="398"/>
      <c r="F16" s="394"/>
    </row>
    <row r="17" spans="1:6" x14ac:dyDescent="0.25">
      <c r="A17" s="387"/>
      <c r="B17" s="388"/>
      <c r="C17" s="392"/>
      <c r="D17" s="392"/>
      <c r="E17" s="398"/>
      <c r="F17" s="394"/>
    </row>
    <row r="18" spans="1:6" x14ac:dyDescent="0.25">
      <c r="A18" s="387" t="s">
        <v>89</v>
      </c>
      <c r="B18" s="399" t="s">
        <v>1245</v>
      </c>
      <c r="C18" s="392" t="s">
        <v>42</v>
      </c>
      <c r="D18" s="400">
        <v>25.6</v>
      </c>
      <c r="E18" s="398"/>
      <c r="F18" s="394">
        <f>D18*E18</f>
        <v>0</v>
      </c>
    </row>
    <row r="19" spans="1:6" x14ac:dyDescent="0.25">
      <c r="A19" s="387"/>
      <c r="B19" s="388"/>
      <c r="C19" s="392"/>
      <c r="D19" s="392"/>
      <c r="E19" s="398"/>
      <c r="F19" s="394"/>
    </row>
    <row r="20" spans="1:6" ht="13" x14ac:dyDescent="0.25">
      <c r="A20" s="387"/>
      <c r="B20" s="396" t="s">
        <v>90</v>
      </c>
      <c r="C20" s="392"/>
      <c r="D20" s="392"/>
      <c r="E20" s="398"/>
      <c r="F20" s="394"/>
    </row>
    <row r="21" spans="1:6" x14ac:dyDescent="0.25">
      <c r="A21" s="387"/>
      <c r="B21" s="388"/>
      <c r="C21" s="392"/>
      <c r="D21" s="392"/>
      <c r="E21" s="398"/>
      <c r="F21" s="394"/>
    </row>
    <row r="22" spans="1:6" ht="25" x14ac:dyDescent="0.25">
      <c r="A22" s="387"/>
      <c r="B22" s="397" t="s">
        <v>91</v>
      </c>
      <c r="C22" s="392"/>
      <c r="D22" s="392"/>
      <c r="E22" s="398"/>
      <c r="F22" s="394"/>
    </row>
    <row r="23" spans="1:6" x14ac:dyDescent="0.25">
      <c r="A23" s="387"/>
      <c r="B23" s="388"/>
      <c r="C23" s="392"/>
      <c r="D23" s="392"/>
      <c r="E23" s="398"/>
      <c r="F23" s="394"/>
    </row>
    <row r="24" spans="1:6" x14ac:dyDescent="0.25">
      <c r="A24" s="387" t="s">
        <v>92</v>
      </c>
      <c r="B24" s="401" t="s">
        <v>1246</v>
      </c>
      <c r="C24" s="392" t="s">
        <v>42</v>
      </c>
      <c r="D24" s="402">
        <f>80/100*(D14+D18)</f>
        <v>51.2</v>
      </c>
      <c r="E24" s="398"/>
      <c r="F24" s="394">
        <f>D24*E24</f>
        <v>0</v>
      </c>
    </row>
    <row r="25" spans="1:6" x14ac:dyDescent="0.25">
      <c r="A25" s="387"/>
      <c r="B25" s="388"/>
      <c r="C25" s="392"/>
      <c r="D25" s="392"/>
      <c r="E25" s="393"/>
      <c r="F25" s="394"/>
    </row>
    <row r="26" spans="1:6" ht="13" x14ac:dyDescent="0.25">
      <c r="A26" s="403"/>
      <c r="B26" s="404" t="s">
        <v>95</v>
      </c>
      <c r="C26" s="392"/>
      <c r="D26" s="392"/>
      <c r="E26" s="393"/>
      <c r="F26" s="394"/>
    </row>
    <row r="27" spans="1:6" ht="13" x14ac:dyDescent="0.25">
      <c r="A27" s="403"/>
      <c r="B27" s="404"/>
      <c r="C27" s="392"/>
      <c r="D27" s="392"/>
      <c r="E27" s="393"/>
      <c r="F27" s="394"/>
    </row>
    <row r="28" spans="1:6" ht="13" x14ac:dyDescent="0.25">
      <c r="A28" s="405"/>
      <c r="B28" s="406" t="s">
        <v>96</v>
      </c>
      <c r="C28" s="392"/>
      <c r="D28" s="392"/>
      <c r="E28" s="393"/>
      <c r="F28" s="394"/>
    </row>
    <row r="29" spans="1:6" x14ac:dyDescent="0.25">
      <c r="A29" s="405"/>
      <c r="B29" s="407"/>
      <c r="C29" s="392"/>
      <c r="D29" s="392"/>
      <c r="E29" s="393"/>
      <c r="F29" s="394"/>
    </row>
    <row r="30" spans="1:6" ht="13" x14ac:dyDescent="0.25">
      <c r="A30" s="405"/>
      <c r="B30" s="408" t="s">
        <v>97</v>
      </c>
      <c r="C30" s="392"/>
      <c r="D30" s="392"/>
      <c r="E30" s="393"/>
      <c r="F30" s="394"/>
    </row>
    <row r="31" spans="1:6" ht="13" x14ac:dyDescent="0.25">
      <c r="A31" s="387"/>
      <c r="B31" s="391"/>
      <c r="C31" s="392"/>
      <c r="D31" s="392"/>
      <c r="E31" s="393"/>
      <c r="F31" s="394"/>
    </row>
    <row r="32" spans="1:6" ht="13" x14ac:dyDescent="0.25">
      <c r="A32" s="387"/>
      <c r="B32" s="391" t="s">
        <v>98</v>
      </c>
      <c r="C32" s="392"/>
      <c r="D32" s="392"/>
      <c r="E32" s="393"/>
      <c r="F32" s="394"/>
    </row>
    <row r="33" spans="1:6" ht="13" x14ac:dyDescent="0.25">
      <c r="A33" s="387"/>
      <c r="B33" s="391"/>
      <c r="C33" s="392"/>
      <c r="D33" s="392"/>
      <c r="E33" s="393"/>
      <c r="F33" s="394"/>
    </row>
    <row r="34" spans="1:6" ht="25" x14ac:dyDescent="0.25">
      <c r="A34" s="387"/>
      <c r="B34" s="397" t="s">
        <v>99</v>
      </c>
      <c r="C34" s="392"/>
      <c r="D34" s="392"/>
      <c r="E34" s="393"/>
      <c r="F34" s="394"/>
    </row>
    <row r="35" spans="1:6" ht="13" x14ac:dyDescent="0.25">
      <c r="A35" s="387"/>
      <c r="B35" s="391"/>
      <c r="C35" s="392"/>
      <c r="D35" s="392"/>
      <c r="E35" s="393"/>
      <c r="F35" s="394"/>
    </row>
    <row r="36" spans="1:6" ht="14.5" x14ac:dyDescent="0.25">
      <c r="A36" s="387" t="s">
        <v>1431</v>
      </c>
      <c r="B36" s="399" t="s">
        <v>101</v>
      </c>
      <c r="C36" s="392" t="s">
        <v>857</v>
      </c>
      <c r="D36" s="419">
        <v>3.7</v>
      </c>
      <c r="E36" s="398"/>
      <c r="F36" s="394">
        <f>D36*E36</f>
        <v>0</v>
      </c>
    </row>
    <row r="37" spans="1:6" ht="13" x14ac:dyDescent="0.25">
      <c r="A37" s="387"/>
      <c r="B37" s="391"/>
      <c r="C37" s="392"/>
      <c r="D37" s="419"/>
      <c r="E37" s="398"/>
      <c r="F37" s="394"/>
    </row>
    <row r="38" spans="1:6" ht="13" x14ac:dyDescent="0.25">
      <c r="A38" s="387"/>
      <c r="B38" s="391" t="s">
        <v>1338</v>
      </c>
      <c r="C38" s="392"/>
      <c r="D38" s="419"/>
      <c r="E38" s="398"/>
      <c r="F38" s="394"/>
    </row>
    <row r="39" spans="1:6" x14ac:dyDescent="0.25">
      <c r="A39" s="387"/>
      <c r="B39" s="388"/>
      <c r="C39" s="392"/>
      <c r="D39" s="419"/>
      <c r="E39" s="398"/>
      <c r="F39" s="394"/>
    </row>
    <row r="40" spans="1:6" ht="25" x14ac:dyDescent="0.25">
      <c r="A40" s="387"/>
      <c r="B40" s="397" t="s">
        <v>1388</v>
      </c>
      <c r="C40" s="392"/>
      <c r="D40" s="419"/>
      <c r="E40" s="398"/>
      <c r="F40" s="394"/>
    </row>
    <row r="41" spans="1:6" x14ac:dyDescent="0.25">
      <c r="A41" s="387"/>
      <c r="B41" s="388"/>
      <c r="C41" s="392"/>
      <c r="D41" s="419"/>
      <c r="E41" s="398"/>
      <c r="F41" s="394"/>
    </row>
    <row r="42" spans="1:6" ht="14.5" x14ac:dyDescent="0.25">
      <c r="A42" s="387" t="s">
        <v>1432</v>
      </c>
      <c r="B42" s="388" t="s">
        <v>106</v>
      </c>
      <c r="C42" s="392" t="s">
        <v>857</v>
      </c>
      <c r="D42" s="419">
        <v>47.8</v>
      </c>
      <c r="E42" s="398"/>
      <c r="F42" s="394">
        <f>D42*E42</f>
        <v>0</v>
      </c>
    </row>
    <row r="43" spans="1:6" ht="13" x14ac:dyDescent="0.25">
      <c r="A43" s="387"/>
      <c r="B43" s="396"/>
      <c r="C43" s="392"/>
      <c r="D43" s="419"/>
      <c r="E43" s="398"/>
      <c r="F43" s="394"/>
    </row>
    <row r="44" spans="1:6" ht="13" x14ac:dyDescent="0.25">
      <c r="A44" s="387"/>
      <c r="B44" s="391" t="s">
        <v>110</v>
      </c>
      <c r="C44" s="392"/>
      <c r="D44" s="419"/>
      <c r="E44" s="398"/>
      <c r="F44" s="394"/>
    </row>
    <row r="45" spans="1:6" x14ac:dyDescent="0.25">
      <c r="A45" s="387"/>
      <c r="B45" s="397"/>
      <c r="C45" s="392"/>
      <c r="D45" s="419"/>
      <c r="E45" s="398"/>
      <c r="F45" s="394"/>
    </row>
    <row r="46" spans="1:6" ht="13" x14ac:dyDescent="0.25">
      <c r="A46" s="387"/>
      <c r="B46" s="391" t="s">
        <v>111</v>
      </c>
      <c r="C46" s="392"/>
      <c r="D46" s="419"/>
      <c r="E46" s="398"/>
      <c r="F46" s="394"/>
    </row>
    <row r="47" spans="1:6" x14ac:dyDescent="0.25">
      <c r="A47" s="387"/>
      <c r="B47" s="397" t="s">
        <v>112</v>
      </c>
      <c r="C47" s="392"/>
      <c r="D47" s="419"/>
      <c r="E47" s="398"/>
      <c r="F47" s="394"/>
    </row>
    <row r="48" spans="1:6" x14ac:dyDescent="0.25">
      <c r="A48" s="387"/>
      <c r="B48" s="397"/>
      <c r="C48" s="392"/>
      <c r="D48" s="419"/>
      <c r="E48" s="398"/>
      <c r="F48" s="394"/>
    </row>
    <row r="49" spans="1:6" ht="14.5" x14ac:dyDescent="0.25">
      <c r="A49" s="387" t="s">
        <v>721</v>
      </c>
      <c r="B49" s="388" t="s">
        <v>315</v>
      </c>
      <c r="C49" s="392" t="s">
        <v>857</v>
      </c>
      <c r="D49" s="419">
        <f>D36</f>
        <v>3.7</v>
      </c>
      <c r="E49" s="398"/>
      <c r="F49" s="394">
        <f>D49*E49</f>
        <v>0</v>
      </c>
    </row>
    <row r="50" spans="1:6" x14ac:dyDescent="0.25">
      <c r="A50" s="392"/>
      <c r="B50" s="392"/>
      <c r="C50" s="392"/>
      <c r="D50" s="409"/>
      <c r="E50" s="398"/>
      <c r="F50" s="394"/>
    </row>
    <row r="51" spans="1:6" ht="13" x14ac:dyDescent="0.25">
      <c r="A51" s="387"/>
      <c r="B51" s="391" t="s">
        <v>115</v>
      </c>
      <c r="C51" s="392"/>
      <c r="D51" s="409"/>
      <c r="E51" s="398"/>
      <c r="F51" s="394"/>
    </row>
    <row r="52" spans="1:6" ht="13" x14ac:dyDescent="0.25">
      <c r="A52" s="387"/>
      <c r="B52" s="396"/>
      <c r="C52" s="392"/>
      <c r="D52" s="409"/>
      <c r="E52" s="398"/>
      <c r="F52" s="394"/>
    </row>
    <row r="53" spans="1:6" ht="25" x14ac:dyDescent="0.25">
      <c r="A53" s="387"/>
      <c r="B53" s="397" t="s">
        <v>1389</v>
      </c>
      <c r="C53" s="392"/>
      <c r="D53" s="409"/>
      <c r="E53" s="398"/>
      <c r="F53" s="394"/>
    </row>
    <row r="54" spans="1:6" x14ac:dyDescent="0.25">
      <c r="A54" s="387"/>
      <c r="B54" s="388"/>
      <c r="C54" s="392"/>
      <c r="D54" s="409"/>
      <c r="E54" s="398"/>
      <c r="F54" s="394"/>
    </row>
    <row r="55" spans="1:6" ht="14.5" x14ac:dyDescent="0.25">
      <c r="A55" s="387" t="s">
        <v>1430</v>
      </c>
      <c r="B55" s="388" t="s">
        <v>316</v>
      </c>
      <c r="C55" s="392" t="s">
        <v>857</v>
      </c>
      <c r="D55" s="419">
        <f>D36</f>
        <v>3.7</v>
      </c>
      <c r="E55" s="398"/>
      <c r="F55" s="394">
        <f>D55*E55</f>
        <v>0</v>
      </c>
    </row>
    <row r="56" spans="1:6" ht="13" x14ac:dyDescent="0.25">
      <c r="A56" s="403"/>
      <c r="B56" s="404"/>
      <c r="C56" s="392"/>
      <c r="D56" s="392"/>
      <c r="E56" s="398"/>
      <c r="F56" s="394"/>
    </row>
    <row r="57" spans="1:6" ht="25" x14ac:dyDescent="0.25">
      <c r="A57" s="403"/>
      <c r="B57" s="397" t="s">
        <v>1394</v>
      </c>
      <c r="C57" s="392"/>
      <c r="D57" s="392"/>
      <c r="E57" s="398"/>
      <c r="F57" s="394"/>
    </row>
    <row r="58" spans="1:6" x14ac:dyDescent="0.25">
      <c r="A58" s="405"/>
      <c r="B58" s="407"/>
      <c r="C58" s="392"/>
      <c r="D58" s="392"/>
      <c r="E58" s="398"/>
      <c r="F58" s="394"/>
    </row>
    <row r="59" spans="1:6" ht="14.5" x14ac:dyDescent="0.25">
      <c r="A59" s="405" t="s">
        <v>1433</v>
      </c>
      <c r="B59" s="388" t="s">
        <v>319</v>
      </c>
      <c r="C59" s="392" t="s">
        <v>857</v>
      </c>
      <c r="D59" s="392">
        <v>1.58</v>
      </c>
      <c r="E59" s="398"/>
      <c r="F59" s="394">
        <f>D59*E59</f>
        <v>0</v>
      </c>
    </row>
    <row r="60" spans="1:6" x14ac:dyDescent="0.25">
      <c r="A60" s="405"/>
      <c r="B60" s="407"/>
      <c r="C60" s="392"/>
      <c r="D60" s="392"/>
      <c r="E60" s="398"/>
      <c r="F60" s="394"/>
    </row>
    <row r="61" spans="1:6" ht="13" x14ac:dyDescent="0.25">
      <c r="A61" s="403"/>
      <c r="B61" s="397" t="s">
        <v>1395</v>
      </c>
      <c r="C61" s="392"/>
      <c r="D61" s="392"/>
      <c r="E61" s="398"/>
      <c r="F61" s="394"/>
    </row>
    <row r="62" spans="1:6" x14ac:dyDescent="0.25">
      <c r="A62" s="405"/>
      <c r="B62" s="407"/>
      <c r="C62" s="392"/>
      <c r="D62" s="392"/>
      <c r="E62" s="398"/>
      <c r="F62" s="394"/>
    </row>
    <row r="63" spans="1:6" ht="14.5" x14ac:dyDescent="0.25">
      <c r="A63" s="405" t="s">
        <v>1434</v>
      </c>
      <c r="B63" s="388" t="s">
        <v>316</v>
      </c>
      <c r="C63" s="392" t="s">
        <v>857</v>
      </c>
      <c r="D63" s="392">
        <v>45.8</v>
      </c>
      <c r="E63" s="398"/>
      <c r="F63" s="394">
        <f>D63*E63</f>
        <v>0</v>
      </c>
    </row>
    <row r="64" spans="1:6" ht="18.75" customHeight="1" thickBot="1" x14ac:dyDescent="0.3">
      <c r="A64" s="2430" t="s">
        <v>102</v>
      </c>
      <c r="B64" s="2431"/>
      <c r="C64" s="2431"/>
      <c r="D64" s="2431"/>
      <c r="E64" s="2431"/>
      <c r="F64" s="520">
        <f>SUM(F8:F63)</f>
        <v>0</v>
      </c>
    </row>
    <row r="65" spans="1:6" ht="13" x14ac:dyDescent="0.25">
      <c r="A65" s="387"/>
      <c r="B65" s="391" t="s">
        <v>120</v>
      </c>
      <c r="C65" s="392"/>
      <c r="D65" s="392"/>
      <c r="E65" s="398"/>
      <c r="F65" s="394"/>
    </row>
    <row r="66" spans="1:6" ht="13" x14ac:dyDescent="0.25">
      <c r="A66" s="387"/>
      <c r="B66" s="391"/>
      <c r="C66" s="392"/>
      <c r="D66" s="392"/>
      <c r="E66" s="398"/>
      <c r="F66" s="394"/>
    </row>
    <row r="67" spans="1:6" ht="13" x14ac:dyDescent="0.25">
      <c r="A67" s="387"/>
      <c r="B67" s="391" t="s">
        <v>121</v>
      </c>
      <c r="C67" s="392"/>
      <c r="D67" s="392"/>
      <c r="E67" s="398"/>
      <c r="F67" s="394"/>
    </row>
    <row r="68" spans="1:6" ht="13" x14ac:dyDescent="0.25">
      <c r="A68" s="387"/>
      <c r="B68" s="391"/>
      <c r="C68" s="392"/>
      <c r="D68" s="392"/>
      <c r="E68" s="398"/>
      <c r="F68" s="394"/>
    </row>
    <row r="69" spans="1:6" x14ac:dyDescent="0.25">
      <c r="A69" s="387"/>
      <c r="B69" s="397" t="s">
        <v>321</v>
      </c>
      <c r="C69" s="392"/>
      <c r="D69" s="392"/>
      <c r="E69" s="398"/>
      <c r="F69" s="394"/>
    </row>
    <row r="70" spans="1:6" ht="13" x14ac:dyDescent="0.25">
      <c r="A70" s="387"/>
      <c r="B70" s="391"/>
      <c r="C70" s="392"/>
      <c r="D70" s="392"/>
      <c r="E70" s="398"/>
      <c r="F70" s="394"/>
    </row>
    <row r="71" spans="1:6" x14ac:dyDescent="0.25">
      <c r="A71" s="387" t="s">
        <v>322</v>
      </c>
      <c r="B71" s="407" t="s">
        <v>129</v>
      </c>
      <c r="C71" s="392" t="s">
        <v>48</v>
      </c>
      <c r="D71" s="392">
        <v>7.9</v>
      </c>
      <c r="E71" s="398"/>
      <c r="F71" s="394">
        <f>D71*E71</f>
        <v>0</v>
      </c>
    </row>
    <row r="72" spans="1:6" x14ac:dyDescent="0.25">
      <c r="A72" s="387"/>
      <c r="B72" s="407"/>
      <c r="C72" s="392"/>
      <c r="D72" s="392"/>
      <c r="E72" s="398"/>
      <c r="F72" s="394"/>
    </row>
    <row r="73" spans="1:6" x14ac:dyDescent="0.25">
      <c r="A73" s="387"/>
      <c r="B73" s="397" t="s">
        <v>122</v>
      </c>
      <c r="C73" s="392"/>
      <c r="D73" s="392"/>
      <c r="E73" s="398"/>
      <c r="F73" s="394"/>
    </row>
    <row r="74" spans="1:6" x14ac:dyDescent="0.25">
      <c r="A74" s="387"/>
      <c r="B74" s="399"/>
      <c r="C74" s="392"/>
      <c r="D74" s="392"/>
      <c r="E74" s="398"/>
      <c r="F74" s="394"/>
    </row>
    <row r="75" spans="1:6" ht="18" customHeight="1" x14ac:dyDescent="0.25">
      <c r="A75" s="387" t="s">
        <v>123</v>
      </c>
      <c r="B75" s="399" t="s">
        <v>124</v>
      </c>
      <c r="C75" s="392" t="s">
        <v>125</v>
      </c>
      <c r="D75" s="392">
        <v>53.7</v>
      </c>
      <c r="E75" s="398"/>
      <c r="F75" s="394">
        <f>D75*E75</f>
        <v>0</v>
      </c>
    </row>
    <row r="76" spans="1:6" ht="18" customHeight="1" x14ac:dyDescent="0.25">
      <c r="A76" s="387" t="s">
        <v>126</v>
      </c>
      <c r="B76" s="388" t="s">
        <v>127</v>
      </c>
      <c r="C76" s="392" t="s">
        <v>48</v>
      </c>
      <c r="D76" s="419">
        <v>18</v>
      </c>
      <c r="E76" s="398"/>
      <c r="F76" s="394">
        <f>D76*E76</f>
        <v>0</v>
      </c>
    </row>
    <row r="77" spans="1:6" ht="18" customHeight="1" x14ac:dyDescent="0.25">
      <c r="A77" s="387" t="s">
        <v>128</v>
      </c>
      <c r="B77" s="388" t="s">
        <v>129</v>
      </c>
      <c r="C77" s="392" t="s">
        <v>48</v>
      </c>
      <c r="D77" s="392">
        <v>287</v>
      </c>
      <c r="E77" s="398"/>
      <c r="F77" s="394">
        <f>D77*E77</f>
        <v>0</v>
      </c>
    </row>
    <row r="78" spans="1:6" ht="13" x14ac:dyDescent="0.3">
      <c r="A78" s="415"/>
      <c r="B78" s="416"/>
      <c r="C78" s="416"/>
      <c r="D78" s="416"/>
      <c r="E78" s="417"/>
      <c r="F78" s="418"/>
    </row>
    <row r="79" spans="1:6" ht="13" x14ac:dyDescent="0.25">
      <c r="A79" s="387"/>
      <c r="B79" s="391" t="s">
        <v>130</v>
      </c>
      <c r="C79" s="392"/>
      <c r="D79" s="392"/>
      <c r="E79" s="393"/>
      <c r="F79" s="394"/>
    </row>
    <row r="80" spans="1:6" x14ac:dyDescent="0.25">
      <c r="A80" s="387"/>
      <c r="B80" s="388"/>
      <c r="C80" s="392"/>
      <c r="D80" s="392"/>
      <c r="E80" s="393"/>
      <c r="F80" s="394"/>
    </row>
    <row r="81" spans="1:6" ht="13" x14ac:dyDescent="0.25">
      <c r="A81" s="387"/>
      <c r="B81" s="391" t="s">
        <v>131</v>
      </c>
      <c r="C81" s="392"/>
      <c r="D81" s="392"/>
      <c r="E81" s="393"/>
      <c r="F81" s="394"/>
    </row>
    <row r="82" spans="1:6" x14ac:dyDescent="0.25">
      <c r="A82" s="387"/>
      <c r="B82" s="388"/>
      <c r="C82" s="392"/>
      <c r="D82" s="392"/>
      <c r="E82" s="393"/>
      <c r="F82" s="394"/>
    </row>
    <row r="83" spans="1:6" x14ac:dyDescent="0.25">
      <c r="A83" s="387"/>
      <c r="B83" s="397" t="s">
        <v>132</v>
      </c>
      <c r="C83" s="392"/>
      <c r="D83" s="392"/>
      <c r="E83" s="398"/>
      <c r="F83" s="394"/>
    </row>
    <row r="84" spans="1:6" x14ac:dyDescent="0.25">
      <c r="A84" s="387"/>
      <c r="B84" s="388"/>
      <c r="C84" s="392"/>
      <c r="D84" s="392"/>
      <c r="E84" s="398"/>
      <c r="F84" s="394"/>
    </row>
    <row r="85" spans="1:6" x14ac:dyDescent="0.25">
      <c r="A85" s="387" t="s">
        <v>133</v>
      </c>
      <c r="B85" s="388" t="s">
        <v>134</v>
      </c>
      <c r="C85" s="392" t="s">
        <v>40</v>
      </c>
      <c r="D85" s="392">
        <f>(D36+D42)*0.05</f>
        <v>2.5750000000000002</v>
      </c>
      <c r="E85" s="398"/>
      <c r="F85" s="394">
        <f>D85*E85</f>
        <v>0</v>
      </c>
    </row>
    <row r="86" spans="1:6" x14ac:dyDescent="0.25">
      <c r="A86" s="387"/>
      <c r="B86" s="397"/>
      <c r="C86" s="392"/>
      <c r="D86" s="392"/>
      <c r="E86" s="398"/>
      <c r="F86" s="394"/>
    </row>
    <row r="87" spans="1:6" ht="13" x14ac:dyDescent="0.25">
      <c r="A87" s="387"/>
      <c r="B87" s="391" t="s">
        <v>135</v>
      </c>
      <c r="C87" s="392"/>
      <c r="D87" s="392"/>
      <c r="E87" s="398"/>
      <c r="F87" s="394"/>
    </row>
    <row r="88" spans="1:6" x14ac:dyDescent="0.25">
      <c r="A88" s="387"/>
      <c r="B88" s="388"/>
      <c r="C88" s="392"/>
      <c r="D88" s="392"/>
      <c r="E88" s="398"/>
      <c r="F88" s="394"/>
    </row>
    <row r="89" spans="1:6" x14ac:dyDescent="0.25">
      <c r="A89" s="387"/>
      <c r="B89" s="397" t="s">
        <v>136</v>
      </c>
      <c r="C89" s="392"/>
      <c r="D89" s="392"/>
      <c r="E89" s="398"/>
      <c r="F89" s="394"/>
    </row>
    <row r="90" spans="1:6" x14ac:dyDescent="0.25">
      <c r="A90" s="387"/>
      <c r="B90" s="397"/>
      <c r="C90" s="392"/>
      <c r="D90" s="392"/>
      <c r="E90" s="398"/>
      <c r="F90" s="394"/>
    </row>
    <row r="91" spans="1:6" x14ac:dyDescent="0.25">
      <c r="A91" s="387" t="s">
        <v>137</v>
      </c>
      <c r="B91" s="388" t="s">
        <v>316</v>
      </c>
      <c r="C91" s="392" t="s">
        <v>125</v>
      </c>
      <c r="D91" s="392">
        <v>30</v>
      </c>
      <c r="E91" s="398"/>
      <c r="F91" s="394">
        <f>D91*E91</f>
        <v>0</v>
      </c>
    </row>
    <row r="92" spans="1:6" x14ac:dyDescent="0.25">
      <c r="A92" s="387"/>
      <c r="B92" s="388"/>
      <c r="C92" s="392"/>
      <c r="D92" s="392"/>
      <c r="E92" s="393"/>
      <c r="F92" s="394"/>
    </row>
    <row r="93" spans="1:6" ht="13" x14ac:dyDescent="0.25">
      <c r="A93" s="387"/>
      <c r="B93" s="391" t="s">
        <v>1391</v>
      </c>
      <c r="C93" s="392"/>
      <c r="D93" s="392"/>
      <c r="E93" s="398"/>
      <c r="F93" s="394"/>
    </row>
    <row r="94" spans="1:6" x14ac:dyDescent="0.25">
      <c r="A94" s="387"/>
      <c r="B94" s="388"/>
      <c r="C94" s="392"/>
      <c r="D94" s="392"/>
      <c r="E94" s="398"/>
      <c r="F94" s="394"/>
    </row>
    <row r="95" spans="1:6" x14ac:dyDescent="0.25">
      <c r="A95" s="387"/>
      <c r="B95" s="420" t="s">
        <v>1393</v>
      </c>
      <c r="C95" s="392"/>
      <c r="D95" s="392"/>
      <c r="E95" s="398"/>
      <c r="F95" s="394"/>
    </row>
    <row r="96" spans="1:6" ht="14.5" x14ac:dyDescent="0.25">
      <c r="A96" s="387" t="s">
        <v>1040</v>
      </c>
      <c r="B96" s="388" t="s">
        <v>1392</v>
      </c>
      <c r="C96" s="392" t="s">
        <v>548</v>
      </c>
      <c r="D96" s="392">
        <v>40</v>
      </c>
      <c r="E96" s="398"/>
      <c r="F96" s="394">
        <f>D96*E96</f>
        <v>0</v>
      </c>
    </row>
    <row r="97" spans="1:6" x14ac:dyDescent="0.25">
      <c r="A97" s="425"/>
      <c r="B97" s="425"/>
      <c r="C97" s="425"/>
      <c r="D97" s="425"/>
      <c r="E97" s="425"/>
      <c r="F97" s="425"/>
    </row>
    <row r="98" spans="1:6" ht="13" x14ac:dyDescent="0.25">
      <c r="A98" s="421"/>
      <c r="B98" s="422" t="s">
        <v>1435</v>
      </c>
      <c r="C98" s="421"/>
      <c r="D98" s="423"/>
      <c r="E98" s="424"/>
      <c r="F98" s="425"/>
    </row>
    <row r="99" spans="1:6" ht="25" x14ac:dyDescent="0.25">
      <c r="A99" s="426"/>
      <c r="B99" s="427" t="s">
        <v>1436</v>
      </c>
      <c r="C99" s="426"/>
      <c r="D99" s="428"/>
      <c r="E99" s="429"/>
      <c r="F99" s="429"/>
    </row>
    <row r="100" spans="1:6" ht="21" customHeight="1" x14ac:dyDescent="0.25">
      <c r="A100" s="430" t="s">
        <v>1443</v>
      </c>
      <c r="B100" s="431" t="s">
        <v>1697</v>
      </c>
      <c r="C100" s="432" t="s">
        <v>19</v>
      </c>
      <c r="D100" s="423">
        <v>26</v>
      </c>
      <c r="E100" s="433"/>
      <c r="F100" s="394">
        <f>D100*E100</f>
        <v>0</v>
      </c>
    </row>
    <row r="101" spans="1:6" ht="21" customHeight="1" x14ac:dyDescent="0.25">
      <c r="A101" s="430" t="s">
        <v>1437</v>
      </c>
      <c r="B101" s="431" t="s">
        <v>1698</v>
      </c>
      <c r="C101" s="432" t="s">
        <v>19</v>
      </c>
      <c r="D101" s="423">
        <v>10</v>
      </c>
      <c r="E101" s="433"/>
      <c r="F101" s="394">
        <f t="shared" ref="F101:F103" si="0">D101*E101</f>
        <v>0</v>
      </c>
    </row>
    <row r="102" spans="1:6" ht="21" customHeight="1" x14ac:dyDescent="0.25">
      <c r="A102" s="430" t="s">
        <v>1444</v>
      </c>
      <c r="B102" s="431" t="s">
        <v>1699</v>
      </c>
      <c r="C102" s="432" t="s">
        <v>19</v>
      </c>
      <c r="D102" s="423">
        <v>18</v>
      </c>
      <c r="E102" s="433"/>
      <c r="F102" s="394">
        <f t="shared" si="0"/>
        <v>0</v>
      </c>
    </row>
    <row r="103" spans="1:6" ht="21" customHeight="1" x14ac:dyDescent="0.25">
      <c r="A103" s="430" t="s">
        <v>1445</v>
      </c>
      <c r="B103" s="431" t="s">
        <v>1700</v>
      </c>
      <c r="C103" s="432" t="s">
        <v>19</v>
      </c>
      <c r="D103" s="423">
        <v>4</v>
      </c>
      <c r="E103" s="433"/>
      <c r="F103" s="394">
        <f t="shared" si="0"/>
        <v>0</v>
      </c>
    </row>
    <row r="104" spans="1:6" x14ac:dyDescent="0.25">
      <c r="A104" s="387"/>
      <c r="B104" s="388"/>
      <c r="C104" s="392"/>
      <c r="D104" s="392"/>
      <c r="E104" s="398"/>
      <c r="F104" s="394"/>
    </row>
    <row r="105" spans="1:6" ht="13" x14ac:dyDescent="0.25">
      <c r="A105" s="387"/>
      <c r="B105" s="391" t="s">
        <v>139</v>
      </c>
      <c r="C105" s="392"/>
      <c r="D105" s="392"/>
      <c r="E105" s="393"/>
      <c r="F105" s="394"/>
    </row>
    <row r="106" spans="1:6" ht="13" x14ac:dyDescent="0.25">
      <c r="A106" s="387"/>
      <c r="B106" s="396" t="s">
        <v>140</v>
      </c>
      <c r="C106" s="392"/>
      <c r="D106" s="392"/>
      <c r="E106" s="393"/>
      <c r="F106" s="394"/>
    </row>
    <row r="107" spans="1:6" x14ac:dyDescent="0.25">
      <c r="A107" s="387"/>
      <c r="B107" s="397"/>
      <c r="C107" s="392"/>
      <c r="D107" s="392"/>
      <c r="E107" s="393"/>
      <c r="F107" s="394"/>
    </row>
    <row r="108" spans="1:6" ht="13" x14ac:dyDescent="0.25">
      <c r="A108" s="387"/>
      <c r="B108" s="396" t="s">
        <v>175</v>
      </c>
      <c r="C108" s="392"/>
      <c r="D108" s="392"/>
      <c r="E108" s="393"/>
      <c r="F108" s="394"/>
    </row>
    <row r="109" spans="1:6" x14ac:dyDescent="0.25">
      <c r="A109" s="387"/>
      <c r="B109" s="388"/>
      <c r="C109" s="392"/>
      <c r="D109" s="392"/>
      <c r="E109" s="393"/>
      <c r="F109" s="394"/>
    </row>
    <row r="110" spans="1:6" ht="25" x14ac:dyDescent="0.25">
      <c r="A110" s="387"/>
      <c r="B110" s="397" t="s">
        <v>272</v>
      </c>
      <c r="C110" s="392"/>
      <c r="D110" s="392"/>
      <c r="E110" s="398"/>
      <c r="F110" s="434"/>
    </row>
    <row r="111" spans="1:6" x14ac:dyDescent="0.25">
      <c r="A111" s="387"/>
      <c r="B111" s="397"/>
      <c r="C111" s="392"/>
      <c r="D111" s="392"/>
      <c r="E111" s="398"/>
      <c r="F111" s="434"/>
    </row>
    <row r="112" spans="1:6" ht="18.75" customHeight="1" x14ac:dyDescent="0.25">
      <c r="A112" s="387" t="s">
        <v>323</v>
      </c>
      <c r="B112" s="388" t="s">
        <v>324</v>
      </c>
      <c r="C112" s="392" t="s">
        <v>19</v>
      </c>
      <c r="D112" s="392">
        <v>6</v>
      </c>
      <c r="E112" s="398"/>
      <c r="F112" s="394">
        <f>D112*E112</f>
        <v>0</v>
      </c>
    </row>
    <row r="113" spans="1:6" ht="18.75" customHeight="1" x14ac:dyDescent="0.25">
      <c r="A113" s="387" t="s">
        <v>325</v>
      </c>
      <c r="B113" s="388" t="s">
        <v>271</v>
      </c>
      <c r="C113" s="392" t="s">
        <v>19</v>
      </c>
      <c r="D113" s="392">
        <v>6</v>
      </c>
      <c r="E113" s="398"/>
      <c r="F113" s="394">
        <f>D113*E113</f>
        <v>0</v>
      </c>
    </row>
    <row r="114" spans="1:6" x14ac:dyDescent="0.25">
      <c r="A114" s="387"/>
      <c r="B114" s="388"/>
      <c r="C114" s="392"/>
      <c r="D114" s="392"/>
      <c r="E114" s="398"/>
      <c r="F114" s="394"/>
    </row>
    <row r="115" spans="1:6" ht="13" x14ac:dyDescent="0.25">
      <c r="A115" s="405"/>
      <c r="B115" s="396" t="s">
        <v>181</v>
      </c>
      <c r="C115" s="392"/>
      <c r="D115" s="392"/>
      <c r="E115" s="393"/>
      <c r="F115" s="394"/>
    </row>
    <row r="116" spans="1:6" ht="13" x14ac:dyDescent="0.25">
      <c r="A116" s="387"/>
      <c r="B116" s="391"/>
      <c r="C116" s="392"/>
      <c r="D116" s="392"/>
      <c r="E116" s="393"/>
      <c r="F116" s="394"/>
    </row>
    <row r="117" spans="1:6" ht="25" x14ac:dyDescent="0.25">
      <c r="A117" s="387"/>
      <c r="B117" s="397" t="s">
        <v>326</v>
      </c>
      <c r="C117" s="392"/>
      <c r="D117" s="392"/>
      <c r="E117" s="393"/>
      <c r="F117" s="394"/>
    </row>
    <row r="118" spans="1:6" x14ac:dyDescent="0.25">
      <c r="A118" s="387"/>
      <c r="B118" s="399"/>
      <c r="C118" s="392"/>
      <c r="D118" s="392"/>
      <c r="E118" s="398"/>
      <c r="F118" s="394"/>
    </row>
    <row r="119" spans="1:6" ht="15" customHeight="1" x14ac:dyDescent="0.25">
      <c r="A119" s="387" t="s">
        <v>323</v>
      </c>
      <c r="B119" s="388" t="s">
        <v>327</v>
      </c>
      <c r="C119" s="392" t="s">
        <v>19</v>
      </c>
      <c r="D119" s="392">
        <v>2</v>
      </c>
      <c r="E119" s="398"/>
      <c r="F119" s="394">
        <f>D119*E119</f>
        <v>0</v>
      </c>
    </row>
    <row r="120" spans="1:6" ht="15" customHeight="1" x14ac:dyDescent="0.25">
      <c r="A120" s="387" t="s">
        <v>177</v>
      </c>
      <c r="B120" s="411" t="s">
        <v>328</v>
      </c>
      <c r="C120" s="412" t="s">
        <v>19</v>
      </c>
      <c r="D120" s="435">
        <v>2</v>
      </c>
      <c r="E120" s="398"/>
      <c r="F120" s="394">
        <f>D120*E120</f>
        <v>0</v>
      </c>
    </row>
    <row r="121" spans="1:6" x14ac:dyDescent="0.25">
      <c r="A121" s="387"/>
      <c r="B121" s="411"/>
      <c r="C121" s="412"/>
      <c r="D121" s="435"/>
      <c r="E121" s="398"/>
      <c r="F121" s="394"/>
    </row>
    <row r="122" spans="1:6" x14ac:dyDescent="0.25">
      <c r="A122" s="387"/>
      <c r="B122" s="411"/>
      <c r="C122" s="412"/>
      <c r="D122" s="435"/>
      <c r="E122" s="398"/>
      <c r="F122" s="394"/>
    </row>
    <row r="123" spans="1:6" x14ac:dyDescent="0.25">
      <c r="A123" s="387"/>
      <c r="B123" s="411"/>
      <c r="C123" s="412"/>
      <c r="D123" s="435"/>
      <c r="E123" s="398"/>
      <c r="F123" s="394"/>
    </row>
    <row r="124" spans="1:6" x14ac:dyDescent="0.25">
      <c r="A124" s="387"/>
      <c r="B124" s="411"/>
      <c r="C124" s="412"/>
      <c r="D124" s="435"/>
      <c r="E124" s="398"/>
      <c r="F124" s="394"/>
    </row>
    <row r="125" spans="1:6" x14ac:dyDescent="0.25">
      <c r="A125" s="387"/>
      <c r="B125" s="411"/>
      <c r="C125" s="412"/>
      <c r="D125" s="435"/>
      <c r="E125" s="398"/>
      <c r="F125" s="394"/>
    </row>
    <row r="126" spans="1:6" x14ac:dyDescent="0.25">
      <c r="A126" s="387"/>
      <c r="B126" s="411"/>
      <c r="C126" s="412"/>
      <c r="D126" s="435"/>
      <c r="E126" s="398"/>
      <c r="F126" s="394"/>
    </row>
    <row r="127" spans="1:6" ht="17.25" customHeight="1" thickBot="1" x14ac:dyDescent="0.3">
      <c r="A127" s="2430" t="s">
        <v>102</v>
      </c>
      <c r="B127" s="2431"/>
      <c r="C127" s="2431"/>
      <c r="D127" s="2431"/>
      <c r="E127" s="2431"/>
      <c r="F127" s="520">
        <f>SUM(F66:F126)</f>
        <v>0</v>
      </c>
    </row>
    <row r="128" spans="1:6" ht="13" x14ac:dyDescent="0.25">
      <c r="A128" s="387"/>
      <c r="B128" s="396" t="s">
        <v>183</v>
      </c>
      <c r="C128" s="392"/>
      <c r="D128" s="392"/>
      <c r="E128" s="398"/>
      <c r="F128" s="436"/>
    </row>
    <row r="129" spans="1:6" x14ac:dyDescent="0.25">
      <c r="A129" s="387"/>
      <c r="B129" s="388"/>
      <c r="C129" s="392"/>
      <c r="D129" s="392"/>
      <c r="E129" s="398"/>
      <c r="F129" s="436"/>
    </row>
    <row r="130" spans="1:6" ht="25" x14ac:dyDescent="0.25">
      <c r="A130" s="387"/>
      <c r="B130" s="397" t="s">
        <v>282</v>
      </c>
      <c r="C130" s="392"/>
      <c r="D130" s="392"/>
      <c r="E130" s="398"/>
      <c r="F130" s="436"/>
    </row>
    <row r="131" spans="1:6" x14ac:dyDescent="0.25">
      <c r="A131" s="387"/>
      <c r="B131" s="388"/>
      <c r="C131" s="392"/>
      <c r="D131" s="392"/>
      <c r="E131" s="398"/>
      <c r="F131" s="434"/>
    </row>
    <row r="132" spans="1:6" ht="18.75" customHeight="1" x14ac:dyDescent="0.25">
      <c r="A132" s="387" t="s">
        <v>329</v>
      </c>
      <c r="B132" s="388" t="s">
        <v>330</v>
      </c>
      <c r="C132" s="392" t="s">
        <v>19</v>
      </c>
      <c r="D132" s="392">
        <v>10</v>
      </c>
      <c r="E132" s="398"/>
      <c r="F132" s="394">
        <f>D132*E132</f>
        <v>0</v>
      </c>
    </row>
    <row r="133" spans="1:6" ht="18.75" customHeight="1" x14ac:dyDescent="0.25">
      <c r="A133" s="387" t="s">
        <v>331</v>
      </c>
      <c r="B133" s="388" t="s">
        <v>286</v>
      </c>
      <c r="C133" s="392" t="s">
        <v>19</v>
      </c>
      <c r="D133" s="392">
        <v>4</v>
      </c>
      <c r="E133" s="398"/>
      <c r="F133" s="394">
        <f>D133*E133</f>
        <v>0</v>
      </c>
    </row>
    <row r="134" spans="1:6" x14ac:dyDescent="0.25">
      <c r="A134" s="387"/>
      <c r="B134" s="388"/>
      <c r="C134" s="392"/>
      <c r="D134" s="392"/>
      <c r="E134" s="398"/>
      <c r="F134" s="394"/>
    </row>
    <row r="135" spans="1:6" ht="13" x14ac:dyDescent="0.25">
      <c r="A135" s="387"/>
      <c r="B135" s="391" t="s">
        <v>144</v>
      </c>
      <c r="C135" s="392"/>
      <c r="D135" s="392"/>
      <c r="E135" s="393"/>
      <c r="F135" s="394"/>
    </row>
    <row r="136" spans="1:6" ht="13" x14ac:dyDescent="0.25">
      <c r="A136" s="387"/>
      <c r="B136" s="391"/>
      <c r="C136" s="392"/>
      <c r="D136" s="392"/>
      <c r="E136" s="393"/>
      <c r="F136" s="394"/>
    </row>
    <row r="137" spans="1:6" ht="37.5" x14ac:dyDescent="0.25">
      <c r="A137" s="387"/>
      <c r="B137" s="437" t="s">
        <v>332</v>
      </c>
      <c r="C137" s="392"/>
      <c r="D137" s="392"/>
      <c r="E137" s="393"/>
      <c r="F137" s="394"/>
    </row>
    <row r="138" spans="1:6" x14ac:dyDescent="0.25">
      <c r="A138" s="387"/>
      <c r="B138" s="397"/>
      <c r="C138" s="392"/>
      <c r="D138" s="392"/>
      <c r="E138" s="393"/>
      <c r="F138" s="394"/>
    </row>
    <row r="139" spans="1:6" ht="18" customHeight="1" x14ac:dyDescent="0.25">
      <c r="A139" s="387" t="s">
        <v>146</v>
      </c>
      <c r="B139" s="399" t="s">
        <v>333</v>
      </c>
      <c r="C139" s="392" t="s">
        <v>19</v>
      </c>
      <c r="D139" s="392">
        <v>8</v>
      </c>
      <c r="E139" s="398"/>
      <c r="F139" s="394">
        <f>D139*E139</f>
        <v>0</v>
      </c>
    </row>
    <row r="140" spans="1:6" ht="18" customHeight="1" x14ac:dyDescent="0.25">
      <c r="A140" s="387" t="s">
        <v>334</v>
      </c>
      <c r="B140" s="399" t="s">
        <v>335</v>
      </c>
      <c r="C140" s="392" t="s">
        <v>19</v>
      </c>
      <c r="D140" s="392">
        <v>2</v>
      </c>
      <c r="E140" s="398"/>
      <c r="F140" s="394">
        <f>D140*E140</f>
        <v>0</v>
      </c>
    </row>
    <row r="141" spans="1:6" ht="18" customHeight="1" x14ac:dyDescent="0.25">
      <c r="A141" s="387" t="s">
        <v>1255</v>
      </c>
      <c r="B141" s="399" t="s">
        <v>337</v>
      </c>
      <c r="C141" s="392" t="s">
        <v>19</v>
      </c>
      <c r="D141" s="392">
        <v>4</v>
      </c>
      <c r="E141" s="398"/>
      <c r="F141" s="394">
        <f>D141*E141</f>
        <v>0</v>
      </c>
    </row>
    <row r="142" spans="1:6" x14ac:dyDescent="0.25">
      <c r="A142" s="387"/>
      <c r="B142" s="399"/>
      <c r="C142" s="392"/>
      <c r="D142" s="392"/>
      <c r="E142" s="398"/>
      <c r="F142" s="394"/>
    </row>
    <row r="143" spans="1:6" ht="38.5" x14ac:dyDescent="0.3">
      <c r="A143" s="387"/>
      <c r="B143" s="437" t="s">
        <v>1260</v>
      </c>
      <c r="C143" s="392"/>
      <c r="D143" s="392"/>
      <c r="E143" s="398"/>
      <c r="F143" s="394"/>
    </row>
    <row r="144" spans="1:6" x14ac:dyDescent="0.25">
      <c r="A144" s="387"/>
      <c r="B144" s="399"/>
      <c r="C144" s="392"/>
      <c r="D144" s="392"/>
      <c r="E144" s="398"/>
      <c r="F144" s="394"/>
    </row>
    <row r="145" spans="1:6" ht="21" customHeight="1" x14ac:dyDescent="0.25">
      <c r="A145" s="387" t="s">
        <v>366</v>
      </c>
      <c r="B145" s="399" t="s">
        <v>339</v>
      </c>
      <c r="C145" s="392" t="s">
        <v>19</v>
      </c>
      <c r="D145" s="392">
        <v>4</v>
      </c>
      <c r="E145" s="398"/>
      <c r="F145" s="394">
        <f>D145*E145</f>
        <v>0</v>
      </c>
    </row>
    <row r="146" spans="1:6" ht="21" customHeight="1" x14ac:dyDescent="0.25">
      <c r="A146" s="387" t="s">
        <v>1256</v>
      </c>
      <c r="B146" s="399" t="s">
        <v>341</v>
      </c>
      <c r="C146" s="392" t="s">
        <v>19</v>
      </c>
      <c r="D146" s="392">
        <v>2</v>
      </c>
      <c r="E146" s="438"/>
      <c r="F146" s="394">
        <f>D146*E146</f>
        <v>0</v>
      </c>
    </row>
    <row r="147" spans="1:6" ht="21" customHeight="1" x14ac:dyDescent="0.25">
      <c r="A147" s="387" t="s">
        <v>336</v>
      </c>
      <c r="B147" s="399" t="s">
        <v>342</v>
      </c>
      <c r="C147" s="392" t="s">
        <v>19</v>
      </c>
      <c r="D147" s="392">
        <v>2</v>
      </c>
      <c r="E147" s="398"/>
      <c r="F147" s="394">
        <f>D147*E147</f>
        <v>0</v>
      </c>
    </row>
    <row r="148" spans="1:6" ht="13" x14ac:dyDescent="0.25">
      <c r="A148" s="387"/>
      <c r="B148" s="396" t="s">
        <v>147</v>
      </c>
      <c r="C148" s="392"/>
      <c r="D148" s="392"/>
      <c r="E148" s="398"/>
      <c r="F148" s="394"/>
    </row>
    <row r="149" spans="1:6" x14ac:dyDescent="0.25">
      <c r="A149" s="387"/>
      <c r="B149" s="397"/>
      <c r="C149" s="392"/>
      <c r="D149" s="392"/>
      <c r="E149" s="398"/>
      <c r="F149" s="394"/>
    </row>
    <row r="150" spans="1:6" ht="25" x14ac:dyDescent="0.25">
      <c r="A150" s="387"/>
      <c r="B150" s="437" t="s">
        <v>343</v>
      </c>
      <c r="C150" s="392"/>
      <c r="D150" s="392"/>
      <c r="E150" s="398"/>
      <c r="F150" s="394"/>
    </row>
    <row r="151" spans="1:6" x14ac:dyDescent="0.25">
      <c r="A151" s="387"/>
      <c r="B151" s="388"/>
      <c r="C151" s="392"/>
      <c r="D151" s="392"/>
      <c r="E151" s="398"/>
      <c r="F151" s="394"/>
    </row>
    <row r="152" spans="1:6" ht="18" customHeight="1" x14ac:dyDescent="0.25">
      <c r="A152" s="387" t="s">
        <v>344</v>
      </c>
      <c r="B152" s="388" t="s">
        <v>324</v>
      </c>
      <c r="C152" s="392" t="s">
        <v>19</v>
      </c>
      <c r="D152" s="392">
        <v>8</v>
      </c>
      <c r="E152" s="398"/>
      <c r="F152" s="394">
        <f>D152*E152</f>
        <v>0</v>
      </c>
    </row>
    <row r="153" spans="1:6" ht="18" customHeight="1" x14ac:dyDescent="0.25">
      <c r="A153" s="387" t="s">
        <v>345</v>
      </c>
      <c r="B153" s="399" t="s">
        <v>286</v>
      </c>
      <c r="C153" s="392" t="s">
        <v>19</v>
      </c>
      <c r="D153" s="392">
        <v>4</v>
      </c>
      <c r="E153" s="398"/>
      <c r="F153" s="394">
        <f>D153*E153</f>
        <v>0</v>
      </c>
    </row>
    <row r="154" spans="1:6" x14ac:dyDescent="0.25">
      <c r="A154" s="387"/>
      <c r="B154" s="388"/>
      <c r="C154" s="392"/>
      <c r="D154" s="392"/>
      <c r="E154" s="393"/>
      <c r="F154" s="394"/>
    </row>
    <row r="155" spans="1:6" ht="25" x14ac:dyDescent="0.25">
      <c r="A155" s="387"/>
      <c r="B155" s="397" t="s">
        <v>1701</v>
      </c>
      <c r="C155" s="392"/>
      <c r="D155" s="402"/>
      <c r="E155" s="398"/>
      <c r="F155" s="436"/>
    </row>
    <row r="156" spans="1:6" x14ac:dyDescent="0.25">
      <c r="A156" s="387"/>
      <c r="B156" s="388"/>
      <c r="C156" s="392"/>
      <c r="D156" s="402"/>
      <c r="E156" s="398"/>
      <c r="F156" s="434"/>
    </row>
    <row r="157" spans="1:6" ht="18.75" customHeight="1" x14ac:dyDescent="0.25">
      <c r="A157" s="387" t="s">
        <v>346</v>
      </c>
      <c r="B157" s="388" t="s">
        <v>172</v>
      </c>
      <c r="C157" s="392" t="s">
        <v>19</v>
      </c>
      <c r="D157" s="402">
        <v>1</v>
      </c>
      <c r="E157" s="398"/>
      <c r="F157" s="394">
        <f>D157*E157</f>
        <v>0</v>
      </c>
    </row>
    <row r="158" spans="1:6" ht="18.75" customHeight="1" x14ac:dyDescent="0.25">
      <c r="A158" s="387" t="s">
        <v>347</v>
      </c>
      <c r="B158" s="388" t="s">
        <v>348</v>
      </c>
      <c r="C158" s="392" t="s">
        <v>19</v>
      </c>
      <c r="D158" s="402">
        <v>2</v>
      </c>
      <c r="E158" s="398"/>
      <c r="F158" s="394">
        <f>D158*E158</f>
        <v>0</v>
      </c>
    </row>
    <row r="159" spans="1:6" ht="18.75" customHeight="1" x14ac:dyDescent="0.25">
      <c r="A159" s="387" t="s">
        <v>349</v>
      </c>
      <c r="B159" s="388" t="s">
        <v>350</v>
      </c>
      <c r="C159" s="392" t="s">
        <v>19</v>
      </c>
      <c r="D159" s="402">
        <v>4</v>
      </c>
      <c r="E159" s="398"/>
      <c r="F159" s="394">
        <f>D159*E159</f>
        <v>0</v>
      </c>
    </row>
    <row r="160" spans="1:6" x14ac:dyDescent="0.25">
      <c r="A160" s="387"/>
      <c r="B160" s="388"/>
      <c r="C160" s="392"/>
      <c r="D160" s="402"/>
      <c r="E160" s="398"/>
      <c r="F160" s="394"/>
    </row>
    <row r="161" spans="1:6" ht="13" x14ac:dyDescent="0.3">
      <c r="A161" s="439"/>
      <c r="B161" s="440" t="s">
        <v>199</v>
      </c>
      <c r="C161" s="441"/>
      <c r="D161" s="441"/>
      <c r="E161" s="442"/>
      <c r="F161" s="434"/>
    </row>
    <row r="162" spans="1:6" ht="13" x14ac:dyDescent="0.3">
      <c r="A162" s="439"/>
      <c r="B162" s="441"/>
      <c r="C162" s="441"/>
      <c r="D162" s="441"/>
      <c r="E162" s="442"/>
      <c r="F162" s="434"/>
    </row>
    <row r="163" spans="1:6" ht="25" x14ac:dyDescent="0.3">
      <c r="A163" s="439"/>
      <c r="B163" s="443" t="s">
        <v>1702</v>
      </c>
      <c r="C163" s="441"/>
      <c r="D163" s="441"/>
      <c r="E163" s="442"/>
      <c r="F163" s="434"/>
    </row>
    <row r="164" spans="1:6" x14ac:dyDescent="0.25">
      <c r="A164" s="387"/>
      <c r="B164" s="388"/>
      <c r="C164" s="392"/>
      <c r="D164" s="402"/>
      <c r="E164" s="398"/>
      <c r="F164" s="394"/>
    </row>
    <row r="165" spans="1:6" ht="15.75" customHeight="1" x14ac:dyDescent="0.25">
      <c r="A165" s="444" t="s">
        <v>202</v>
      </c>
      <c r="B165" s="388" t="s">
        <v>172</v>
      </c>
      <c r="C165" s="392" t="s">
        <v>19</v>
      </c>
      <c r="D165" s="402">
        <v>2</v>
      </c>
      <c r="E165" s="398"/>
      <c r="F165" s="394">
        <f>D165*E165</f>
        <v>0</v>
      </c>
    </row>
    <row r="166" spans="1:6" ht="15.75" customHeight="1" x14ac:dyDescent="0.25">
      <c r="A166" s="444" t="s">
        <v>200</v>
      </c>
      <c r="B166" s="388" t="s">
        <v>348</v>
      </c>
      <c r="C166" s="392" t="s">
        <v>19</v>
      </c>
      <c r="D166" s="402">
        <v>2</v>
      </c>
      <c r="E166" s="398"/>
      <c r="F166" s="394">
        <f>D166*E166</f>
        <v>0</v>
      </c>
    </row>
    <row r="167" spans="1:6" ht="15.75" customHeight="1" x14ac:dyDescent="0.25">
      <c r="A167" s="444" t="s">
        <v>351</v>
      </c>
      <c r="B167" s="388" t="s">
        <v>350</v>
      </c>
      <c r="C167" s="392" t="s">
        <v>19</v>
      </c>
      <c r="D167" s="402">
        <v>3</v>
      </c>
      <c r="E167" s="398"/>
      <c r="F167" s="394">
        <f>D167*E167</f>
        <v>0</v>
      </c>
    </row>
    <row r="168" spans="1:6" x14ac:dyDescent="0.25">
      <c r="A168" s="387"/>
      <c r="B168" s="388"/>
      <c r="C168" s="392"/>
      <c r="D168" s="402"/>
      <c r="E168" s="398"/>
      <c r="F168" s="394"/>
    </row>
    <row r="169" spans="1:6" ht="13" x14ac:dyDescent="0.25">
      <c r="A169" s="387"/>
      <c r="B169" s="391" t="s">
        <v>150</v>
      </c>
      <c r="C169" s="392"/>
      <c r="D169" s="392"/>
      <c r="E169" s="398"/>
      <c r="F169" s="394"/>
    </row>
    <row r="170" spans="1:6" x14ac:dyDescent="0.25">
      <c r="A170" s="387"/>
      <c r="B170" s="397"/>
      <c r="C170" s="392"/>
      <c r="D170" s="392"/>
      <c r="E170" s="398"/>
      <c r="F170" s="394"/>
    </row>
    <row r="171" spans="1:6" ht="14.5" x14ac:dyDescent="0.25">
      <c r="A171" s="445" t="s">
        <v>1703</v>
      </c>
      <c r="B171" s="388" t="s">
        <v>352</v>
      </c>
      <c r="C171" s="392" t="s">
        <v>548</v>
      </c>
      <c r="D171" s="392">
        <v>45.4</v>
      </c>
      <c r="E171" s="398"/>
      <c r="F171" s="394">
        <f>D171*E171</f>
        <v>0</v>
      </c>
    </row>
    <row r="172" spans="1:6" x14ac:dyDescent="0.25">
      <c r="A172" s="445"/>
      <c r="B172" s="388"/>
      <c r="C172" s="392"/>
      <c r="D172" s="392"/>
      <c r="E172" s="398"/>
      <c r="F172" s="394"/>
    </row>
    <row r="173" spans="1:6" ht="25" x14ac:dyDescent="0.25">
      <c r="A173" s="445" t="s">
        <v>1704</v>
      </c>
      <c r="B173" s="388" t="s">
        <v>353</v>
      </c>
      <c r="C173" s="392" t="s">
        <v>125</v>
      </c>
      <c r="D173" s="392">
        <v>19.2</v>
      </c>
      <c r="E173" s="398"/>
      <c r="F173" s="394">
        <f>D173*E173</f>
        <v>0</v>
      </c>
    </row>
    <row r="174" spans="1:6" ht="13" x14ac:dyDescent="0.3">
      <c r="A174" s="445"/>
      <c r="B174" s="416"/>
      <c r="C174" s="416"/>
      <c r="D174" s="416"/>
      <c r="E174" s="417"/>
      <c r="F174" s="418"/>
    </row>
    <row r="175" spans="1:6" ht="25" x14ac:dyDescent="0.25">
      <c r="A175" s="445" t="s">
        <v>1705</v>
      </c>
      <c r="B175" s="388" t="s">
        <v>354</v>
      </c>
      <c r="C175" s="392" t="s">
        <v>125</v>
      </c>
      <c r="D175" s="392">
        <v>62</v>
      </c>
      <c r="E175" s="398"/>
      <c r="F175" s="394">
        <f>D175*E175</f>
        <v>0</v>
      </c>
    </row>
    <row r="176" spans="1:6" ht="13" x14ac:dyDescent="0.3">
      <c r="A176" s="446"/>
      <c r="B176" s="391"/>
      <c r="C176" s="392"/>
      <c r="D176" s="392"/>
      <c r="E176" s="393"/>
      <c r="F176" s="394"/>
    </row>
    <row r="177" spans="1:6" ht="38" thickBot="1" x14ac:dyDescent="0.3">
      <c r="A177" s="445" t="s">
        <v>1706</v>
      </c>
      <c r="B177" s="388" t="s">
        <v>355</v>
      </c>
      <c r="C177" s="392" t="s">
        <v>125</v>
      </c>
      <c r="D177" s="392">
        <v>5</v>
      </c>
      <c r="E177" s="398"/>
      <c r="F177" s="394">
        <f>D177*E177</f>
        <v>0</v>
      </c>
    </row>
    <row r="178" spans="1:6" ht="19.5" customHeight="1" thickTop="1" x14ac:dyDescent="0.25">
      <c r="A178" s="2408" t="s">
        <v>102</v>
      </c>
      <c r="B178" s="2408"/>
      <c r="C178" s="2408"/>
      <c r="D178" s="2408"/>
      <c r="E178" s="2408"/>
      <c r="F178" s="1347">
        <f>SUM(F129:F177)</f>
        <v>0</v>
      </c>
    </row>
    <row r="179" spans="1:6" x14ac:dyDescent="0.25">
      <c r="A179" s="387"/>
      <c r="B179" s="388"/>
      <c r="C179" s="392"/>
      <c r="D179" s="392"/>
      <c r="E179" s="398"/>
      <c r="F179" s="394"/>
    </row>
    <row r="180" spans="1:6" x14ac:dyDescent="0.25">
      <c r="A180" s="387"/>
      <c r="B180" s="388"/>
      <c r="C180" s="392"/>
      <c r="D180" s="392"/>
      <c r="E180" s="398"/>
      <c r="F180" s="394"/>
    </row>
    <row r="181" spans="1:6" x14ac:dyDescent="0.25">
      <c r="A181" s="387"/>
      <c r="B181" s="388" t="s">
        <v>28</v>
      </c>
      <c r="C181" s="392"/>
      <c r="D181" s="392"/>
      <c r="E181" s="393"/>
      <c r="F181" s="394"/>
    </row>
    <row r="182" spans="1:6" ht="13" x14ac:dyDescent="0.25">
      <c r="A182" s="403"/>
      <c r="B182" s="404"/>
      <c r="C182" s="392"/>
      <c r="D182" s="392"/>
      <c r="E182" s="393"/>
      <c r="F182" s="394"/>
    </row>
    <row r="183" spans="1:6" x14ac:dyDescent="0.25">
      <c r="A183" s="387"/>
      <c r="B183" s="388" t="s">
        <v>1744</v>
      </c>
      <c r="C183" s="392"/>
      <c r="D183" s="392"/>
      <c r="E183" s="393"/>
      <c r="F183" s="394">
        <f>+F64</f>
        <v>0</v>
      </c>
    </row>
    <row r="184" spans="1:6" ht="13" x14ac:dyDescent="0.3">
      <c r="A184" s="415"/>
      <c r="B184" s="416"/>
      <c r="C184" s="416"/>
      <c r="D184" s="416"/>
      <c r="E184" s="417"/>
      <c r="F184" s="418"/>
    </row>
    <row r="185" spans="1:6" x14ac:dyDescent="0.25">
      <c r="A185" s="387"/>
      <c r="B185" s="388" t="s">
        <v>1745</v>
      </c>
      <c r="C185" s="392"/>
      <c r="D185" s="392"/>
      <c r="E185" s="393"/>
      <c r="F185" s="394">
        <f>+F127</f>
        <v>0</v>
      </c>
    </row>
    <row r="186" spans="1:6" x14ac:dyDescent="0.25">
      <c r="A186" s="387"/>
      <c r="B186" s="388"/>
      <c r="C186" s="392"/>
      <c r="D186" s="392"/>
      <c r="E186" s="393"/>
      <c r="F186" s="394"/>
    </row>
    <row r="187" spans="1:6" x14ac:dyDescent="0.25">
      <c r="A187" s="387"/>
      <c r="B187" s="388" t="s">
        <v>1746</v>
      </c>
      <c r="C187" s="392"/>
      <c r="D187" s="392"/>
      <c r="E187" s="393"/>
      <c r="F187" s="394">
        <f>+F178</f>
        <v>0</v>
      </c>
    </row>
    <row r="188" spans="1:6" x14ac:dyDescent="0.25">
      <c r="A188" s="387"/>
      <c r="B188" s="388"/>
      <c r="C188" s="392"/>
      <c r="D188" s="392"/>
      <c r="E188" s="393"/>
      <c r="F188" s="394"/>
    </row>
    <row r="189" spans="1:6" x14ac:dyDescent="0.25">
      <c r="A189" s="387"/>
      <c r="B189" s="388"/>
      <c r="C189" s="392"/>
      <c r="D189" s="392"/>
      <c r="E189" s="393"/>
      <c r="F189" s="394"/>
    </row>
    <row r="190" spans="1:6" ht="13" x14ac:dyDescent="0.25">
      <c r="A190" s="387"/>
      <c r="B190" s="396"/>
      <c r="C190" s="392"/>
      <c r="D190" s="392"/>
      <c r="E190" s="393"/>
      <c r="F190" s="394"/>
    </row>
    <row r="191" spans="1:6" x14ac:dyDescent="0.25">
      <c r="A191" s="387"/>
      <c r="B191" s="388"/>
      <c r="C191" s="392"/>
      <c r="D191" s="392"/>
      <c r="E191" s="393"/>
      <c r="F191" s="394"/>
    </row>
    <row r="192" spans="1:6" x14ac:dyDescent="0.25">
      <c r="A192" s="387"/>
      <c r="B192" s="397"/>
      <c r="C192" s="392"/>
      <c r="D192" s="392"/>
      <c r="E192" s="393"/>
      <c r="F192" s="394"/>
    </row>
    <row r="193" spans="1:6" x14ac:dyDescent="0.25">
      <c r="A193" s="387"/>
      <c r="B193" s="388"/>
      <c r="C193" s="392"/>
      <c r="D193" s="392"/>
      <c r="E193" s="393"/>
      <c r="F193" s="394"/>
    </row>
    <row r="194" spans="1:6" x14ac:dyDescent="0.25">
      <c r="A194" s="387"/>
      <c r="B194" s="388"/>
      <c r="C194" s="392"/>
      <c r="D194" s="392"/>
      <c r="E194" s="393"/>
      <c r="F194" s="394"/>
    </row>
    <row r="195" spans="1:6" x14ac:dyDescent="0.25">
      <c r="A195" s="387"/>
      <c r="B195" s="388"/>
      <c r="C195" s="392"/>
      <c r="D195" s="392"/>
      <c r="E195" s="393"/>
      <c r="F195" s="394"/>
    </row>
    <row r="196" spans="1:6" x14ac:dyDescent="0.25">
      <c r="A196" s="387"/>
      <c r="B196" s="397"/>
      <c r="C196" s="392"/>
      <c r="D196" s="392"/>
      <c r="E196" s="393"/>
      <c r="F196" s="394"/>
    </row>
    <row r="197" spans="1:6" x14ac:dyDescent="0.25">
      <c r="A197" s="387"/>
      <c r="B197" s="388"/>
      <c r="C197" s="392"/>
      <c r="D197" s="392"/>
      <c r="E197" s="393"/>
      <c r="F197" s="394"/>
    </row>
    <row r="198" spans="1:6" x14ac:dyDescent="0.25">
      <c r="A198" s="387"/>
      <c r="B198" s="388"/>
      <c r="C198" s="392"/>
      <c r="D198" s="392"/>
      <c r="E198" s="393"/>
      <c r="F198" s="394"/>
    </row>
    <row r="199" spans="1:6" x14ac:dyDescent="0.25">
      <c r="A199" s="387"/>
      <c r="B199" s="388"/>
      <c r="C199" s="392"/>
      <c r="D199" s="392"/>
      <c r="E199" s="393"/>
      <c r="F199" s="394"/>
    </row>
    <row r="200" spans="1:6" x14ac:dyDescent="0.25">
      <c r="A200" s="387"/>
      <c r="B200" s="388"/>
      <c r="C200" s="392"/>
      <c r="D200" s="392"/>
      <c r="E200" s="393"/>
      <c r="F200" s="394"/>
    </row>
    <row r="201" spans="1:6" x14ac:dyDescent="0.25">
      <c r="A201" s="387"/>
      <c r="B201" s="388"/>
      <c r="C201" s="392"/>
      <c r="D201" s="392"/>
      <c r="E201" s="393"/>
      <c r="F201" s="394"/>
    </row>
    <row r="202" spans="1:6" x14ac:dyDescent="0.25">
      <c r="A202" s="387"/>
      <c r="B202" s="388"/>
      <c r="C202" s="392"/>
      <c r="D202" s="392"/>
      <c r="E202" s="393"/>
      <c r="F202" s="394"/>
    </row>
    <row r="203" spans="1:6" x14ac:dyDescent="0.25">
      <c r="A203" s="387"/>
      <c r="B203" s="388"/>
      <c r="C203" s="392"/>
      <c r="D203" s="392"/>
      <c r="E203" s="393"/>
      <c r="F203" s="394"/>
    </row>
    <row r="204" spans="1:6" x14ac:dyDescent="0.25">
      <c r="A204" s="387"/>
      <c r="B204" s="388"/>
      <c r="C204" s="392"/>
      <c r="D204" s="392"/>
      <c r="E204" s="393"/>
      <c r="F204" s="394"/>
    </row>
    <row r="205" spans="1:6" x14ac:dyDescent="0.25">
      <c r="A205" s="387"/>
      <c r="B205" s="388"/>
      <c r="C205" s="392"/>
      <c r="D205" s="392"/>
      <c r="E205" s="393"/>
      <c r="F205" s="394"/>
    </row>
    <row r="206" spans="1:6" x14ac:dyDescent="0.25">
      <c r="A206" s="387"/>
      <c r="B206" s="388"/>
      <c r="C206" s="392"/>
      <c r="D206" s="392"/>
      <c r="E206" s="393"/>
      <c r="F206" s="394"/>
    </row>
    <row r="207" spans="1:6" x14ac:dyDescent="0.25">
      <c r="A207" s="387"/>
      <c r="B207" s="388"/>
      <c r="C207" s="392"/>
      <c r="D207" s="392"/>
      <c r="E207" s="393"/>
      <c r="F207" s="394"/>
    </row>
    <row r="208" spans="1:6" x14ac:dyDescent="0.25">
      <c r="A208" s="387"/>
      <c r="B208" s="388"/>
      <c r="C208" s="392"/>
      <c r="D208" s="392"/>
      <c r="E208" s="393"/>
      <c r="F208" s="394"/>
    </row>
    <row r="209" spans="1:6" x14ac:dyDescent="0.25">
      <c r="A209" s="387"/>
      <c r="B209" s="388"/>
      <c r="C209" s="392"/>
      <c r="D209" s="392"/>
      <c r="E209" s="393"/>
      <c r="F209" s="394"/>
    </row>
    <row r="210" spans="1:6" x14ac:dyDescent="0.25">
      <c r="A210" s="387"/>
      <c r="B210" s="388"/>
      <c r="C210" s="392"/>
      <c r="D210" s="392"/>
      <c r="E210" s="393"/>
      <c r="F210" s="394"/>
    </row>
    <row r="211" spans="1:6" x14ac:dyDescent="0.25">
      <c r="A211" s="387"/>
      <c r="B211" s="388"/>
      <c r="C211" s="392"/>
      <c r="D211" s="392"/>
      <c r="E211" s="393"/>
      <c r="F211" s="394"/>
    </row>
    <row r="212" spans="1:6" ht="13" x14ac:dyDescent="0.25">
      <c r="A212" s="387"/>
      <c r="B212" s="396"/>
      <c r="C212" s="392"/>
      <c r="D212" s="392"/>
      <c r="E212" s="393"/>
      <c r="F212" s="394"/>
    </row>
    <row r="213" spans="1:6" x14ac:dyDescent="0.25">
      <c r="A213" s="387"/>
      <c r="B213" s="388"/>
      <c r="C213" s="392"/>
      <c r="D213" s="392"/>
      <c r="E213" s="393"/>
      <c r="F213" s="394"/>
    </row>
    <row r="214" spans="1:6" x14ac:dyDescent="0.25">
      <c r="A214" s="387"/>
      <c r="B214" s="397"/>
      <c r="C214" s="392"/>
      <c r="D214" s="392"/>
      <c r="E214" s="393"/>
      <c r="F214" s="394"/>
    </row>
    <row r="215" spans="1:6" x14ac:dyDescent="0.25">
      <c r="A215" s="387"/>
      <c r="B215" s="388"/>
      <c r="C215" s="392"/>
      <c r="D215" s="392"/>
      <c r="E215" s="393"/>
      <c r="F215" s="394"/>
    </row>
    <row r="216" spans="1:6" x14ac:dyDescent="0.25">
      <c r="A216" s="387"/>
      <c r="B216" s="388"/>
      <c r="C216" s="392"/>
      <c r="D216" s="392"/>
      <c r="E216" s="393"/>
      <c r="F216" s="394"/>
    </row>
    <row r="217" spans="1:6" x14ac:dyDescent="0.25">
      <c r="A217" s="387"/>
      <c r="B217" s="388"/>
      <c r="C217" s="392"/>
      <c r="D217" s="392"/>
      <c r="E217" s="393"/>
      <c r="F217" s="394"/>
    </row>
    <row r="218" spans="1:6" ht="13" x14ac:dyDescent="0.25">
      <c r="A218" s="403"/>
      <c r="B218" s="404"/>
      <c r="C218" s="392"/>
      <c r="D218" s="392"/>
      <c r="E218" s="393"/>
      <c r="F218" s="394"/>
    </row>
    <row r="219" spans="1:6" ht="13" x14ac:dyDescent="0.25">
      <c r="A219" s="403"/>
      <c r="B219" s="404"/>
      <c r="C219" s="392"/>
      <c r="D219" s="392"/>
      <c r="E219" s="393"/>
      <c r="F219" s="394"/>
    </row>
    <row r="220" spans="1:6" x14ac:dyDescent="0.25">
      <c r="A220" s="405"/>
      <c r="B220" s="407"/>
      <c r="C220" s="392"/>
      <c r="D220" s="392"/>
      <c r="E220" s="393"/>
      <c r="F220" s="394"/>
    </row>
    <row r="221" spans="1:6" x14ac:dyDescent="0.25">
      <c r="A221" s="405"/>
      <c r="B221" s="407"/>
      <c r="C221" s="392"/>
      <c r="D221" s="392"/>
      <c r="E221" s="393"/>
      <c r="F221" s="394"/>
    </row>
    <row r="222" spans="1:6" x14ac:dyDescent="0.25">
      <c r="A222" s="405"/>
      <c r="B222" s="447"/>
      <c r="C222" s="392"/>
      <c r="D222" s="392"/>
      <c r="E222" s="393"/>
      <c r="F222" s="394"/>
    </row>
    <row r="223" spans="1:6" ht="13" x14ac:dyDescent="0.25">
      <c r="A223" s="387"/>
      <c r="B223" s="391"/>
      <c r="C223" s="392"/>
      <c r="D223" s="392"/>
      <c r="E223" s="393"/>
      <c r="F223" s="394"/>
    </row>
    <row r="224" spans="1:6" x14ac:dyDescent="0.25">
      <c r="A224" s="387"/>
      <c r="B224" s="399"/>
      <c r="C224" s="392"/>
      <c r="D224" s="392"/>
      <c r="E224" s="393"/>
      <c r="F224" s="394"/>
    </row>
    <row r="225" spans="1:6" x14ac:dyDescent="0.25">
      <c r="A225" s="387"/>
      <c r="B225" s="399"/>
      <c r="C225" s="392"/>
      <c r="D225" s="392"/>
      <c r="E225" s="393"/>
      <c r="F225" s="394"/>
    </row>
    <row r="226" spans="1:6" x14ac:dyDescent="0.25">
      <c r="A226" s="387"/>
      <c r="B226" s="399"/>
      <c r="C226" s="392"/>
      <c r="D226" s="392"/>
      <c r="E226" s="393"/>
      <c r="F226" s="394"/>
    </row>
    <row r="227" spans="1:6" ht="13" x14ac:dyDescent="0.25">
      <c r="A227" s="387"/>
      <c r="B227" s="391"/>
      <c r="C227" s="392"/>
      <c r="D227" s="392"/>
      <c r="E227" s="393"/>
      <c r="F227" s="394"/>
    </row>
    <row r="228" spans="1:6" ht="13" x14ac:dyDescent="0.25">
      <c r="A228" s="387"/>
      <c r="B228" s="391"/>
      <c r="C228" s="392"/>
      <c r="D228" s="392"/>
      <c r="E228" s="393"/>
      <c r="F228" s="394"/>
    </row>
    <row r="229" spans="1:6" ht="13" x14ac:dyDescent="0.25">
      <c r="A229" s="387"/>
      <c r="B229" s="391"/>
      <c r="C229" s="392"/>
      <c r="D229" s="392"/>
      <c r="E229" s="393"/>
      <c r="F229" s="394"/>
    </row>
    <row r="230" spans="1:6" ht="13" x14ac:dyDescent="0.25">
      <c r="A230" s="387"/>
      <c r="B230" s="391"/>
      <c r="C230" s="392"/>
      <c r="D230" s="392"/>
      <c r="E230" s="393"/>
      <c r="F230" s="394"/>
    </row>
    <row r="231" spans="1:6" ht="13" x14ac:dyDescent="0.25">
      <c r="A231" s="387"/>
      <c r="B231" s="391"/>
      <c r="C231" s="392"/>
      <c r="D231" s="392"/>
      <c r="E231" s="393"/>
      <c r="F231" s="394"/>
    </row>
    <row r="232" spans="1:6" ht="13" x14ac:dyDescent="0.25">
      <c r="A232" s="387"/>
      <c r="B232" s="391"/>
      <c r="C232" s="392"/>
      <c r="D232" s="392"/>
      <c r="E232" s="393"/>
      <c r="F232" s="394"/>
    </row>
    <row r="233" spans="1:6" ht="13" x14ac:dyDescent="0.25">
      <c r="A233" s="387"/>
      <c r="B233" s="391"/>
      <c r="C233" s="392"/>
      <c r="D233" s="392"/>
      <c r="E233" s="393"/>
      <c r="F233" s="394"/>
    </row>
    <row r="234" spans="1:6" ht="13" x14ac:dyDescent="0.25">
      <c r="A234" s="387"/>
      <c r="B234" s="391"/>
      <c r="C234" s="392"/>
      <c r="D234" s="392"/>
      <c r="E234" s="393"/>
      <c r="F234" s="394"/>
    </row>
    <row r="235" spans="1:6" ht="13" x14ac:dyDescent="0.25">
      <c r="A235" s="387"/>
      <c r="B235" s="391"/>
      <c r="C235" s="392"/>
      <c r="D235" s="392"/>
      <c r="E235" s="393"/>
      <c r="F235" s="394"/>
    </row>
    <row r="236" spans="1:6" x14ac:dyDescent="0.25">
      <c r="A236" s="387"/>
      <c r="B236" s="397"/>
      <c r="C236" s="392"/>
      <c r="D236" s="392"/>
      <c r="E236" s="393"/>
      <c r="F236" s="394"/>
    </row>
    <row r="237" spans="1:6" x14ac:dyDescent="0.25">
      <c r="A237" s="387"/>
      <c r="B237" s="397"/>
      <c r="C237" s="392"/>
      <c r="D237" s="392"/>
      <c r="E237" s="393"/>
      <c r="F237" s="394"/>
    </row>
    <row r="238" spans="1:6" x14ac:dyDescent="0.25">
      <c r="A238" s="387"/>
      <c r="B238" s="397"/>
      <c r="C238" s="392"/>
      <c r="D238" s="392"/>
      <c r="E238" s="393"/>
      <c r="F238" s="394"/>
    </row>
    <row r="239" spans="1:6" x14ac:dyDescent="0.25">
      <c r="A239" s="387"/>
      <c r="B239" s="397"/>
      <c r="C239" s="392"/>
      <c r="D239" s="392"/>
      <c r="E239" s="393"/>
      <c r="F239" s="394"/>
    </row>
    <row r="240" spans="1:6" x14ac:dyDescent="0.25">
      <c r="A240" s="387"/>
      <c r="B240" s="397"/>
      <c r="C240" s="392"/>
      <c r="D240" s="392"/>
      <c r="E240" s="393"/>
      <c r="F240" s="394"/>
    </row>
    <row r="241" spans="1:6" x14ac:dyDescent="0.25">
      <c r="A241" s="387"/>
      <c r="B241" s="397"/>
      <c r="C241" s="392"/>
      <c r="D241" s="392"/>
      <c r="E241" s="393"/>
      <c r="F241" s="394"/>
    </row>
    <row r="242" spans="1:6" x14ac:dyDescent="0.25">
      <c r="A242" s="387"/>
      <c r="B242" s="397"/>
      <c r="C242" s="392"/>
      <c r="D242" s="392"/>
      <c r="E242" s="393"/>
      <c r="F242" s="394"/>
    </row>
    <row r="243" spans="1:6" x14ac:dyDescent="0.25">
      <c r="A243" s="387"/>
      <c r="B243" s="397"/>
      <c r="C243" s="392"/>
      <c r="D243" s="392"/>
      <c r="E243" s="393"/>
      <c r="F243" s="394"/>
    </row>
    <row r="244" spans="1:6" x14ac:dyDescent="0.25">
      <c r="A244" s="387"/>
      <c r="B244" s="397"/>
      <c r="C244" s="392"/>
      <c r="D244" s="392"/>
      <c r="E244" s="393"/>
      <c r="F244" s="394"/>
    </row>
    <row r="245" spans="1:6" x14ac:dyDescent="0.25">
      <c r="A245" s="387"/>
      <c r="B245" s="397"/>
      <c r="C245" s="392"/>
      <c r="D245" s="392"/>
      <c r="E245" s="393"/>
      <c r="F245" s="394"/>
    </row>
    <row r="246" spans="1:6" x14ac:dyDescent="0.25">
      <c r="A246" s="387"/>
      <c r="B246" s="399"/>
      <c r="C246" s="392"/>
      <c r="D246" s="392"/>
      <c r="E246" s="393"/>
      <c r="F246" s="394"/>
    </row>
    <row r="247" spans="1:6" x14ac:dyDescent="0.25">
      <c r="A247" s="387"/>
      <c r="B247" s="399"/>
      <c r="C247" s="392"/>
      <c r="D247" s="392"/>
      <c r="E247" s="393"/>
      <c r="F247" s="394"/>
    </row>
    <row r="248" spans="1:6" x14ac:dyDescent="0.25">
      <c r="A248" s="387"/>
      <c r="B248" s="399"/>
      <c r="C248" s="388"/>
      <c r="D248" s="392"/>
      <c r="E248" s="393"/>
      <c r="F248" s="394"/>
    </row>
    <row r="249" spans="1:6" ht="13" thickBot="1" x14ac:dyDescent="0.3">
      <c r="A249" s="410"/>
      <c r="B249" s="411"/>
      <c r="C249" s="412"/>
      <c r="D249" s="412"/>
      <c r="E249" s="413"/>
      <c r="F249" s="414"/>
    </row>
    <row r="250" spans="1:6" ht="19.5" customHeight="1" thickTop="1" x14ac:dyDescent="0.25">
      <c r="A250" s="2407" t="s">
        <v>509</v>
      </c>
      <c r="B250" s="2407"/>
      <c r="C250" s="2407"/>
      <c r="D250" s="2407"/>
      <c r="E250" s="2407"/>
      <c r="F250" s="1333">
        <f>SUM(F181:F249)</f>
        <v>0</v>
      </c>
    </row>
  </sheetData>
  <mergeCells count="7">
    <mergeCell ref="A1:F1"/>
    <mergeCell ref="A2:F2"/>
    <mergeCell ref="A250:E250"/>
    <mergeCell ref="A64:E64"/>
    <mergeCell ref="A127:E127"/>
    <mergeCell ref="A178:E178"/>
    <mergeCell ref="A3:F3"/>
  </mergeCells>
  <pageMargins left="0.70866141732283472" right="0.47244094488188981" top="0.74803149606299213" bottom="0.51181102362204722" header="0.31496062992125984" footer="0.31496062992125984"/>
  <pageSetup paperSize="9" scale="76" orientation="portrait" r:id="rId1"/>
  <headerFooter>
    <oddFooter xml:space="preserve">&amp;CALA-ORA. Bill Nr. 5.2 Pg &amp;P of &amp;N&amp;R </oddFooter>
  </headerFooter>
  <rowBreaks count="3" manualBreakCount="3">
    <brk id="64" max="5" man="1"/>
    <brk id="127" max="5" man="1"/>
    <brk id="178"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89</vt:i4>
      </vt:variant>
    </vt:vector>
  </HeadingPairs>
  <TitlesOfParts>
    <vt:vector size="132" baseType="lpstr">
      <vt:lpstr>Summary</vt:lpstr>
      <vt:lpstr>B1 - General Items</vt:lpstr>
      <vt:lpstr>B2 - DayWorks</vt:lpstr>
      <vt:lpstr>B 3.1 - Intake</vt:lpstr>
      <vt:lpstr>B 3.2 Intake House</vt:lpstr>
      <vt:lpstr>B 3.3 VIP</vt:lpstr>
      <vt:lpstr>B 4 - Raw Water Main</vt:lpstr>
      <vt:lpstr>B 5.1 -TP Site Works</vt:lpstr>
      <vt:lpstr>B 5.2 - Flocculators</vt:lpstr>
      <vt:lpstr>B 5.3 - Clarifier</vt:lpstr>
      <vt:lpstr>B 5.4 - Filters</vt:lpstr>
      <vt:lpstr>B 5.5 - Clear Water Well</vt:lpstr>
      <vt:lpstr>B 5.6 - Sludge drying beds</vt:lpstr>
      <vt:lpstr>B 5.7 - Dosing units </vt:lpstr>
      <vt:lpstr>B 5.8 - Pump House</vt:lpstr>
      <vt:lpstr>B 5.9 - PH Mech &amp; Elect Works</vt:lpstr>
      <vt:lpstr>B 5.10 - Backwash Tank</vt:lpstr>
      <vt:lpstr>B 5.11 - Admin Building</vt:lpstr>
      <vt:lpstr>B 5.12 - Superitendant House</vt:lpstr>
      <vt:lpstr>B 5.13 - Attendant's Hse</vt:lpstr>
      <vt:lpstr>B 5.14 - Guard Hse</vt:lpstr>
      <vt:lpstr>B 5.15 - Chemical House</vt:lpstr>
      <vt:lpstr>B 6 - Access Road to WTW</vt:lpstr>
      <vt:lpstr>B 7 Trans WTW to Jtn Tank 2</vt:lpstr>
      <vt:lpstr>Bill 8.1 Trans TO Tank 2</vt:lpstr>
      <vt:lpstr>Bill 8.2 - Tank 2 </vt:lpstr>
      <vt:lpstr>Bill 8.3- Tank2 Dist </vt:lpstr>
      <vt:lpstr>B 9.1- Pump to Ndaapi Tk</vt:lpstr>
      <vt:lpstr>Bill 9.2 - Ndaapi Tank</vt:lpstr>
      <vt:lpstr>Bill 9.3- Ndaapi Dist </vt:lpstr>
      <vt:lpstr>Bill 9.4- Ndaapi M&amp;E</vt:lpstr>
      <vt:lpstr>B 10.1- Pump to Tank1</vt:lpstr>
      <vt:lpstr>Bill 10.2 - Tank 1 </vt:lpstr>
      <vt:lpstr>Bill 10.3- Tank1 Dist</vt:lpstr>
      <vt:lpstr>Bill 10.4- Tank1 M&amp;E</vt:lpstr>
      <vt:lpstr>B 11.1 Pump to Ex Tk</vt:lpstr>
      <vt:lpstr>Bill 11.2- Ext TK Dist</vt:lpstr>
      <vt:lpstr>Bill 11.3- Ext TK M&amp;E</vt:lpstr>
      <vt:lpstr>B 12.1 - Water Office Type 1</vt:lpstr>
      <vt:lpstr>B 13.1 - SAN BOYS</vt:lpstr>
      <vt:lpstr>B 13.2 - SAN GIRLS</vt:lpstr>
      <vt:lpstr>B 13.3 - PUBLIC TOILET</vt:lpstr>
      <vt:lpstr>Bill 14</vt:lpstr>
      <vt:lpstr>'B 10.1- Pump to Tank1'!Print_Area</vt:lpstr>
      <vt:lpstr>'B 11.1 Pump to Ex Tk'!Print_Area</vt:lpstr>
      <vt:lpstr>'B 12.1 - Water Office Type 1'!Print_Area</vt:lpstr>
      <vt:lpstr>'B 13.1 - SAN BOYS'!Print_Area</vt:lpstr>
      <vt:lpstr>'B 13.2 - SAN GIRLS'!Print_Area</vt:lpstr>
      <vt:lpstr>'B 13.3 - PUBLIC TOILET'!Print_Area</vt:lpstr>
      <vt:lpstr>'B 3.1 - Intake'!Print_Area</vt:lpstr>
      <vt:lpstr>'B 3.2 Intake House'!Print_Area</vt:lpstr>
      <vt:lpstr>'B 3.3 VIP'!Print_Area</vt:lpstr>
      <vt:lpstr>'B 4 - Raw Water Main'!Print_Area</vt:lpstr>
      <vt:lpstr>'B 5.1 -TP Site Works'!Print_Area</vt:lpstr>
      <vt:lpstr>'B 5.10 - Backwash Tank'!Print_Area</vt:lpstr>
      <vt:lpstr>'B 5.11 - Admin Building'!Print_Area</vt:lpstr>
      <vt:lpstr>'B 5.12 - Superitendant House'!Print_Area</vt:lpstr>
      <vt:lpstr>'B 5.13 - Attendant''s Hse'!Print_Area</vt:lpstr>
      <vt:lpstr>'B 5.14 - Guard Hse'!Print_Area</vt:lpstr>
      <vt:lpstr>'B 5.2 - Flocculators'!Print_Area</vt:lpstr>
      <vt:lpstr>'B 5.3 - Clarifier'!Print_Area</vt:lpstr>
      <vt:lpstr>'B 5.4 - Filters'!Print_Area</vt:lpstr>
      <vt:lpstr>'B 5.5 - Clear Water Well'!Print_Area</vt:lpstr>
      <vt:lpstr>'B 5.7 - Dosing units '!Print_Area</vt:lpstr>
      <vt:lpstr>'B 5.8 - Pump House'!Print_Area</vt:lpstr>
      <vt:lpstr>'B 5.9 - PH Mech &amp; Elect Works'!Print_Area</vt:lpstr>
      <vt:lpstr>'B 6 - Access Road to WTW'!Print_Area</vt:lpstr>
      <vt:lpstr>'B 9.1- Pump to Ndaapi Tk'!Print_Area</vt:lpstr>
      <vt:lpstr>'B1 - General Items'!Print_Area</vt:lpstr>
      <vt:lpstr>'B2 - DayWorks'!Print_Area</vt:lpstr>
      <vt:lpstr>'Bill 10.2 - Tank 1 '!Print_Area</vt:lpstr>
      <vt:lpstr>'Bill 10.3- Tank1 Dist'!Print_Area</vt:lpstr>
      <vt:lpstr>'Bill 10.4- Tank1 M&amp;E'!Print_Area</vt:lpstr>
      <vt:lpstr>'Bill 11.2- Ext TK Dist'!Print_Area</vt:lpstr>
      <vt:lpstr>'Bill 11.3- Ext TK M&amp;E'!Print_Area</vt:lpstr>
      <vt:lpstr>'Bill 8.1 Trans TO Tank 2'!Print_Area</vt:lpstr>
      <vt:lpstr>'Bill 8.2 - Tank 2 '!Print_Area</vt:lpstr>
      <vt:lpstr>'Bill 8.3- Tank2 Dist '!Print_Area</vt:lpstr>
      <vt:lpstr>'Bill 9.2 - Ndaapi Tank'!Print_Area</vt:lpstr>
      <vt:lpstr>'Bill 9.3- Ndaapi Dist '!Print_Area</vt:lpstr>
      <vt:lpstr>'Bill 9.4- Ndaapi M&amp;E'!Print_Area</vt:lpstr>
      <vt:lpstr>Summary!Print_Area</vt:lpstr>
      <vt:lpstr>'B 10.1- Pump to Tank1'!Print_Titles</vt:lpstr>
      <vt:lpstr>'B 11.1 Pump to Ex Tk'!Print_Titles</vt:lpstr>
      <vt:lpstr>'B 12.1 - Water Office Type 1'!Print_Titles</vt:lpstr>
      <vt:lpstr>'B 13.1 - SAN BOYS'!Print_Titles</vt:lpstr>
      <vt:lpstr>'B 13.2 - SAN GIRLS'!Print_Titles</vt:lpstr>
      <vt:lpstr>'B 13.3 - PUBLIC TOILET'!Print_Titles</vt:lpstr>
      <vt:lpstr>'B 3.1 - Intake'!Print_Titles</vt:lpstr>
      <vt:lpstr>'B 3.2 Intake House'!Print_Titles</vt:lpstr>
      <vt:lpstr>'B 3.3 VIP'!Print_Titles</vt:lpstr>
      <vt:lpstr>'B 4 - Raw Water Main'!Print_Titles</vt:lpstr>
      <vt:lpstr>'B 5.1 -TP Site Works'!Print_Titles</vt:lpstr>
      <vt:lpstr>'B 5.10 - Backwash Tank'!Print_Titles</vt:lpstr>
      <vt:lpstr>'B 5.11 - Admin Building'!Print_Titles</vt:lpstr>
      <vt:lpstr>'B 5.12 - Superitendant House'!Print_Titles</vt:lpstr>
      <vt:lpstr>'B 5.13 - Attendant''s Hse'!Print_Titles</vt:lpstr>
      <vt:lpstr>'B 5.14 - Guard Hse'!Print_Titles</vt:lpstr>
      <vt:lpstr>'B 5.15 - Chemical House'!Print_Titles</vt:lpstr>
      <vt:lpstr>'B 5.2 - Flocculators'!Print_Titles</vt:lpstr>
      <vt:lpstr>'B 5.3 - Clarifier'!Print_Titles</vt:lpstr>
      <vt:lpstr>'B 5.4 - Filters'!Print_Titles</vt:lpstr>
      <vt:lpstr>'B 5.5 - Clear Water Well'!Print_Titles</vt:lpstr>
      <vt:lpstr>'B 5.6 - Sludge drying beds'!Print_Titles</vt:lpstr>
      <vt:lpstr>'B 5.7 - Dosing units '!Print_Titles</vt:lpstr>
      <vt:lpstr>'B 5.8 - Pump House'!Print_Titles</vt:lpstr>
      <vt:lpstr>'B 5.9 - PH Mech &amp; Elect Works'!Print_Titles</vt:lpstr>
      <vt:lpstr>'B 6 - Access Road to WTW'!Print_Titles</vt:lpstr>
      <vt:lpstr>'B 9.1- Pump to Ndaapi Tk'!Print_Titles</vt:lpstr>
      <vt:lpstr>'B1 - General Items'!Print_Titles</vt:lpstr>
      <vt:lpstr>'B2 - DayWorks'!Print_Titles</vt:lpstr>
      <vt:lpstr>'Bill 10.2 - Tank 1 '!Print_Titles</vt:lpstr>
      <vt:lpstr>'Bill 10.3- Tank1 Dist'!Print_Titles</vt:lpstr>
      <vt:lpstr>'Bill 10.4- Tank1 M&amp;E'!Print_Titles</vt:lpstr>
      <vt:lpstr>'Bill 11.2- Ext TK Dist'!Print_Titles</vt:lpstr>
      <vt:lpstr>'Bill 11.3- Ext TK M&amp;E'!Print_Titles</vt:lpstr>
      <vt:lpstr>'Bill 8.1 Trans TO Tank 2'!Print_Titles</vt:lpstr>
      <vt:lpstr>'Bill 8.2 - Tank 2 '!Print_Titles</vt:lpstr>
      <vt:lpstr>'Bill 8.3- Tank2 Dist '!Print_Titles</vt:lpstr>
      <vt:lpstr>'Bill 9.2 - Ndaapi Tank'!Print_Titles</vt:lpstr>
      <vt:lpstr>'Bill 9.3- Ndaapi Dist '!Print_Titles</vt:lpstr>
      <vt:lpstr>'Bill 9.4- Ndaapi M&amp;E'!Print_Titles</vt:lpstr>
      <vt:lpstr>Summary!Print_Titles</vt:lpstr>
      <vt:lpstr>'B 10.1- Pump to Tank1'!Print_Titles_MI</vt:lpstr>
      <vt:lpstr>'B 11.1 Pump to Ex Tk'!Print_Titles_MI</vt:lpstr>
      <vt:lpstr>'B 3.3 VIP'!Print_Titles_MI</vt:lpstr>
      <vt:lpstr>'B 6 - Access Road to WTW'!Print_Titles_MI</vt:lpstr>
      <vt:lpstr>'B 9.1- Pump to Ndaapi Tk'!Print_Titles_MI</vt:lpstr>
      <vt:lpstr>'Bill 10.2 - Tank 1 '!Print_Titles_MI</vt:lpstr>
      <vt:lpstr>'Bill 8.1 Trans TO Tank 2'!Print_Titles_MI</vt:lpstr>
      <vt:lpstr>'Bill 8.2 - Tank 2 '!Print_Titles_MI</vt:lpstr>
      <vt:lpstr>'Bill 9.2 - Ndaapi Tank'!Print_Titles_MI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user</cp:lastModifiedBy>
  <cp:lastPrinted>2023-01-21T11:39:22Z</cp:lastPrinted>
  <dcterms:created xsi:type="dcterms:W3CDTF">2022-09-27T05:02:15Z</dcterms:created>
  <dcterms:modified xsi:type="dcterms:W3CDTF">2023-05-24T15:47:15Z</dcterms:modified>
</cp:coreProperties>
</file>